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75" tabRatio="760" firstSheet="5"/>
  </bookViews>
  <sheets>
    <sheet name="首页" sheetId="1" r:id="rId1"/>
    <sheet name="控制台" sheetId="33" r:id="rId2"/>
    <sheet name="其他代码" sheetId="3" r:id="rId3"/>
    <sheet name="起源" sheetId="17" r:id="rId4"/>
    <sheet name="国策" sheetId="23" r:id="rId5"/>
    <sheet name="传统" sheetId="22" r:id="rId6"/>
    <sheet name="飞升" sheetId="18" r:id="rId7"/>
    <sheet name="思潮" sheetId="11" r:id="rId8"/>
    <sheet name="物种特质" sheetId="20" r:id="rId9"/>
    <sheet name="领袖特质" sheetId="21" r:id="rId10"/>
    <sheet name="建筑区划" sheetId="30" r:id="rId11"/>
    <sheet name="科技" sheetId="16" r:id="rId12"/>
    <sheet name="巨构" sheetId="15" r:id="rId13"/>
    <sheet name="异常" sheetId="4" r:id="rId14"/>
    <sheet name="事件" sheetId="7" r:id="rId15"/>
    <sheet name="考古遗址" sheetId="5" r:id="rId16"/>
    <sheet name="星界裂隙" sheetId="6" r:id="rId17"/>
    <sheet name="标本" sheetId="8" r:id="rId18"/>
    <sheet name="遗珍" sheetId="14" r:id="rId19"/>
    <sheet name="行星矿藏" sheetId="9" r:id="rId20"/>
    <sheet name="国家修正" sheetId="12" r:id="rId21"/>
    <sheet name="行星修正" sheetId="10" r:id="rId22"/>
    <sheet name="星系生成" sheetId="29" r:id="rId23"/>
    <sheet name="全局舰船" sheetId="32" r:id="rId24"/>
    <sheet name="武器" sheetId="31" r:id="rId25"/>
    <sheet name="成就" sheetId="28" r:id="rId26"/>
  </sheets>
  <definedNames>
    <definedName name="_xlnm._FilterDatabase" localSheetId="9" hidden="1">领袖特质!$A$3:$M$781</definedName>
    <definedName name="_xlnm._FilterDatabase" localSheetId="11" hidden="1">科技!$A$4:$G$574</definedName>
    <definedName name="_xlnm._FilterDatabase" localSheetId="21" hidden="1">行星修正!$A$1:$F$651</definedName>
    <definedName name="_xlnm._FilterDatabase" localSheetId="25" hidden="1">成就!$A$1:$E$195</definedName>
    <definedName name="_xlnm._FilterDatabase" localSheetId="20" hidden="1">国家修正!$A$1:$G$1654</definedName>
    <definedName name="_xlnm._FilterDatabase" localSheetId="22" hidden="1">星系生成!$A$3:$D$306</definedName>
    <definedName name="_xlnm._FilterDatabase" localSheetId="24" hidden="1">武器!$A$2:$T$74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7E30D570C27E423183AFC9979BE387CF" descr="R propagandosphere.png"/>
        <xdr:cNvPicPr>
          <a:picLocks noChangeAspect="1"/>
        </xdr:cNvPicPr>
      </xdr:nvPicPr>
      <xdr:blipFill>
        <a:blip r:embed="rId1" r:link="rId2"/>
        <a:stretch>
          <a:fillRect/>
        </a:stretch>
      </xdr:blipFill>
      <xdr:spPr>
        <a:xfrm>
          <a:off x="676910" y="39013130"/>
          <a:ext cx="553720" cy="553720"/>
        </a:xfrm>
        <a:prstGeom prst="rect">
          <a:avLst/>
        </a:prstGeom>
        <a:noFill/>
        <a:ln>
          <a:noFill/>
        </a:ln>
      </xdr:spPr>
    </xdr:pic>
  </etc:cellImage>
  <etc:cellImage>
    <xdr:pic>
      <xdr:nvPicPr>
        <xdr:cNvPr id="6" name="ID_5F4BF97353424A2EB787454F91AA14F5" descr="R dragon trophy.png"/>
        <xdr:cNvPicPr>
          <a:picLocks noChangeAspect="1"/>
        </xdr:cNvPicPr>
      </xdr:nvPicPr>
      <xdr:blipFill>
        <a:blip r:embed="rId3" r:link="rId2"/>
        <a:stretch>
          <a:fillRect/>
        </a:stretch>
      </xdr:blipFill>
      <xdr:spPr>
        <a:xfrm>
          <a:off x="758825" y="1488440"/>
          <a:ext cx="437515" cy="443230"/>
        </a:xfrm>
        <a:prstGeom prst="rect">
          <a:avLst/>
        </a:prstGeom>
        <a:noFill/>
        <a:ln>
          <a:noFill/>
        </a:ln>
      </xdr:spPr>
    </xdr:pic>
  </etc:cellImage>
  <etc:cellImage>
    <xdr:pic>
      <xdr:nvPicPr>
        <xdr:cNvPr id="26" name="ID_3808A41804284A5BA8F70210A1320E82" descr="R crystallinus diffuser.png"/>
        <xdr:cNvPicPr>
          <a:picLocks noChangeAspect="1"/>
        </xdr:cNvPicPr>
      </xdr:nvPicPr>
      <xdr:blipFill>
        <a:blip r:embed="rId4" r:link="rId2"/>
        <a:stretch>
          <a:fillRect/>
        </a:stretch>
      </xdr:blipFill>
      <xdr:spPr>
        <a:xfrm>
          <a:off x="657860" y="39709090"/>
          <a:ext cx="610235" cy="610235"/>
        </a:xfrm>
        <a:prstGeom prst="rect">
          <a:avLst/>
        </a:prstGeom>
        <a:noFill/>
        <a:ln>
          <a:noFill/>
        </a:ln>
      </xdr:spPr>
    </xdr:pic>
  </etc:cellImage>
  <etc:cellImage>
    <xdr:pic>
      <xdr:nvPicPr>
        <xdr:cNvPr id="37" name="ID_BEFDA7306C4E41CDAD820C82789976C7" descr="R ever spinning top.png"/>
        <xdr:cNvPicPr>
          <a:picLocks noChangeAspect="1"/>
        </xdr:cNvPicPr>
      </xdr:nvPicPr>
      <xdr:blipFill>
        <a:blip r:embed="rId5" r:link="rId2"/>
        <a:stretch>
          <a:fillRect/>
        </a:stretch>
      </xdr:blipFill>
      <xdr:spPr>
        <a:xfrm>
          <a:off x="795655" y="27587575"/>
          <a:ext cx="381000" cy="381000"/>
        </a:xfrm>
        <a:prstGeom prst="rect">
          <a:avLst/>
        </a:prstGeom>
        <a:noFill/>
        <a:ln>
          <a:noFill/>
        </a:ln>
      </xdr:spPr>
    </xdr:pic>
  </etc:cellImage>
  <etc:cellImage>
    <xdr:pic>
      <xdr:nvPicPr>
        <xdr:cNvPr id="39" name="ID_3256CD982CC94D4784C198731BD4E1AF" descr="R khans throne.png"/>
        <xdr:cNvPicPr>
          <a:picLocks noChangeAspect="1"/>
        </xdr:cNvPicPr>
      </xdr:nvPicPr>
      <xdr:blipFill>
        <a:blip r:embed="rId6" r:link="rId2"/>
        <a:stretch>
          <a:fillRect/>
        </a:stretch>
      </xdr:blipFill>
      <xdr:spPr>
        <a:xfrm>
          <a:off x="754380" y="2219325"/>
          <a:ext cx="437515" cy="435610"/>
        </a:xfrm>
        <a:prstGeom prst="rect">
          <a:avLst/>
        </a:prstGeom>
        <a:noFill/>
        <a:ln>
          <a:noFill/>
        </a:ln>
      </xdr:spPr>
    </xdr:pic>
  </etc:cellImage>
  <etc:cellImage>
    <xdr:pic>
      <xdr:nvPicPr>
        <xdr:cNvPr id="40" name="ID_7770D26F4C934751BCACBB33F4D1ECD6" descr="R flowmetal alloy.png"/>
        <xdr:cNvPicPr>
          <a:picLocks noChangeAspect="1"/>
        </xdr:cNvPicPr>
      </xdr:nvPicPr>
      <xdr:blipFill>
        <a:blip r:embed="rId7" r:link="rId2"/>
        <a:stretch>
          <a:fillRect/>
        </a:stretch>
      </xdr:blipFill>
      <xdr:spPr>
        <a:xfrm>
          <a:off x="715010" y="41357550"/>
          <a:ext cx="542290" cy="542925"/>
        </a:xfrm>
        <a:prstGeom prst="rect">
          <a:avLst/>
        </a:prstGeom>
        <a:noFill/>
        <a:ln>
          <a:noFill/>
        </a:ln>
      </xdr:spPr>
    </xdr:pic>
  </etc:cellImage>
  <etc:cellImage>
    <xdr:pic>
      <xdr:nvPicPr>
        <xdr:cNvPr id="41" name="ID_34C85F7ADDAB4325BE816B0F5A9F30D5" descr="R plasmic core.png"/>
        <xdr:cNvPicPr>
          <a:picLocks noChangeAspect="1"/>
        </xdr:cNvPicPr>
      </xdr:nvPicPr>
      <xdr:blipFill>
        <a:blip r:embed="rId8" r:link="rId2"/>
        <a:stretch>
          <a:fillRect/>
        </a:stretch>
      </xdr:blipFill>
      <xdr:spPr>
        <a:xfrm>
          <a:off x="871855" y="29143325"/>
          <a:ext cx="381000" cy="381000"/>
        </a:xfrm>
        <a:prstGeom prst="rect">
          <a:avLst/>
        </a:prstGeom>
        <a:noFill/>
        <a:ln>
          <a:noFill/>
        </a:ln>
      </xdr:spPr>
    </xdr:pic>
  </etc:cellImage>
  <etc:cellImage>
    <xdr:pic>
      <xdr:nvPicPr>
        <xdr:cNvPr id="42" name="ID_081E27E065BE4404AE96AE47E154DA41" descr="R surveyor.png"/>
        <xdr:cNvPicPr>
          <a:picLocks noChangeAspect="1"/>
        </xdr:cNvPicPr>
      </xdr:nvPicPr>
      <xdr:blipFill>
        <a:blip r:embed="rId9" r:link="rId2"/>
        <a:stretch>
          <a:fillRect/>
        </a:stretch>
      </xdr:blipFill>
      <xdr:spPr>
        <a:xfrm>
          <a:off x="758825" y="4003675"/>
          <a:ext cx="434975" cy="436880"/>
        </a:xfrm>
        <a:prstGeom prst="rect">
          <a:avLst/>
        </a:prstGeom>
        <a:noFill/>
        <a:ln>
          <a:noFill/>
        </a:ln>
      </xdr:spPr>
    </xdr:pic>
  </etc:cellImage>
  <etc:cellImage>
    <xdr:pic>
      <xdr:nvPicPr>
        <xdr:cNvPr id="44" name="ID_8D5C3998E92A4D24B64AACE1ECE2F5F9" descr="R worm scales.png"/>
        <xdr:cNvPicPr>
          <a:picLocks noChangeAspect="1"/>
        </xdr:cNvPicPr>
      </xdr:nvPicPr>
      <xdr:blipFill>
        <a:blip r:embed="rId10" r:link="rId2"/>
        <a:stretch>
          <a:fillRect/>
        </a:stretch>
      </xdr:blipFill>
      <xdr:spPr>
        <a:xfrm>
          <a:off x="757555" y="2997200"/>
          <a:ext cx="440690" cy="444500"/>
        </a:xfrm>
        <a:prstGeom prst="rect">
          <a:avLst/>
        </a:prstGeom>
        <a:noFill/>
        <a:ln>
          <a:noFill/>
        </a:ln>
      </xdr:spPr>
    </xdr:pic>
  </etc:cellImage>
  <etc:cellImage>
    <xdr:pic>
      <xdr:nvPicPr>
        <xdr:cNvPr id="47" name="ID_03A5FCB1D7F04C9F8A48E1DD412D004A" descr="R ancient sword.png"/>
        <xdr:cNvPicPr>
          <a:picLocks noChangeAspect="1"/>
        </xdr:cNvPicPr>
      </xdr:nvPicPr>
      <xdr:blipFill>
        <a:blip r:embed="rId11" r:link="rId2"/>
        <a:stretch>
          <a:fillRect/>
        </a:stretch>
      </xdr:blipFill>
      <xdr:spPr>
        <a:xfrm>
          <a:off x="806450" y="8060690"/>
          <a:ext cx="434975" cy="437515"/>
        </a:xfrm>
        <a:prstGeom prst="rect">
          <a:avLst/>
        </a:prstGeom>
        <a:noFill/>
        <a:ln>
          <a:noFill/>
        </a:ln>
      </xdr:spPr>
    </xdr:pic>
  </etc:cellImage>
  <etc:cellImage>
    <xdr:pic>
      <xdr:nvPicPr>
        <xdr:cNvPr id="50" name="ID_BDBB644FF3D246B98F5E5A720C7ED45C" descr="R mutated voidworm nest.png"/>
        <xdr:cNvPicPr>
          <a:picLocks noChangeAspect="1"/>
        </xdr:cNvPicPr>
      </xdr:nvPicPr>
      <xdr:blipFill>
        <a:blip r:embed="rId12" r:link="rId2"/>
        <a:stretch>
          <a:fillRect/>
        </a:stretch>
      </xdr:blipFill>
      <xdr:spPr>
        <a:xfrm>
          <a:off x="739775" y="4993640"/>
          <a:ext cx="483235" cy="481330"/>
        </a:xfrm>
        <a:prstGeom prst="rect">
          <a:avLst/>
        </a:prstGeom>
        <a:noFill/>
        <a:ln>
          <a:noFill/>
        </a:ln>
      </xdr:spPr>
    </xdr:pic>
  </etc:cellImage>
  <etc:cellImage>
    <xdr:pic>
      <xdr:nvPicPr>
        <xdr:cNvPr id="66" name="ID_33D857D1BAA64B3BB355DC60D6D94517" descr="R infinity root.png"/>
        <xdr:cNvPicPr>
          <a:picLocks noChangeAspect="1"/>
        </xdr:cNvPicPr>
      </xdr:nvPicPr>
      <xdr:blipFill>
        <a:blip r:embed="rId13" r:link="rId2"/>
        <a:stretch>
          <a:fillRect/>
        </a:stretch>
      </xdr:blipFill>
      <xdr:spPr>
        <a:xfrm>
          <a:off x="881380" y="28448000"/>
          <a:ext cx="381000" cy="381000"/>
        </a:xfrm>
        <a:prstGeom prst="rect">
          <a:avLst/>
        </a:prstGeom>
        <a:noFill/>
        <a:ln>
          <a:noFill/>
        </a:ln>
      </xdr:spPr>
    </xdr:pic>
  </etc:cellImage>
  <etc:cellImage>
    <xdr:pic>
      <xdr:nvPicPr>
        <xdr:cNvPr id="67" name="ID_CD62CE45392F438191C4B6492B5C239C" descr="R rubricator.png"/>
        <xdr:cNvPicPr>
          <a:picLocks noChangeAspect="1"/>
        </xdr:cNvPicPr>
      </xdr:nvPicPr>
      <xdr:blipFill>
        <a:blip r:embed="rId14" r:link="rId2"/>
        <a:stretch>
          <a:fillRect/>
        </a:stretch>
      </xdr:blipFill>
      <xdr:spPr>
        <a:xfrm>
          <a:off x="741680" y="5792470"/>
          <a:ext cx="431800" cy="433070"/>
        </a:xfrm>
        <a:prstGeom prst="rect">
          <a:avLst/>
        </a:prstGeom>
        <a:noFill/>
        <a:ln>
          <a:noFill/>
        </a:ln>
      </xdr:spPr>
    </xdr:pic>
  </etc:cellImage>
  <etc:cellImage>
    <xdr:pic>
      <xdr:nvPicPr>
        <xdr:cNvPr id="68" name="ID_4B41C74088644B189FC17854CA6F8C61" descr="R galaxy.png"/>
        <xdr:cNvPicPr>
          <a:picLocks noChangeAspect="1"/>
        </xdr:cNvPicPr>
      </xdr:nvPicPr>
      <xdr:blipFill>
        <a:blip r:embed="rId15" r:link="rId2"/>
        <a:stretch>
          <a:fillRect/>
        </a:stretch>
      </xdr:blipFill>
      <xdr:spPr>
        <a:xfrm>
          <a:off x="758825" y="6553200"/>
          <a:ext cx="434975" cy="437515"/>
        </a:xfrm>
        <a:prstGeom prst="rect">
          <a:avLst/>
        </a:prstGeom>
        <a:noFill/>
        <a:ln>
          <a:noFill/>
        </a:ln>
      </xdr:spPr>
    </xdr:pic>
  </etc:cellImage>
  <etc:cellImage>
    <xdr:pic>
      <xdr:nvPicPr>
        <xdr:cNvPr id="69" name="ID_9D31BE17C67B4F27AAD76C5F868F89C1" descr="R omnicodex.png"/>
        <xdr:cNvPicPr>
          <a:picLocks noChangeAspect="1"/>
        </xdr:cNvPicPr>
      </xdr:nvPicPr>
      <xdr:blipFill>
        <a:blip r:embed="rId16" r:link="rId2"/>
        <a:stretch>
          <a:fillRect/>
        </a:stretch>
      </xdr:blipFill>
      <xdr:spPr>
        <a:xfrm>
          <a:off x="752475" y="7305675"/>
          <a:ext cx="434975" cy="437515"/>
        </a:xfrm>
        <a:prstGeom prst="rect">
          <a:avLst/>
        </a:prstGeom>
        <a:noFill/>
        <a:ln>
          <a:noFill/>
        </a:ln>
      </xdr:spPr>
    </xdr:pic>
  </etc:cellImage>
  <etc:cellImage>
    <xdr:pic>
      <xdr:nvPicPr>
        <xdr:cNvPr id="70" name="ID_93F6FD8457BB47359D5DCF6212D22A27" descr="R severed head.png"/>
        <xdr:cNvPicPr>
          <a:picLocks noChangeAspect="1"/>
        </xdr:cNvPicPr>
      </xdr:nvPicPr>
      <xdr:blipFill>
        <a:blip r:embed="rId17" r:link="rId2"/>
        <a:stretch>
          <a:fillRect/>
        </a:stretch>
      </xdr:blipFill>
      <xdr:spPr>
        <a:xfrm>
          <a:off x="863600" y="8921750"/>
          <a:ext cx="434975" cy="437515"/>
        </a:xfrm>
        <a:prstGeom prst="rect">
          <a:avLst/>
        </a:prstGeom>
        <a:noFill/>
        <a:ln>
          <a:noFill/>
        </a:ln>
      </xdr:spPr>
    </xdr:pic>
  </etc:cellImage>
  <etc:cellImage>
    <xdr:pic>
      <xdr:nvPicPr>
        <xdr:cNvPr id="71" name="ID_967E1AC70D9F4A2E972F0D4CA83FE2D6" descr="R mechano calibrator.png"/>
        <xdr:cNvPicPr>
          <a:picLocks noChangeAspect="1"/>
        </xdr:cNvPicPr>
      </xdr:nvPicPr>
      <xdr:blipFill>
        <a:blip r:embed="rId18" r:link="rId2"/>
        <a:stretch>
          <a:fillRect/>
        </a:stretch>
      </xdr:blipFill>
      <xdr:spPr>
        <a:xfrm>
          <a:off x="838200" y="9947275"/>
          <a:ext cx="434975" cy="436880"/>
        </a:xfrm>
        <a:prstGeom prst="rect">
          <a:avLst/>
        </a:prstGeom>
        <a:noFill/>
        <a:ln>
          <a:noFill/>
        </a:ln>
      </xdr:spPr>
    </xdr:pic>
  </etc:cellImage>
  <etc:cellImage>
    <xdr:pic>
      <xdr:nvPicPr>
        <xdr:cNvPr id="72" name="ID_7D8EF7D327A041959873A57A4A7E3843" descr="R odryskan crystal.png"/>
        <xdr:cNvPicPr>
          <a:picLocks noChangeAspect="1"/>
        </xdr:cNvPicPr>
      </xdr:nvPicPr>
      <xdr:blipFill>
        <a:blip r:embed="rId19" r:link="rId2"/>
        <a:stretch>
          <a:fillRect/>
        </a:stretch>
      </xdr:blipFill>
      <xdr:spPr>
        <a:xfrm>
          <a:off x="919480" y="10944225"/>
          <a:ext cx="419100" cy="427990"/>
        </a:xfrm>
        <a:prstGeom prst="rect">
          <a:avLst/>
        </a:prstGeom>
        <a:noFill/>
        <a:ln>
          <a:noFill/>
        </a:ln>
      </xdr:spPr>
    </xdr:pic>
  </etc:cellImage>
  <etc:cellImage>
    <xdr:pic>
      <xdr:nvPicPr>
        <xdr:cNvPr id="73" name="ID_E4E5500CEE374512882F955F85ED056E" descr="R galatron.png"/>
        <xdr:cNvPicPr>
          <a:picLocks noChangeAspect="1"/>
        </xdr:cNvPicPr>
      </xdr:nvPicPr>
      <xdr:blipFill>
        <a:blip r:embed="rId20" r:link="rId2"/>
        <a:stretch>
          <a:fillRect/>
        </a:stretch>
      </xdr:blipFill>
      <xdr:spPr>
        <a:xfrm>
          <a:off x="720725" y="11753850"/>
          <a:ext cx="434975" cy="437515"/>
        </a:xfrm>
        <a:prstGeom prst="rect">
          <a:avLst/>
        </a:prstGeom>
        <a:noFill/>
        <a:ln>
          <a:noFill/>
        </a:ln>
      </xdr:spPr>
    </xdr:pic>
  </etc:cellImage>
  <etc:cellImage>
    <xdr:pic>
      <xdr:nvPicPr>
        <xdr:cNvPr id="74" name="ID_F0A6FBF93DD64155AF7EDE2D9EAB40B1" descr="R the rulerchip.png"/>
        <xdr:cNvPicPr>
          <a:picLocks noChangeAspect="1"/>
        </xdr:cNvPicPr>
      </xdr:nvPicPr>
      <xdr:blipFill>
        <a:blip r:embed="rId21" r:link="rId2"/>
        <a:stretch>
          <a:fillRect/>
        </a:stretch>
      </xdr:blipFill>
      <xdr:spPr>
        <a:xfrm>
          <a:off x="735330" y="12613640"/>
          <a:ext cx="419100" cy="417195"/>
        </a:xfrm>
        <a:prstGeom prst="rect">
          <a:avLst/>
        </a:prstGeom>
        <a:noFill/>
        <a:ln>
          <a:noFill/>
        </a:ln>
      </xdr:spPr>
    </xdr:pic>
  </etc:cellImage>
  <etc:cellImage>
    <xdr:pic>
      <xdr:nvPicPr>
        <xdr:cNvPr id="75" name="ID_F9A7BD4F294A46039454E02E435E2928" descr="R wormhole key 5.png"/>
        <xdr:cNvPicPr>
          <a:picLocks noChangeAspect="1"/>
        </xdr:cNvPicPr>
      </xdr:nvPicPr>
      <xdr:blipFill>
        <a:blip r:embed="rId22" r:link="rId2"/>
        <a:stretch>
          <a:fillRect/>
        </a:stretch>
      </xdr:blipFill>
      <xdr:spPr>
        <a:xfrm>
          <a:off x="793115" y="13355320"/>
          <a:ext cx="423545" cy="427990"/>
        </a:xfrm>
        <a:prstGeom prst="rect">
          <a:avLst/>
        </a:prstGeom>
        <a:noFill/>
        <a:ln>
          <a:noFill/>
        </a:ln>
      </xdr:spPr>
    </xdr:pic>
  </etc:cellImage>
  <etc:cellImage>
    <xdr:pic>
      <xdr:nvPicPr>
        <xdr:cNvPr id="76" name="ID_444CC0A2AADE4C4EB8A0E0EBBA7B190D" descr="R executus compendium.png"/>
        <xdr:cNvPicPr>
          <a:picLocks noChangeAspect="1"/>
        </xdr:cNvPicPr>
      </xdr:nvPicPr>
      <xdr:blipFill>
        <a:blip r:embed="rId23" r:link="rId2"/>
        <a:stretch>
          <a:fillRect/>
        </a:stretch>
      </xdr:blipFill>
      <xdr:spPr>
        <a:xfrm>
          <a:off x="686435" y="36708715"/>
          <a:ext cx="534035" cy="534035"/>
        </a:xfrm>
        <a:prstGeom prst="rect">
          <a:avLst/>
        </a:prstGeom>
        <a:noFill/>
        <a:ln>
          <a:noFill/>
        </a:ln>
      </xdr:spPr>
    </xdr:pic>
  </etc:cellImage>
  <etc:cellImage>
    <xdr:pic>
      <xdr:nvPicPr>
        <xdr:cNvPr id="77" name="ID_BBB43CA3E44645FEA8AF807A9AF1E561" descr="R the radiance.png"/>
        <xdr:cNvPicPr>
          <a:picLocks noChangeAspect="1"/>
        </xdr:cNvPicPr>
      </xdr:nvPicPr>
      <xdr:blipFill>
        <a:blip r:embed="rId24" r:link="rId2"/>
        <a:stretch>
          <a:fillRect/>
        </a:stretch>
      </xdr:blipFill>
      <xdr:spPr>
        <a:xfrm>
          <a:off x="744855" y="14474825"/>
          <a:ext cx="424815" cy="427355"/>
        </a:xfrm>
        <a:prstGeom prst="rect">
          <a:avLst/>
        </a:prstGeom>
        <a:noFill/>
        <a:ln>
          <a:noFill/>
        </a:ln>
      </xdr:spPr>
    </xdr:pic>
  </etc:cellImage>
  <etc:cellImage>
    <xdr:pic>
      <xdr:nvPicPr>
        <xdr:cNvPr id="78" name="ID_322926A5ECFA43C5BAF6DEEEBCE2C17B" descr="R cetanas heart.png"/>
        <xdr:cNvPicPr>
          <a:picLocks noChangeAspect="1"/>
        </xdr:cNvPicPr>
      </xdr:nvPicPr>
      <xdr:blipFill>
        <a:blip r:embed="rId25" r:link="rId2"/>
        <a:stretch>
          <a:fillRect/>
        </a:stretch>
      </xdr:blipFill>
      <xdr:spPr>
        <a:xfrm>
          <a:off x="762635" y="17726025"/>
          <a:ext cx="438150" cy="438150"/>
        </a:xfrm>
        <a:prstGeom prst="rect">
          <a:avLst/>
        </a:prstGeom>
        <a:noFill/>
        <a:ln>
          <a:noFill/>
        </a:ln>
      </xdr:spPr>
    </xdr:pic>
  </etc:cellImage>
  <etc:cellImage>
    <xdr:pic>
      <xdr:nvPicPr>
        <xdr:cNvPr id="79" name="ID_1750997F19A74527805C7E2CD40677AE" descr="R prethoryn queen.png"/>
        <xdr:cNvPicPr>
          <a:picLocks noChangeAspect="1"/>
        </xdr:cNvPicPr>
      </xdr:nvPicPr>
      <xdr:blipFill>
        <a:blip r:embed="rId26" r:link="rId2"/>
        <a:stretch>
          <a:fillRect/>
        </a:stretch>
      </xdr:blipFill>
      <xdr:spPr>
        <a:xfrm>
          <a:off x="701675" y="15490825"/>
          <a:ext cx="434975" cy="437515"/>
        </a:xfrm>
        <a:prstGeom prst="rect">
          <a:avLst/>
        </a:prstGeom>
        <a:noFill/>
        <a:ln>
          <a:noFill/>
        </a:ln>
      </xdr:spPr>
    </xdr:pic>
  </etc:cellImage>
  <etc:cellImage>
    <xdr:pic>
      <xdr:nvPicPr>
        <xdr:cNvPr id="80" name="ID_60D304A4D69E46CAB6C9E94441B03E20" descr="R unbidden warlock.png"/>
        <xdr:cNvPicPr>
          <a:picLocks noChangeAspect="1"/>
        </xdr:cNvPicPr>
      </xdr:nvPicPr>
      <xdr:blipFill>
        <a:blip r:embed="rId27" r:link="rId2"/>
        <a:stretch>
          <a:fillRect/>
        </a:stretch>
      </xdr:blipFill>
      <xdr:spPr>
        <a:xfrm>
          <a:off x="822325" y="16217900"/>
          <a:ext cx="434975" cy="436880"/>
        </a:xfrm>
        <a:prstGeom prst="rect">
          <a:avLst/>
        </a:prstGeom>
        <a:noFill/>
        <a:ln>
          <a:noFill/>
        </a:ln>
      </xdr:spPr>
    </xdr:pic>
  </etc:cellImage>
  <etc:cellImage>
    <xdr:pic>
      <xdr:nvPicPr>
        <xdr:cNvPr id="81" name="ID_AD61AFD9660F486C82D3802370239925" descr="R contingency core.png"/>
        <xdr:cNvPicPr>
          <a:picLocks noChangeAspect="1"/>
        </xdr:cNvPicPr>
      </xdr:nvPicPr>
      <xdr:blipFill>
        <a:blip r:embed="rId28" r:link="rId2"/>
        <a:stretch>
          <a:fillRect/>
        </a:stretch>
      </xdr:blipFill>
      <xdr:spPr>
        <a:xfrm>
          <a:off x="835025" y="17005300"/>
          <a:ext cx="434975" cy="437515"/>
        </a:xfrm>
        <a:prstGeom prst="rect">
          <a:avLst/>
        </a:prstGeom>
        <a:noFill/>
        <a:ln>
          <a:noFill/>
        </a:ln>
      </xdr:spPr>
    </xdr:pic>
  </etc:cellImage>
  <etc:cellImage>
    <xdr:pic>
      <xdr:nvPicPr>
        <xdr:cNvPr id="82" name="ID_4F5A47E6D0024B128E6B4575F275DF22" descr="R zro crystal.png"/>
        <xdr:cNvPicPr>
          <a:picLocks noChangeAspect="1"/>
        </xdr:cNvPicPr>
      </xdr:nvPicPr>
      <xdr:blipFill>
        <a:blip r:embed="rId29" r:link="rId2"/>
        <a:stretch>
          <a:fillRect/>
        </a:stretch>
      </xdr:blipFill>
      <xdr:spPr>
        <a:xfrm>
          <a:off x="720725" y="18474055"/>
          <a:ext cx="434975" cy="437515"/>
        </a:xfrm>
        <a:prstGeom prst="rect">
          <a:avLst/>
        </a:prstGeom>
        <a:noFill/>
        <a:ln>
          <a:noFill/>
        </a:ln>
      </xdr:spPr>
    </xdr:pic>
  </etc:cellImage>
  <etc:cellImage>
    <xdr:pic>
      <xdr:nvPicPr>
        <xdr:cNvPr id="83" name="ID_2F7D06D54C4D4027BC1C6A2BCA1EB256" descr="R celestial resonator.png"/>
        <xdr:cNvPicPr>
          <a:picLocks noChangeAspect="1"/>
        </xdr:cNvPicPr>
      </xdr:nvPicPr>
      <xdr:blipFill>
        <a:blip r:embed="rId30" r:link="rId2"/>
        <a:stretch>
          <a:fillRect/>
        </a:stretch>
      </xdr:blipFill>
      <xdr:spPr>
        <a:xfrm>
          <a:off x="701040" y="32124015"/>
          <a:ext cx="636905" cy="641350"/>
        </a:xfrm>
        <a:prstGeom prst="rect">
          <a:avLst/>
        </a:prstGeom>
        <a:noFill/>
        <a:ln>
          <a:noFill/>
        </a:ln>
      </xdr:spPr>
    </xdr:pic>
  </etc:cellImage>
  <etc:cellImage>
    <xdr:pic>
      <xdr:nvPicPr>
        <xdr:cNvPr id="84" name="ID_F300174AA86F4BE3A0AFDBF6C100D842" descr="R baol.png"/>
        <xdr:cNvPicPr>
          <a:picLocks noChangeAspect="1"/>
        </xdr:cNvPicPr>
      </xdr:nvPicPr>
      <xdr:blipFill>
        <a:blip r:embed="rId31" r:link="rId2"/>
        <a:stretch>
          <a:fillRect/>
        </a:stretch>
      </xdr:blipFill>
      <xdr:spPr>
        <a:xfrm>
          <a:off x="831850" y="19132550"/>
          <a:ext cx="434975" cy="437515"/>
        </a:xfrm>
        <a:prstGeom prst="rect">
          <a:avLst/>
        </a:prstGeom>
        <a:noFill/>
        <a:ln>
          <a:noFill/>
        </a:ln>
      </xdr:spPr>
    </xdr:pic>
  </etc:cellImage>
  <etc:cellImage>
    <xdr:pic>
      <xdr:nvPicPr>
        <xdr:cNvPr id="85" name="ID_65DC8C7450D140CEA499A10D689583FD" descr="R the pattern maker.png"/>
        <xdr:cNvPicPr>
          <a:picLocks noChangeAspect="1"/>
        </xdr:cNvPicPr>
      </xdr:nvPicPr>
      <xdr:blipFill>
        <a:blip r:embed="rId32" r:link="rId2"/>
        <a:stretch>
          <a:fillRect/>
        </a:stretch>
      </xdr:blipFill>
      <xdr:spPr>
        <a:xfrm>
          <a:off x="712470" y="33763585"/>
          <a:ext cx="506095" cy="507365"/>
        </a:xfrm>
        <a:prstGeom prst="rect">
          <a:avLst/>
        </a:prstGeom>
        <a:noFill/>
        <a:ln>
          <a:noFill/>
        </a:ln>
      </xdr:spPr>
    </xdr:pic>
  </etc:cellImage>
  <etc:cellImage>
    <xdr:pic>
      <xdr:nvPicPr>
        <xdr:cNvPr id="86" name="ID_14D72ABC4C2D4F26BC9D85B4B3D271FB" descr="R orb insight.png"/>
        <xdr:cNvPicPr>
          <a:picLocks noChangeAspect="1"/>
        </xdr:cNvPicPr>
      </xdr:nvPicPr>
      <xdr:blipFill>
        <a:blip r:embed="rId33" r:link="rId2"/>
        <a:stretch>
          <a:fillRect/>
        </a:stretch>
      </xdr:blipFill>
      <xdr:spPr>
        <a:xfrm>
          <a:off x="768350" y="19966940"/>
          <a:ext cx="434975" cy="437515"/>
        </a:xfrm>
        <a:prstGeom prst="rect">
          <a:avLst/>
        </a:prstGeom>
        <a:noFill/>
        <a:ln>
          <a:noFill/>
        </a:ln>
      </xdr:spPr>
    </xdr:pic>
  </etc:cellImage>
  <etc:cellImage>
    <xdr:pic>
      <xdr:nvPicPr>
        <xdr:cNvPr id="87" name="ID_972CBE5D32634155B9A346DA8029D88A" descr="R pox sample.png"/>
        <xdr:cNvPicPr>
          <a:picLocks noChangeAspect="1"/>
        </xdr:cNvPicPr>
      </xdr:nvPicPr>
      <xdr:blipFill>
        <a:blip r:embed="rId34" r:link="rId2"/>
        <a:stretch>
          <a:fillRect/>
        </a:stretch>
      </xdr:blipFill>
      <xdr:spPr>
        <a:xfrm>
          <a:off x="774700" y="20718145"/>
          <a:ext cx="434975" cy="437515"/>
        </a:xfrm>
        <a:prstGeom prst="rect">
          <a:avLst/>
        </a:prstGeom>
        <a:noFill/>
        <a:ln>
          <a:noFill/>
        </a:ln>
      </xdr:spPr>
    </xdr:pic>
  </etc:cellImage>
  <etc:cellImage>
    <xdr:pic>
      <xdr:nvPicPr>
        <xdr:cNvPr id="88" name="ID_BAE545BD20AB4B989BD5855288501CBB" descr="R vaporous mega orchid.png"/>
        <xdr:cNvPicPr>
          <a:picLocks noChangeAspect="1"/>
        </xdr:cNvPicPr>
      </xdr:nvPicPr>
      <xdr:blipFill>
        <a:blip r:embed="rId35" r:link="rId2"/>
        <a:stretch>
          <a:fillRect/>
        </a:stretch>
      </xdr:blipFill>
      <xdr:spPr>
        <a:xfrm>
          <a:off x="711835" y="35164395"/>
          <a:ext cx="586105" cy="586105"/>
        </a:xfrm>
        <a:prstGeom prst="rect">
          <a:avLst/>
        </a:prstGeom>
        <a:noFill/>
        <a:ln>
          <a:noFill/>
        </a:ln>
      </xdr:spPr>
    </xdr:pic>
  </etc:cellImage>
  <etc:cellImage>
    <xdr:pic>
      <xdr:nvPicPr>
        <xdr:cNvPr id="89" name="ID_3E24069952C146E5BA8E7E24E398FF0A" descr="R cryo core.png"/>
        <xdr:cNvPicPr>
          <a:picLocks noChangeAspect="1"/>
        </xdr:cNvPicPr>
      </xdr:nvPicPr>
      <xdr:blipFill>
        <a:blip r:embed="rId36" r:link="rId2"/>
        <a:stretch>
          <a:fillRect/>
        </a:stretch>
      </xdr:blipFill>
      <xdr:spPr>
        <a:xfrm>
          <a:off x="809625" y="21525865"/>
          <a:ext cx="434975" cy="437515"/>
        </a:xfrm>
        <a:prstGeom prst="rect">
          <a:avLst/>
        </a:prstGeom>
        <a:noFill/>
        <a:ln>
          <a:noFill/>
        </a:ln>
      </xdr:spPr>
    </xdr:pic>
  </etc:cellImage>
  <etc:cellImage>
    <xdr:pic>
      <xdr:nvPicPr>
        <xdr:cNvPr id="90" name="ID_DBCB71A04236487B93E244979579C8CC" descr="R war forge.png"/>
        <xdr:cNvPicPr>
          <a:picLocks noChangeAspect="1"/>
        </xdr:cNvPicPr>
      </xdr:nvPicPr>
      <xdr:blipFill>
        <a:blip r:embed="rId37" r:link="rId2"/>
        <a:stretch>
          <a:fillRect/>
        </a:stretch>
      </xdr:blipFill>
      <xdr:spPr>
        <a:xfrm>
          <a:off x="714375" y="22230715"/>
          <a:ext cx="434975" cy="437515"/>
        </a:xfrm>
        <a:prstGeom prst="rect">
          <a:avLst/>
        </a:prstGeom>
        <a:noFill/>
        <a:ln>
          <a:noFill/>
        </a:ln>
      </xdr:spPr>
    </xdr:pic>
  </etc:cellImage>
  <etc:cellImage>
    <xdr:pic>
      <xdr:nvPicPr>
        <xdr:cNvPr id="91" name="ID_2AC388E441C941D8979D4A6C00F0D26F" descr="R weather manipulator.png"/>
        <xdr:cNvPicPr>
          <a:picLocks noChangeAspect="1"/>
        </xdr:cNvPicPr>
      </xdr:nvPicPr>
      <xdr:blipFill>
        <a:blip r:embed="rId38" r:link="rId2"/>
        <a:stretch>
          <a:fillRect/>
        </a:stretch>
      </xdr:blipFill>
      <xdr:spPr>
        <a:xfrm>
          <a:off x="724535" y="22983190"/>
          <a:ext cx="514985" cy="514985"/>
        </a:xfrm>
        <a:prstGeom prst="rect">
          <a:avLst/>
        </a:prstGeom>
        <a:noFill/>
        <a:ln>
          <a:noFill/>
        </a:ln>
      </xdr:spPr>
    </xdr:pic>
  </etc:cellImage>
  <etc:cellImage>
    <xdr:pic>
      <xdr:nvPicPr>
        <xdr:cNvPr id="92" name="ID_32C5F6C179E44EFCA886B17937BAA8D1" descr="R the tempest invocator.png"/>
        <xdr:cNvPicPr>
          <a:picLocks noChangeAspect="1"/>
        </xdr:cNvPicPr>
      </xdr:nvPicPr>
      <xdr:blipFill>
        <a:blip r:embed="rId39" r:link="rId2"/>
        <a:stretch>
          <a:fillRect/>
        </a:stretch>
      </xdr:blipFill>
      <xdr:spPr>
        <a:xfrm>
          <a:off x="743585" y="23736300"/>
          <a:ext cx="466725" cy="466725"/>
        </a:xfrm>
        <a:prstGeom prst="rect">
          <a:avLst/>
        </a:prstGeom>
        <a:noFill/>
        <a:ln>
          <a:noFill/>
        </a:ln>
      </xdr:spPr>
    </xdr:pic>
  </etc:cellImage>
  <etc:cellImage>
    <xdr:pic>
      <xdr:nvPicPr>
        <xdr:cNvPr id="93" name="ID_782925F0211B45C98317D7E18B068E3C" descr="R toxic god.png"/>
        <xdr:cNvPicPr>
          <a:picLocks noChangeAspect="1"/>
        </xdr:cNvPicPr>
      </xdr:nvPicPr>
      <xdr:blipFill>
        <a:blip r:embed="rId40" r:link="rId2"/>
        <a:stretch>
          <a:fillRect/>
        </a:stretch>
      </xdr:blipFill>
      <xdr:spPr>
        <a:xfrm>
          <a:off x="791210" y="24604345"/>
          <a:ext cx="408940" cy="427990"/>
        </a:xfrm>
        <a:prstGeom prst="rect">
          <a:avLst/>
        </a:prstGeom>
        <a:noFill/>
        <a:ln>
          <a:noFill/>
        </a:ln>
      </xdr:spPr>
    </xdr:pic>
  </etc:cellImage>
  <etc:cellImage>
    <xdr:pic>
      <xdr:nvPicPr>
        <xdr:cNvPr id="94" name="ID_E41CAD3B5AB9491A97C9DAE516602683" descr="R celestial chart 4.png"/>
        <xdr:cNvPicPr>
          <a:picLocks noChangeAspect="1"/>
        </xdr:cNvPicPr>
      </xdr:nvPicPr>
      <xdr:blipFill>
        <a:blip r:embed="rId41" r:link="rId2"/>
        <a:stretch>
          <a:fillRect/>
        </a:stretch>
      </xdr:blipFill>
      <xdr:spPr>
        <a:xfrm>
          <a:off x="733425" y="25335865"/>
          <a:ext cx="461010" cy="462915"/>
        </a:xfrm>
        <a:prstGeom prst="rect">
          <a:avLst/>
        </a:prstGeom>
        <a:noFill/>
        <a:ln>
          <a:noFill/>
        </a:ln>
      </xdr:spPr>
    </xdr:pic>
  </etc:cellImage>
  <etc:cellImage>
    <xdr:pic>
      <xdr:nvPicPr>
        <xdr:cNvPr id="95" name="ID_6425C16D667A4C3D8949F499E5DC039F" descr="R celestial tear.png"/>
        <xdr:cNvPicPr>
          <a:picLocks noChangeAspect="1"/>
        </xdr:cNvPicPr>
      </xdr:nvPicPr>
      <xdr:blipFill>
        <a:blip r:embed="rId42" r:link="rId2"/>
        <a:stretch>
          <a:fillRect/>
        </a:stretch>
      </xdr:blipFill>
      <xdr:spPr>
        <a:xfrm>
          <a:off x="824230" y="26127075"/>
          <a:ext cx="381000" cy="381000"/>
        </a:xfrm>
        <a:prstGeom prst="rect">
          <a:avLst/>
        </a:prstGeom>
        <a:noFill/>
        <a:ln>
          <a:noFill/>
        </a:ln>
      </xdr:spPr>
    </xdr:pic>
  </etc:cellImage>
  <etc:cellImage>
    <xdr:pic>
      <xdr:nvPicPr>
        <xdr:cNvPr id="96" name="ID_0793F05F1FB746EDA0FC9C29DCF141F8" descr="R daedalus seal.png"/>
        <xdr:cNvPicPr>
          <a:picLocks noChangeAspect="1"/>
        </xdr:cNvPicPr>
      </xdr:nvPicPr>
      <xdr:blipFill>
        <a:blip r:embed="rId43" r:link="rId2"/>
        <a:stretch>
          <a:fillRect/>
        </a:stretch>
      </xdr:blipFill>
      <xdr:spPr>
        <a:xfrm>
          <a:off x="824230" y="26838275"/>
          <a:ext cx="381000" cy="381000"/>
        </a:xfrm>
        <a:prstGeom prst="rect">
          <a:avLst/>
        </a:prstGeom>
        <a:noFill/>
        <a:ln>
          <a:noFill/>
        </a:ln>
      </xdr:spPr>
    </xdr:pic>
  </etc:cellImage>
  <etc:cellImage>
    <xdr:pic>
      <xdr:nvPicPr>
        <xdr:cNvPr id="97" name="ID_C5B6BEEBCBEE47A6B03539A93FF75CE4" descr="R continuum.png"/>
        <xdr:cNvPicPr>
          <a:picLocks noChangeAspect="1"/>
        </xdr:cNvPicPr>
      </xdr:nvPicPr>
      <xdr:blipFill>
        <a:blip r:embed="rId44" r:link="rId2"/>
        <a:stretch>
          <a:fillRect/>
        </a:stretch>
      </xdr:blipFill>
      <xdr:spPr>
        <a:xfrm>
          <a:off x="852805" y="29972000"/>
          <a:ext cx="381000" cy="381000"/>
        </a:xfrm>
        <a:prstGeom prst="rect">
          <a:avLst/>
        </a:prstGeom>
        <a:noFill/>
        <a:ln>
          <a:noFill/>
        </a:ln>
      </xdr:spPr>
    </xdr:pic>
  </etc:cellImage>
  <etc:cellImage>
    <xdr:pic>
      <xdr:nvPicPr>
        <xdr:cNvPr id="98" name="ID_9EBD847EBAD64D288B7D2F7FEAF9F901" descr="R time crystal.png"/>
        <xdr:cNvPicPr>
          <a:picLocks noChangeAspect="1"/>
        </xdr:cNvPicPr>
      </xdr:nvPicPr>
      <xdr:blipFill>
        <a:blip r:embed="rId45" r:link="rId2"/>
        <a:stretch>
          <a:fillRect/>
        </a:stretch>
      </xdr:blipFill>
      <xdr:spPr>
        <a:xfrm>
          <a:off x="676910" y="30589855"/>
          <a:ext cx="561340" cy="561340"/>
        </a:xfrm>
        <a:prstGeom prst="rect">
          <a:avLst/>
        </a:prstGeom>
        <a:noFill/>
        <a:ln>
          <a:noFill/>
        </a:ln>
      </xdr:spPr>
    </xdr:pic>
  </etc:cellImage>
  <etc:cellImage>
    <xdr:pic>
      <xdr:nvPicPr>
        <xdr:cNvPr id="99" name="ID_246F2670FA444006AE3C644E8FA9AC73" descr="R eternal throne.png"/>
        <xdr:cNvPicPr>
          <a:picLocks noChangeAspect="1"/>
        </xdr:cNvPicPr>
      </xdr:nvPicPr>
      <xdr:blipFill>
        <a:blip r:embed="rId46" r:link="rId2"/>
        <a:stretch>
          <a:fillRect/>
        </a:stretch>
      </xdr:blipFill>
      <xdr:spPr>
        <a:xfrm>
          <a:off x="833755" y="31362650"/>
          <a:ext cx="381000" cy="381000"/>
        </a:xfrm>
        <a:prstGeom prst="rect">
          <a:avLst/>
        </a:prstGeom>
        <a:noFill/>
        <a:ln>
          <a:noFill/>
        </a:ln>
      </xdr:spPr>
    </xdr:pic>
  </etc:cellImage>
  <etc:cellImage>
    <xdr:pic>
      <xdr:nvPicPr>
        <xdr:cNvPr id="100" name="ID_EE776746A831413E90AAC8A8079C7F04" descr="R gavel of the tribunal.png"/>
        <xdr:cNvPicPr>
          <a:picLocks noChangeAspect="1"/>
        </xdr:cNvPicPr>
      </xdr:nvPicPr>
      <xdr:blipFill>
        <a:blip r:embed="rId47" r:link="rId2"/>
        <a:stretch>
          <a:fillRect/>
        </a:stretch>
      </xdr:blipFill>
      <xdr:spPr>
        <a:xfrm>
          <a:off x="690880" y="32970470"/>
          <a:ext cx="504825" cy="505460"/>
        </a:xfrm>
        <a:prstGeom prst="rect">
          <a:avLst/>
        </a:prstGeom>
        <a:noFill/>
        <a:ln>
          <a:noFill/>
        </a:ln>
      </xdr:spPr>
    </xdr:pic>
  </etc:cellImage>
  <etc:cellImage>
    <xdr:pic>
      <xdr:nvPicPr>
        <xdr:cNvPr id="101" name="ID_0366DF6B07454CF4B70D832FDCF8AC49" descr="R pulsestone.png"/>
        <xdr:cNvPicPr>
          <a:picLocks noChangeAspect="1"/>
        </xdr:cNvPicPr>
      </xdr:nvPicPr>
      <xdr:blipFill>
        <a:blip r:embed="rId48" r:link="rId2"/>
        <a:stretch>
          <a:fillRect/>
        </a:stretch>
      </xdr:blipFill>
      <xdr:spPr>
        <a:xfrm>
          <a:off x="695960" y="42082085"/>
          <a:ext cx="504190" cy="504190"/>
        </a:xfrm>
        <a:prstGeom prst="rect">
          <a:avLst/>
        </a:prstGeom>
        <a:noFill/>
        <a:ln>
          <a:noFill/>
        </a:ln>
      </xdr:spPr>
    </xdr:pic>
  </etc:cellImage>
  <etc:cellImage>
    <xdr:pic>
      <xdr:nvPicPr>
        <xdr:cNvPr id="102" name="ID_69CD7264ECA84DEF9A1AFCC9A331B53B" descr="R tiyanki matriarch nerve core.png"/>
        <xdr:cNvPicPr>
          <a:picLocks noChangeAspect="1"/>
        </xdr:cNvPicPr>
      </xdr:nvPicPr>
      <xdr:blipFill>
        <a:blip r:embed="rId49" r:link="rId2"/>
        <a:stretch>
          <a:fillRect/>
        </a:stretch>
      </xdr:blipFill>
      <xdr:spPr>
        <a:xfrm>
          <a:off x="702310" y="34460815"/>
          <a:ext cx="527685" cy="528320"/>
        </a:xfrm>
        <a:prstGeom prst="rect">
          <a:avLst/>
        </a:prstGeom>
        <a:noFill/>
        <a:ln>
          <a:noFill/>
        </a:ln>
      </xdr:spPr>
    </xdr:pic>
  </etc:cellImage>
  <etc:cellImage>
    <xdr:pic>
      <xdr:nvPicPr>
        <xdr:cNvPr id="103" name="ID_1BD1D8E534DD45F8B079C20FAB635E11" descr="R entangled relay.png"/>
        <xdr:cNvPicPr>
          <a:picLocks noChangeAspect="1"/>
        </xdr:cNvPicPr>
      </xdr:nvPicPr>
      <xdr:blipFill>
        <a:blip r:embed="rId50" r:link="rId2"/>
        <a:stretch>
          <a:fillRect/>
        </a:stretch>
      </xdr:blipFill>
      <xdr:spPr>
        <a:xfrm>
          <a:off x="667385" y="35871785"/>
          <a:ext cx="608965" cy="608965"/>
        </a:xfrm>
        <a:prstGeom prst="rect">
          <a:avLst/>
        </a:prstGeom>
        <a:noFill/>
        <a:ln>
          <a:noFill/>
        </a:ln>
      </xdr:spPr>
    </xdr:pic>
  </etc:cellImage>
  <etc:cellImage>
    <xdr:pic>
      <xdr:nvPicPr>
        <xdr:cNvPr id="104" name="ID_6F7EF39F8B014094BE60A2457C391ACC" descr="R prototype vir core.png"/>
        <xdr:cNvPicPr>
          <a:picLocks noChangeAspect="1"/>
        </xdr:cNvPicPr>
      </xdr:nvPicPr>
      <xdr:blipFill>
        <a:blip r:embed="rId51" r:link="rId2"/>
        <a:stretch>
          <a:fillRect/>
        </a:stretch>
      </xdr:blipFill>
      <xdr:spPr>
        <a:xfrm>
          <a:off x="724535" y="37499925"/>
          <a:ext cx="504825" cy="504825"/>
        </a:xfrm>
        <a:prstGeom prst="rect">
          <a:avLst/>
        </a:prstGeom>
        <a:noFill/>
        <a:ln>
          <a:noFill/>
        </a:ln>
      </xdr:spPr>
    </xdr:pic>
  </etc:cellImage>
  <etc:cellImage>
    <xdr:pic>
      <xdr:nvPicPr>
        <xdr:cNvPr id="105" name="ID_1D61B381411C499DBE5EFED57234FBC3" descr="R preservation chamber.png"/>
        <xdr:cNvPicPr>
          <a:picLocks noChangeAspect="1"/>
        </xdr:cNvPicPr>
      </xdr:nvPicPr>
      <xdr:blipFill>
        <a:blip r:embed="rId52" r:link="rId2"/>
        <a:stretch>
          <a:fillRect/>
        </a:stretch>
      </xdr:blipFill>
      <xdr:spPr>
        <a:xfrm>
          <a:off x="724535" y="38242240"/>
          <a:ext cx="495935" cy="495935"/>
        </a:xfrm>
        <a:prstGeom prst="rect">
          <a:avLst/>
        </a:prstGeom>
        <a:noFill/>
        <a:ln>
          <a:noFill/>
        </a:ln>
      </xdr:spPr>
    </xdr:pic>
  </etc:cellImage>
  <etc:cellImage>
    <xdr:pic>
      <xdr:nvPicPr>
        <xdr:cNvPr id="106" name="ID_5E016995C2BD49728559B1210ED4607B" descr="R everchanging stone.png"/>
        <xdr:cNvPicPr>
          <a:picLocks noChangeAspect="1"/>
        </xdr:cNvPicPr>
      </xdr:nvPicPr>
      <xdr:blipFill>
        <a:blip r:embed="rId53" r:link="rId2"/>
        <a:stretch>
          <a:fillRect/>
        </a:stretch>
      </xdr:blipFill>
      <xdr:spPr>
        <a:xfrm>
          <a:off x="667385" y="40500935"/>
          <a:ext cx="599440" cy="599440"/>
        </a:xfrm>
        <a:prstGeom prst="rect">
          <a:avLst/>
        </a:prstGeom>
        <a:noFill/>
        <a:ln>
          <a:noFill/>
        </a:ln>
      </xdr:spPr>
    </xdr:pic>
  </etc:cellImage>
  <etc:cellImage>
    <xdr:pic>
      <xdr:nvPicPr>
        <xdr:cNvPr id="107" name="ID_E41B790F795E42AD8B9E81CA1C3E1BA3" descr="R the modularium.png"/>
        <xdr:cNvPicPr>
          <a:picLocks noChangeAspect="1"/>
        </xdr:cNvPicPr>
      </xdr:nvPicPr>
      <xdr:blipFill>
        <a:blip r:embed="rId54" r:link="rId2"/>
        <a:stretch>
          <a:fillRect/>
        </a:stretch>
      </xdr:blipFill>
      <xdr:spPr>
        <a:xfrm>
          <a:off x="695960" y="42775505"/>
          <a:ext cx="553720" cy="553720"/>
        </a:xfrm>
        <a:prstGeom prst="rect">
          <a:avLst/>
        </a:prstGeom>
        <a:noFill/>
        <a:ln>
          <a:noFill/>
        </a:ln>
      </xdr:spPr>
    </xdr:pic>
  </etc:cellImage>
  <etc:cellImage>
    <xdr:pic>
      <xdr:nvPicPr>
        <xdr:cNvPr id="200" name="ID_0A12370B7C2646D4966DC8E7C7EC1E30"/>
        <xdr:cNvPicPr>
          <a:picLocks noChangeAspect="1"/>
        </xdr:cNvPicPr>
      </xdr:nvPicPr>
      <xdr:blipFill>
        <a:blip r:embed="rId55"/>
        <a:stretch>
          <a:fillRect/>
        </a:stretch>
      </xdr:blipFill>
      <xdr:spPr>
        <a:xfrm>
          <a:off x="734060" y="113063655"/>
          <a:ext cx="571500" cy="568325"/>
        </a:xfrm>
        <a:prstGeom prst="rect">
          <a:avLst/>
        </a:prstGeom>
      </xdr:spPr>
    </xdr:pic>
  </etc:cellImage>
  <etc:cellImage>
    <xdr:pic>
      <xdr:nvPicPr>
        <xdr:cNvPr id="239" name="ID_8D11547442844A98AB149A314778E51C"/>
        <xdr:cNvPicPr>
          <a:picLocks noChangeAspect="1"/>
        </xdr:cNvPicPr>
      </xdr:nvPicPr>
      <xdr:blipFill>
        <a:blip r:embed="rId56"/>
        <a:stretch>
          <a:fillRect/>
        </a:stretch>
      </xdr:blipFill>
      <xdr:spPr>
        <a:xfrm>
          <a:off x="734060" y="84482940"/>
          <a:ext cx="571500" cy="577850"/>
        </a:xfrm>
        <a:prstGeom prst="rect">
          <a:avLst/>
        </a:prstGeom>
      </xdr:spPr>
    </xdr:pic>
  </etc:cellImage>
  <etc:cellImage>
    <xdr:pic>
      <xdr:nvPicPr>
        <xdr:cNvPr id="336" name="ID_678DE15691EB449092EC497CC30C5DFC" descr="Return to Dust icon"/>
        <xdr:cNvPicPr>
          <a:picLocks noChangeAspect="1"/>
        </xdr:cNvPicPr>
      </xdr:nvPicPr>
      <xdr:blipFill>
        <a:blip r:embed="rId57"/>
        <a:srcRect/>
        <a:stretch>
          <a:fillRect/>
        </a:stretch>
      </xdr:blipFill>
      <xdr:spPr>
        <a:xfrm>
          <a:off x="734060" y="21618575"/>
          <a:ext cx="571500" cy="577850"/>
        </a:xfrm>
        <a:prstGeom prst="rect">
          <a:avLst/>
        </a:prstGeom>
        <a:noFill/>
        <a:ln>
          <a:noFill/>
        </a:ln>
      </xdr:spPr>
    </xdr:pic>
  </etc:cellImage>
  <etc:cellImage>
    <xdr:pic>
      <xdr:nvPicPr>
        <xdr:cNvPr id="290" name="ID_5F8A5F6A7E38422A8436F7B8B6FA229E" descr="Exterminatus icon"/>
        <xdr:cNvPicPr>
          <a:picLocks noChangeAspect="1"/>
        </xdr:cNvPicPr>
      </xdr:nvPicPr>
      <xdr:blipFill>
        <a:blip r:embed="rId58"/>
        <a:srcRect/>
        <a:stretch>
          <a:fillRect/>
        </a:stretch>
      </xdr:blipFill>
      <xdr:spPr>
        <a:xfrm>
          <a:off x="734060" y="44477940"/>
          <a:ext cx="571500" cy="577850"/>
        </a:xfrm>
        <a:prstGeom prst="rect">
          <a:avLst/>
        </a:prstGeom>
        <a:noFill/>
        <a:ln>
          <a:noFill/>
        </a:ln>
      </xdr:spPr>
    </xdr:pic>
  </etc:cellImage>
  <etc:cellImage>
    <xdr:pic>
      <xdr:nvPicPr>
        <xdr:cNvPr id="2" name="ID_852B6A08AC0D45C0A9A3C7CA1062FF54" descr="Brave New World icon"/>
        <xdr:cNvPicPr>
          <a:picLocks noChangeAspect="1"/>
        </xdr:cNvPicPr>
      </xdr:nvPicPr>
      <xdr:blipFill>
        <a:blip r:embed="rId59"/>
        <a:srcRect/>
        <a:stretch>
          <a:fillRect/>
        </a:stretch>
      </xdr:blipFill>
      <xdr:spPr>
        <a:xfrm>
          <a:off x="733425" y="57150"/>
          <a:ext cx="571500" cy="571500"/>
        </a:xfrm>
        <a:prstGeom prst="rect">
          <a:avLst/>
        </a:prstGeom>
        <a:noFill/>
        <a:ln>
          <a:noFill/>
        </a:ln>
      </xdr:spPr>
    </xdr:pic>
  </etc:cellImage>
  <etc:cellImage>
    <xdr:pic>
      <xdr:nvPicPr>
        <xdr:cNvPr id="332" name="ID_93D64DFEB9BC4A889F3A4E73A365497B" descr="What Was Will Be icon"/>
        <xdr:cNvPicPr>
          <a:picLocks noChangeAspect="1"/>
        </xdr:cNvPicPr>
      </xdr:nvPicPr>
      <xdr:blipFill>
        <a:blip r:embed="rId60"/>
        <a:srcRect/>
        <a:stretch>
          <a:fillRect/>
        </a:stretch>
      </xdr:blipFill>
      <xdr:spPr>
        <a:xfrm>
          <a:off x="734060" y="33682940"/>
          <a:ext cx="571500" cy="577850"/>
        </a:xfrm>
        <a:prstGeom prst="rect">
          <a:avLst/>
        </a:prstGeom>
        <a:noFill/>
        <a:ln>
          <a:noFill/>
        </a:ln>
      </xdr:spPr>
    </xdr:pic>
  </etc:cellImage>
  <etc:cellImage>
    <xdr:pic>
      <xdr:nvPicPr>
        <xdr:cNvPr id="355" name="ID_8A2462D88DA448EC88824F0622C87C16" descr="Ringworld Engineers icon"/>
        <xdr:cNvPicPr>
          <a:picLocks noChangeAspect="1"/>
        </xdr:cNvPicPr>
      </xdr:nvPicPr>
      <xdr:blipFill>
        <a:blip r:embed="rId61"/>
        <a:srcRect/>
        <a:stretch>
          <a:fillRect/>
        </a:stretch>
      </xdr:blipFill>
      <xdr:spPr>
        <a:xfrm>
          <a:off x="734060" y="35587940"/>
          <a:ext cx="571500" cy="577850"/>
        </a:xfrm>
        <a:prstGeom prst="rect">
          <a:avLst/>
        </a:prstGeom>
        <a:noFill/>
        <a:ln>
          <a:noFill/>
        </a:ln>
      </xdr:spPr>
    </xdr:pic>
  </etc:cellImage>
  <etc:cellImage>
    <xdr:pic>
      <xdr:nvPicPr>
        <xdr:cNvPr id="309" name="ID_1AFED320F849498292E9772D07980AAA" descr="Citadel of Death icon"/>
        <xdr:cNvPicPr>
          <a:picLocks noChangeAspect="1"/>
        </xdr:cNvPicPr>
      </xdr:nvPicPr>
      <xdr:blipFill>
        <a:blip r:embed="rId62"/>
        <a:srcRect/>
        <a:stretch>
          <a:fillRect/>
        </a:stretch>
      </xdr:blipFill>
      <xdr:spPr>
        <a:xfrm>
          <a:off x="734060" y="48288575"/>
          <a:ext cx="571500" cy="577850"/>
        </a:xfrm>
        <a:prstGeom prst="rect">
          <a:avLst/>
        </a:prstGeom>
        <a:noFill/>
        <a:ln>
          <a:noFill/>
        </a:ln>
      </xdr:spPr>
    </xdr:pic>
  </etc:cellImage>
  <etc:cellImage>
    <xdr:pic>
      <xdr:nvPicPr>
        <xdr:cNvPr id="31" name="ID_61D2902322A543098B4E54AA08445847" descr="Faster, Stronger, Better icon"/>
        <xdr:cNvPicPr/>
      </xdr:nvPicPr>
      <xdr:blipFill>
        <a:blip r:embed="rId63"/>
        <a:srcRect/>
        <a:stretch>
          <a:fillRect/>
        </a:stretch>
      </xdr:blipFill>
      <xdr:spPr>
        <a:xfrm>
          <a:off x="685800" y="8255000"/>
          <a:ext cx="571500" cy="577850"/>
        </a:xfrm>
        <a:prstGeom prst="rect">
          <a:avLst/>
        </a:prstGeom>
        <a:noFill/>
        <a:ln>
          <a:noFill/>
        </a:ln>
      </xdr:spPr>
    </xdr:pic>
  </etc:cellImage>
  <etc:cellImage>
    <xdr:pic>
      <xdr:nvPicPr>
        <xdr:cNvPr id="3" name="ID_AC64E60641D643848D6281B6C0392434" descr="Digging Deep icon"/>
        <xdr:cNvPicPr/>
      </xdr:nvPicPr>
      <xdr:blipFill>
        <a:blip r:embed="rId64"/>
        <a:srcRect/>
        <a:stretch>
          <a:fillRect/>
        </a:stretch>
      </xdr:blipFill>
      <xdr:spPr>
        <a:xfrm>
          <a:off x="723900" y="717550"/>
          <a:ext cx="571500" cy="577850"/>
        </a:xfrm>
        <a:prstGeom prst="rect">
          <a:avLst/>
        </a:prstGeom>
        <a:noFill/>
        <a:ln>
          <a:noFill/>
        </a:ln>
      </xdr:spPr>
    </xdr:pic>
  </etc:cellImage>
  <etc:cellImage>
    <xdr:pic>
      <xdr:nvPicPr>
        <xdr:cNvPr id="4" name="ID_DAF3B0F4E1FD4400A19B20C30C434D95" descr="Energetic icon"/>
        <xdr:cNvPicPr/>
      </xdr:nvPicPr>
      <xdr:blipFill>
        <a:blip r:embed="rId65"/>
        <a:srcRect/>
        <a:stretch>
          <a:fillRect/>
        </a:stretch>
      </xdr:blipFill>
      <xdr:spPr>
        <a:xfrm>
          <a:off x="685800" y="1905000"/>
          <a:ext cx="571500" cy="577850"/>
        </a:xfrm>
        <a:prstGeom prst="rect">
          <a:avLst/>
        </a:prstGeom>
        <a:noFill/>
        <a:ln>
          <a:noFill/>
        </a:ln>
      </xdr:spPr>
    </xdr:pic>
  </etc:cellImage>
  <etc:cellImage>
    <xdr:pic>
      <xdr:nvPicPr>
        <xdr:cNvPr id="315" name="ID_9540924E6BB047AB8DFE4077B7C24C61" descr="Slave to the Systems icon"/>
        <xdr:cNvPicPr>
          <a:picLocks noChangeAspect="1"/>
        </xdr:cNvPicPr>
      </xdr:nvPicPr>
      <xdr:blipFill>
        <a:blip r:embed="rId66"/>
        <a:srcRect/>
        <a:stretch>
          <a:fillRect/>
        </a:stretch>
      </xdr:blipFill>
      <xdr:spPr>
        <a:xfrm>
          <a:off x="734060" y="23523575"/>
          <a:ext cx="571500" cy="577850"/>
        </a:xfrm>
        <a:prstGeom prst="rect">
          <a:avLst/>
        </a:prstGeom>
        <a:noFill/>
        <a:ln>
          <a:noFill/>
        </a:ln>
      </xdr:spPr>
    </xdr:pic>
  </etc:cellImage>
  <etc:cellImage>
    <xdr:pic>
      <xdr:nvPicPr>
        <xdr:cNvPr id="7" name="ID_AC74E6CE874340228CB8CBCA87CC8C91" descr="The Industrial Re-Revolution icon"/>
        <xdr:cNvPicPr/>
      </xdr:nvPicPr>
      <xdr:blipFill>
        <a:blip r:embed="rId67"/>
        <a:srcRect/>
        <a:stretch>
          <a:fillRect/>
        </a:stretch>
      </xdr:blipFill>
      <xdr:spPr>
        <a:xfrm>
          <a:off x="685800" y="1270000"/>
          <a:ext cx="571500" cy="577850"/>
        </a:xfrm>
        <a:prstGeom prst="rect">
          <a:avLst/>
        </a:prstGeom>
        <a:noFill/>
        <a:ln>
          <a:noFill/>
        </a:ln>
      </xdr:spPr>
    </xdr:pic>
  </etc:cellImage>
  <etc:cellImage>
    <xdr:pic>
      <xdr:nvPicPr>
        <xdr:cNvPr id="323" name="ID_83D331146A394BFFB03076FC90F31B43" descr="Then Virgil, Now Beatrice icon"/>
        <xdr:cNvPicPr>
          <a:picLocks noChangeAspect="1"/>
        </xdr:cNvPicPr>
      </xdr:nvPicPr>
      <xdr:blipFill>
        <a:blip r:embed="rId68"/>
        <a:srcRect/>
        <a:stretch>
          <a:fillRect/>
        </a:stretch>
      </xdr:blipFill>
      <xdr:spPr>
        <a:xfrm>
          <a:off x="734060" y="33047940"/>
          <a:ext cx="571500" cy="577850"/>
        </a:xfrm>
        <a:prstGeom prst="rect">
          <a:avLst/>
        </a:prstGeom>
        <a:noFill/>
        <a:ln>
          <a:noFill/>
        </a:ln>
      </xdr:spPr>
    </xdr:pic>
  </etc:cellImage>
  <etc:cellImage>
    <xdr:pic>
      <xdr:nvPicPr>
        <xdr:cNvPr id="22" name="ID_924AC2EF182444C6B3C1A0837B6026D0" descr="Power Overwhelming icon"/>
        <xdr:cNvPicPr/>
      </xdr:nvPicPr>
      <xdr:blipFill>
        <a:blip r:embed="rId69"/>
        <a:srcRect/>
        <a:stretch>
          <a:fillRect/>
        </a:stretch>
      </xdr:blipFill>
      <xdr:spPr>
        <a:xfrm>
          <a:off x="685800" y="2540000"/>
          <a:ext cx="571500" cy="577850"/>
        </a:xfrm>
        <a:prstGeom prst="rect">
          <a:avLst/>
        </a:prstGeom>
        <a:noFill/>
        <a:ln>
          <a:noFill/>
        </a:ln>
      </xdr:spPr>
    </xdr:pic>
  </etc:cellImage>
  <etc:cellImage>
    <xdr:pic>
      <xdr:nvPicPr>
        <xdr:cNvPr id="342" name="ID_B563F409A1454A1EBF3E74F0A419F6CA" descr="Warrior of Light icon"/>
        <xdr:cNvPicPr>
          <a:picLocks noChangeAspect="1"/>
        </xdr:cNvPicPr>
      </xdr:nvPicPr>
      <xdr:blipFill>
        <a:blip r:embed="rId70"/>
        <a:srcRect/>
        <a:stretch>
          <a:fillRect/>
        </a:stretch>
      </xdr:blipFill>
      <xdr:spPr>
        <a:xfrm>
          <a:off x="734060" y="18443575"/>
          <a:ext cx="571500" cy="577850"/>
        </a:xfrm>
        <a:prstGeom prst="rect">
          <a:avLst/>
        </a:prstGeom>
        <a:noFill/>
        <a:ln>
          <a:noFill/>
        </a:ln>
      </xdr:spPr>
    </xdr:pic>
  </etc:cellImage>
  <etc:cellImage>
    <xdr:pic>
      <xdr:nvPicPr>
        <xdr:cNvPr id="251" name="ID_54B492256FF549128E6F3495CC7D039F"/>
        <xdr:cNvPicPr>
          <a:picLocks noChangeAspect="1"/>
        </xdr:cNvPicPr>
      </xdr:nvPicPr>
      <xdr:blipFill>
        <a:blip r:embed="rId71"/>
        <a:stretch>
          <a:fillRect/>
        </a:stretch>
      </xdr:blipFill>
      <xdr:spPr>
        <a:xfrm>
          <a:off x="734060" y="76868020"/>
          <a:ext cx="571500" cy="568325"/>
        </a:xfrm>
        <a:prstGeom prst="rect">
          <a:avLst/>
        </a:prstGeom>
      </xdr:spPr>
    </xdr:pic>
  </etc:cellImage>
  <etc:cellImage>
    <xdr:pic>
      <xdr:nvPicPr>
        <xdr:cNvPr id="27" name="ID_F63925AD42694CECB3BEC83F4E9B6284" descr="Birth of a Federation icon"/>
        <xdr:cNvPicPr/>
      </xdr:nvPicPr>
      <xdr:blipFill>
        <a:blip r:embed="rId72"/>
        <a:srcRect/>
        <a:stretch>
          <a:fillRect/>
        </a:stretch>
      </xdr:blipFill>
      <xdr:spPr>
        <a:xfrm>
          <a:off x="685800" y="3175000"/>
          <a:ext cx="571500" cy="577850"/>
        </a:xfrm>
        <a:prstGeom prst="rect">
          <a:avLst/>
        </a:prstGeom>
        <a:noFill/>
        <a:ln>
          <a:noFill/>
        </a:ln>
      </xdr:spPr>
    </xdr:pic>
  </etc:cellImage>
  <etc:cellImage>
    <xdr:pic>
      <xdr:nvPicPr>
        <xdr:cNvPr id="212" name="ID_0886B1D12D454C5A93E72C6448540A93"/>
        <xdr:cNvPicPr>
          <a:picLocks noChangeAspect="1"/>
        </xdr:cNvPicPr>
      </xdr:nvPicPr>
      <xdr:blipFill>
        <a:blip r:embed="rId73"/>
        <a:stretch>
          <a:fillRect/>
        </a:stretch>
      </xdr:blipFill>
      <xdr:spPr>
        <a:xfrm>
          <a:off x="734060" y="100998020"/>
          <a:ext cx="571500" cy="568325"/>
        </a:xfrm>
        <a:prstGeom prst="rect">
          <a:avLst/>
        </a:prstGeom>
      </xdr:spPr>
    </xdr:pic>
  </etc:cellImage>
  <etc:cellImage>
    <xdr:pic>
      <xdr:nvPicPr>
        <xdr:cNvPr id="326" name="ID_D42C7F986BC44C6AABF79D2908CBF3E7" descr="Very Open Borders icon"/>
        <xdr:cNvPicPr>
          <a:picLocks noChangeAspect="1"/>
        </xdr:cNvPicPr>
      </xdr:nvPicPr>
      <xdr:blipFill>
        <a:blip r:embed="rId74"/>
        <a:srcRect/>
        <a:stretch>
          <a:fillRect/>
        </a:stretch>
      </xdr:blipFill>
      <xdr:spPr>
        <a:xfrm>
          <a:off x="734060" y="26698575"/>
          <a:ext cx="571500" cy="577850"/>
        </a:xfrm>
        <a:prstGeom prst="rect">
          <a:avLst/>
        </a:prstGeom>
        <a:noFill/>
        <a:ln>
          <a:noFill/>
        </a:ln>
      </xdr:spPr>
    </xdr:pic>
  </etc:cellImage>
  <etc:cellImage>
    <xdr:pic>
      <xdr:nvPicPr>
        <xdr:cNvPr id="349" name="ID_7B83CDA21F1B4C9D8565A8279E8945D8" descr="Beyond the Veil icon"/>
        <xdr:cNvPicPr>
          <a:picLocks noChangeAspect="1"/>
        </xdr:cNvPicPr>
      </xdr:nvPicPr>
      <xdr:blipFill>
        <a:blip r:embed="rId75"/>
        <a:srcRect/>
        <a:stretch>
          <a:fillRect/>
        </a:stretch>
      </xdr:blipFill>
      <xdr:spPr>
        <a:xfrm>
          <a:off x="734060" y="37493575"/>
          <a:ext cx="571500" cy="577850"/>
        </a:xfrm>
        <a:prstGeom prst="rect">
          <a:avLst/>
        </a:prstGeom>
        <a:noFill/>
        <a:ln>
          <a:noFill/>
        </a:ln>
      </xdr:spPr>
    </xdr:pic>
  </etc:cellImage>
  <etc:cellImage>
    <xdr:pic>
      <xdr:nvPicPr>
        <xdr:cNvPr id="8" name="ID_0E6A8ADD24694828B5592F0934BAB968" descr="Battle Thralls icon"/>
        <xdr:cNvPicPr/>
      </xdr:nvPicPr>
      <xdr:blipFill>
        <a:blip r:embed="rId76"/>
        <a:srcRect/>
        <a:stretch>
          <a:fillRect/>
        </a:stretch>
      </xdr:blipFill>
      <xdr:spPr>
        <a:xfrm>
          <a:off x="685800" y="4445000"/>
          <a:ext cx="571500" cy="577850"/>
        </a:xfrm>
        <a:prstGeom prst="rect">
          <a:avLst/>
        </a:prstGeom>
        <a:noFill/>
        <a:ln>
          <a:noFill/>
        </a:ln>
      </xdr:spPr>
    </xdr:pic>
  </etc:cellImage>
  <etc:cellImage>
    <xdr:pic>
      <xdr:nvPicPr>
        <xdr:cNvPr id="303" name="ID_3054A7DF3F7A485887A3E6E3D046322B" descr="Omnicultural icon"/>
        <xdr:cNvPicPr>
          <a:picLocks noChangeAspect="1"/>
        </xdr:cNvPicPr>
      </xdr:nvPicPr>
      <xdr:blipFill>
        <a:blip r:embed="rId77"/>
        <a:srcRect/>
        <a:stretch>
          <a:fillRect/>
        </a:stretch>
      </xdr:blipFill>
      <xdr:spPr>
        <a:xfrm>
          <a:off x="734060" y="27967940"/>
          <a:ext cx="571500" cy="577850"/>
        </a:xfrm>
        <a:prstGeom prst="rect">
          <a:avLst/>
        </a:prstGeom>
        <a:noFill/>
        <a:ln>
          <a:noFill/>
        </a:ln>
      </xdr:spPr>
    </xdr:pic>
  </etc:cellImage>
  <etc:cellImage>
    <xdr:pic>
      <xdr:nvPicPr>
        <xdr:cNvPr id="302" name="ID_C1F5C549E13645DE91D7EEC8228CDE10" descr="Old Friends icon"/>
        <xdr:cNvPicPr>
          <a:picLocks noChangeAspect="1"/>
        </xdr:cNvPicPr>
      </xdr:nvPicPr>
      <xdr:blipFill>
        <a:blip r:embed="rId78"/>
        <a:srcRect/>
        <a:stretch>
          <a:fillRect/>
        </a:stretch>
      </xdr:blipFill>
      <xdr:spPr>
        <a:xfrm>
          <a:off x="734060" y="28603575"/>
          <a:ext cx="571500" cy="577850"/>
        </a:xfrm>
        <a:prstGeom prst="rect">
          <a:avLst/>
        </a:prstGeom>
        <a:noFill/>
        <a:ln>
          <a:noFill/>
        </a:ln>
      </xdr:spPr>
    </xdr:pic>
  </etc:cellImage>
  <etc:cellImage>
    <xdr:pic>
      <xdr:nvPicPr>
        <xdr:cNvPr id="17" name="ID_E1C171F781D54D3CBB9073E2E49ECD10" descr="New Shining Star icon"/>
        <xdr:cNvPicPr/>
      </xdr:nvPicPr>
      <xdr:blipFill>
        <a:blip r:embed="rId79"/>
        <a:srcRect/>
        <a:stretch>
          <a:fillRect/>
        </a:stretch>
      </xdr:blipFill>
      <xdr:spPr>
        <a:xfrm>
          <a:off x="685800" y="3810000"/>
          <a:ext cx="571500" cy="577850"/>
        </a:xfrm>
        <a:prstGeom prst="rect">
          <a:avLst/>
        </a:prstGeom>
        <a:noFill/>
        <a:ln>
          <a:noFill/>
        </a:ln>
      </xdr:spPr>
    </xdr:pic>
  </etc:cellImage>
  <etc:cellImage>
    <xdr:pic>
      <xdr:nvPicPr>
        <xdr:cNvPr id="321" name="ID_61C9244ED5644C26A8A72052F981D5E2" descr="Outside Context icon"/>
        <xdr:cNvPicPr>
          <a:picLocks noChangeAspect="1"/>
        </xdr:cNvPicPr>
      </xdr:nvPicPr>
      <xdr:blipFill>
        <a:blip r:embed="rId80"/>
        <a:srcRect/>
        <a:stretch>
          <a:fillRect/>
        </a:stretch>
      </xdr:blipFill>
      <xdr:spPr>
        <a:xfrm>
          <a:off x="734060" y="32412940"/>
          <a:ext cx="571500" cy="577850"/>
        </a:xfrm>
        <a:prstGeom prst="rect">
          <a:avLst/>
        </a:prstGeom>
        <a:noFill/>
        <a:ln>
          <a:noFill/>
        </a:ln>
      </xdr:spPr>
    </xdr:pic>
  </etc:cellImage>
  <etc:cellImage>
    <xdr:pic>
      <xdr:nvPicPr>
        <xdr:cNvPr id="9" name="ID_92455C60FEA24BA2AB6F2743333D61DA" descr="Explorer icon"/>
        <xdr:cNvPicPr/>
      </xdr:nvPicPr>
      <xdr:blipFill>
        <a:blip r:embed="rId81"/>
        <a:srcRect/>
        <a:stretch>
          <a:fillRect/>
        </a:stretch>
      </xdr:blipFill>
      <xdr:spPr>
        <a:xfrm>
          <a:off x="685800" y="5080000"/>
          <a:ext cx="571500" cy="577850"/>
        </a:xfrm>
        <a:prstGeom prst="rect">
          <a:avLst/>
        </a:prstGeom>
        <a:noFill/>
        <a:ln>
          <a:noFill/>
        </a:ln>
      </xdr:spPr>
    </xdr:pic>
  </etc:cellImage>
  <etc:cellImage>
    <xdr:pic>
      <xdr:nvPicPr>
        <xdr:cNvPr id="306" name="ID_DE58859C8AEA4F1BA6A0F368A72428CC" descr="Supremacy icon"/>
        <xdr:cNvPicPr>
          <a:picLocks noChangeAspect="1"/>
        </xdr:cNvPicPr>
      </xdr:nvPicPr>
      <xdr:blipFill>
        <a:blip r:embed="rId82"/>
        <a:srcRect/>
        <a:stretch>
          <a:fillRect/>
        </a:stretch>
      </xdr:blipFill>
      <xdr:spPr>
        <a:xfrm>
          <a:off x="734060" y="12092940"/>
          <a:ext cx="571500" cy="577850"/>
        </a:xfrm>
        <a:prstGeom prst="rect">
          <a:avLst/>
        </a:prstGeom>
        <a:noFill/>
        <a:ln>
          <a:noFill/>
        </a:ln>
      </xdr:spPr>
    </xdr:pic>
  </etc:cellImage>
  <etc:cellImage>
    <xdr:pic>
      <xdr:nvPicPr>
        <xdr:cNvPr id="32" name="ID_240B0C0E2E2D42E082BB76BAD01C187A" descr="Grand Admiral icon"/>
        <xdr:cNvPicPr/>
      </xdr:nvPicPr>
      <xdr:blipFill>
        <a:blip r:embed="rId83"/>
        <a:srcRect/>
        <a:stretch>
          <a:fillRect/>
        </a:stretch>
      </xdr:blipFill>
      <xdr:spPr>
        <a:xfrm>
          <a:off x="685800" y="5715000"/>
          <a:ext cx="571500" cy="577850"/>
        </a:xfrm>
        <a:prstGeom prst="rect">
          <a:avLst/>
        </a:prstGeom>
        <a:noFill/>
        <a:ln>
          <a:noFill/>
        </a:ln>
      </xdr:spPr>
    </xdr:pic>
  </etc:cellImage>
  <etc:cellImage>
    <xdr:pic>
      <xdr:nvPicPr>
        <xdr:cNvPr id="12" name="ID_B5A767C1664D4624923A4D18FEECA75C" descr="Building Better Worlds icon"/>
        <xdr:cNvPicPr/>
      </xdr:nvPicPr>
      <xdr:blipFill>
        <a:blip r:embed="rId84"/>
        <a:srcRect/>
        <a:stretch>
          <a:fillRect/>
        </a:stretch>
      </xdr:blipFill>
      <xdr:spPr>
        <a:xfrm>
          <a:off x="685800" y="6350000"/>
          <a:ext cx="571500" cy="577850"/>
        </a:xfrm>
        <a:prstGeom prst="rect">
          <a:avLst/>
        </a:prstGeom>
        <a:noFill/>
        <a:ln>
          <a:noFill/>
        </a:ln>
      </xdr:spPr>
    </xdr:pic>
  </etc:cellImage>
  <etc:cellImage>
    <xdr:pic>
      <xdr:nvPicPr>
        <xdr:cNvPr id="10" name="ID_146587DF9D3241EEB71FE02650BE1FC9" descr="Domo Arigato icon"/>
        <xdr:cNvPicPr/>
      </xdr:nvPicPr>
      <xdr:blipFill>
        <a:blip r:embed="rId85"/>
        <a:srcRect/>
        <a:stretch>
          <a:fillRect/>
        </a:stretch>
      </xdr:blipFill>
      <xdr:spPr>
        <a:xfrm>
          <a:off x="699135" y="7103745"/>
          <a:ext cx="571500" cy="577850"/>
        </a:xfrm>
        <a:prstGeom prst="rect">
          <a:avLst/>
        </a:prstGeom>
        <a:noFill/>
        <a:ln>
          <a:noFill/>
        </a:ln>
      </xdr:spPr>
    </xdr:pic>
  </etc:cellImage>
  <etc:cellImage>
    <xdr:pic>
      <xdr:nvPicPr>
        <xdr:cNvPr id="13" name="ID_501CAC0BB73941E5AB13ED77A64AA12E" descr="Clever Girl icon"/>
        <xdr:cNvPicPr/>
      </xdr:nvPicPr>
      <xdr:blipFill>
        <a:blip r:embed="rId86"/>
        <a:srcRect/>
        <a:stretch>
          <a:fillRect/>
        </a:stretch>
      </xdr:blipFill>
      <xdr:spPr>
        <a:xfrm>
          <a:off x="685800" y="7620000"/>
          <a:ext cx="571500" cy="577850"/>
        </a:xfrm>
        <a:prstGeom prst="rect">
          <a:avLst/>
        </a:prstGeom>
        <a:noFill/>
        <a:ln>
          <a:noFill/>
        </a:ln>
      </xdr:spPr>
    </xdr:pic>
  </etc:cellImage>
  <etc:cellImage>
    <xdr:pic>
      <xdr:nvPicPr>
        <xdr:cNvPr id="24" name="ID_6663AAD786B74AA49FBDA242BD4798DD" descr="The Grand Fleet icon"/>
        <xdr:cNvPicPr/>
      </xdr:nvPicPr>
      <xdr:blipFill>
        <a:blip r:embed="rId87"/>
        <a:srcRect/>
        <a:stretch>
          <a:fillRect/>
        </a:stretch>
      </xdr:blipFill>
      <xdr:spPr>
        <a:xfrm>
          <a:off x="685800" y="8890000"/>
          <a:ext cx="571500" cy="577850"/>
        </a:xfrm>
        <a:prstGeom prst="rect">
          <a:avLst/>
        </a:prstGeom>
        <a:noFill/>
        <a:ln>
          <a:noFill/>
        </a:ln>
      </xdr:spPr>
    </xdr:pic>
  </etc:cellImage>
  <etc:cellImage>
    <xdr:pic>
      <xdr:nvPicPr>
        <xdr:cNvPr id="347" name="ID_40CAA1FCF29F4B7580D0C0E4A6390BC7" descr="We Are Legion icon"/>
        <xdr:cNvPicPr>
          <a:picLocks noChangeAspect="1"/>
        </xdr:cNvPicPr>
      </xdr:nvPicPr>
      <xdr:blipFill>
        <a:blip r:embed="rId88"/>
        <a:srcRect/>
        <a:stretch>
          <a:fillRect/>
        </a:stretch>
      </xdr:blipFill>
      <xdr:spPr>
        <a:xfrm>
          <a:off x="734060" y="59083575"/>
          <a:ext cx="571500" cy="577850"/>
        </a:xfrm>
        <a:prstGeom prst="rect">
          <a:avLst/>
        </a:prstGeom>
        <a:noFill/>
        <a:ln>
          <a:noFill/>
        </a:ln>
      </xdr:spPr>
    </xdr:pic>
  </etc:cellImage>
  <etc:cellImage>
    <xdr:pic>
      <xdr:nvPicPr>
        <xdr:cNvPr id="324" name="ID_C8C5544049974F66A10914DF68AC775D" descr="Tourist Trap icon"/>
        <xdr:cNvPicPr>
          <a:picLocks noChangeAspect="1"/>
        </xdr:cNvPicPr>
      </xdr:nvPicPr>
      <xdr:blipFill>
        <a:blip r:embed="rId89"/>
        <a:srcRect/>
        <a:stretch>
          <a:fillRect/>
        </a:stretch>
      </xdr:blipFill>
      <xdr:spPr>
        <a:xfrm>
          <a:off x="734060" y="24792940"/>
          <a:ext cx="571500" cy="577850"/>
        </a:xfrm>
        <a:prstGeom prst="rect">
          <a:avLst/>
        </a:prstGeom>
        <a:noFill/>
        <a:ln>
          <a:noFill/>
        </a:ln>
      </xdr:spPr>
    </xdr:pic>
  </etc:cellImage>
  <etc:cellImage>
    <xdr:pic>
      <xdr:nvPicPr>
        <xdr:cNvPr id="278" name="ID_BC24D0CD6568443984057BB7536B9CD8" descr="Obscure Tastes icon"/>
        <xdr:cNvPicPr>
          <a:picLocks noChangeAspect="1"/>
        </xdr:cNvPicPr>
      </xdr:nvPicPr>
      <xdr:blipFill>
        <a:blip r:embed="rId90"/>
        <a:srcRect/>
        <a:stretch>
          <a:fillRect/>
        </a:stretch>
      </xdr:blipFill>
      <xdr:spPr>
        <a:xfrm>
          <a:off x="734060" y="55908575"/>
          <a:ext cx="571500" cy="577850"/>
        </a:xfrm>
        <a:prstGeom prst="rect">
          <a:avLst/>
        </a:prstGeom>
        <a:noFill/>
        <a:ln>
          <a:noFill/>
        </a:ln>
      </xdr:spPr>
    </xdr:pic>
  </etc:cellImage>
  <etc:cellImage>
    <xdr:pic>
      <xdr:nvPicPr>
        <xdr:cNvPr id="301" name="ID_8BAF814CF4BF4697A69E6159FAECF5AC" descr="A Home Away From Home icon"/>
        <xdr:cNvPicPr>
          <a:picLocks noChangeAspect="1"/>
        </xdr:cNvPicPr>
      </xdr:nvPicPr>
      <xdr:blipFill>
        <a:blip r:embed="rId91"/>
        <a:srcRect/>
        <a:stretch>
          <a:fillRect/>
        </a:stretch>
      </xdr:blipFill>
      <xdr:spPr>
        <a:xfrm>
          <a:off x="734060" y="9552940"/>
          <a:ext cx="571500" cy="577850"/>
        </a:xfrm>
        <a:prstGeom prst="rect">
          <a:avLst/>
        </a:prstGeom>
        <a:noFill/>
        <a:ln>
          <a:noFill/>
        </a:ln>
      </xdr:spPr>
    </xdr:pic>
  </etc:cellImage>
  <etc:cellImage>
    <xdr:pic>
      <xdr:nvPicPr>
        <xdr:cNvPr id="262" name="ID_C747506F6D7441258E4041E6DEE5FFE6" descr="Throw Your Weight Around icon"/>
        <xdr:cNvPicPr>
          <a:picLocks noChangeAspect="1"/>
        </xdr:cNvPicPr>
      </xdr:nvPicPr>
      <xdr:blipFill>
        <a:blip r:embed="rId92"/>
        <a:srcRect/>
        <a:stretch>
          <a:fillRect/>
        </a:stretch>
      </xdr:blipFill>
      <xdr:spPr>
        <a:xfrm>
          <a:off x="734060" y="69878575"/>
          <a:ext cx="571500" cy="577850"/>
        </a:xfrm>
        <a:prstGeom prst="rect">
          <a:avLst/>
        </a:prstGeom>
        <a:noFill/>
        <a:ln>
          <a:noFill/>
        </a:ln>
      </xdr:spPr>
    </xdr:pic>
  </etc:cellImage>
  <etc:cellImage>
    <xdr:pic>
      <xdr:nvPicPr>
        <xdr:cNvPr id="346" name="ID_34B2B86A09CD441A8E4A3F3DC926EF3F" descr="View from the End of the World icon"/>
        <xdr:cNvPicPr>
          <a:picLocks noChangeAspect="1"/>
        </xdr:cNvPicPr>
      </xdr:nvPicPr>
      <xdr:blipFill>
        <a:blip r:embed="rId93"/>
        <a:srcRect/>
        <a:stretch>
          <a:fillRect/>
        </a:stretch>
      </xdr:blipFill>
      <xdr:spPr>
        <a:xfrm>
          <a:off x="734060" y="39398575"/>
          <a:ext cx="571500" cy="577850"/>
        </a:xfrm>
        <a:prstGeom prst="rect">
          <a:avLst/>
        </a:prstGeom>
        <a:noFill/>
        <a:ln>
          <a:noFill/>
        </a:ln>
      </xdr:spPr>
    </xdr:pic>
  </etc:cellImage>
  <etc:cellImage>
    <xdr:pic>
      <xdr:nvPicPr>
        <xdr:cNvPr id="300" name="ID_FDED3AC56C6C4EEA95BF7B7C743BA6BC" descr="Break On Through... icon"/>
        <xdr:cNvPicPr>
          <a:picLocks noChangeAspect="1"/>
        </xdr:cNvPicPr>
      </xdr:nvPicPr>
      <xdr:blipFill>
        <a:blip r:embed="rId94"/>
        <a:srcRect/>
        <a:stretch>
          <a:fillRect/>
        </a:stretch>
      </xdr:blipFill>
      <xdr:spPr>
        <a:xfrm>
          <a:off x="734060" y="10188575"/>
          <a:ext cx="571500" cy="577850"/>
        </a:xfrm>
        <a:prstGeom prst="rect">
          <a:avLst/>
        </a:prstGeom>
        <a:noFill/>
        <a:ln>
          <a:noFill/>
        </a:ln>
      </xdr:spPr>
    </xdr:pic>
  </etc:cellImage>
  <etc:cellImage>
    <xdr:pic>
      <xdr:nvPicPr>
        <xdr:cNvPr id="204" name="ID_DED619895F664F1B89BCFE0E9B29E9A7"/>
        <xdr:cNvPicPr>
          <a:picLocks noChangeAspect="1"/>
        </xdr:cNvPicPr>
      </xdr:nvPicPr>
      <xdr:blipFill>
        <a:blip r:embed="rId95"/>
        <a:stretch>
          <a:fillRect/>
        </a:stretch>
      </xdr:blipFill>
      <xdr:spPr>
        <a:xfrm>
          <a:off x="734060" y="109247940"/>
          <a:ext cx="571500" cy="577850"/>
        </a:xfrm>
        <a:prstGeom prst="rect">
          <a:avLst/>
        </a:prstGeom>
      </xdr:spPr>
    </xdr:pic>
  </etc:cellImage>
  <etc:cellImage>
    <xdr:pic>
      <xdr:nvPicPr>
        <xdr:cNvPr id="250" name="ID_E96E820EE2D640C69503FDF30514DA7C"/>
        <xdr:cNvPicPr>
          <a:picLocks noChangeAspect="1"/>
        </xdr:cNvPicPr>
      </xdr:nvPicPr>
      <xdr:blipFill>
        <a:blip r:embed="rId96"/>
        <a:stretch>
          <a:fillRect/>
        </a:stretch>
      </xdr:blipFill>
      <xdr:spPr>
        <a:xfrm>
          <a:off x="735330" y="77490320"/>
          <a:ext cx="568960" cy="594360"/>
        </a:xfrm>
        <a:prstGeom prst="rect">
          <a:avLst/>
        </a:prstGeom>
      </xdr:spPr>
    </xdr:pic>
  </etc:cellImage>
  <etc:cellImage>
    <xdr:pic>
      <xdr:nvPicPr>
        <xdr:cNvPr id="330" name="ID_5A5AF0C30EDC4802828B5DE59FA9FB68" descr="Rift Sealed icon"/>
        <xdr:cNvPicPr>
          <a:picLocks noChangeAspect="1"/>
        </xdr:cNvPicPr>
      </xdr:nvPicPr>
      <xdr:blipFill>
        <a:blip r:embed="rId97"/>
        <a:srcRect/>
        <a:stretch>
          <a:fillRect/>
        </a:stretch>
      </xdr:blipFill>
      <xdr:spPr>
        <a:xfrm>
          <a:off x="734060" y="13363575"/>
          <a:ext cx="571500" cy="577850"/>
        </a:xfrm>
        <a:prstGeom prst="rect">
          <a:avLst/>
        </a:prstGeom>
        <a:noFill/>
        <a:ln>
          <a:noFill/>
        </a:ln>
      </xdr:spPr>
    </xdr:pic>
  </etc:cellImage>
  <etc:cellImage>
    <xdr:pic>
      <xdr:nvPicPr>
        <xdr:cNvPr id="353" name="ID_A7F1AB3849EF4D11828F8B08A6340A83" descr="I Can See Forever icon"/>
        <xdr:cNvPicPr>
          <a:picLocks noChangeAspect="1"/>
        </xdr:cNvPicPr>
      </xdr:nvPicPr>
      <xdr:blipFill>
        <a:blip r:embed="rId98"/>
        <a:srcRect/>
        <a:stretch>
          <a:fillRect/>
        </a:stretch>
      </xdr:blipFill>
      <xdr:spPr>
        <a:xfrm>
          <a:off x="734060" y="36222940"/>
          <a:ext cx="571500" cy="577850"/>
        </a:xfrm>
        <a:prstGeom prst="rect">
          <a:avLst/>
        </a:prstGeom>
        <a:noFill/>
        <a:ln>
          <a:noFill/>
        </a:ln>
      </xdr:spPr>
    </xdr:pic>
  </etc:cellImage>
  <etc:cellImage>
    <xdr:pic>
      <xdr:nvPicPr>
        <xdr:cNvPr id="284" name="ID_0C345544C0F54B96AADEA2161E0C236A" descr="It Followed Me Home icon"/>
        <xdr:cNvPicPr>
          <a:picLocks noChangeAspect="1"/>
        </xdr:cNvPicPr>
      </xdr:nvPicPr>
      <xdr:blipFill>
        <a:blip r:embed="rId99"/>
        <a:srcRect/>
        <a:stretch>
          <a:fillRect/>
        </a:stretch>
      </xdr:blipFill>
      <xdr:spPr>
        <a:xfrm>
          <a:off x="734060" y="52732940"/>
          <a:ext cx="571500" cy="577850"/>
        </a:xfrm>
        <a:prstGeom prst="rect">
          <a:avLst/>
        </a:prstGeom>
        <a:noFill/>
        <a:ln>
          <a:noFill/>
        </a:ln>
      </xdr:spPr>
    </xdr:pic>
  </etc:cellImage>
  <etc:cellImage>
    <xdr:pic>
      <xdr:nvPicPr>
        <xdr:cNvPr id="307" name="ID_17D62D5EA6D3405CABEE3FC1BF34E1DC" descr="... To The Other Side icon"/>
        <xdr:cNvPicPr>
          <a:picLocks noChangeAspect="1"/>
        </xdr:cNvPicPr>
      </xdr:nvPicPr>
      <xdr:blipFill>
        <a:blip r:embed="rId100"/>
        <a:srcRect/>
        <a:stretch>
          <a:fillRect/>
        </a:stretch>
      </xdr:blipFill>
      <xdr:spPr>
        <a:xfrm>
          <a:off x="734060" y="10823575"/>
          <a:ext cx="571500" cy="577850"/>
        </a:xfrm>
        <a:prstGeom prst="rect">
          <a:avLst/>
        </a:prstGeom>
        <a:noFill/>
        <a:ln>
          <a:noFill/>
        </a:ln>
      </xdr:spPr>
    </xdr:pic>
  </etc:cellImage>
  <etc:cellImage>
    <xdr:pic>
      <xdr:nvPicPr>
        <xdr:cNvPr id="344" name="ID_0DA84B959EA94BE590F728277CD2C7DF" descr="Whence It Came icon"/>
        <xdr:cNvPicPr>
          <a:picLocks noChangeAspect="1"/>
        </xdr:cNvPicPr>
      </xdr:nvPicPr>
      <xdr:blipFill>
        <a:blip r:embed="rId101"/>
        <a:srcRect/>
        <a:stretch>
          <a:fillRect/>
        </a:stretch>
      </xdr:blipFill>
      <xdr:spPr>
        <a:xfrm>
          <a:off x="734060" y="16537940"/>
          <a:ext cx="571500" cy="577850"/>
        </a:xfrm>
        <a:prstGeom prst="rect">
          <a:avLst/>
        </a:prstGeom>
        <a:noFill/>
        <a:ln>
          <a:noFill/>
        </a:ln>
      </xdr:spPr>
    </xdr:pic>
  </etc:cellImage>
  <etc:cellImage>
    <xdr:pic>
      <xdr:nvPicPr>
        <xdr:cNvPr id="298" name="ID_97773F3D71764D948036280119EEA3D0" descr="Mutual Understanding icon"/>
        <xdr:cNvPicPr>
          <a:picLocks noChangeAspect="1"/>
        </xdr:cNvPicPr>
      </xdr:nvPicPr>
      <xdr:blipFill>
        <a:blip r:embed="rId102"/>
        <a:srcRect/>
        <a:stretch>
          <a:fillRect/>
        </a:stretch>
      </xdr:blipFill>
      <xdr:spPr>
        <a:xfrm>
          <a:off x="734060" y="11457940"/>
          <a:ext cx="571500" cy="577850"/>
        </a:xfrm>
        <a:prstGeom prst="rect">
          <a:avLst/>
        </a:prstGeom>
        <a:noFill/>
        <a:ln>
          <a:noFill/>
        </a:ln>
      </xdr:spPr>
    </xdr:pic>
  </etc:cellImage>
  <etc:cellImage>
    <xdr:pic>
      <xdr:nvPicPr>
        <xdr:cNvPr id="198" name="ID_D0A61AF087434363862D09F543A53BAF"/>
        <xdr:cNvPicPr>
          <a:picLocks noChangeAspect="1"/>
        </xdr:cNvPicPr>
      </xdr:nvPicPr>
      <xdr:blipFill>
        <a:blip r:embed="rId103"/>
        <a:stretch>
          <a:fillRect/>
        </a:stretch>
      </xdr:blipFill>
      <xdr:spPr>
        <a:xfrm>
          <a:off x="734060" y="113688495"/>
          <a:ext cx="571500" cy="587375"/>
        </a:xfrm>
        <a:prstGeom prst="rect">
          <a:avLst/>
        </a:prstGeom>
      </xdr:spPr>
    </xdr:pic>
  </etc:cellImage>
  <etc:cellImage>
    <xdr:pic>
      <xdr:nvPicPr>
        <xdr:cNvPr id="329" name="ID_EC7D2FD002DD44EA915FEB69FF5B46B4" descr="Queening icon"/>
        <xdr:cNvPicPr>
          <a:picLocks noChangeAspect="1"/>
        </xdr:cNvPicPr>
      </xdr:nvPicPr>
      <xdr:blipFill>
        <a:blip r:embed="rId104"/>
        <a:srcRect/>
        <a:stretch>
          <a:fillRect/>
        </a:stretch>
      </xdr:blipFill>
      <xdr:spPr>
        <a:xfrm>
          <a:off x="734060" y="12728575"/>
          <a:ext cx="571500" cy="577850"/>
        </a:xfrm>
        <a:prstGeom prst="rect">
          <a:avLst/>
        </a:prstGeom>
        <a:noFill/>
        <a:ln>
          <a:noFill/>
        </a:ln>
      </xdr:spPr>
    </xdr:pic>
  </etc:cellImage>
  <etc:cellImage>
    <xdr:pic>
      <xdr:nvPicPr>
        <xdr:cNvPr id="331" name="ID_C6B68A5236F045629FF61CABA799510E" descr="Voight-Kampff icon"/>
        <xdr:cNvPicPr>
          <a:picLocks noChangeAspect="1"/>
        </xdr:cNvPicPr>
      </xdr:nvPicPr>
      <xdr:blipFill>
        <a:blip r:embed="rId105"/>
        <a:srcRect/>
        <a:stretch>
          <a:fillRect/>
        </a:stretch>
      </xdr:blipFill>
      <xdr:spPr>
        <a:xfrm>
          <a:off x="734060" y="13997940"/>
          <a:ext cx="571500" cy="577850"/>
        </a:xfrm>
        <a:prstGeom prst="rect">
          <a:avLst/>
        </a:prstGeom>
        <a:noFill/>
        <a:ln>
          <a:noFill/>
        </a:ln>
      </xdr:spPr>
    </xdr:pic>
  </etc:cellImage>
  <etc:cellImage>
    <xdr:pic>
      <xdr:nvPicPr>
        <xdr:cNvPr id="319" name="ID_F542AF9D068449CDAAD6E5FD6AE2B609" descr="Victorious icon"/>
        <xdr:cNvPicPr>
          <a:picLocks noChangeAspect="1"/>
        </xdr:cNvPicPr>
      </xdr:nvPicPr>
      <xdr:blipFill>
        <a:blip r:embed="rId106"/>
        <a:srcRect/>
        <a:stretch>
          <a:fillRect/>
        </a:stretch>
      </xdr:blipFill>
      <xdr:spPr>
        <a:xfrm>
          <a:off x="734060" y="14632940"/>
          <a:ext cx="571500" cy="577850"/>
        </a:xfrm>
        <a:prstGeom prst="rect">
          <a:avLst/>
        </a:prstGeom>
        <a:noFill/>
        <a:ln>
          <a:noFill/>
        </a:ln>
      </xdr:spPr>
    </xdr:pic>
  </etc:cellImage>
  <etc:cellImage>
    <xdr:pic>
      <xdr:nvPicPr>
        <xdr:cNvPr id="338" name="ID_4D97B212A2AE46B093F864AC2B52EBA2" descr="Hear me Roar icon"/>
        <xdr:cNvPicPr>
          <a:picLocks noChangeAspect="1"/>
        </xdr:cNvPicPr>
      </xdr:nvPicPr>
      <xdr:blipFill>
        <a:blip r:embed="rId107"/>
        <a:srcRect/>
        <a:stretch>
          <a:fillRect/>
        </a:stretch>
      </xdr:blipFill>
      <xdr:spPr>
        <a:xfrm>
          <a:off x="734060" y="15268575"/>
          <a:ext cx="571500" cy="577850"/>
        </a:xfrm>
        <a:prstGeom prst="rect">
          <a:avLst/>
        </a:prstGeom>
        <a:noFill/>
        <a:ln>
          <a:noFill/>
        </a:ln>
      </xdr:spPr>
    </xdr:pic>
  </etc:cellImage>
  <etc:cellImage>
    <xdr:pic>
      <xdr:nvPicPr>
        <xdr:cNvPr id="316" name="ID_1BB59600B0A74A5BB45C282511F37750" descr="Star Struck icon"/>
        <xdr:cNvPicPr>
          <a:picLocks noChangeAspect="1"/>
        </xdr:cNvPicPr>
      </xdr:nvPicPr>
      <xdr:blipFill>
        <a:blip r:embed="rId108"/>
        <a:srcRect/>
        <a:stretch>
          <a:fillRect/>
        </a:stretch>
      </xdr:blipFill>
      <xdr:spPr>
        <a:xfrm>
          <a:off x="734060" y="46382940"/>
          <a:ext cx="571500" cy="577850"/>
        </a:xfrm>
        <a:prstGeom prst="rect">
          <a:avLst/>
        </a:prstGeom>
        <a:noFill/>
        <a:ln>
          <a:noFill/>
        </a:ln>
      </xdr:spPr>
    </xdr:pic>
  </etc:cellImage>
  <etc:cellImage>
    <xdr:pic>
      <xdr:nvPicPr>
        <xdr:cNvPr id="339" name="ID_6D4182A5B46E4B54AC5CB1E329220691" descr="Infinite Creation icon"/>
        <xdr:cNvPicPr>
          <a:picLocks noChangeAspect="1"/>
        </xdr:cNvPicPr>
      </xdr:nvPicPr>
      <xdr:blipFill>
        <a:blip r:embed="rId109"/>
        <a:srcRect/>
        <a:stretch>
          <a:fillRect/>
        </a:stretch>
      </xdr:blipFill>
      <xdr:spPr>
        <a:xfrm>
          <a:off x="734060" y="15903575"/>
          <a:ext cx="571500" cy="577850"/>
        </a:xfrm>
        <a:prstGeom prst="rect">
          <a:avLst/>
        </a:prstGeom>
        <a:noFill/>
        <a:ln>
          <a:noFill/>
        </a:ln>
      </xdr:spPr>
    </xdr:pic>
  </etc:cellImage>
  <etc:cellImage>
    <xdr:pic>
      <xdr:nvPicPr>
        <xdr:cNvPr id="337" name="ID_65C69F731E8A4D6284BD89F15A0DC6A4" descr="Dreadnought icon"/>
        <xdr:cNvPicPr>
          <a:picLocks noChangeAspect="1"/>
        </xdr:cNvPicPr>
      </xdr:nvPicPr>
      <xdr:blipFill>
        <a:blip r:embed="rId110"/>
        <a:srcRect/>
        <a:stretch>
          <a:fillRect/>
        </a:stretch>
      </xdr:blipFill>
      <xdr:spPr>
        <a:xfrm>
          <a:off x="734060" y="17172940"/>
          <a:ext cx="571500" cy="577850"/>
        </a:xfrm>
        <a:prstGeom prst="rect">
          <a:avLst/>
        </a:prstGeom>
        <a:noFill/>
        <a:ln>
          <a:noFill/>
        </a:ln>
      </xdr:spPr>
    </xdr:pic>
  </etc:cellImage>
  <etc:cellImage>
    <xdr:pic>
      <xdr:nvPicPr>
        <xdr:cNvPr id="314" name="ID_35232D6933AD481AAC2BDF92B789DB9A" descr="Put a Ring On It icon"/>
        <xdr:cNvPicPr>
          <a:picLocks noChangeAspect="1"/>
        </xdr:cNvPicPr>
      </xdr:nvPicPr>
      <xdr:blipFill>
        <a:blip r:embed="rId111"/>
        <a:srcRect/>
        <a:stretch>
          <a:fillRect/>
        </a:stretch>
      </xdr:blipFill>
      <xdr:spPr>
        <a:xfrm>
          <a:off x="734060" y="22887940"/>
          <a:ext cx="571500" cy="577850"/>
        </a:xfrm>
        <a:prstGeom prst="rect">
          <a:avLst/>
        </a:prstGeom>
        <a:noFill/>
        <a:ln>
          <a:noFill/>
        </a:ln>
      </xdr:spPr>
    </xdr:pic>
  </etc:cellImage>
  <etc:cellImage>
    <xdr:pic>
      <xdr:nvPicPr>
        <xdr:cNvPr id="340" name="ID_BE2099D8AE904960A9BD2D87DA1A3FBB" descr="Stellar Performance icon"/>
        <xdr:cNvPicPr>
          <a:picLocks noChangeAspect="1"/>
        </xdr:cNvPicPr>
      </xdr:nvPicPr>
      <xdr:blipFill>
        <a:blip r:embed="rId112"/>
        <a:srcRect/>
        <a:stretch>
          <a:fillRect/>
        </a:stretch>
      </xdr:blipFill>
      <xdr:spPr>
        <a:xfrm>
          <a:off x="734060" y="17808575"/>
          <a:ext cx="571500" cy="577850"/>
        </a:xfrm>
        <a:prstGeom prst="rect">
          <a:avLst/>
        </a:prstGeom>
        <a:noFill/>
        <a:ln>
          <a:noFill/>
        </a:ln>
      </xdr:spPr>
    </xdr:pic>
  </etc:cellImage>
  <etc:cellImage>
    <xdr:pic>
      <xdr:nvPicPr>
        <xdr:cNvPr id="341" name="ID_7C85863C699B4466902F27477AE09FC7" descr="Unravelling Enigma icon"/>
        <xdr:cNvPicPr>
          <a:picLocks noChangeAspect="1"/>
        </xdr:cNvPicPr>
      </xdr:nvPicPr>
      <xdr:blipFill>
        <a:blip r:embed="rId113"/>
        <a:srcRect/>
        <a:stretch>
          <a:fillRect/>
        </a:stretch>
      </xdr:blipFill>
      <xdr:spPr>
        <a:xfrm>
          <a:off x="734060" y="19077940"/>
          <a:ext cx="571500" cy="577850"/>
        </a:xfrm>
        <a:prstGeom prst="rect">
          <a:avLst/>
        </a:prstGeom>
        <a:noFill/>
        <a:ln>
          <a:noFill/>
        </a:ln>
      </xdr:spPr>
    </xdr:pic>
  </etc:cellImage>
  <etc:cellImage>
    <xdr:pic>
      <xdr:nvPicPr>
        <xdr:cNvPr id="334" name="ID_64166241E90B4120A6F3CE92742C096B" descr="Patron icon"/>
        <xdr:cNvPicPr>
          <a:picLocks noChangeAspect="1"/>
        </xdr:cNvPicPr>
      </xdr:nvPicPr>
      <xdr:blipFill>
        <a:blip r:embed="rId114"/>
        <a:srcRect/>
        <a:stretch>
          <a:fillRect/>
        </a:stretch>
      </xdr:blipFill>
      <xdr:spPr>
        <a:xfrm>
          <a:off x="734060" y="19712940"/>
          <a:ext cx="571500" cy="577850"/>
        </a:xfrm>
        <a:prstGeom prst="rect">
          <a:avLst/>
        </a:prstGeom>
        <a:noFill/>
        <a:ln>
          <a:noFill/>
        </a:ln>
      </xdr:spPr>
    </xdr:pic>
  </etc:cellImage>
  <etc:cellImage>
    <xdr:pic>
      <xdr:nvPicPr>
        <xdr:cNvPr id="333" name="ID_8CB042FE2A6E4C2BA0E0BAF620F14F9F" descr="Mad Genius icon"/>
        <xdr:cNvPicPr>
          <a:picLocks noChangeAspect="1"/>
        </xdr:cNvPicPr>
      </xdr:nvPicPr>
      <xdr:blipFill>
        <a:blip r:embed="rId115"/>
        <a:srcRect/>
        <a:stretch>
          <a:fillRect/>
        </a:stretch>
      </xdr:blipFill>
      <xdr:spPr>
        <a:xfrm>
          <a:off x="734060" y="20347940"/>
          <a:ext cx="571500" cy="577850"/>
        </a:xfrm>
        <a:prstGeom prst="rect">
          <a:avLst/>
        </a:prstGeom>
        <a:noFill/>
        <a:ln>
          <a:noFill/>
        </a:ln>
      </xdr:spPr>
    </xdr:pic>
  </etc:cellImage>
  <etc:cellImage>
    <xdr:pic>
      <xdr:nvPicPr>
        <xdr:cNvPr id="335" name="ID_8E3C8084073F443D86E864D3A353A3A9" descr="The Good Stuff icon"/>
        <xdr:cNvPicPr>
          <a:picLocks noChangeAspect="1"/>
        </xdr:cNvPicPr>
      </xdr:nvPicPr>
      <xdr:blipFill>
        <a:blip r:embed="rId116"/>
        <a:srcRect/>
        <a:stretch>
          <a:fillRect/>
        </a:stretch>
      </xdr:blipFill>
      <xdr:spPr>
        <a:xfrm>
          <a:off x="734060" y="20983575"/>
          <a:ext cx="571500" cy="577850"/>
        </a:xfrm>
        <a:prstGeom prst="rect">
          <a:avLst/>
        </a:prstGeom>
        <a:noFill/>
        <a:ln>
          <a:noFill/>
        </a:ln>
      </xdr:spPr>
    </xdr:pic>
  </etc:cellImage>
  <etc:cellImage>
    <xdr:pic>
      <xdr:nvPicPr>
        <xdr:cNvPr id="274" name="ID_1BB344BC16934C3E89FE144A9F40FF34" descr="Raiders of the Lost Galatron icon"/>
        <xdr:cNvPicPr>
          <a:picLocks noChangeAspect="1"/>
        </xdr:cNvPicPr>
      </xdr:nvPicPr>
      <xdr:blipFill>
        <a:blip r:embed="rId117"/>
        <a:srcRect/>
        <a:stretch>
          <a:fillRect/>
        </a:stretch>
      </xdr:blipFill>
      <xdr:spPr>
        <a:xfrm>
          <a:off x="734060" y="64163575"/>
          <a:ext cx="571500" cy="577850"/>
        </a:xfrm>
        <a:prstGeom prst="rect">
          <a:avLst/>
        </a:prstGeom>
        <a:noFill/>
        <a:ln>
          <a:noFill/>
        </a:ln>
      </xdr:spPr>
    </xdr:pic>
  </etc:cellImage>
  <etc:cellImage>
    <xdr:pic>
      <xdr:nvPicPr>
        <xdr:cNvPr id="297" name="ID_DB3A96BD18F04C7A9A2155FC0092C63C" descr="Resourceful icon"/>
        <xdr:cNvPicPr>
          <a:picLocks noChangeAspect="1"/>
        </xdr:cNvPicPr>
      </xdr:nvPicPr>
      <xdr:blipFill>
        <a:blip r:embed="rId118"/>
        <a:srcRect/>
        <a:stretch>
          <a:fillRect/>
        </a:stretch>
      </xdr:blipFill>
      <xdr:spPr>
        <a:xfrm>
          <a:off x="734060" y="34318575"/>
          <a:ext cx="571500" cy="577850"/>
        </a:xfrm>
        <a:prstGeom prst="rect">
          <a:avLst/>
        </a:prstGeom>
        <a:noFill/>
        <a:ln>
          <a:noFill/>
        </a:ln>
      </xdr:spPr>
    </xdr:pic>
  </etc:cellImage>
  <etc:cellImage>
    <xdr:pic>
      <xdr:nvPicPr>
        <xdr:cNvPr id="343" name="ID_C98621F6A3EB4682AE2E1DDE0BC73C41" descr="Last, Best Hope icon"/>
        <xdr:cNvPicPr>
          <a:picLocks noChangeAspect="1"/>
        </xdr:cNvPicPr>
      </xdr:nvPicPr>
      <xdr:blipFill>
        <a:blip r:embed="rId119"/>
        <a:srcRect/>
        <a:stretch>
          <a:fillRect/>
        </a:stretch>
      </xdr:blipFill>
      <xdr:spPr>
        <a:xfrm>
          <a:off x="734060" y="22252940"/>
          <a:ext cx="571500" cy="577850"/>
        </a:xfrm>
        <a:prstGeom prst="rect">
          <a:avLst/>
        </a:prstGeom>
        <a:noFill/>
        <a:ln>
          <a:noFill/>
        </a:ln>
      </xdr:spPr>
    </xdr:pic>
  </etc:cellImage>
  <etc:cellImage>
    <xdr:pic>
      <xdr:nvPicPr>
        <xdr:cNvPr id="320" name="ID_6897D24FF0C94E8C85D55E794D132464" descr="What Came Before icon"/>
        <xdr:cNvPicPr>
          <a:picLocks noChangeAspect="1"/>
        </xdr:cNvPicPr>
      </xdr:nvPicPr>
      <xdr:blipFill>
        <a:blip r:embed="rId120"/>
        <a:srcRect/>
        <a:stretch>
          <a:fillRect/>
        </a:stretch>
      </xdr:blipFill>
      <xdr:spPr>
        <a:xfrm>
          <a:off x="734060" y="31778575"/>
          <a:ext cx="571500" cy="577850"/>
        </a:xfrm>
        <a:prstGeom prst="rect">
          <a:avLst/>
        </a:prstGeom>
        <a:noFill/>
        <a:ln>
          <a:noFill/>
        </a:ln>
      </xdr:spPr>
    </xdr:pic>
  </etc:cellImage>
  <etc:cellImage>
    <xdr:pic>
      <xdr:nvPicPr>
        <xdr:cNvPr id="296" name="ID_960EAE5F9BEE41BB9C3668EC6A75410C" descr="Suffer not the Alien icon"/>
        <xdr:cNvPicPr>
          <a:picLocks noChangeAspect="1"/>
        </xdr:cNvPicPr>
      </xdr:nvPicPr>
      <xdr:blipFill>
        <a:blip r:embed="rId121"/>
        <a:srcRect/>
        <a:stretch>
          <a:fillRect/>
        </a:stretch>
      </xdr:blipFill>
      <xdr:spPr>
        <a:xfrm>
          <a:off x="734060" y="24158575"/>
          <a:ext cx="571500" cy="577850"/>
        </a:xfrm>
        <a:prstGeom prst="rect">
          <a:avLst/>
        </a:prstGeom>
        <a:noFill/>
        <a:ln>
          <a:noFill/>
        </a:ln>
      </xdr:spPr>
    </xdr:pic>
  </etc:cellImage>
  <etc:cellImage>
    <xdr:pic>
      <xdr:nvPicPr>
        <xdr:cNvPr id="322" name="ID_9CCB0EEABAE84E59B0DC7D9C958079CC" descr="Planned Obsolescence icon"/>
        <xdr:cNvPicPr>
          <a:picLocks noChangeAspect="1"/>
        </xdr:cNvPicPr>
      </xdr:nvPicPr>
      <xdr:blipFill>
        <a:blip r:embed="rId122"/>
        <a:srcRect/>
        <a:stretch>
          <a:fillRect/>
        </a:stretch>
      </xdr:blipFill>
      <xdr:spPr>
        <a:xfrm>
          <a:off x="734060" y="25427940"/>
          <a:ext cx="571500" cy="577850"/>
        </a:xfrm>
        <a:prstGeom prst="rect">
          <a:avLst/>
        </a:prstGeom>
        <a:noFill/>
        <a:ln>
          <a:noFill/>
        </a:ln>
      </xdr:spPr>
    </xdr:pic>
  </etc:cellImage>
  <etc:cellImage>
    <xdr:pic>
      <xdr:nvPicPr>
        <xdr:cNvPr id="345" name="ID_39E1EAE20804453CA15263DD9CCD4710" descr="Towards Utopia icon"/>
        <xdr:cNvPicPr>
          <a:picLocks noChangeAspect="1"/>
        </xdr:cNvPicPr>
      </xdr:nvPicPr>
      <xdr:blipFill>
        <a:blip r:embed="rId123"/>
        <a:srcRect/>
        <a:stretch>
          <a:fillRect/>
        </a:stretch>
      </xdr:blipFill>
      <xdr:spPr>
        <a:xfrm>
          <a:off x="734060" y="40033575"/>
          <a:ext cx="571500" cy="577850"/>
        </a:xfrm>
        <a:prstGeom prst="rect">
          <a:avLst/>
        </a:prstGeom>
        <a:noFill/>
        <a:ln>
          <a:noFill/>
        </a:ln>
      </xdr:spPr>
    </xdr:pic>
  </etc:cellImage>
  <etc:cellImage>
    <xdr:pic>
      <xdr:nvPicPr>
        <xdr:cNvPr id="282" name="ID_A8783CB58415400E92D5635A50810FB8" descr="A Hump Like a Snow-Hill icon"/>
        <xdr:cNvPicPr>
          <a:picLocks noChangeAspect="1"/>
        </xdr:cNvPicPr>
      </xdr:nvPicPr>
      <xdr:blipFill>
        <a:blip r:embed="rId124"/>
        <a:srcRect/>
        <a:stretch>
          <a:fillRect/>
        </a:stretch>
      </xdr:blipFill>
      <xdr:spPr>
        <a:xfrm>
          <a:off x="734060" y="52097940"/>
          <a:ext cx="571500" cy="577850"/>
        </a:xfrm>
        <a:prstGeom prst="rect">
          <a:avLst/>
        </a:prstGeom>
        <a:noFill/>
        <a:ln>
          <a:noFill/>
        </a:ln>
      </xdr:spPr>
    </xdr:pic>
  </etc:cellImage>
  <etc:cellImage>
    <xdr:pic>
      <xdr:nvPicPr>
        <xdr:cNvPr id="305" name="ID_1BD55944268D44EF95D1BD0121D3DAA5" descr="Peacekeeper icon"/>
        <xdr:cNvPicPr>
          <a:picLocks noChangeAspect="1"/>
        </xdr:cNvPicPr>
      </xdr:nvPicPr>
      <xdr:blipFill>
        <a:blip r:embed="rId125"/>
        <a:srcRect/>
        <a:stretch>
          <a:fillRect/>
        </a:stretch>
      </xdr:blipFill>
      <xdr:spPr>
        <a:xfrm>
          <a:off x="734060" y="26063575"/>
          <a:ext cx="571500" cy="577850"/>
        </a:xfrm>
        <a:prstGeom prst="rect">
          <a:avLst/>
        </a:prstGeom>
        <a:noFill/>
        <a:ln>
          <a:noFill/>
        </a:ln>
      </xdr:spPr>
    </xdr:pic>
  </etc:cellImage>
  <etc:cellImage>
    <xdr:pic>
      <xdr:nvPicPr>
        <xdr:cNvPr id="327" name="ID_56CACF24C7B64C50A5DA54AB39FF99A3" descr="Deus Vult icon"/>
        <xdr:cNvPicPr>
          <a:picLocks noChangeAspect="1"/>
        </xdr:cNvPicPr>
      </xdr:nvPicPr>
      <xdr:blipFill>
        <a:blip r:embed="rId126"/>
        <a:srcRect/>
        <a:stretch>
          <a:fillRect/>
        </a:stretch>
      </xdr:blipFill>
      <xdr:spPr>
        <a:xfrm>
          <a:off x="734060" y="27332940"/>
          <a:ext cx="571500" cy="577850"/>
        </a:xfrm>
        <a:prstGeom prst="rect">
          <a:avLst/>
        </a:prstGeom>
        <a:noFill/>
        <a:ln>
          <a:noFill/>
        </a:ln>
      </xdr:spPr>
    </xdr:pic>
  </etc:cellImage>
  <etc:cellImage>
    <xdr:pic>
      <xdr:nvPicPr>
        <xdr:cNvPr id="325" name="ID_B8FF4C39DDD440FE8F9D52ABD45E67F8" descr="Unboxing icon"/>
        <xdr:cNvPicPr>
          <a:picLocks noChangeAspect="1"/>
        </xdr:cNvPicPr>
      </xdr:nvPicPr>
      <xdr:blipFill>
        <a:blip r:embed="rId127"/>
        <a:srcRect/>
        <a:stretch>
          <a:fillRect/>
        </a:stretch>
      </xdr:blipFill>
      <xdr:spPr>
        <a:xfrm>
          <a:off x="734060" y="29238575"/>
          <a:ext cx="571500" cy="577850"/>
        </a:xfrm>
        <a:prstGeom prst="rect">
          <a:avLst/>
        </a:prstGeom>
        <a:noFill/>
        <a:ln>
          <a:noFill/>
        </a:ln>
      </xdr:spPr>
    </xdr:pic>
  </etc:cellImage>
  <etc:cellImage>
    <xdr:pic>
      <xdr:nvPicPr>
        <xdr:cNvPr id="356" name="ID_F94EE99D327846C2AF35F52E9D365A5C" descr="Think Tank icon"/>
        <xdr:cNvPicPr>
          <a:picLocks noChangeAspect="1"/>
        </xdr:cNvPicPr>
      </xdr:nvPicPr>
      <xdr:blipFill>
        <a:blip r:embed="rId128"/>
        <a:srcRect/>
        <a:stretch>
          <a:fillRect/>
        </a:stretch>
      </xdr:blipFill>
      <xdr:spPr>
        <a:xfrm>
          <a:off x="734060" y="36858575"/>
          <a:ext cx="571500" cy="577850"/>
        </a:xfrm>
        <a:prstGeom prst="rect">
          <a:avLst/>
        </a:prstGeom>
        <a:noFill/>
        <a:ln>
          <a:noFill/>
        </a:ln>
      </xdr:spPr>
    </xdr:pic>
  </etc:cellImage>
  <etc:cellImage>
    <xdr:pic>
      <xdr:nvPicPr>
        <xdr:cNvPr id="310" name="ID_EB7693F0740D4B3FA985D1D92215577A" descr="Enlightened Times icon"/>
        <xdr:cNvPicPr>
          <a:picLocks noChangeAspect="1"/>
        </xdr:cNvPicPr>
      </xdr:nvPicPr>
      <xdr:blipFill>
        <a:blip r:embed="rId129"/>
        <a:srcRect/>
        <a:stretch>
          <a:fillRect/>
        </a:stretch>
      </xdr:blipFill>
      <xdr:spPr>
        <a:xfrm>
          <a:off x="734060" y="29872940"/>
          <a:ext cx="571500" cy="577850"/>
        </a:xfrm>
        <a:prstGeom prst="rect">
          <a:avLst/>
        </a:prstGeom>
        <a:noFill/>
        <a:ln>
          <a:noFill/>
        </a:ln>
      </xdr:spPr>
    </xdr:pic>
  </etc:cellImage>
  <etc:cellImage>
    <xdr:pic>
      <xdr:nvPicPr>
        <xdr:cNvPr id="350" name="ID_D7B5792DC2EA427A83AF297650CDD1BB" descr="Captive Star icon"/>
        <xdr:cNvPicPr>
          <a:picLocks noChangeAspect="1"/>
        </xdr:cNvPicPr>
      </xdr:nvPicPr>
      <xdr:blipFill>
        <a:blip r:embed="rId130"/>
        <a:srcRect/>
        <a:stretch>
          <a:fillRect/>
        </a:stretch>
      </xdr:blipFill>
      <xdr:spPr>
        <a:xfrm>
          <a:off x="734060" y="34953575"/>
          <a:ext cx="571500" cy="577850"/>
        </a:xfrm>
        <a:prstGeom prst="rect">
          <a:avLst/>
        </a:prstGeom>
        <a:noFill/>
        <a:ln>
          <a:noFill/>
        </a:ln>
      </xdr:spPr>
    </xdr:pic>
  </etc:cellImage>
  <etc:cellImage>
    <xdr:pic>
      <xdr:nvPicPr>
        <xdr:cNvPr id="304" name="ID_C1FB4430B51B46DAA81C7D03AEC7135D" descr="Payback icon"/>
        <xdr:cNvPicPr>
          <a:picLocks noChangeAspect="1"/>
        </xdr:cNvPicPr>
      </xdr:nvPicPr>
      <xdr:blipFill>
        <a:blip r:embed="rId131"/>
        <a:srcRect/>
        <a:stretch>
          <a:fillRect/>
        </a:stretch>
      </xdr:blipFill>
      <xdr:spPr>
        <a:xfrm>
          <a:off x="734060" y="30507940"/>
          <a:ext cx="571500" cy="577850"/>
        </a:xfrm>
        <a:prstGeom prst="rect">
          <a:avLst/>
        </a:prstGeom>
        <a:noFill/>
        <a:ln>
          <a:noFill/>
        </a:ln>
      </xdr:spPr>
    </xdr:pic>
  </etc:cellImage>
  <etc:cellImage>
    <xdr:pic>
      <xdr:nvPicPr>
        <xdr:cNvPr id="313" name="ID_75085437A9184A689ED71680B7E32A52" descr="Paradise Found icon"/>
        <xdr:cNvPicPr>
          <a:picLocks noChangeAspect="1"/>
        </xdr:cNvPicPr>
      </xdr:nvPicPr>
      <xdr:blipFill>
        <a:blip r:embed="rId132"/>
        <a:srcRect/>
        <a:stretch>
          <a:fillRect/>
        </a:stretch>
      </xdr:blipFill>
      <xdr:spPr>
        <a:xfrm>
          <a:off x="734060" y="31142940"/>
          <a:ext cx="571500" cy="577850"/>
        </a:xfrm>
        <a:prstGeom prst="rect">
          <a:avLst/>
        </a:prstGeom>
        <a:noFill/>
        <a:ln>
          <a:noFill/>
        </a:ln>
      </xdr:spPr>
    </xdr:pic>
  </etc:cellImage>
  <etc:cellImage>
    <xdr:pic>
      <xdr:nvPicPr>
        <xdr:cNvPr id="354" name="ID_5C2AB5DDA8BA48ADAAFB310EABDD8F14" descr="Like Tears in Rain icon"/>
        <xdr:cNvPicPr>
          <a:picLocks noChangeAspect="1"/>
        </xdr:cNvPicPr>
      </xdr:nvPicPr>
      <xdr:blipFill>
        <a:blip r:embed="rId133"/>
        <a:srcRect/>
        <a:stretch>
          <a:fillRect/>
        </a:stretch>
      </xdr:blipFill>
      <xdr:spPr>
        <a:xfrm>
          <a:off x="734060" y="38127940"/>
          <a:ext cx="571500" cy="577850"/>
        </a:xfrm>
        <a:prstGeom prst="rect">
          <a:avLst/>
        </a:prstGeom>
        <a:noFill/>
        <a:ln>
          <a:noFill/>
        </a:ln>
      </xdr:spPr>
    </xdr:pic>
  </etc:cellImage>
  <etc:cellImage>
    <xdr:pic>
      <xdr:nvPicPr>
        <xdr:cNvPr id="351" name="ID_2AE95307FA494F37A198658EB0880B07" descr="Controlled Evolution icon"/>
        <xdr:cNvPicPr>
          <a:picLocks noChangeAspect="1"/>
        </xdr:cNvPicPr>
      </xdr:nvPicPr>
      <xdr:blipFill>
        <a:blip r:embed="rId134"/>
        <a:srcRect/>
        <a:stretch>
          <a:fillRect/>
        </a:stretch>
      </xdr:blipFill>
      <xdr:spPr>
        <a:xfrm>
          <a:off x="734060" y="38762940"/>
          <a:ext cx="571500" cy="577850"/>
        </a:xfrm>
        <a:prstGeom prst="rect">
          <a:avLst/>
        </a:prstGeom>
        <a:noFill/>
        <a:ln>
          <a:noFill/>
        </a:ln>
      </xdr:spPr>
    </xdr:pic>
  </etc:cellImage>
  <etc:cellImage>
    <xdr:pic>
      <xdr:nvPicPr>
        <xdr:cNvPr id="348" name="ID_E0167B0F42D64FFB9599704079CE21E5" descr="Xenophage icon"/>
        <xdr:cNvPicPr>
          <a:picLocks noChangeAspect="1"/>
        </xdr:cNvPicPr>
      </xdr:nvPicPr>
      <xdr:blipFill>
        <a:blip r:embed="rId135"/>
        <a:srcRect/>
        <a:stretch>
          <a:fillRect/>
        </a:stretch>
      </xdr:blipFill>
      <xdr:spPr>
        <a:xfrm>
          <a:off x="734060" y="40667940"/>
          <a:ext cx="571500" cy="577850"/>
        </a:xfrm>
        <a:prstGeom prst="rect">
          <a:avLst/>
        </a:prstGeom>
        <a:noFill/>
        <a:ln>
          <a:noFill/>
        </a:ln>
      </xdr:spPr>
    </xdr:pic>
  </etc:cellImage>
  <etc:cellImage>
    <xdr:pic>
      <xdr:nvPicPr>
        <xdr:cNvPr id="357" name="ID_6D53ED105DFC4DDDA4F2E35271D47606" descr="Rise of the Machines icon"/>
        <xdr:cNvPicPr>
          <a:picLocks noChangeAspect="1"/>
        </xdr:cNvPicPr>
      </xdr:nvPicPr>
      <xdr:blipFill>
        <a:blip r:embed="rId136"/>
        <a:srcRect/>
        <a:stretch>
          <a:fillRect/>
        </a:stretch>
      </xdr:blipFill>
      <xdr:spPr>
        <a:xfrm>
          <a:off x="734060" y="41302940"/>
          <a:ext cx="571500" cy="577850"/>
        </a:xfrm>
        <a:prstGeom prst="rect">
          <a:avLst/>
        </a:prstGeom>
        <a:noFill/>
        <a:ln>
          <a:noFill/>
        </a:ln>
      </xdr:spPr>
    </xdr:pic>
  </etc:cellImage>
  <etc:cellImage>
    <xdr:pic>
      <xdr:nvPicPr>
        <xdr:cNvPr id="222" name="ID_B3C7356231B945549B1D13B686BBE11F"/>
        <xdr:cNvPicPr>
          <a:picLocks noChangeAspect="1"/>
        </xdr:cNvPicPr>
      </xdr:nvPicPr>
      <xdr:blipFill>
        <a:blip r:embed="rId137"/>
        <a:stretch>
          <a:fillRect/>
        </a:stretch>
      </xdr:blipFill>
      <xdr:spPr>
        <a:xfrm>
          <a:off x="734060" y="91481275"/>
          <a:ext cx="571500" cy="552450"/>
        </a:xfrm>
        <a:prstGeom prst="rect">
          <a:avLst/>
        </a:prstGeom>
      </xdr:spPr>
    </xdr:pic>
  </etc:cellImage>
  <etc:cellImage>
    <xdr:pic>
      <xdr:nvPicPr>
        <xdr:cNvPr id="293" name="ID_AEF90B9E33174DB9996DB5BCE55ED8AB" descr="Distinctiveness Added icon"/>
        <xdr:cNvPicPr>
          <a:picLocks noChangeAspect="1"/>
        </xdr:cNvPicPr>
      </xdr:nvPicPr>
      <xdr:blipFill>
        <a:blip r:embed="rId138"/>
        <a:srcRect/>
        <a:stretch>
          <a:fillRect/>
        </a:stretch>
      </xdr:blipFill>
      <xdr:spPr>
        <a:xfrm>
          <a:off x="734060" y="41937940"/>
          <a:ext cx="571500" cy="577850"/>
        </a:xfrm>
        <a:prstGeom prst="rect">
          <a:avLst/>
        </a:prstGeom>
        <a:noFill/>
        <a:ln>
          <a:noFill/>
        </a:ln>
      </xdr:spPr>
    </xdr:pic>
  </etc:cellImage>
  <etc:cellImage>
    <xdr:pic>
      <xdr:nvPicPr>
        <xdr:cNvPr id="268" name="ID_C8731620ED544C46905D5BF3478C6337" descr="Relic Hunter icon"/>
        <xdr:cNvPicPr>
          <a:picLocks noChangeAspect="1"/>
        </xdr:cNvPicPr>
      </xdr:nvPicPr>
      <xdr:blipFill>
        <a:blip r:embed="rId139"/>
        <a:srcRect/>
        <a:stretch>
          <a:fillRect/>
        </a:stretch>
      </xdr:blipFill>
      <xdr:spPr>
        <a:xfrm>
          <a:off x="734060" y="61623575"/>
          <a:ext cx="571500" cy="577850"/>
        </a:xfrm>
        <a:prstGeom prst="rect">
          <a:avLst/>
        </a:prstGeom>
        <a:noFill/>
        <a:ln>
          <a:noFill/>
        </a:ln>
      </xdr:spPr>
    </xdr:pic>
  </etc:cellImage>
  <etc:cellImage>
    <xdr:pic>
      <xdr:nvPicPr>
        <xdr:cNvPr id="291" name="ID_145C6AED642E4E6B8BFABB3B80C0ADD7" descr="Retirement Home icon"/>
        <xdr:cNvPicPr>
          <a:picLocks noChangeAspect="1"/>
        </xdr:cNvPicPr>
      </xdr:nvPicPr>
      <xdr:blipFill>
        <a:blip r:embed="rId140"/>
        <a:srcRect/>
        <a:stretch>
          <a:fillRect/>
        </a:stretch>
      </xdr:blipFill>
      <xdr:spPr>
        <a:xfrm>
          <a:off x="734060" y="42573575"/>
          <a:ext cx="571500" cy="577850"/>
        </a:xfrm>
        <a:prstGeom prst="rect">
          <a:avLst/>
        </a:prstGeom>
        <a:noFill/>
        <a:ln>
          <a:noFill/>
        </a:ln>
      </xdr:spPr>
    </xdr:pic>
  </etc:cellImage>
  <etc:cellImage>
    <xdr:pic>
      <xdr:nvPicPr>
        <xdr:cNvPr id="328" name="ID_7EEBD9BCF2184FD6B6ADE11C5566EDD2" descr="Does Not Compute icon"/>
        <xdr:cNvPicPr>
          <a:picLocks noChangeAspect="1"/>
        </xdr:cNvPicPr>
      </xdr:nvPicPr>
      <xdr:blipFill>
        <a:blip r:embed="rId141"/>
        <a:srcRect/>
        <a:stretch>
          <a:fillRect/>
        </a:stretch>
      </xdr:blipFill>
      <xdr:spPr>
        <a:xfrm>
          <a:off x="734060" y="43207940"/>
          <a:ext cx="571500" cy="577850"/>
        </a:xfrm>
        <a:prstGeom prst="rect">
          <a:avLst/>
        </a:prstGeom>
        <a:noFill/>
        <a:ln>
          <a:noFill/>
        </a:ln>
      </xdr:spPr>
    </xdr:pic>
  </etc:cellImage>
  <etc:cellImage>
    <xdr:pic>
      <xdr:nvPicPr>
        <xdr:cNvPr id="292" name="ID_498CB83F0A524E8284795BEBE4F0EAE9" descr="Planet of the Mechs icon"/>
        <xdr:cNvPicPr>
          <a:picLocks noChangeAspect="1"/>
        </xdr:cNvPicPr>
      </xdr:nvPicPr>
      <xdr:blipFill>
        <a:blip r:embed="rId142"/>
        <a:srcRect/>
        <a:stretch>
          <a:fillRect/>
        </a:stretch>
      </xdr:blipFill>
      <xdr:spPr>
        <a:xfrm>
          <a:off x="734060" y="43842940"/>
          <a:ext cx="571500" cy="577850"/>
        </a:xfrm>
        <a:prstGeom prst="rect">
          <a:avLst/>
        </a:prstGeom>
        <a:noFill/>
        <a:ln>
          <a:noFill/>
        </a:ln>
      </xdr:spPr>
    </xdr:pic>
  </etc:cellImage>
  <etc:cellImage>
    <xdr:pic>
      <xdr:nvPicPr>
        <xdr:cNvPr id="286" name="ID_B08F49B2148C425A8CE9AFEA48CA9D93" descr="Clash of the Titans icon"/>
        <xdr:cNvPicPr>
          <a:picLocks noChangeAspect="1"/>
        </xdr:cNvPicPr>
      </xdr:nvPicPr>
      <xdr:blipFill>
        <a:blip r:embed="rId143"/>
        <a:srcRect/>
        <a:stretch>
          <a:fillRect/>
        </a:stretch>
      </xdr:blipFill>
      <xdr:spPr>
        <a:xfrm>
          <a:off x="734060" y="45113575"/>
          <a:ext cx="571500" cy="577850"/>
        </a:xfrm>
        <a:prstGeom prst="rect">
          <a:avLst/>
        </a:prstGeom>
        <a:noFill/>
        <a:ln>
          <a:noFill/>
        </a:ln>
      </xdr:spPr>
    </xdr:pic>
  </etc:cellImage>
  <etc:cellImage>
    <xdr:pic>
      <xdr:nvPicPr>
        <xdr:cNvPr id="210" name="ID_9D0F285C895643E88E5557D14A510E17"/>
        <xdr:cNvPicPr>
          <a:picLocks noChangeAspect="1"/>
        </xdr:cNvPicPr>
      </xdr:nvPicPr>
      <xdr:blipFill>
        <a:blip r:embed="rId144"/>
        <a:stretch>
          <a:fillRect/>
        </a:stretch>
      </xdr:blipFill>
      <xdr:spPr>
        <a:xfrm>
          <a:off x="734060" y="104808020"/>
          <a:ext cx="571500" cy="568325"/>
        </a:xfrm>
        <a:prstGeom prst="rect">
          <a:avLst/>
        </a:prstGeom>
      </xdr:spPr>
    </xdr:pic>
  </etc:cellImage>
  <etc:cellImage>
    <xdr:pic>
      <xdr:nvPicPr>
        <xdr:cNvPr id="287" name="ID_3C6F49C548BC461EA78703820324DD4A" descr="Stay on Target icon"/>
        <xdr:cNvPicPr>
          <a:picLocks noChangeAspect="1"/>
        </xdr:cNvPicPr>
      </xdr:nvPicPr>
      <xdr:blipFill>
        <a:blip r:embed="rId145"/>
        <a:srcRect/>
        <a:stretch>
          <a:fillRect/>
        </a:stretch>
      </xdr:blipFill>
      <xdr:spPr>
        <a:xfrm>
          <a:off x="734060" y="45748575"/>
          <a:ext cx="571500" cy="577850"/>
        </a:xfrm>
        <a:prstGeom prst="rect">
          <a:avLst/>
        </a:prstGeom>
        <a:noFill/>
        <a:ln>
          <a:noFill/>
        </a:ln>
      </xdr:spPr>
    </xdr:pic>
  </etc:cellImage>
  <etc:cellImage>
    <xdr:pic>
      <xdr:nvPicPr>
        <xdr:cNvPr id="311" name="ID_02D8172AFA7A45A08554DCC98E4B59CF" descr="Imperial Highway icon"/>
        <xdr:cNvPicPr>
          <a:picLocks noChangeAspect="1"/>
        </xdr:cNvPicPr>
      </xdr:nvPicPr>
      <xdr:blipFill>
        <a:blip r:embed="rId146"/>
        <a:srcRect/>
        <a:stretch>
          <a:fillRect/>
        </a:stretch>
      </xdr:blipFill>
      <xdr:spPr>
        <a:xfrm>
          <a:off x="734060" y="47653575"/>
          <a:ext cx="571500" cy="577850"/>
        </a:xfrm>
        <a:prstGeom prst="rect">
          <a:avLst/>
        </a:prstGeom>
        <a:noFill/>
        <a:ln>
          <a:noFill/>
        </a:ln>
      </xdr:spPr>
    </xdr:pic>
  </etc:cellImage>
  <etc:cellImage>
    <xdr:pic>
      <xdr:nvPicPr>
        <xdr:cNvPr id="288" name="ID_997BEC0297004559BF36AE010CB30F35" descr="Pandora's World icon"/>
        <xdr:cNvPicPr>
          <a:picLocks noChangeAspect="1"/>
        </xdr:cNvPicPr>
      </xdr:nvPicPr>
      <xdr:blipFill>
        <a:blip r:embed="rId147"/>
        <a:srcRect/>
        <a:stretch>
          <a:fillRect/>
        </a:stretch>
      </xdr:blipFill>
      <xdr:spPr>
        <a:xfrm>
          <a:off x="734060" y="47017940"/>
          <a:ext cx="571500" cy="577850"/>
        </a:xfrm>
        <a:prstGeom prst="rect">
          <a:avLst/>
        </a:prstGeom>
        <a:noFill/>
        <a:ln>
          <a:noFill/>
        </a:ln>
      </xdr:spPr>
    </xdr:pic>
  </etc:cellImage>
  <etc:cellImage>
    <xdr:pic>
      <xdr:nvPicPr>
        <xdr:cNvPr id="317" name="ID_D51AC68EF5AC44F6BA5CCD04D2F5EDFD" descr="Tradition is Everything icon"/>
        <xdr:cNvPicPr>
          <a:picLocks noChangeAspect="1"/>
        </xdr:cNvPicPr>
      </xdr:nvPicPr>
      <xdr:blipFill>
        <a:blip r:embed="rId148"/>
        <a:srcRect/>
        <a:stretch>
          <a:fillRect/>
        </a:stretch>
      </xdr:blipFill>
      <xdr:spPr>
        <a:xfrm>
          <a:off x="734060" y="48922940"/>
          <a:ext cx="571500" cy="577850"/>
        </a:xfrm>
        <a:prstGeom prst="rect">
          <a:avLst/>
        </a:prstGeom>
        <a:noFill/>
        <a:ln>
          <a:noFill/>
        </a:ln>
      </xdr:spPr>
    </xdr:pic>
  </etc:cellImage>
  <etc:cellImage>
    <xdr:pic>
      <xdr:nvPicPr>
        <xdr:cNvPr id="276" name="ID_64F5184D5C9A467D9185D9BE521CDB90" descr="United Space icon"/>
        <xdr:cNvPicPr>
          <a:picLocks noChangeAspect="1"/>
        </xdr:cNvPicPr>
      </xdr:nvPicPr>
      <xdr:blipFill>
        <a:blip r:embed="rId149"/>
        <a:srcRect/>
        <a:stretch>
          <a:fillRect/>
        </a:stretch>
      </xdr:blipFill>
      <xdr:spPr>
        <a:xfrm>
          <a:off x="734060" y="59717940"/>
          <a:ext cx="571500" cy="577850"/>
        </a:xfrm>
        <a:prstGeom prst="rect">
          <a:avLst/>
        </a:prstGeom>
        <a:noFill/>
        <a:ln>
          <a:noFill/>
        </a:ln>
      </xdr:spPr>
    </xdr:pic>
  </etc:cellImage>
  <etc:cellImage>
    <xdr:pic>
      <xdr:nvPicPr>
        <xdr:cNvPr id="299" name="ID_FF9615786C1A4EE5B6AEB27F743DA9A6" descr="Emissary icon"/>
        <xdr:cNvPicPr>
          <a:picLocks noChangeAspect="1"/>
        </xdr:cNvPicPr>
      </xdr:nvPicPr>
      <xdr:blipFill>
        <a:blip r:embed="rId150"/>
        <a:srcRect/>
        <a:stretch>
          <a:fillRect/>
        </a:stretch>
      </xdr:blipFill>
      <xdr:spPr>
        <a:xfrm>
          <a:off x="734060" y="49557940"/>
          <a:ext cx="571500" cy="577850"/>
        </a:xfrm>
        <a:prstGeom prst="rect">
          <a:avLst/>
        </a:prstGeom>
        <a:noFill/>
        <a:ln>
          <a:noFill/>
        </a:ln>
      </xdr:spPr>
    </xdr:pic>
  </etc:cellImage>
  <etc:cellImage>
    <xdr:pic>
      <xdr:nvPicPr>
        <xdr:cNvPr id="266" name="ID_77503B340D68445A8A5C5ABE0DB52C3B" descr="We're Number One icon"/>
        <xdr:cNvPicPr>
          <a:picLocks noChangeAspect="1"/>
        </xdr:cNvPicPr>
      </xdr:nvPicPr>
      <xdr:blipFill>
        <a:blip r:embed="rId151"/>
        <a:srcRect/>
        <a:stretch>
          <a:fillRect/>
        </a:stretch>
      </xdr:blipFill>
      <xdr:spPr>
        <a:xfrm>
          <a:off x="734060" y="67338575"/>
          <a:ext cx="571500" cy="577850"/>
        </a:xfrm>
        <a:prstGeom prst="rect">
          <a:avLst/>
        </a:prstGeom>
        <a:noFill/>
        <a:ln>
          <a:noFill/>
        </a:ln>
      </xdr:spPr>
    </xdr:pic>
  </etc:cellImage>
  <etc:cellImage>
    <xdr:pic>
      <xdr:nvPicPr>
        <xdr:cNvPr id="289" name="ID_9DE4E0CB022A40278F6A11B50B26146B" descr="No Khan Do icon"/>
        <xdr:cNvPicPr>
          <a:picLocks noChangeAspect="1"/>
        </xdr:cNvPicPr>
      </xdr:nvPicPr>
      <xdr:blipFill>
        <a:blip r:embed="rId152"/>
        <a:srcRect/>
        <a:stretch>
          <a:fillRect/>
        </a:stretch>
      </xdr:blipFill>
      <xdr:spPr>
        <a:xfrm>
          <a:off x="734060" y="50193575"/>
          <a:ext cx="571500" cy="577850"/>
        </a:xfrm>
        <a:prstGeom prst="rect">
          <a:avLst/>
        </a:prstGeom>
        <a:noFill/>
        <a:ln>
          <a:noFill/>
        </a:ln>
      </xdr:spPr>
    </xdr:pic>
  </etc:cellImage>
  <etc:cellImage>
    <xdr:pic>
      <xdr:nvPicPr>
        <xdr:cNvPr id="281" name="ID_406F30E540F64198844BAD26D065C852" descr="Who Scraps the Scrapper icon"/>
        <xdr:cNvPicPr>
          <a:picLocks noChangeAspect="1"/>
        </xdr:cNvPicPr>
      </xdr:nvPicPr>
      <xdr:blipFill>
        <a:blip r:embed="rId153"/>
        <a:srcRect/>
        <a:stretch>
          <a:fillRect/>
        </a:stretch>
      </xdr:blipFill>
      <xdr:spPr>
        <a:xfrm>
          <a:off x="734060" y="50828575"/>
          <a:ext cx="571500" cy="577850"/>
        </a:xfrm>
        <a:prstGeom prst="rect">
          <a:avLst/>
        </a:prstGeom>
        <a:noFill/>
        <a:ln>
          <a:noFill/>
        </a:ln>
      </xdr:spPr>
    </xdr:pic>
  </etc:cellImage>
  <etc:cellImage>
    <xdr:pic>
      <xdr:nvPicPr>
        <xdr:cNvPr id="283" name="ID_4C956C9F982C479080AD966E0A357433" descr="1999 A.D. icon"/>
        <xdr:cNvPicPr>
          <a:picLocks noChangeAspect="1"/>
        </xdr:cNvPicPr>
      </xdr:nvPicPr>
      <xdr:blipFill>
        <a:blip r:embed="rId154"/>
        <a:srcRect/>
        <a:stretch>
          <a:fillRect/>
        </a:stretch>
      </xdr:blipFill>
      <xdr:spPr>
        <a:xfrm>
          <a:off x="734060" y="51462940"/>
          <a:ext cx="571500" cy="577850"/>
        </a:xfrm>
        <a:prstGeom prst="rect">
          <a:avLst/>
        </a:prstGeom>
        <a:noFill/>
        <a:ln>
          <a:noFill/>
        </a:ln>
      </xdr:spPr>
    </xdr:pic>
  </etc:cellImage>
  <etc:cellImage>
    <xdr:pic>
      <xdr:nvPicPr>
        <xdr:cNvPr id="285" name="ID_36606F156845470EB4CC04BA21AA2E4B" descr="...and Hope? icon"/>
        <xdr:cNvPicPr>
          <a:picLocks noChangeAspect="1"/>
        </xdr:cNvPicPr>
      </xdr:nvPicPr>
      <xdr:blipFill>
        <a:blip r:embed="rId155"/>
        <a:srcRect/>
        <a:stretch>
          <a:fillRect/>
        </a:stretch>
      </xdr:blipFill>
      <xdr:spPr>
        <a:xfrm>
          <a:off x="734060" y="53368575"/>
          <a:ext cx="571500" cy="577850"/>
        </a:xfrm>
        <a:prstGeom prst="rect">
          <a:avLst/>
        </a:prstGeom>
        <a:noFill/>
        <a:ln>
          <a:noFill/>
        </a:ln>
      </xdr:spPr>
    </xdr:pic>
  </etc:cellImage>
  <etc:cellImage>
    <xdr:pic>
      <xdr:nvPicPr>
        <xdr:cNvPr id="280" name="ID_3A3DEF38BEEC48188524C48DCFA6D753" descr="Franchising icon"/>
        <xdr:cNvPicPr>
          <a:picLocks noChangeAspect="1"/>
        </xdr:cNvPicPr>
      </xdr:nvPicPr>
      <xdr:blipFill>
        <a:blip r:embed="rId156"/>
        <a:srcRect/>
        <a:stretch>
          <a:fillRect/>
        </a:stretch>
      </xdr:blipFill>
      <xdr:spPr>
        <a:xfrm>
          <a:off x="734060" y="54002940"/>
          <a:ext cx="571500" cy="577850"/>
        </a:xfrm>
        <a:prstGeom prst="rect">
          <a:avLst/>
        </a:prstGeom>
        <a:noFill/>
        <a:ln>
          <a:noFill/>
        </a:ln>
      </xdr:spPr>
    </xdr:pic>
  </etc:cellImage>
  <etc:cellImage>
    <xdr:pic>
      <xdr:nvPicPr>
        <xdr:cNvPr id="275" name="ID_55F2BEBF3E474AD087DD454A8D0DB7A5" descr="Inscrutable Power icon"/>
        <xdr:cNvPicPr>
          <a:picLocks noChangeAspect="1"/>
        </xdr:cNvPicPr>
      </xdr:nvPicPr>
      <xdr:blipFill>
        <a:blip r:embed="rId157"/>
        <a:srcRect/>
        <a:stretch>
          <a:fillRect/>
        </a:stretch>
      </xdr:blipFill>
      <xdr:spPr>
        <a:xfrm>
          <a:off x="734060" y="54637940"/>
          <a:ext cx="571500" cy="577850"/>
        </a:xfrm>
        <a:prstGeom prst="rect">
          <a:avLst/>
        </a:prstGeom>
        <a:noFill/>
        <a:ln>
          <a:noFill/>
        </a:ln>
      </xdr:spPr>
    </xdr:pic>
  </etc:cellImage>
  <etc:cellImage>
    <xdr:pic>
      <xdr:nvPicPr>
        <xdr:cNvPr id="294" name="ID_122918327D794FE99C2C34BE36B0C192" descr="Megapolis icon"/>
        <xdr:cNvPicPr>
          <a:picLocks noChangeAspect="1"/>
        </xdr:cNvPicPr>
      </xdr:nvPicPr>
      <xdr:blipFill>
        <a:blip r:embed="rId158"/>
        <a:srcRect/>
        <a:stretch>
          <a:fillRect/>
        </a:stretch>
      </xdr:blipFill>
      <xdr:spPr>
        <a:xfrm>
          <a:off x="734060" y="55272940"/>
          <a:ext cx="571500" cy="577850"/>
        </a:xfrm>
        <a:prstGeom prst="rect">
          <a:avLst/>
        </a:prstGeom>
        <a:noFill/>
        <a:ln>
          <a:noFill/>
        </a:ln>
      </xdr:spPr>
    </xdr:pic>
  </etc:cellImage>
  <etc:cellImage>
    <xdr:pic>
      <xdr:nvPicPr>
        <xdr:cNvPr id="279" name="ID_C9EF26EA5E834DEE85881DA2BB422AF4" descr="Black Hole Mining icon"/>
        <xdr:cNvPicPr>
          <a:picLocks noChangeAspect="1"/>
        </xdr:cNvPicPr>
      </xdr:nvPicPr>
      <xdr:blipFill>
        <a:blip r:embed="rId159"/>
        <a:srcRect/>
        <a:stretch>
          <a:fillRect/>
        </a:stretch>
      </xdr:blipFill>
      <xdr:spPr>
        <a:xfrm>
          <a:off x="734060" y="56543575"/>
          <a:ext cx="571500" cy="577850"/>
        </a:xfrm>
        <a:prstGeom prst="rect">
          <a:avLst/>
        </a:prstGeom>
        <a:noFill/>
        <a:ln>
          <a:noFill/>
        </a:ln>
      </xdr:spPr>
    </xdr:pic>
  </etc:cellImage>
  <etc:cellImage>
    <xdr:pic>
      <xdr:nvPicPr>
        <xdr:cNvPr id="277" name="ID_83D8BA6B8D6E49DCB319CDC75C69D3CB" descr="Strategic Initiative icon"/>
        <xdr:cNvPicPr>
          <a:picLocks noChangeAspect="1"/>
        </xdr:cNvPicPr>
      </xdr:nvPicPr>
      <xdr:blipFill>
        <a:blip r:embed="rId160"/>
        <a:srcRect/>
        <a:stretch>
          <a:fillRect/>
        </a:stretch>
      </xdr:blipFill>
      <xdr:spPr>
        <a:xfrm>
          <a:off x="734060" y="57177940"/>
          <a:ext cx="571500" cy="577850"/>
        </a:xfrm>
        <a:prstGeom prst="rect">
          <a:avLst/>
        </a:prstGeom>
        <a:noFill/>
        <a:ln>
          <a:noFill/>
        </a:ln>
      </xdr:spPr>
    </xdr:pic>
  </etc:cellImage>
  <etc:cellImage>
    <xdr:pic>
      <xdr:nvPicPr>
        <xdr:cNvPr id="308" name="ID_13894E192AE4404687DBE212E3D76EA4" descr="Center of Trade icon"/>
        <xdr:cNvPicPr>
          <a:picLocks noChangeAspect="1"/>
        </xdr:cNvPicPr>
      </xdr:nvPicPr>
      <xdr:blipFill>
        <a:blip r:embed="rId161"/>
        <a:srcRect/>
        <a:stretch>
          <a:fillRect/>
        </a:stretch>
      </xdr:blipFill>
      <xdr:spPr>
        <a:xfrm>
          <a:off x="734060" y="57812940"/>
          <a:ext cx="571500" cy="577850"/>
        </a:xfrm>
        <a:prstGeom prst="rect">
          <a:avLst/>
        </a:prstGeom>
        <a:noFill/>
        <a:ln>
          <a:noFill/>
        </a:ln>
      </xdr:spPr>
    </xdr:pic>
  </etc:cellImage>
  <etc:cellImage>
    <xdr:pic>
      <xdr:nvPicPr>
        <xdr:cNvPr id="352" name="ID_BD32C965BDFB4984BB8C8B1750E900AD" descr="Giga-Engineering icon"/>
        <xdr:cNvPicPr>
          <a:picLocks noChangeAspect="1"/>
        </xdr:cNvPicPr>
      </xdr:nvPicPr>
      <xdr:blipFill>
        <a:blip r:embed="rId162"/>
        <a:srcRect/>
        <a:stretch>
          <a:fillRect/>
        </a:stretch>
      </xdr:blipFill>
      <xdr:spPr>
        <a:xfrm>
          <a:off x="734060" y="58448575"/>
          <a:ext cx="571500" cy="577850"/>
        </a:xfrm>
        <a:prstGeom prst="rect">
          <a:avLst/>
        </a:prstGeom>
        <a:noFill/>
        <a:ln>
          <a:noFill/>
        </a:ln>
      </xdr:spPr>
    </xdr:pic>
  </etc:cellImage>
  <etc:cellImage>
    <xdr:pic>
      <xdr:nvPicPr>
        <xdr:cNvPr id="271" name="ID_87E4C58B2B00498C90BFFC37A207F915" descr="Artificer icon"/>
        <xdr:cNvPicPr>
          <a:picLocks noChangeAspect="1"/>
        </xdr:cNvPicPr>
      </xdr:nvPicPr>
      <xdr:blipFill>
        <a:blip r:embed="rId163"/>
        <a:srcRect/>
        <a:stretch>
          <a:fillRect/>
        </a:stretch>
      </xdr:blipFill>
      <xdr:spPr>
        <a:xfrm>
          <a:off x="734060" y="60352940"/>
          <a:ext cx="571500" cy="577850"/>
        </a:xfrm>
        <a:prstGeom prst="rect">
          <a:avLst/>
        </a:prstGeom>
        <a:noFill/>
        <a:ln>
          <a:noFill/>
        </a:ln>
      </xdr:spPr>
    </xdr:pic>
  </etc:cellImage>
  <etc:cellImage>
    <xdr:pic>
      <xdr:nvPicPr>
        <xdr:cNvPr id="312" name="ID_ECCFC7EAD7FE4513A77F50C25312F8F0" descr="It belongs in a museum! icon"/>
        <xdr:cNvPicPr>
          <a:picLocks noChangeAspect="1"/>
        </xdr:cNvPicPr>
      </xdr:nvPicPr>
      <xdr:blipFill>
        <a:blip r:embed="rId164"/>
        <a:srcRect/>
        <a:stretch>
          <a:fillRect/>
        </a:stretch>
      </xdr:blipFill>
      <xdr:spPr>
        <a:xfrm>
          <a:off x="734060" y="60988575"/>
          <a:ext cx="571500" cy="577850"/>
        </a:xfrm>
        <a:prstGeom prst="rect">
          <a:avLst/>
        </a:prstGeom>
        <a:noFill/>
        <a:ln>
          <a:noFill/>
        </a:ln>
      </xdr:spPr>
    </xdr:pic>
  </etc:cellImage>
  <etc:cellImage>
    <xdr:pic>
      <xdr:nvPicPr>
        <xdr:cNvPr id="273" name="ID_B79B5CE8DD9F41409435C6F55F816D0A" descr="Archaeologist icon"/>
        <xdr:cNvPicPr>
          <a:picLocks noChangeAspect="1"/>
        </xdr:cNvPicPr>
      </xdr:nvPicPr>
      <xdr:blipFill>
        <a:blip r:embed="rId165"/>
        <a:srcRect/>
        <a:stretch>
          <a:fillRect/>
        </a:stretch>
      </xdr:blipFill>
      <xdr:spPr>
        <a:xfrm>
          <a:off x="734060" y="62257940"/>
          <a:ext cx="571500" cy="577850"/>
        </a:xfrm>
        <a:prstGeom prst="rect">
          <a:avLst/>
        </a:prstGeom>
        <a:noFill/>
        <a:ln>
          <a:noFill/>
        </a:ln>
      </xdr:spPr>
    </xdr:pic>
  </etc:cellImage>
  <etc:cellImage>
    <xdr:pic>
      <xdr:nvPicPr>
        <xdr:cNvPr id="269" name="ID_1AEDC26F1BAC44B6A723BD3B2CD5923C" descr="Green Thumb icon"/>
        <xdr:cNvPicPr>
          <a:picLocks noChangeAspect="1"/>
        </xdr:cNvPicPr>
      </xdr:nvPicPr>
      <xdr:blipFill>
        <a:blip r:embed="rId166"/>
        <a:srcRect/>
        <a:stretch>
          <a:fillRect/>
        </a:stretch>
      </xdr:blipFill>
      <xdr:spPr>
        <a:xfrm>
          <a:off x="734060" y="62892940"/>
          <a:ext cx="571500" cy="577850"/>
        </a:xfrm>
        <a:prstGeom prst="rect">
          <a:avLst/>
        </a:prstGeom>
        <a:noFill/>
        <a:ln>
          <a:noFill/>
        </a:ln>
      </xdr:spPr>
    </xdr:pic>
  </etc:cellImage>
  <etc:cellImage>
    <xdr:pic>
      <xdr:nvPicPr>
        <xdr:cNvPr id="270" name="ID_B4453236657840ACAD0126425D72A371" descr="Dust Off icon"/>
        <xdr:cNvPicPr>
          <a:picLocks noChangeAspect="1"/>
        </xdr:cNvPicPr>
      </xdr:nvPicPr>
      <xdr:blipFill>
        <a:blip r:embed="rId167"/>
        <a:srcRect/>
        <a:stretch>
          <a:fillRect/>
        </a:stretch>
      </xdr:blipFill>
      <xdr:spPr>
        <a:xfrm>
          <a:off x="734060" y="63527940"/>
          <a:ext cx="571500" cy="577850"/>
        </a:xfrm>
        <a:prstGeom prst="rect">
          <a:avLst/>
        </a:prstGeom>
        <a:noFill/>
        <a:ln>
          <a:noFill/>
        </a:ln>
      </xdr:spPr>
    </xdr:pic>
  </etc:cellImage>
  <etc:cellImage>
    <xdr:pic>
      <xdr:nvPicPr>
        <xdr:cNvPr id="295" name="ID_0299FB90F0584B25958A66706AD4DBAF" descr="League of Nations icon"/>
        <xdr:cNvPicPr>
          <a:picLocks noChangeAspect="1"/>
        </xdr:cNvPicPr>
      </xdr:nvPicPr>
      <xdr:blipFill>
        <a:blip r:embed="rId168"/>
        <a:srcRect/>
        <a:stretch>
          <a:fillRect/>
        </a:stretch>
      </xdr:blipFill>
      <xdr:spPr>
        <a:xfrm>
          <a:off x="734060" y="66067940"/>
          <a:ext cx="571500" cy="577850"/>
        </a:xfrm>
        <a:prstGeom prst="rect">
          <a:avLst/>
        </a:prstGeom>
        <a:noFill/>
        <a:ln>
          <a:noFill/>
        </a:ln>
      </xdr:spPr>
    </xdr:pic>
  </etc:cellImage>
  <etc:cellImage>
    <xdr:pic>
      <xdr:nvPicPr>
        <xdr:cNvPr id="272" name="ID_D38B14DD1FD04F5F852D3546DF423208" descr="Arcana icon"/>
        <xdr:cNvPicPr>
          <a:picLocks noChangeAspect="1"/>
        </xdr:cNvPicPr>
      </xdr:nvPicPr>
      <xdr:blipFill>
        <a:blip r:embed="rId169"/>
        <a:srcRect/>
        <a:stretch>
          <a:fillRect/>
        </a:stretch>
      </xdr:blipFill>
      <xdr:spPr>
        <a:xfrm>
          <a:off x="734060" y="64797940"/>
          <a:ext cx="571500" cy="577850"/>
        </a:xfrm>
        <a:prstGeom prst="rect">
          <a:avLst/>
        </a:prstGeom>
        <a:noFill/>
        <a:ln>
          <a:noFill/>
        </a:ln>
      </xdr:spPr>
    </xdr:pic>
  </etc:cellImage>
  <etc:cellImage>
    <xdr:pic>
      <xdr:nvPicPr>
        <xdr:cNvPr id="318" name="ID_BE3ECBA27CD74548BE8A62FFFD2AD59A" descr="Unlimited Power! icon"/>
        <xdr:cNvPicPr>
          <a:picLocks noChangeAspect="1"/>
        </xdr:cNvPicPr>
      </xdr:nvPicPr>
      <xdr:blipFill>
        <a:blip r:embed="rId170"/>
        <a:srcRect/>
        <a:stretch>
          <a:fillRect/>
        </a:stretch>
      </xdr:blipFill>
      <xdr:spPr>
        <a:xfrm>
          <a:off x="734060" y="65432940"/>
          <a:ext cx="571500" cy="577850"/>
        </a:xfrm>
        <a:prstGeom prst="rect">
          <a:avLst/>
        </a:prstGeom>
        <a:noFill/>
        <a:ln>
          <a:noFill/>
        </a:ln>
      </xdr:spPr>
    </xdr:pic>
  </etc:cellImage>
  <etc:cellImage>
    <xdr:pic>
      <xdr:nvPicPr>
        <xdr:cNvPr id="267" name="ID_6C30CD0C8FE548138352D03384C2AB81" descr="Let Us Go Forward Together icon"/>
        <xdr:cNvPicPr>
          <a:picLocks noChangeAspect="1"/>
        </xdr:cNvPicPr>
      </xdr:nvPicPr>
      <xdr:blipFill>
        <a:blip r:embed="rId171"/>
        <a:srcRect/>
        <a:stretch>
          <a:fillRect/>
        </a:stretch>
      </xdr:blipFill>
      <xdr:spPr>
        <a:xfrm>
          <a:off x="734060" y="66703575"/>
          <a:ext cx="571500" cy="577850"/>
        </a:xfrm>
        <a:prstGeom prst="rect">
          <a:avLst/>
        </a:prstGeom>
        <a:noFill/>
        <a:ln>
          <a:noFill/>
        </a:ln>
      </xdr:spPr>
    </xdr:pic>
  </etc:cellImage>
  <etc:cellImage>
    <xdr:pic>
      <xdr:nvPicPr>
        <xdr:cNvPr id="223" name="ID_5FC8E49DA75B4497BA2E3AF1C297B956"/>
        <xdr:cNvPicPr>
          <a:picLocks noChangeAspect="1"/>
        </xdr:cNvPicPr>
      </xdr:nvPicPr>
      <xdr:blipFill>
        <a:blip r:embed="rId172"/>
        <a:stretch>
          <a:fillRect/>
        </a:stretch>
      </xdr:blipFill>
      <xdr:spPr>
        <a:xfrm>
          <a:off x="734060" y="96548575"/>
          <a:ext cx="571500" cy="577850"/>
        </a:xfrm>
        <a:prstGeom prst="rect">
          <a:avLst/>
        </a:prstGeom>
      </xdr:spPr>
    </xdr:pic>
  </etc:cellImage>
  <etc:cellImage>
    <xdr:pic>
      <xdr:nvPicPr>
        <xdr:cNvPr id="265" name="ID_E75BE151FE02419198012E3AF218AD9E" descr="Unstoppable Force icon"/>
        <xdr:cNvPicPr>
          <a:picLocks noChangeAspect="1"/>
        </xdr:cNvPicPr>
      </xdr:nvPicPr>
      <xdr:blipFill>
        <a:blip r:embed="rId173"/>
        <a:srcRect/>
        <a:stretch>
          <a:fillRect/>
        </a:stretch>
      </xdr:blipFill>
      <xdr:spPr>
        <a:xfrm>
          <a:off x="734060" y="67972940"/>
          <a:ext cx="571500" cy="577850"/>
        </a:xfrm>
        <a:prstGeom prst="rect">
          <a:avLst/>
        </a:prstGeom>
        <a:noFill/>
        <a:ln>
          <a:noFill/>
        </a:ln>
      </xdr:spPr>
    </xdr:pic>
  </etc:cellImage>
  <etc:cellImage>
    <xdr:pic>
      <xdr:nvPicPr>
        <xdr:cNvPr id="264" name="ID_B2D114B23D1B46F39785810412768637" descr="Our Fleets will Blot Out the Stars icon"/>
        <xdr:cNvPicPr>
          <a:picLocks noChangeAspect="1"/>
        </xdr:cNvPicPr>
      </xdr:nvPicPr>
      <xdr:blipFill>
        <a:blip r:embed="rId174"/>
        <a:srcRect/>
        <a:stretch>
          <a:fillRect/>
        </a:stretch>
      </xdr:blipFill>
      <xdr:spPr>
        <a:xfrm>
          <a:off x="734060" y="68607940"/>
          <a:ext cx="571500" cy="577850"/>
        </a:xfrm>
        <a:prstGeom prst="rect">
          <a:avLst/>
        </a:prstGeom>
        <a:noFill/>
        <a:ln>
          <a:noFill/>
        </a:ln>
      </xdr:spPr>
    </xdr:pic>
  </etc:cellImage>
  <etc:cellImage>
    <xdr:pic>
      <xdr:nvPicPr>
        <xdr:cNvPr id="227" name="ID_9A650207758649E693DD343D82143930"/>
        <xdr:cNvPicPr>
          <a:picLocks noChangeAspect="1"/>
        </xdr:cNvPicPr>
      </xdr:nvPicPr>
      <xdr:blipFill>
        <a:blip r:embed="rId175"/>
        <a:stretch>
          <a:fillRect/>
        </a:stretch>
      </xdr:blipFill>
      <xdr:spPr>
        <a:xfrm>
          <a:off x="734060" y="89568020"/>
          <a:ext cx="571500" cy="568325"/>
        </a:xfrm>
        <a:prstGeom prst="rect">
          <a:avLst/>
        </a:prstGeom>
      </xdr:spPr>
    </xdr:pic>
  </etc:cellImage>
  <etc:cellImage>
    <xdr:pic>
      <xdr:nvPicPr>
        <xdr:cNvPr id="263" name="ID_7E7301C1DE22415EBD50804BB075A7EB" descr="Whatever it is, I'm against it icon"/>
        <xdr:cNvPicPr>
          <a:picLocks noChangeAspect="1"/>
        </xdr:cNvPicPr>
      </xdr:nvPicPr>
      <xdr:blipFill>
        <a:blip r:embed="rId176"/>
        <a:srcRect/>
        <a:stretch>
          <a:fillRect/>
        </a:stretch>
      </xdr:blipFill>
      <xdr:spPr>
        <a:xfrm>
          <a:off x="734060" y="69243575"/>
          <a:ext cx="571500" cy="577850"/>
        </a:xfrm>
        <a:prstGeom prst="rect">
          <a:avLst/>
        </a:prstGeom>
        <a:noFill/>
        <a:ln>
          <a:noFill/>
        </a:ln>
      </xdr:spPr>
    </xdr:pic>
  </etc:cellImage>
  <etc:cellImage>
    <xdr:pic>
      <xdr:nvPicPr>
        <xdr:cNvPr id="261" name="ID_2373598512F2457AA260C16EF6621452" descr="Opposites Attract icon"/>
        <xdr:cNvPicPr>
          <a:picLocks noChangeAspect="1"/>
        </xdr:cNvPicPr>
      </xdr:nvPicPr>
      <xdr:blipFill>
        <a:blip r:embed="rId177"/>
        <a:srcRect/>
        <a:stretch>
          <a:fillRect/>
        </a:stretch>
      </xdr:blipFill>
      <xdr:spPr>
        <a:xfrm>
          <a:off x="734060" y="70512940"/>
          <a:ext cx="571500" cy="577850"/>
        </a:xfrm>
        <a:prstGeom prst="rect">
          <a:avLst/>
        </a:prstGeom>
        <a:noFill/>
        <a:ln>
          <a:noFill/>
        </a:ln>
      </xdr:spPr>
    </xdr:pic>
  </etc:cellImage>
  <etc:cellImage>
    <xdr:pic>
      <xdr:nvPicPr>
        <xdr:cNvPr id="260" name="ID_253BFF78F0794814A03670FAEA4EBD1D" descr="Humble Pie icon"/>
        <xdr:cNvPicPr>
          <a:picLocks noChangeAspect="1"/>
        </xdr:cNvPicPr>
      </xdr:nvPicPr>
      <xdr:blipFill>
        <a:blip r:embed="rId178"/>
        <a:srcRect/>
        <a:stretch>
          <a:fillRect/>
        </a:stretch>
      </xdr:blipFill>
      <xdr:spPr>
        <a:xfrm>
          <a:off x="734060" y="71147940"/>
          <a:ext cx="571500" cy="577850"/>
        </a:xfrm>
        <a:prstGeom prst="rect">
          <a:avLst/>
        </a:prstGeom>
        <a:noFill/>
        <a:ln>
          <a:noFill/>
        </a:ln>
      </xdr:spPr>
    </xdr:pic>
  </etc:cellImage>
  <etc:cellImage>
    <xdr:pic>
      <xdr:nvPicPr>
        <xdr:cNvPr id="235" name="ID_7DF42B410CFA4D00AA76E44A317D8850"/>
        <xdr:cNvPicPr>
          <a:picLocks noChangeAspect="1"/>
        </xdr:cNvPicPr>
      </xdr:nvPicPr>
      <xdr:blipFill>
        <a:blip r:embed="rId179"/>
        <a:stretch>
          <a:fillRect/>
        </a:stretch>
      </xdr:blipFill>
      <xdr:spPr>
        <a:xfrm>
          <a:off x="734060" y="86393020"/>
          <a:ext cx="571500" cy="568325"/>
        </a:xfrm>
        <a:prstGeom prst="rect">
          <a:avLst/>
        </a:prstGeom>
      </xdr:spPr>
    </xdr:pic>
  </etc:cellImage>
  <etc:cellImage>
    <xdr:pic>
      <xdr:nvPicPr>
        <xdr:cNvPr id="259" name="ID_7A3815A7890C44CBB7F97D36A9BAA797" descr="You've Been Served icon"/>
        <xdr:cNvPicPr>
          <a:picLocks noChangeAspect="1"/>
        </xdr:cNvPicPr>
      </xdr:nvPicPr>
      <xdr:blipFill>
        <a:blip r:embed="rId180"/>
        <a:srcRect/>
        <a:stretch>
          <a:fillRect/>
        </a:stretch>
      </xdr:blipFill>
      <xdr:spPr>
        <a:xfrm>
          <a:off x="734060" y="71783575"/>
          <a:ext cx="571500" cy="577850"/>
        </a:xfrm>
        <a:prstGeom prst="rect">
          <a:avLst/>
        </a:prstGeom>
        <a:noFill/>
        <a:ln>
          <a:noFill/>
        </a:ln>
      </xdr:spPr>
    </xdr:pic>
  </etc:cellImage>
  <etc:cellImage>
    <xdr:pic>
      <xdr:nvPicPr>
        <xdr:cNvPr id="258" name="ID_E00AFDC935114371AF3BF7F2807B6F3D"/>
        <xdr:cNvPicPr>
          <a:picLocks noChangeAspect="1"/>
        </xdr:cNvPicPr>
      </xdr:nvPicPr>
      <xdr:blipFill>
        <a:blip r:embed="rId181"/>
        <a:stretch>
          <a:fillRect/>
        </a:stretch>
      </xdr:blipFill>
      <xdr:spPr>
        <a:xfrm>
          <a:off x="735330" y="72410320"/>
          <a:ext cx="568960" cy="594360"/>
        </a:xfrm>
        <a:prstGeom prst="rect">
          <a:avLst/>
        </a:prstGeom>
      </xdr:spPr>
    </xdr:pic>
  </etc:cellImage>
  <etc:cellImage>
    <xdr:pic>
      <xdr:nvPicPr>
        <xdr:cNvPr id="238" name="ID_76B183A9312F4DE0A72A70FA2FFD034B"/>
        <xdr:cNvPicPr>
          <a:picLocks noChangeAspect="1"/>
        </xdr:cNvPicPr>
      </xdr:nvPicPr>
      <xdr:blipFill>
        <a:blip r:embed="rId182"/>
        <a:stretch>
          <a:fillRect/>
        </a:stretch>
      </xdr:blipFill>
      <xdr:spPr>
        <a:xfrm>
          <a:off x="734060" y="85113495"/>
          <a:ext cx="571500" cy="587375"/>
        </a:xfrm>
        <a:prstGeom prst="rect">
          <a:avLst/>
        </a:prstGeom>
      </xdr:spPr>
    </xdr:pic>
  </etc:cellImage>
  <etc:cellImage>
    <xdr:pic>
      <xdr:nvPicPr>
        <xdr:cNvPr id="257" name="ID_3B73B3F249A944E48D7F8DB73D10693D"/>
        <xdr:cNvPicPr>
          <a:picLocks noChangeAspect="1"/>
        </xdr:cNvPicPr>
      </xdr:nvPicPr>
      <xdr:blipFill>
        <a:blip r:embed="rId183"/>
        <a:stretch>
          <a:fillRect/>
        </a:stretch>
      </xdr:blipFill>
      <xdr:spPr>
        <a:xfrm>
          <a:off x="739775" y="73045320"/>
          <a:ext cx="559435" cy="593725"/>
        </a:xfrm>
        <a:prstGeom prst="rect">
          <a:avLst/>
        </a:prstGeom>
      </xdr:spPr>
    </xdr:pic>
  </etc:cellImage>
  <etc:cellImage>
    <xdr:pic>
      <xdr:nvPicPr>
        <xdr:cNvPr id="256" name="ID_860796C90CE4493A80E420B06187E8D0"/>
        <xdr:cNvPicPr>
          <a:picLocks noChangeAspect="1"/>
        </xdr:cNvPicPr>
      </xdr:nvPicPr>
      <xdr:blipFill>
        <a:blip r:embed="rId184"/>
        <a:stretch>
          <a:fillRect/>
        </a:stretch>
      </xdr:blipFill>
      <xdr:spPr>
        <a:xfrm>
          <a:off x="734060" y="73693020"/>
          <a:ext cx="571500" cy="568325"/>
        </a:xfrm>
        <a:prstGeom prst="rect">
          <a:avLst/>
        </a:prstGeom>
      </xdr:spPr>
    </xdr:pic>
  </etc:cellImage>
  <etc:cellImage>
    <xdr:pic>
      <xdr:nvPicPr>
        <xdr:cNvPr id="209" name="ID_89A09DD2B4DE4BC4A7171C1BF6ADFBC6"/>
        <xdr:cNvPicPr>
          <a:picLocks noChangeAspect="1"/>
        </xdr:cNvPicPr>
      </xdr:nvPicPr>
      <xdr:blipFill>
        <a:blip r:embed="rId185"/>
        <a:stretch>
          <a:fillRect/>
        </a:stretch>
      </xdr:blipFill>
      <xdr:spPr>
        <a:xfrm>
          <a:off x="734060" y="105437940"/>
          <a:ext cx="571500" cy="577850"/>
        </a:xfrm>
        <a:prstGeom prst="rect">
          <a:avLst/>
        </a:prstGeom>
      </xdr:spPr>
    </xdr:pic>
  </etc:cellImage>
  <etc:cellImage>
    <xdr:pic>
      <xdr:nvPicPr>
        <xdr:cNvPr id="255" name="ID_3A7B107D4BE34282AC6A89FEC53CFA63"/>
        <xdr:cNvPicPr>
          <a:picLocks noChangeAspect="1"/>
        </xdr:cNvPicPr>
      </xdr:nvPicPr>
      <xdr:blipFill>
        <a:blip r:embed="rId186"/>
        <a:stretch>
          <a:fillRect/>
        </a:stretch>
      </xdr:blipFill>
      <xdr:spPr>
        <a:xfrm>
          <a:off x="734060" y="74322940"/>
          <a:ext cx="571500" cy="577850"/>
        </a:xfrm>
        <a:prstGeom prst="rect">
          <a:avLst/>
        </a:prstGeom>
      </xdr:spPr>
    </xdr:pic>
  </etc:cellImage>
  <etc:cellImage>
    <xdr:pic>
      <xdr:nvPicPr>
        <xdr:cNvPr id="254" name="ID_36F4CC4FB92F4B5396DA87B2B0CC66A4"/>
        <xdr:cNvPicPr>
          <a:picLocks noChangeAspect="1"/>
        </xdr:cNvPicPr>
      </xdr:nvPicPr>
      <xdr:blipFill>
        <a:blip r:embed="rId187"/>
        <a:stretch>
          <a:fillRect/>
        </a:stretch>
      </xdr:blipFill>
      <xdr:spPr>
        <a:xfrm>
          <a:off x="734060" y="74958575"/>
          <a:ext cx="571500" cy="577850"/>
        </a:xfrm>
        <a:prstGeom prst="rect">
          <a:avLst/>
        </a:prstGeom>
      </xdr:spPr>
    </xdr:pic>
  </etc:cellImage>
  <etc:cellImage>
    <xdr:pic>
      <xdr:nvPicPr>
        <xdr:cNvPr id="253" name="ID_E5AEE75FF12741B9A4B77795138FEE02"/>
        <xdr:cNvPicPr>
          <a:picLocks noChangeAspect="1"/>
        </xdr:cNvPicPr>
      </xdr:nvPicPr>
      <xdr:blipFill>
        <a:blip r:embed="rId188"/>
        <a:stretch>
          <a:fillRect/>
        </a:stretch>
      </xdr:blipFill>
      <xdr:spPr>
        <a:xfrm>
          <a:off x="735330" y="75585320"/>
          <a:ext cx="568325" cy="593725"/>
        </a:xfrm>
        <a:prstGeom prst="rect">
          <a:avLst/>
        </a:prstGeom>
      </xdr:spPr>
    </xdr:pic>
  </etc:cellImage>
  <etc:cellImage>
    <xdr:pic>
      <xdr:nvPicPr>
        <xdr:cNvPr id="252" name="ID_0C561719226C41ABB6CA2521087CA042"/>
        <xdr:cNvPicPr>
          <a:picLocks noChangeAspect="1"/>
        </xdr:cNvPicPr>
      </xdr:nvPicPr>
      <xdr:blipFill>
        <a:blip r:embed="rId189"/>
        <a:stretch>
          <a:fillRect/>
        </a:stretch>
      </xdr:blipFill>
      <xdr:spPr>
        <a:xfrm>
          <a:off x="734060" y="76227940"/>
          <a:ext cx="571500" cy="577850"/>
        </a:xfrm>
        <a:prstGeom prst="rect">
          <a:avLst/>
        </a:prstGeom>
      </xdr:spPr>
    </xdr:pic>
  </etc:cellImage>
  <etc:cellImage>
    <xdr:pic>
      <xdr:nvPicPr>
        <xdr:cNvPr id="249" name="ID_DD920FF7204F44028FC893C1205E928E"/>
        <xdr:cNvPicPr>
          <a:picLocks noChangeAspect="1"/>
        </xdr:cNvPicPr>
      </xdr:nvPicPr>
      <xdr:blipFill>
        <a:blip r:embed="rId190"/>
        <a:stretch>
          <a:fillRect/>
        </a:stretch>
      </xdr:blipFill>
      <xdr:spPr>
        <a:xfrm>
          <a:off x="734060" y="78138655"/>
          <a:ext cx="571500" cy="568325"/>
        </a:xfrm>
        <a:prstGeom prst="rect">
          <a:avLst/>
        </a:prstGeom>
      </xdr:spPr>
    </xdr:pic>
  </etc:cellImage>
  <etc:cellImage>
    <xdr:pic>
      <xdr:nvPicPr>
        <xdr:cNvPr id="248" name="ID_E8C0F06F763C436B887F3670DF563337"/>
        <xdr:cNvPicPr>
          <a:picLocks noChangeAspect="1"/>
        </xdr:cNvPicPr>
      </xdr:nvPicPr>
      <xdr:blipFill>
        <a:blip r:embed="rId191"/>
        <a:stretch>
          <a:fillRect/>
        </a:stretch>
      </xdr:blipFill>
      <xdr:spPr>
        <a:xfrm>
          <a:off x="744220" y="78760320"/>
          <a:ext cx="550545" cy="593725"/>
        </a:xfrm>
        <a:prstGeom prst="rect">
          <a:avLst/>
        </a:prstGeom>
      </xdr:spPr>
    </xdr:pic>
  </etc:cellImage>
  <etc:cellImage>
    <xdr:pic>
      <xdr:nvPicPr>
        <xdr:cNvPr id="201" name="ID_B50977ECF1254131BA949C0E002A8FAA"/>
        <xdr:cNvPicPr>
          <a:picLocks noChangeAspect="1"/>
        </xdr:cNvPicPr>
      </xdr:nvPicPr>
      <xdr:blipFill>
        <a:blip r:embed="rId192"/>
        <a:stretch>
          <a:fillRect/>
        </a:stretch>
      </xdr:blipFill>
      <xdr:spPr>
        <a:xfrm>
          <a:off x="734060" y="111162465"/>
          <a:ext cx="571500" cy="558800"/>
        </a:xfrm>
        <a:prstGeom prst="rect">
          <a:avLst/>
        </a:prstGeom>
      </xdr:spPr>
    </xdr:pic>
  </etc:cellImage>
  <etc:cellImage>
    <xdr:pic>
      <xdr:nvPicPr>
        <xdr:cNvPr id="247" name="ID_A7BF0FC8A3B6419BAF05763594C4F062"/>
        <xdr:cNvPicPr>
          <a:picLocks noChangeAspect="1"/>
        </xdr:cNvPicPr>
      </xdr:nvPicPr>
      <xdr:blipFill>
        <a:blip r:embed="rId193"/>
        <a:stretch>
          <a:fillRect/>
        </a:stretch>
      </xdr:blipFill>
      <xdr:spPr>
        <a:xfrm>
          <a:off x="748665" y="79395320"/>
          <a:ext cx="542290" cy="593725"/>
        </a:xfrm>
        <a:prstGeom prst="rect">
          <a:avLst/>
        </a:prstGeom>
      </xdr:spPr>
    </xdr:pic>
  </etc:cellImage>
  <etc:cellImage>
    <xdr:pic>
      <xdr:nvPicPr>
        <xdr:cNvPr id="362" name="ID_7EE763E2C37346FDA65884C36F56E566"/>
        <xdr:cNvPicPr>
          <a:picLocks noChangeAspect="1"/>
        </xdr:cNvPicPr>
      </xdr:nvPicPr>
      <xdr:blipFill>
        <a:blip r:embed="rId194"/>
        <a:stretch>
          <a:fillRect/>
        </a:stretch>
      </xdr:blipFill>
      <xdr:spPr>
        <a:xfrm>
          <a:off x="795020" y="118815485"/>
          <a:ext cx="571500" cy="558800"/>
        </a:xfrm>
        <a:prstGeom prst="rect">
          <a:avLst/>
        </a:prstGeom>
      </xdr:spPr>
    </xdr:pic>
  </etc:cellImage>
  <etc:cellImage>
    <xdr:pic>
      <xdr:nvPicPr>
        <xdr:cNvPr id="246" name="ID_CDC6E98E30E3464D8B2AE7A405CEE958"/>
        <xdr:cNvPicPr>
          <a:picLocks noChangeAspect="1"/>
        </xdr:cNvPicPr>
      </xdr:nvPicPr>
      <xdr:blipFill>
        <a:blip r:embed="rId195"/>
        <a:stretch>
          <a:fillRect/>
        </a:stretch>
      </xdr:blipFill>
      <xdr:spPr>
        <a:xfrm>
          <a:off x="735330" y="80030320"/>
          <a:ext cx="568960" cy="594360"/>
        </a:xfrm>
        <a:prstGeom prst="rect">
          <a:avLst/>
        </a:prstGeom>
      </xdr:spPr>
    </xdr:pic>
  </etc:cellImage>
  <etc:cellImage>
    <xdr:pic>
      <xdr:nvPicPr>
        <xdr:cNvPr id="245" name="ID_647BDF33A59F41FFB7AFC3942B1A416F"/>
        <xdr:cNvPicPr>
          <a:picLocks noChangeAspect="1"/>
        </xdr:cNvPicPr>
      </xdr:nvPicPr>
      <xdr:blipFill>
        <a:blip r:embed="rId196"/>
        <a:stretch>
          <a:fillRect/>
        </a:stretch>
      </xdr:blipFill>
      <xdr:spPr>
        <a:xfrm>
          <a:off x="735330" y="80665955"/>
          <a:ext cx="568325" cy="593725"/>
        </a:xfrm>
        <a:prstGeom prst="rect">
          <a:avLst/>
        </a:prstGeom>
      </xdr:spPr>
    </xdr:pic>
  </etc:cellImage>
  <etc:cellImage>
    <xdr:pic>
      <xdr:nvPicPr>
        <xdr:cNvPr id="244" name="ID_008D528006F7436F825735AB4B356567"/>
        <xdr:cNvPicPr>
          <a:picLocks noChangeAspect="1"/>
        </xdr:cNvPicPr>
      </xdr:nvPicPr>
      <xdr:blipFill>
        <a:blip r:embed="rId197"/>
        <a:stretch>
          <a:fillRect/>
        </a:stretch>
      </xdr:blipFill>
      <xdr:spPr>
        <a:xfrm>
          <a:off x="734060" y="81303495"/>
          <a:ext cx="571500" cy="587375"/>
        </a:xfrm>
        <a:prstGeom prst="rect">
          <a:avLst/>
        </a:prstGeom>
      </xdr:spPr>
    </xdr:pic>
  </etc:cellImage>
  <etc:cellImage>
    <xdr:pic>
      <xdr:nvPicPr>
        <xdr:cNvPr id="196" name="ID_07CD145F2440408CBEBA85099D55FA47"/>
        <xdr:cNvPicPr>
          <a:picLocks noChangeAspect="1"/>
        </xdr:cNvPicPr>
      </xdr:nvPicPr>
      <xdr:blipFill>
        <a:blip r:embed="rId198"/>
        <a:stretch>
          <a:fillRect/>
        </a:stretch>
      </xdr:blipFill>
      <xdr:spPr>
        <a:xfrm>
          <a:off x="734060" y="114973100"/>
          <a:ext cx="571500" cy="558800"/>
        </a:xfrm>
        <a:prstGeom prst="rect">
          <a:avLst/>
        </a:prstGeom>
      </xdr:spPr>
    </xdr:pic>
  </etc:cellImage>
  <etc:cellImage>
    <xdr:pic>
      <xdr:nvPicPr>
        <xdr:cNvPr id="243" name="ID_8C44142A14D24ABAACB9F46AB2097A41"/>
        <xdr:cNvPicPr>
          <a:picLocks noChangeAspect="1"/>
        </xdr:cNvPicPr>
      </xdr:nvPicPr>
      <xdr:blipFill>
        <a:blip r:embed="rId199"/>
        <a:stretch>
          <a:fillRect/>
        </a:stretch>
      </xdr:blipFill>
      <xdr:spPr>
        <a:xfrm>
          <a:off x="734060" y="81938495"/>
          <a:ext cx="571500" cy="587375"/>
        </a:xfrm>
        <a:prstGeom prst="rect">
          <a:avLst/>
        </a:prstGeom>
      </xdr:spPr>
    </xdr:pic>
  </etc:cellImage>
  <etc:cellImage>
    <xdr:pic>
      <xdr:nvPicPr>
        <xdr:cNvPr id="197" name="ID_7078087BB96C45F29234836E428A6713"/>
        <xdr:cNvPicPr>
          <a:picLocks noChangeAspect="1"/>
        </xdr:cNvPicPr>
      </xdr:nvPicPr>
      <xdr:blipFill>
        <a:blip r:embed="rId200"/>
        <a:stretch>
          <a:fillRect/>
        </a:stretch>
      </xdr:blipFill>
      <xdr:spPr>
        <a:xfrm>
          <a:off x="734060" y="114333020"/>
          <a:ext cx="571500" cy="568325"/>
        </a:xfrm>
        <a:prstGeom prst="rect">
          <a:avLst/>
        </a:prstGeom>
      </xdr:spPr>
    </xdr:pic>
  </etc:cellImage>
  <etc:cellImage>
    <xdr:pic>
      <xdr:nvPicPr>
        <xdr:cNvPr id="242" name="ID_A4989DA074E142EAA69885075A4CA6C3"/>
        <xdr:cNvPicPr>
          <a:picLocks noChangeAspect="1"/>
        </xdr:cNvPicPr>
      </xdr:nvPicPr>
      <xdr:blipFill>
        <a:blip r:embed="rId201"/>
        <a:stretch>
          <a:fillRect/>
        </a:stretch>
      </xdr:blipFill>
      <xdr:spPr>
        <a:xfrm>
          <a:off x="735330" y="82570320"/>
          <a:ext cx="568960" cy="594360"/>
        </a:xfrm>
        <a:prstGeom prst="rect">
          <a:avLst/>
        </a:prstGeom>
      </xdr:spPr>
    </xdr:pic>
  </etc:cellImage>
  <etc:cellImage>
    <xdr:pic>
      <xdr:nvPicPr>
        <xdr:cNvPr id="241" name="ID_BB006FC724A746D0948E30D40DA29BDD"/>
        <xdr:cNvPicPr>
          <a:picLocks noChangeAspect="1"/>
        </xdr:cNvPicPr>
      </xdr:nvPicPr>
      <xdr:blipFill>
        <a:blip r:embed="rId202"/>
        <a:stretch>
          <a:fillRect/>
        </a:stretch>
      </xdr:blipFill>
      <xdr:spPr>
        <a:xfrm>
          <a:off x="734060" y="83213575"/>
          <a:ext cx="571500" cy="577850"/>
        </a:xfrm>
        <a:prstGeom prst="rect">
          <a:avLst/>
        </a:prstGeom>
      </xdr:spPr>
    </xdr:pic>
  </etc:cellImage>
  <etc:cellImage>
    <xdr:pic>
      <xdr:nvPicPr>
        <xdr:cNvPr id="240" name="ID_02A3E3F4900545D4A53C34180032AF73"/>
        <xdr:cNvPicPr>
          <a:picLocks noChangeAspect="1"/>
        </xdr:cNvPicPr>
      </xdr:nvPicPr>
      <xdr:blipFill>
        <a:blip r:embed="rId203"/>
        <a:stretch>
          <a:fillRect/>
        </a:stretch>
      </xdr:blipFill>
      <xdr:spPr>
        <a:xfrm>
          <a:off x="739775" y="83840320"/>
          <a:ext cx="559435" cy="593725"/>
        </a:xfrm>
        <a:prstGeom prst="rect">
          <a:avLst/>
        </a:prstGeom>
      </xdr:spPr>
    </xdr:pic>
  </etc:cellImage>
  <etc:cellImage>
    <xdr:pic>
      <xdr:nvPicPr>
        <xdr:cNvPr id="237" name="ID_158CA269E9D348F795DAED58FD74FC0B"/>
        <xdr:cNvPicPr>
          <a:picLocks noChangeAspect="1"/>
        </xdr:cNvPicPr>
      </xdr:nvPicPr>
      <xdr:blipFill>
        <a:blip r:embed="rId204"/>
        <a:stretch>
          <a:fillRect/>
        </a:stretch>
      </xdr:blipFill>
      <xdr:spPr>
        <a:xfrm>
          <a:off x="734060" y="85758020"/>
          <a:ext cx="571500" cy="568325"/>
        </a:xfrm>
        <a:prstGeom prst="rect">
          <a:avLst/>
        </a:prstGeom>
      </xdr:spPr>
    </xdr:pic>
  </etc:cellImage>
  <etc:cellImage>
    <xdr:pic>
      <xdr:nvPicPr>
        <xdr:cNvPr id="236" name="ID_9540207DCB63427AA7686712A8FA4518"/>
        <xdr:cNvPicPr>
          <a:picLocks noChangeAspect="1"/>
        </xdr:cNvPicPr>
      </xdr:nvPicPr>
      <xdr:blipFill>
        <a:blip r:embed="rId205"/>
        <a:stretch>
          <a:fillRect/>
        </a:stretch>
      </xdr:blipFill>
      <xdr:spPr>
        <a:xfrm>
          <a:off x="734060" y="87022940"/>
          <a:ext cx="571500" cy="577850"/>
        </a:xfrm>
        <a:prstGeom prst="rect">
          <a:avLst/>
        </a:prstGeom>
      </xdr:spPr>
    </xdr:pic>
  </etc:cellImage>
  <etc:cellImage>
    <xdr:pic>
      <xdr:nvPicPr>
        <xdr:cNvPr id="226" name="ID_DFAE035B17324967AA6CE49A85045E20"/>
        <xdr:cNvPicPr>
          <a:picLocks noChangeAspect="1"/>
        </xdr:cNvPicPr>
      </xdr:nvPicPr>
      <xdr:blipFill>
        <a:blip r:embed="rId206"/>
        <a:stretch>
          <a:fillRect/>
        </a:stretch>
      </xdr:blipFill>
      <xdr:spPr>
        <a:xfrm>
          <a:off x="734060" y="87667465"/>
          <a:ext cx="571500" cy="558800"/>
        </a:xfrm>
        <a:prstGeom prst="rect">
          <a:avLst/>
        </a:prstGeom>
      </xdr:spPr>
    </xdr:pic>
  </etc:cellImage>
  <etc:cellImage>
    <xdr:pic>
      <xdr:nvPicPr>
        <xdr:cNvPr id="229" name="ID_23A93FD4B4794353994030742C992FF6"/>
        <xdr:cNvPicPr>
          <a:picLocks noChangeAspect="1"/>
        </xdr:cNvPicPr>
      </xdr:nvPicPr>
      <xdr:blipFill>
        <a:blip r:embed="rId207"/>
        <a:stretch>
          <a:fillRect/>
        </a:stretch>
      </xdr:blipFill>
      <xdr:spPr>
        <a:xfrm>
          <a:off x="734060" y="88298020"/>
          <a:ext cx="571500" cy="568325"/>
        </a:xfrm>
        <a:prstGeom prst="rect">
          <a:avLst/>
        </a:prstGeom>
      </xdr:spPr>
    </xdr:pic>
  </etc:cellImage>
  <etc:cellImage>
    <xdr:pic>
      <xdr:nvPicPr>
        <xdr:cNvPr id="221" name="ID_364AB39C6A0A4E6599CC023FE91A4892"/>
        <xdr:cNvPicPr>
          <a:picLocks noChangeAspect="1"/>
        </xdr:cNvPicPr>
      </xdr:nvPicPr>
      <xdr:blipFill>
        <a:blip r:embed="rId208"/>
        <a:stretch>
          <a:fillRect/>
        </a:stretch>
      </xdr:blipFill>
      <xdr:spPr>
        <a:xfrm>
          <a:off x="734060" y="88933655"/>
          <a:ext cx="571500" cy="568325"/>
        </a:xfrm>
        <a:prstGeom prst="rect">
          <a:avLst/>
        </a:prstGeom>
      </xdr:spPr>
    </xdr:pic>
  </etc:cellImage>
  <etc:cellImage>
    <xdr:pic>
      <xdr:nvPicPr>
        <xdr:cNvPr id="228" name="ID_0EE025EAD6DA4F6BBB4A051C686DE1F7"/>
        <xdr:cNvPicPr>
          <a:picLocks noChangeAspect="1"/>
        </xdr:cNvPicPr>
      </xdr:nvPicPr>
      <xdr:blipFill>
        <a:blip r:embed="rId209"/>
        <a:stretch>
          <a:fillRect/>
        </a:stretch>
      </xdr:blipFill>
      <xdr:spPr>
        <a:xfrm>
          <a:off x="734060" y="90203020"/>
          <a:ext cx="571500" cy="568325"/>
        </a:xfrm>
        <a:prstGeom prst="rect">
          <a:avLst/>
        </a:prstGeom>
      </xdr:spPr>
    </xdr:pic>
  </etc:cellImage>
  <etc:cellImage>
    <xdr:pic>
      <xdr:nvPicPr>
        <xdr:cNvPr id="231" name="ID_A51FBFE1611A4C57A6D66849AC90F851"/>
        <xdr:cNvPicPr>
          <a:picLocks noChangeAspect="1"/>
        </xdr:cNvPicPr>
      </xdr:nvPicPr>
      <xdr:blipFill>
        <a:blip r:embed="rId210"/>
        <a:stretch>
          <a:fillRect/>
        </a:stretch>
      </xdr:blipFill>
      <xdr:spPr>
        <a:xfrm>
          <a:off x="734060" y="90833575"/>
          <a:ext cx="571500" cy="577850"/>
        </a:xfrm>
        <a:prstGeom prst="rect">
          <a:avLst/>
        </a:prstGeom>
      </xdr:spPr>
    </xdr:pic>
  </etc:cellImage>
  <etc:cellImage>
    <xdr:pic>
      <xdr:nvPicPr>
        <xdr:cNvPr id="371" name="ID_22F1B6E5A57D4EDEA8F383AA2BD7627C"/>
        <xdr:cNvPicPr>
          <a:picLocks noChangeAspect="1"/>
        </xdr:cNvPicPr>
      </xdr:nvPicPr>
      <xdr:blipFill>
        <a:blip r:embed="rId211"/>
        <a:stretch>
          <a:fillRect/>
        </a:stretch>
      </xdr:blipFill>
      <xdr:spPr>
        <a:xfrm>
          <a:off x="749300" y="92101035"/>
          <a:ext cx="571500" cy="568325"/>
        </a:xfrm>
        <a:prstGeom prst="rect">
          <a:avLst/>
        </a:prstGeom>
      </xdr:spPr>
    </xdr:pic>
  </etc:cellImage>
  <etc:cellImage>
    <xdr:pic>
      <xdr:nvPicPr>
        <xdr:cNvPr id="373" name="ID_A6828001F82147E9B760BA03937B67DD"/>
        <xdr:cNvPicPr>
          <a:picLocks noChangeAspect="1"/>
        </xdr:cNvPicPr>
      </xdr:nvPicPr>
      <xdr:blipFill>
        <a:blip r:embed="rId212"/>
        <a:stretch>
          <a:fillRect/>
        </a:stretch>
      </xdr:blipFill>
      <xdr:spPr>
        <a:xfrm>
          <a:off x="724535" y="92802710"/>
          <a:ext cx="571500" cy="568325"/>
        </a:xfrm>
        <a:prstGeom prst="rect">
          <a:avLst/>
        </a:prstGeom>
      </xdr:spPr>
    </xdr:pic>
  </etc:cellImage>
  <etc:cellImage>
    <xdr:pic>
      <xdr:nvPicPr>
        <xdr:cNvPr id="232" name="ID_A30D8250D031406AB05C16937AAAEA88"/>
        <xdr:cNvPicPr>
          <a:picLocks noChangeAspect="1"/>
        </xdr:cNvPicPr>
      </xdr:nvPicPr>
      <xdr:blipFill>
        <a:blip r:embed="rId213"/>
        <a:stretch>
          <a:fillRect/>
        </a:stretch>
      </xdr:blipFill>
      <xdr:spPr>
        <a:xfrm>
          <a:off x="734060" y="93373575"/>
          <a:ext cx="571500" cy="577850"/>
        </a:xfrm>
        <a:prstGeom prst="rect">
          <a:avLst/>
        </a:prstGeom>
      </xdr:spPr>
    </xdr:pic>
  </etc:cellImage>
  <etc:cellImage>
    <xdr:pic>
      <xdr:nvPicPr>
        <xdr:cNvPr id="233" name="ID_51661013CF6B4D4BAF0DFD06008418DD"/>
        <xdr:cNvPicPr>
          <a:picLocks noChangeAspect="1"/>
        </xdr:cNvPicPr>
      </xdr:nvPicPr>
      <xdr:blipFill>
        <a:blip r:embed="rId214"/>
        <a:stretch>
          <a:fillRect/>
        </a:stretch>
      </xdr:blipFill>
      <xdr:spPr>
        <a:xfrm>
          <a:off x="734060" y="94008575"/>
          <a:ext cx="571500" cy="577850"/>
        </a:xfrm>
        <a:prstGeom prst="rect">
          <a:avLst/>
        </a:prstGeom>
      </xdr:spPr>
    </xdr:pic>
  </etc:cellImage>
  <etc:cellImage>
    <xdr:pic>
      <xdr:nvPicPr>
        <xdr:cNvPr id="234" name="ID_A3DF5E4F72704F44880612CF80A40C34"/>
        <xdr:cNvPicPr>
          <a:picLocks noChangeAspect="1"/>
        </xdr:cNvPicPr>
      </xdr:nvPicPr>
      <xdr:blipFill>
        <a:blip r:embed="rId215"/>
        <a:stretch>
          <a:fillRect/>
        </a:stretch>
      </xdr:blipFill>
      <xdr:spPr>
        <a:xfrm>
          <a:off x="734060" y="94638495"/>
          <a:ext cx="571500" cy="587375"/>
        </a:xfrm>
        <a:prstGeom prst="rect">
          <a:avLst/>
        </a:prstGeom>
      </xdr:spPr>
    </xdr:pic>
  </etc:cellImage>
  <etc:cellImage>
    <xdr:pic>
      <xdr:nvPicPr>
        <xdr:cNvPr id="230" name="ID_56B2F638561442E092302E3AE6D092FA"/>
        <xdr:cNvPicPr>
          <a:picLocks noChangeAspect="1"/>
        </xdr:cNvPicPr>
      </xdr:nvPicPr>
      <xdr:blipFill>
        <a:blip r:embed="rId216"/>
        <a:stretch>
          <a:fillRect/>
        </a:stretch>
      </xdr:blipFill>
      <xdr:spPr>
        <a:xfrm>
          <a:off x="734060" y="95277940"/>
          <a:ext cx="571500" cy="577850"/>
        </a:xfrm>
        <a:prstGeom prst="rect">
          <a:avLst/>
        </a:prstGeom>
      </xdr:spPr>
    </xdr:pic>
  </etc:cellImage>
  <etc:cellImage>
    <xdr:pic>
      <xdr:nvPicPr>
        <xdr:cNvPr id="224" name="ID_A472129B21E04DE8A1A0B19ACFE58F0C"/>
        <xdr:cNvPicPr>
          <a:picLocks noChangeAspect="1"/>
        </xdr:cNvPicPr>
      </xdr:nvPicPr>
      <xdr:blipFill>
        <a:blip r:embed="rId217"/>
        <a:stretch>
          <a:fillRect/>
        </a:stretch>
      </xdr:blipFill>
      <xdr:spPr>
        <a:xfrm>
          <a:off x="734060" y="95912940"/>
          <a:ext cx="571500" cy="577850"/>
        </a:xfrm>
        <a:prstGeom prst="rect">
          <a:avLst/>
        </a:prstGeom>
      </xdr:spPr>
    </xdr:pic>
  </etc:cellImage>
  <etc:cellImage>
    <xdr:pic>
      <xdr:nvPicPr>
        <xdr:cNvPr id="225" name="ID_364CF1EE7DDD4BB28E8DE207D68F4093"/>
        <xdr:cNvPicPr>
          <a:picLocks noChangeAspect="1"/>
        </xdr:cNvPicPr>
      </xdr:nvPicPr>
      <xdr:blipFill>
        <a:blip r:embed="rId218"/>
        <a:stretch>
          <a:fillRect/>
        </a:stretch>
      </xdr:blipFill>
      <xdr:spPr>
        <a:xfrm>
          <a:off x="734060" y="97182940"/>
          <a:ext cx="571500" cy="577850"/>
        </a:xfrm>
        <a:prstGeom prst="rect">
          <a:avLst/>
        </a:prstGeom>
      </xdr:spPr>
    </xdr:pic>
  </etc:cellImage>
  <etc:cellImage>
    <xdr:pic>
      <xdr:nvPicPr>
        <xdr:cNvPr id="218" name="ID_80C677BA8BC14C0DB5A917069025D8DF"/>
        <xdr:cNvPicPr>
          <a:picLocks noChangeAspect="1"/>
        </xdr:cNvPicPr>
      </xdr:nvPicPr>
      <xdr:blipFill>
        <a:blip r:embed="rId219"/>
        <a:stretch>
          <a:fillRect/>
        </a:stretch>
      </xdr:blipFill>
      <xdr:spPr>
        <a:xfrm>
          <a:off x="734060" y="97823020"/>
          <a:ext cx="571500" cy="568325"/>
        </a:xfrm>
        <a:prstGeom prst="rect">
          <a:avLst/>
        </a:prstGeom>
      </xdr:spPr>
    </xdr:pic>
  </etc:cellImage>
  <etc:cellImage>
    <xdr:pic>
      <xdr:nvPicPr>
        <xdr:cNvPr id="215" name="ID_BC8E6EC39C154BE38AB71A422505B534"/>
        <xdr:cNvPicPr>
          <a:picLocks noChangeAspect="1"/>
        </xdr:cNvPicPr>
      </xdr:nvPicPr>
      <xdr:blipFill>
        <a:blip r:embed="rId220"/>
        <a:stretch>
          <a:fillRect/>
        </a:stretch>
      </xdr:blipFill>
      <xdr:spPr>
        <a:xfrm>
          <a:off x="734060" y="98448495"/>
          <a:ext cx="571500" cy="587375"/>
        </a:xfrm>
        <a:prstGeom prst="rect">
          <a:avLst/>
        </a:prstGeom>
      </xdr:spPr>
    </xdr:pic>
  </etc:cellImage>
  <etc:cellImage>
    <xdr:pic>
      <xdr:nvPicPr>
        <xdr:cNvPr id="220" name="ID_38D573D529044EEBBA1653529E65F7DA"/>
        <xdr:cNvPicPr>
          <a:picLocks noChangeAspect="1"/>
        </xdr:cNvPicPr>
      </xdr:nvPicPr>
      <xdr:blipFill>
        <a:blip r:embed="rId221"/>
        <a:stretch>
          <a:fillRect/>
        </a:stretch>
      </xdr:blipFill>
      <xdr:spPr>
        <a:xfrm>
          <a:off x="734060" y="99088575"/>
          <a:ext cx="571500" cy="577850"/>
        </a:xfrm>
        <a:prstGeom prst="rect">
          <a:avLst/>
        </a:prstGeom>
      </xdr:spPr>
    </xdr:pic>
  </etc:cellImage>
  <etc:cellImage>
    <xdr:pic>
      <xdr:nvPicPr>
        <xdr:cNvPr id="217" name="ID_05BCD198A90D4930892AB619E8A69BF2"/>
        <xdr:cNvPicPr>
          <a:picLocks noChangeAspect="1"/>
        </xdr:cNvPicPr>
      </xdr:nvPicPr>
      <xdr:blipFill>
        <a:blip r:embed="rId222"/>
        <a:stretch>
          <a:fillRect/>
        </a:stretch>
      </xdr:blipFill>
      <xdr:spPr>
        <a:xfrm>
          <a:off x="734060" y="99738180"/>
          <a:ext cx="571500" cy="549275"/>
        </a:xfrm>
        <a:prstGeom prst="rect">
          <a:avLst/>
        </a:prstGeom>
      </xdr:spPr>
    </xdr:pic>
  </etc:cellImage>
  <etc:cellImage>
    <xdr:pic>
      <xdr:nvPicPr>
        <xdr:cNvPr id="216" name="ID_94F9FC39507A4BF0A15C9EC61B7E088B"/>
        <xdr:cNvPicPr>
          <a:picLocks noChangeAspect="1"/>
        </xdr:cNvPicPr>
      </xdr:nvPicPr>
      <xdr:blipFill>
        <a:blip r:embed="rId223"/>
        <a:stretch>
          <a:fillRect/>
        </a:stretch>
      </xdr:blipFill>
      <xdr:spPr>
        <a:xfrm>
          <a:off x="734060" y="100363020"/>
          <a:ext cx="571500" cy="568325"/>
        </a:xfrm>
        <a:prstGeom prst="rect">
          <a:avLst/>
        </a:prstGeom>
      </xdr:spPr>
    </xdr:pic>
  </etc:cellImage>
  <etc:cellImage>
    <xdr:pic>
      <xdr:nvPicPr>
        <xdr:cNvPr id="214" name="ID_ECA966EAD04B46BA96B9A2EC41063DD3"/>
        <xdr:cNvPicPr>
          <a:picLocks noChangeAspect="1"/>
        </xdr:cNvPicPr>
      </xdr:nvPicPr>
      <xdr:blipFill>
        <a:blip r:embed="rId224"/>
        <a:stretch>
          <a:fillRect/>
        </a:stretch>
      </xdr:blipFill>
      <xdr:spPr>
        <a:xfrm>
          <a:off x="734060" y="101633020"/>
          <a:ext cx="571500" cy="568325"/>
        </a:xfrm>
        <a:prstGeom prst="rect">
          <a:avLst/>
        </a:prstGeom>
      </xdr:spPr>
    </xdr:pic>
  </etc:cellImage>
  <etc:cellImage>
    <xdr:pic>
      <xdr:nvPicPr>
        <xdr:cNvPr id="219" name="ID_11BE285631A8405E9AD31F635E4F9F9E"/>
        <xdr:cNvPicPr>
          <a:picLocks noChangeAspect="1"/>
        </xdr:cNvPicPr>
      </xdr:nvPicPr>
      <xdr:blipFill>
        <a:blip r:embed="rId225"/>
        <a:stretch>
          <a:fillRect/>
        </a:stretch>
      </xdr:blipFill>
      <xdr:spPr>
        <a:xfrm>
          <a:off x="734060" y="102263575"/>
          <a:ext cx="571500" cy="577850"/>
        </a:xfrm>
        <a:prstGeom prst="rect">
          <a:avLst/>
        </a:prstGeom>
      </xdr:spPr>
    </xdr:pic>
  </etc:cellImage>
  <etc:cellImage>
    <xdr:pic>
      <xdr:nvPicPr>
        <xdr:cNvPr id="370" name="ID_810F0D713A7747CC98D45F984CB68BA3"/>
        <xdr:cNvPicPr>
          <a:picLocks noChangeAspect="1"/>
        </xdr:cNvPicPr>
      </xdr:nvPicPr>
      <xdr:blipFill>
        <a:blip r:embed="rId226"/>
        <a:stretch>
          <a:fillRect/>
        </a:stretch>
      </xdr:blipFill>
      <xdr:spPr>
        <a:xfrm>
          <a:off x="740410" y="120685560"/>
          <a:ext cx="571500" cy="568325"/>
        </a:xfrm>
        <a:prstGeom prst="rect">
          <a:avLst/>
        </a:prstGeom>
      </xdr:spPr>
    </xdr:pic>
  </etc:cellImage>
  <etc:cellImage>
    <xdr:pic>
      <xdr:nvPicPr>
        <xdr:cNvPr id="213" name="ID_E74CB800BF5245009BEED660FF61A357"/>
        <xdr:cNvPicPr>
          <a:picLocks noChangeAspect="1"/>
        </xdr:cNvPicPr>
      </xdr:nvPicPr>
      <xdr:blipFill>
        <a:blip r:embed="rId227"/>
        <a:stretch>
          <a:fillRect/>
        </a:stretch>
      </xdr:blipFill>
      <xdr:spPr>
        <a:xfrm>
          <a:off x="734060" y="102912545"/>
          <a:ext cx="571500" cy="549275"/>
        </a:xfrm>
        <a:prstGeom prst="rect">
          <a:avLst/>
        </a:prstGeom>
      </xdr:spPr>
    </xdr:pic>
  </etc:cellImage>
  <etc:cellImage>
    <xdr:pic>
      <xdr:nvPicPr>
        <xdr:cNvPr id="211" name="ID_F1F132533E064DFBA67BA3A4E6F2BA9A"/>
        <xdr:cNvPicPr>
          <a:picLocks noChangeAspect="1"/>
        </xdr:cNvPicPr>
      </xdr:nvPicPr>
      <xdr:blipFill>
        <a:blip r:embed="rId228"/>
        <a:stretch>
          <a:fillRect/>
        </a:stretch>
      </xdr:blipFill>
      <xdr:spPr>
        <a:xfrm>
          <a:off x="734060" y="103542465"/>
          <a:ext cx="571500" cy="558800"/>
        </a:xfrm>
        <a:prstGeom prst="rect">
          <a:avLst/>
        </a:prstGeom>
      </xdr:spPr>
    </xdr:pic>
  </etc:cellImage>
  <etc:cellImage>
    <xdr:pic>
      <xdr:nvPicPr>
        <xdr:cNvPr id="206" name="ID_3F5B35998BD24059A6358D474A324EF6"/>
        <xdr:cNvPicPr>
          <a:picLocks noChangeAspect="1"/>
        </xdr:cNvPicPr>
      </xdr:nvPicPr>
      <xdr:blipFill>
        <a:blip r:embed="rId229"/>
        <a:stretch>
          <a:fillRect/>
        </a:stretch>
      </xdr:blipFill>
      <xdr:spPr>
        <a:xfrm>
          <a:off x="734060" y="104173020"/>
          <a:ext cx="571500" cy="568325"/>
        </a:xfrm>
        <a:prstGeom prst="rect">
          <a:avLst/>
        </a:prstGeom>
      </xdr:spPr>
    </xdr:pic>
  </etc:cellImage>
  <etc:cellImage>
    <xdr:pic>
      <xdr:nvPicPr>
        <xdr:cNvPr id="207" name="ID_E58378566E314BF79D4A53EAC7EE186E"/>
        <xdr:cNvPicPr>
          <a:picLocks noChangeAspect="1"/>
        </xdr:cNvPicPr>
      </xdr:nvPicPr>
      <xdr:blipFill>
        <a:blip r:embed="rId230"/>
        <a:stretch>
          <a:fillRect/>
        </a:stretch>
      </xdr:blipFill>
      <xdr:spPr>
        <a:xfrm>
          <a:off x="734060" y="106082465"/>
          <a:ext cx="571500" cy="558800"/>
        </a:xfrm>
        <a:prstGeom prst="rect">
          <a:avLst/>
        </a:prstGeom>
      </xdr:spPr>
    </xdr:pic>
  </etc:cellImage>
  <etc:cellImage>
    <xdr:pic>
      <xdr:nvPicPr>
        <xdr:cNvPr id="208" name="ID_CD05A7DBABED440893A0E50436500BA3"/>
        <xdr:cNvPicPr>
          <a:picLocks noChangeAspect="1"/>
        </xdr:cNvPicPr>
      </xdr:nvPicPr>
      <xdr:blipFill>
        <a:blip r:embed="rId231"/>
        <a:stretch>
          <a:fillRect/>
        </a:stretch>
      </xdr:blipFill>
      <xdr:spPr>
        <a:xfrm>
          <a:off x="734060" y="106722545"/>
          <a:ext cx="571500" cy="549275"/>
        </a:xfrm>
        <a:prstGeom prst="rect">
          <a:avLst/>
        </a:prstGeom>
      </xdr:spPr>
    </xdr:pic>
  </etc:cellImage>
  <etc:cellImage>
    <xdr:pic>
      <xdr:nvPicPr>
        <xdr:cNvPr id="205" name="ID_84230667012F4F2BB440AF012332CCE1"/>
        <xdr:cNvPicPr>
          <a:picLocks noChangeAspect="1"/>
        </xdr:cNvPicPr>
      </xdr:nvPicPr>
      <xdr:blipFill>
        <a:blip r:embed="rId232"/>
        <a:stretch>
          <a:fillRect/>
        </a:stretch>
      </xdr:blipFill>
      <xdr:spPr>
        <a:xfrm>
          <a:off x="734060" y="107353100"/>
          <a:ext cx="571500" cy="558800"/>
        </a:xfrm>
        <a:prstGeom prst="rect">
          <a:avLst/>
        </a:prstGeom>
      </xdr:spPr>
    </xdr:pic>
  </etc:cellImage>
  <etc:cellImage>
    <xdr:pic>
      <xdr:nvPicPr>
        <xdr:cNvPr id="203" name="ID_AB3B26928A114D53A238B0973A4292CC"/>
        <xdr:cNvPicPr>
          <a:picLocks noChangeAspect="1"/>
        </xdr:cNvPicPr>
      </xdr:nvPicPr>
      <xdr:blipFill>
        <a:blip r:embed="rId233"/>
        <a:stretch>
          <a:fillRect/>
        </a:stretch>
      </xdr:blipFill>
      <xdr:spPr>
        <a:xfrm>
          <a:off x="734060" y="107977940"/>
          <a:ext cx="571500" cy="577850"/>
        </a:xfrm>
        <a:prstGeom prst="rect">
          <a:avLst/>
        </a:prstGeom>
      </xdr:spPr>
    </xdr:pic>
  </etc:cellImage>
  <etc:cellImage>
    <xdr:pic>
      <xdr:nvPicPr>
        <xdr:cNvPr id="367" name="ID_B9A9B441348F411EAF587A3E44A449A9"/>
        <xdr:cNvPicPr>
          <a:picLocks noChangeAspect="1"/>
        </xdr:cNvPicPr>
      </xdr:nvPicPr>
      <xdr:blipFill>
        <a:blip r:embed="rId234"/>
        <a:stretch>
          <a:fillRect/>
        </a:stretch>
      </xdr:blipFill>
      <xdr:spPr>
        <a:xfrm>
          <a:off x="734060" y="108647865"/>
          <a:ext cx="571500" cy="530225"/>
        </a:xfrm>
        <a:prstGeom prst="rect">
          <a:avLst/>
        </a:prstGeom>
      </xdr:spPr>
    </xdr:pic>
  </etc:cellImage>
  <etc:cellImage>
    <xdr:pic>
      <xdr:nvPicPr>
        <xdr:cNvPr id="202" name="ID_E0E749A896E74BAC8BF01EBB387D85F8"/>
        <xdr:cNvPicPr>
          <a:picLocks noChangeAspect="1"/>
        </xdr:cNvPicPr>
      </xdr:nvPicPr>
      <xdr:blipFill>
        <a:blip r:embed="rId235"/>
        <a:stretch>
          <a:fillRect/>
        </a:stretch>
      </xdr:blipFill>
      <xdr:spPr>
        <a:xfrm>
          <a:off x="734060" y="109893100"/>
          <a:ext cx="571500" cy="558800"/>
        </a:xfrm>
        <a:prstGeom prst="rect">
          <a:avLst/>
        </a:prstGeom>
      </xdr:spPr>
    </xdr:pic>
  </etc:cellImage>
  <etc:cellImage>
    <xdr:pic>
      <xdr:nvPicPr>
        <xdr:cNvPr id="366" name="ID_851C248476994597B5C643FB25B775D5"/>
        <xdr:cNvPicPr>
          <a:picLocks noChangeAspect="1"/>
        </xdr:cNvPicPr>
      </xdr:nvPicPr>
      <xdr:blipFill>
        <a:blip r:embed="rId236"/>
        <a:stretch>
          <a:fillRect/>
        </a:stretch>
      </xdr:blipFill>
      <xdr:spPr>
        <a:xfrm>
          <a:off x="745490" y="110523655"/>
          <a:ext cx="571500" cy="568325"/>
        </a:xfrm>
        <a:prstGeom prst="rect">
          <a:avLst/>
        </a:prstGeom>
      </xdr:spPr>
    </xdr:pic>
  </etc:cellImage>
  <etc:cellImage>
    <xdr:pic>
      <xdr:nvPicPr>
        <xdr:cNvPr id="199" name="ID_F3068D1B7B6D48778E48C15C32E7FA6E"/>
        <xdr:cNvPicPr>
          <a:picLocks noChangeAspect="1"/>
        </xdr:cNvPicPr>
      </xdr:nvPicPr>
      <xdr:blipFill>
        <a:blip r:embed="rId237"/>
        <a:stretch>
          <a:fillRect/>
        </a:stretch>
      </xdr:blipFill>
      <xdr:spPr>
        <a:xfrm>
          <a:off x="734060" y="111787940"/>
          <a:ext cx="571500" cy="577850"/>
        </a:xfrm>
        <a:prstGeom prst="rect">
          <a:avLst/>
        </a:prstGeom>
      </xdr:spPr>
    </xdr:pic>
  </etc:cellImage>
  <etc:cellImage>
    <xdr:pic>
      <xdr:nvPicPr>
        <xdr:cNvPr id="365" name="ID_2191FD81EA804AF49C2FFA96D4DE09D6"/>
        <xdr:cNvPicPr>
          <a:picLocks noChangeAspect="1"/>
        </xdr:cNvPicPr>
      </xdr:nvPicPr>
      <xdr:blipFill>
        <a:blip r:embed="rId238"/>
        <a:stretch>
          <a:fillRect/>
        </a:stretch>
      </xdr:blipFill>
      <xdr:spPr>
        <a:xfrm>
          <a:off x="744855" y="112423575"/>
          <a:ext cx="571500" cy="577850"/>
        </a:xfrm>
        <a:prstGeom prst="rect">
          <a:avLst/>
        </a:prstGeom>
      </xdr:spPr>
    </xdr:pic>
  </etc:cellImage>
  <etc:cellImage>
    <xdr:pic>
      <xdr:nvPicPr>
        <xdr:cNvPr id="364" name="ID_01FF9AE642F941748F2689C572D01C10"/>
        <xdr:cNvPicPr>
          <a:picLocks noChangeAspect="1"/>
        </xdr:cNvPicPr>
      </xdr:nvPicPr>
      <xdr:blipFill>
        <a:blip r:embed="rId239"/>
        <a:stretch>
          <a:fillRect/>
        </a:stretch>
      </xdr:blipFill>
      <xdr:spPr>
        <a:xfrm>
          <a:off x="753745" y="115632230"/>
          <a:ext cx="571500" cy="558800"/>
        </a:xfrm>
        <a:prstGeom prst="rect">
          <a:avLst/>
        </a:prstGeom>
      </xdr:spPr>
    </xdr:pic>
  </etc:cellImage>
  <etc:cellImage>
    <xdr:pic>
      <xdr:nvPicPr>
        <xdr:cNvPr id="363" name="ID_1563B2DD19FA4262ABF910A1A90955F1"/>
        <xdr:cNvPicPr>
          <a:picLocks noChangeAspect="1"/>
        </xdr:cNvPicPr>
      </xdr:nvPicPr>
      <xdr:blipFill>
        <a:blip r:embed="rId240"/>
        <a:stretch>
          <a:fillRect/>
        </a:stretch>
      </xdr:blipFill>
      <xdr:spPr>
        <a:xfrm>
          <a:off x="753745" y="116238020"/>
          <a:ext cx="571500" cy="568325"/>
        </a:xfrm>
        <a:prstGeom prst="rect">
          <a:avLst/>
        </a:prstGeom>
      </xdr:spPr>
    </xdr:pic>
  </etc:cellImage>
  <etc:cellImage>
    <xdr:pic>
      <xdr:nvPicPr>
        <xdr:cNvPr id="361" name="ID_0B4DB2E9840748B29A6EC1EF3E328C6F"/>
        <xdr:cNvPicPr>
          <a:picLocks noChangeAspect="1"/>
        </xdr:cNvPicPr>
      </xdr:nvPicPr>
      <xdr:blipFill>
        <a:blip r:embed="rId241"/>
        <a:stretch>
          <a:fillRect/>
        </a:stretch>
      </xdr:blipFill>
      <xdr:spPr>
        <a:xfrm>
          <a:off x="753745" y="116851430"/>
          <a:ext cx="571500" cy="577850"/>
        </a:xfrm>
        <a:prstGeom prst="rect">
          <a:avLst/>
        </a:prstGeom>
      </xdr:spPr>
    </xdr:pic>
  </etc:cellImage>
  <etc:cellImage>
    <xdr:pic>
      <xdr:nvPicPr>
        <xdr:cNvPr id="359" name="ID_910A4A9B8A7C4FCC9E23E7B73D343ED9"/>
        <xdr:cNvPicPr>
          <a:picLocks noChangeAspect="1"/>
        </xdr:cNvPicPr>
      </xdr:nvPicPr>
      <xdr:blipFill>
        <a:blip r:embed="rId242"/>
        <a:stretch>
          <a:fillRect/>
        </a:stretch>
      </xdr:blipFill>
      <xdr:spPr>
        <a:xfrm>
          <a:off x="753745" y="117543580"/>
          <a:ext cx="571500" cy="577850"/>
        </a:xfrm>
        <a:prstGeom prst="rect">
          <a:avLst/>
        </a:prstGeom>
      </xdr:spPr>
    </xdr:pic>
  </etc:cellImage>
  <etc:cellImage>
    <xdr:pic>
      <xdr:nvPicPr>
        <xdr:cNvPr id="194" name="ID_126D215D7060474D8674773D6CB9EC8D"/>
        <xdr:cNvPicPr>
          <a:picLocks noChangeAspect="1"/>
        </xdr:cNvPicPr>
      </xdr:nvPicPr>
      <xdr:blipFill>
        <a:blip r:embed="rId243"/>
        <a:stretch>
          <a:fillRect/>
        </a:stretch>
      </xdr:blipFill>
      <xdr:spPr>
        <a:xfrm>
          <a:off x="734060" y="118143020"/>
          <a:ext cx="571500" cy="568325"/>
        </a:xfrm>
        <a:prstGeom prst="rect">
          <a:avLst/>
        </a:prstGeom>
      </xdr:spPr>
    </xdr:pic>
  </etc:cellImage>
  <etc:cellImage>
    <xdr:pic>
      <xdr:nvPicPr>
        <xdr:cNvPr id="360" name="ID_CEBF8B46FD2A4BBBB7A9469F883D80E7"/>
        <xdr:cNvPicPr>
          <a:picLocks noChangeAspect="1"/>
        </xdr:cNvPicPr>
      </xdr:nvPicPr>
      <xdr:blipFill>
        <a:blip r:embed="rId244"/>
        <a:stretch>
          <a:fillRect/>
        </a:stretch>
      </xdr:blipFill>
      <xdr:spPr>
        <a:xfrm>
          <a:off x="795020" y="119400320"/>
          <a:ext cx="571500" cy="558800"/>
        </a:xfrm>
        <a:prstGeom prst="rect">
          <a:avLst/>
        </a:prstGeom>
      </xdr:spPr>
    </xdr:pic>
  </etc:cellImage>
  <etc:cellImage>
    <xdr:pic>
      <xdr:nvPicPr>
        <xdr:cNvPr id="195" name="ID_80E224A6C4E74983882D05CCE2ECE7D4"/>
        <xdr:cNvPicPr>
          <a:picLocks noChangeAspect="1"/>
        </xdr:cNvPicPr>
      </xdr:nvPicPr>
      <xdr:blipFill>
        <a:blip r:embed="rId245"/>
        <a:stretch>
          <a:fillRect/>
        </a:stretch>
      </xdr:blipFill>
      <xdr:spPr>
        <a:xfrm>
          <a:off x="734060" y="120048020"/>
          <a:ext cx="571500" cy="568325"/>
        </a:xfrm>
        <a:prstGeom prst="rect">
          <a:avLst/>
        </a:prstGeom>
      </xdr:spPr>
    </xdr:pic>
  </etc:cellImage>
</etc:cellImages>
</file>

<file path=xl/sharedStrings.xml><?xml version="1.0" encoding="utf-8"?>
<sst xmlns="http://schemas.openxmlformats.org/spreadsheetml/2006/main" count="26733" uniqueCount="18542">
  <si>
    <t>这是代码</t>
  </si>
  <si>
    <t>3.14.1592版审核</t>
  </si>
  <si>
    <t>Stellaris 维基</t>
  </si>
  <si>
    <t>https://stellaris.paradoxwikis.com/Stellaris_Wiki</t>
  </si>
  <si>
    <t>▼ Debug View</t>
  </si>
  <si>
    <t>×</t>
  </si>
  <si>
    <t>Debug Controls</t>
  </si>
  <si>
    <t>Debug Views</t>
  </si>
  <si>
    <t>▼ Quick Access</t>
  </si>
  <si>
    <t>▼ 经常使用</t>
  </si>
  <si>
    <t>Last daily tick: 0 ms</t>
  </si>
  <si>
    <t>Last 30 daily ticks avg: 0 ms</t>
  </si>
  <si>
    <t xml:space="preserve">                                                                                                                        </t>
  </si>
  <si>
    <r>
      <rPr>
        <sz val="10"/>
        <color theme="3" tint="-0.5"/>
        <rFont val="宋体"/>
        <charset val="134"/>
        <scheme val="minor"/>
      </rPr>
      <t>█</t>
    </r>
    <r>
      <rPr>
        <sz val="10"/>
        <color theme="0"/>
        <rFont val="宋体"/>
        <charset val="134"/>
        <scheme val="minor"/>
      </rPr>
      <t xml:space="preserve"> Debug Tooltips</t>
    </r>
  </si>
  <si>
    <r>
      <rPr>
        <sz val="10"/>
        <color theme="3" tint="-0.5"/>
        <rFont val="宋体"/>
        <charset val="134"/>
        <scheme val="minor"/>
      </rPr>
      <t>█</t>
    </r>
    <r>
      <rPr>
        <sz val="10"/>
        <color theme="0"/>
        <rFont val="宋体"/>
        <charset val="134"/>
        <scheme val="minor"/>
      </rPr>
      <t xml:space="preserve"> Instant Move </t>
    </r>
  </si>
  <si>
    <r>
      <rPr>
        <sz val="10"/>
        <color theme="3" tint="-0.5"/>
        <rFont val="宋体"/>
        <charset val="134"/>
        <scheme val="minor"/>
      </rPr>
      <t>█</t>
    </r>
    <r>
      <rPr>
        <sz val="10"/>
        <color theme="0"/>
        <rFont val="宋体"/>
        <charset val="134"/>
        <scheme val="minor"/>
      </rPr>
      <t xml:space="preserve"> AI</t>
    </r>
  </si>
  <si>
    <r>
      <rPr>
        <sz val="10"/>
        <color theme="3" tint="-0.5"/>
        <rFont val="宋体"/>
        <charset val="134"/>
        <scheme val="minor"/>
      </rPr>
      <t>█</t>
    </r>
    <r>
      <rPr>
        <sz val="10"/>
        <color theme="0"/>
        <rFont val="宋体"/>
        <charset val="134"/>
        <scheme val="minor"/>
      </rPr>
      <t xml:space="preserve"> 查看隐藏信息</t>
    </r>
  </si>
  <si>
    <r>
      <rPr>
        <sz val="10"/>
        <color theme="3" tint="-0.5"/>
        <rFont val="宋体"/>
        <charset val="134"/>
        <scheme val="minor"/>
      </rPr>
      <t>█</t>
    </r>
    <r>
      <rPr>
        <sz val="10"/>
        <color theme="0"/>
        <rFont val="宋体"/>
        <charset val="134"/>
        <scheme val="minor"/>
      </rPr>
      <t xml:space="preserve"> 船只瞬移</t>
    </r>
  </si>
  <si>
    <r>
      <rPr>
        <sz val="10"/>
        <color theme="3" tint="-0.5"/>
        <rFont val="宋体"/>
        <charset val="134"/>
        <scheme val="minor"/>
      </rPr>
      <t>█</t>
    </r>
    <r>
      <rPr>
        <sz val="10"/>
        <color theme="0"/>
        <rFont val="宋体"/>
        <charset val="134"/>
        <scheme val="minor"/>
      </rPr>
      <t xml:space="preserve"> 电脑ai开关</t>
    </r>
  </si>
  <si>
    <r>
      <rPr>
        <sz val="10"/>
        <color theme="3" tint="-0.5"/>
        <rFont val="宋体"/>
        <charset val="134"/>
        <scheme val="minor"/>
      </rPr>
      <t>█</t>
    </r>
    <r>
      <rPr>
        <sz val="10"/>
        <color theme="0"/>
        <rFont val="宋体"/>
        <charset val="134"/>
        <scheme val="minor"/>
      </rPr>
      <t xml:space="preserve"> Guibounds</t>
    </r>
  </si>
  <si>
    <r>
      <rPr>
        <sz val="10"/>
        <color theme="3" tint="-0.5"/>
        <rFont val="宋体"/>
        <charset val="134"/>
        <scheme val="minor"/>
      </rPr>
      <t>█</t>
    </r>
    <r>
      <rPr>
        <sz val="10"/>
        <color theme="0"/>
        <rFont val="宋体"/>
        <charset val="134"/>
        <scheme val="minor"/>
      </rPr>
      <t xml:space="preserve"> Instant Survey</t>
    </r>
  </si>
  <si>
    <r>
      <rPr>
        <sz val="10"/>
        <color theme="3" tint="-0.5"/>
        <rFont val="宋体"/>
        <charset val="134"/>
        <scheme val="minor"/>
      </rPr>
      <t>█</t>
    </r>
    <r>
      <rPr>
        <sz val="10"/>
        <color theme="0"/>
        <rFont val="宋体"/>
        <charset val="134"/>
        <scheme val="minor"/>
      </rPr>
      <t xml:space="preserve"> Human AI</t>
    </r>
  </si>
  <si>
    <r>
      <rPr>
        <sz val="10"/>
        <color theme="3" tint="-0.5"/>
        <rFont val="宋体"/>
        <charset val="134"/>
        <scheme val="minor"/>
      </rPr>
      <t>█</t>
    </r>
    <r>
      <rPr>
        <sz val="10"/>
        <color theme="0"/>
        <rFont val="宋体"/>
        <charset val="134"/>
        <scheme val="minor"/>
      </rPr>
      <t xml:space="preserve"> 显示UI元素信息</t>
    </r>
  </si>
  <si>
    <r>
      <rPr>
        <sz val="10"/>
        <color theme="3" tint="-0.5"/>
        <rFont val="宋体"/>
        <charset val="134"/>
        <scheme val="minor"/>
      </rPr>
      <t>█</t>
    </r>
    <r>
      <rPr>
        <sz val="10"/>
        <color theme="0"/>
        <rFont val="宋体"/>
        <charset val="134"/>
        <scheme val="minor"/>
      </rPr>
      <t xml:space="preserve"> 瞬间调查</t>
    </r>
  </si>
  <si>
    <r>
      <rPr>
        <sz val="10"/>
        <color theme="3" tint="-0.5"/>
        <rFont val="宋体"/>
        <charset val="134"/>
        <scheme val="minor"/>
      </rPr>
      <t>█</t>
    </r>
    <r>
      <rPr>
        <sz val="10"/>
        <color theme="0"/>
        <rFont val="宋体"/>
        <charset val="134"/>
        <scheme val="minor"/>
      </rPr>
      <t xml:space="preserve"> 将玩家帝国托管给电脑ai</t>
    </r>
  </si>
  <si>
    <r>
      <rPr>
        <sz val="10"/>
        <color theme="3" tint="-0.5"/>
        <rFont val="宋体"/>
        <charset val="134"/>
        <scheme val="minor"/>
      </rPr>
      <t>█</t>
    </r>
    <r>
      <rPr>
        <sz val="10"/>
        <color theme="0"/>
        <rFont val="宋体"/>
        <charset val="134"/>
        <scheme val="minor"/>
      </rPr>
      <t xml:space="preserve"> No Agreement CD </t>
    </r>
  </si>
  <si>
    <r>
      <rPr>
        <sz val="10"/>
        <color theme="3" tint="-0.5"/>
        <rFont val="宋体"/>
        <charset val="134"/>
        <scheme val="minor"/>
      </rPr>
      <t>█</t>
    </r>
    <r>
      <rPr>
        <sz val="10"/>
        <color theme="0"/>
        <rFont val="宋体"/>
        <charset val="134"/>
        <scheme val="minor"/>
      </rPr>
      <t xml:space="preserve"> Instant Build</t>
    </r>
  </si>
  <si>
    <r>
      <rPr>
        <sz val="10"/>
        <color theme="3" tint="-0.5"/>
        <rFont val="宋体"/>
        <charset val="134"/>
        <scheme val="minor"/>
      </rPr>
      <t>█</t>
    </r>
    <r>
      <rPr>
        <sz val="10"/>
        <color theme="0"/>
        <rFont val="宋体"/>
        <charset val="134"/>
        <scheme val="minor"/>
      </rPr>
      <t xml:space="preserve"> No Full Takeover</t>
    </r>
  </si>
  <si>
    <r>
      <rPr>
        <sz val="10"/>
        <color theme="3" tint="-0.5"/>
        <rFont val="宋体"/>
        <charset val="134"/>
        <scheme val="minor"/>
      </rPr>
      <t>█</t>
    </r>
    <r>
      <rPr>
        <sz val="10"/>
        <color theme="0"/>
        <rFont val="宋体"/>
        <charset val="134"/>
        <scheme val="minor"/>
      </rPr>
      <t xml:space="preserve"> 无_协议CD</t>
    </r>
  </si>
  <si>
    <r>
      <rPr>
        <sz val="10"/>
        <color theme="3" tint="-0.5"/>
        <rFont val="宋体"/>
        <charset val="134"/>
        <scheme val="minor"/>
      </rPr>
      <t>█</t>
    </r>
    <r>
      <rPr>
        <sz val="10"/>
        <color theme="0"/>
        <rFont val="宋体"/>
        <charset val="134"/>
        <scheme val="minor"/>
      </rPr>
      <t xml:space="preserve"> 立刻完成建造</t>
    </r>
  </si>
  <si>
    <r>
      <rPr>
        <sz val="10"/>
        <color theme="3" tint="-0.5"/>
        <rFont val="宋体"/>
        <charset val="134"/>
        <scheme val="minor"/>
      </rPr>
      <t>█</t>
    </r>
    <r>
      <rPr>
        <sz val="10"/>
        <color theme="0"/>
        <rFont val="宋体"/>
        <charset val="134"/>
        <scheme val="minor"/>
      </rPr>
      <t xml:space="preserve"> 接管玩家帝国后切换AI被动行为</t>
    </r>
  </si>
  <si>
    <r>
      <rPr>
        <sz val="10"/>
        <color theme="3" tint="-0.5"/>
        <rFont val="宋体"/>
        <charset val="134"/>
        <scheme val="minor"/>
      </rPr>
      <t>█</t>
    </r>
    <r>
      <rPr>
        <sz val="10"/>
        <color theme="0"/>
        <rFont val="宋体"/>
        <charset val="134"/>
        <scheme val="minor"/>
      </rPr>
      <t xml:space="preserve"> No GalCom CD</t>
    </r>
  </si>
  <si>
    <r>
      <rPr>
        <sz val="10"/>
        <color theme="3" tint="-0.5"/>
        <rFont val="宋体"/>
        <charset val="134"/>
        <scheme val="minor"/>
      </rPr>
      <t>█</t>
    </r>
    <r>
      <rPr>
        <sz val="10"/>
        <color theme="0"/>
        <rFont val="宋体"/>
        <charset val="134"/>
        <scheme val="minor"/>
      </rPr>
      <t xml:space="preserve"> Instant Anomaly</t>
    </r>
  </si>
  <si>
    <r>
      <rPr>
        <sz val="10"/>
        <color theme="3" tint="-0.5"/>
        <rFont val="宋体"/>
        <charset val="134"/>
        <scheme val="minor"/>
      </rPr>
      <t>█</t>
    </r>
    <r>
      <rPr>
        <sz val="10"/>
        <color theme="0"/>
        <rFont val="宋体"/>
        <charset val="134"/>
        <scheme val="minor"/>
      </rPr>
      <t xml:space="preserve"> 无_星海共同体议案CD</t>
    </r>
  </si>
  <si>
    <r>
      <rPr>
        <sz val="10"/>
        <color theme="3" tint="-0.5"/>
        <rFont val="宋体"/>
        <charset val="134"/>
        <scheme val="minor"/>
      </rPr>
      <t>█</t>
    </r>
    <r>
      <rPr>
        <sz val="10"/>
        <color theme="0"/>
        <rFont val="宋体"/>
        <charset val="134"/>
        <scheme val="minor"/>
      </rPr>
      <t xml:space="preserve"> 瞬间完成异常现象调查</t>
    </r>
  </si>
  <si>
    <r>
      <rPr>
        <sz val="10"/>
        <color theme="3" tint="-0.5"/>
        <rFont val="宋体"/>
        <charset val="134"/>
        <scheme val="minor"/>
      </rPr>
      <t>█</t>
    </r>
    <r>
      <rPr>
        <sz val="10"/>
        <color theme="0"/>
        <rFont val="宋体"/>
        <charset val="134"/>
        <scheme val="minor"/>
      </rPr>
      <t xml:space="preserve"> No Federation CD </t>
    </r>
  </si>
  <si>
    <r>
      <rPr>
        <sz val="10"/>
        <color theme="3" tint="-0.5"/>
        <rFont val="宋体"/>
        <charset val="134"/>
        <scheme val="minor"/>
      </rPr>
      <t>█</t>
    </r>
    <r>
      <rPr>
        <sz val="10"/>
        <color theme="0"/>
        <rFont val="宋体"/>
        <charset val="134"/>
        <scheme val="minor"/>
      </rPr>
      <t xml:space="preserve"> Instant Colony</t>
    </r>
  </si>
  <si>
    <r>
      <rPr>
        <sz val="10"/>
        <color theme="3" tint="-0.5"/>
        <rFont val="宋体"/>
        <charset val="134"/>
        <scheme val="minor"/>
      </rPr>
      <t>█</t>
    </r>
    <r>
      <rPr>
        <sz val="10"/>
        <color theme="0"/>
        <rFont val="宋体"/>
        <charset val="134"/>
        <scheme val="minor"/>
      </rPr>
      <t xml:space="preserve"> 无_联邦法律切换CD</t>
    </r>
  </si>
  <si>
    <r>
      <rPr>
        <sz val="10"/>
        <color theme="3" tint="-0.5"/>
        <rFont val="宋体"/>
        <charset val="134"/>
        <scheme val="minor"/>
      </rPr>
      <t>█</t>
    </r>
    <r>
      <rPr>
        <sz val="10"/>
        <color theme="0"/>
        <rFont val="宋体"/>
        <charset val="134"/>
        <scheme val="minor"/>
      </rPr>
      <t xml:space="preserve"> 瞬间完成殖民</t>
    </r>
  </si>
  <si>
    <t>▼ Resources</t>
  </si>
  <si>
    <t>▼ 资源类</t>
  </si>
  <si>
    <t>▼ Strategic Resources</t>
  </si>
  <si>
    <t>▼ 基础资源</t>
  </si>
  <si>
    <t>Energy Credits</t>
  </si>
  <si>
    <t>能量币</t>
  </si>
  <si>
    <t>Minerals</t>
  </si>
  <si>
    <t>矿物</t>
  </si>
  <si>
    <t>Food</t>
  </si>
  <si>
    <t>食物</t>
  </si>
  <si>
    <t>Consumer</t>
  </si>
  <si>
    <t>消费品</t>
  </si>
  <si>
    <t>Alloys</t>
  </si>
  <si>
    <t>合金</t>
  </si>
  <si>
    <t>Influence</t>
  </si>
  <si>
    <t>影响力</t>
  </si>
  <si>
    <t>Unity</t>
  </si>
  <si>
    <t>凝聚力</t>
  </si>
  <si>
    <t>▼ Special Resources</t>
  </si>
  <si>
    <t>▼ 稀有资源</t>
  </si>
  <si>
    <t>Volatile Motes</t>
  </si>
  <si>
    <t>易爆微粒</t>
  </si>
  <si>
    <t>Exotic Gases</t>
  </si>
  <si>
    <t>异星天然气</t>
  </si>
  <si>
    <t>Rare Crystals</t>
  </si>
  <si>
    <t>稀有水晶</t>
  </si>
  <si>
    <t>Living Metal</t>
  </si>
  <si>
    <t>活体金属</t>
  </si>
  <si>
    <t>Zro</t>
  </si>
  <si>
    <t>泽珞</t>
  </si>
  <si>
    <t>Dark Matter</t>
  </si>
  <si>
    <t>暗物质</t>
  </si>
  <si>
    <t>Nanites</t>
  </si>
  <si>
    <t>纳米机器人</t>
  </si>
  <si>
    <t>Minor Artifacts</t>
  </si>
  <si>
    <t>稀有文物</t>
  </si>
  <si>
    <t>Astral Threads</t>
  </si>
  <si>
    <t>星界丝缕</t>
  </si>
  <si>
    <t>time</t>
  </si>
  <si>
    <t>时间</t>
  </si>
  <si>
    <t>Physics Research</t>
  </si>
  <si>
    <t>物理研究</t>
  </si>
  <si>
    <t>Society Research</t>
  </si>
  <si>
    <t>社会研究</t>
  </si>
  <si>
    <t>Engineering Research</t>
  </si>
  <si>
    <t>工程研究</t>
  </si>
  <si>
    <t>Menace</t>
  </si>
  <si>
    <t>灾飞威慑力</t>
  </si>
  <si>
    <t>▼ Map</t>
  </si>
  <si>
    <t>▼ 地图</t>
  </si>
  <si>
    <r>
      <rPr>
        <sz val="11"/>
        <color theme="3" tint="-0.5"/>
        <rFont val="宋体"/>
        <charset val="134"/>
        <scheme val="minor"/>
      </rPr>
      <t>█</t>
    </r>
    <r>
      <rPr>
        <sz val="11"/>
        <color theme="0"/>
        <rFont val="宋体"/>
        <charset val="134"/>
        <scheme val="minor"/>
      </rPr>
      <t xml:space="preserve"> instant_move</t>
    </r>
  </si>
  <si>
    <r>
      <rPr>
        <sz val="11"/>
        <color theme="3" tint="-0.5"/>
        <rFont val="宋体"/>
        <charset val="134"/>
        <scheme val="minor"/>
      </rPr>
      <t>█</t>
    </r>
    <r>
      <rPr>
        <sz val="11"/>
        <color theme="0"/>
        <rFont val="宋体"/>
        <charset val="134"/>
        <scheme val="minor"/>
      </rPr>
      <t xml:space="preserve"> 瞬间移动</t>
    </r>
  </si>
  <si>
    <r>
      <rPr>
        <sz val="11"/>
        <color theme="3" tint="-0.5"/>
        <rFont val="宋体"/>
        <charset val="134"/>
        <scheme val="minor"/>
      </rPr>
      <t>█</t>
    </r>
    <r>
      <rPr>
        <sz val="11"/>
        <color theme="0"/>
        <rFont val="宋体"/>
        <charset val="134"/>
        <scheme val="minor"/>
      </rPr>
      <t xml:space="preserve"> instant_suryey</t>
    </r>
  </si>
  <si>
    <r>
      <rPr>
        <sz val="11"/>
        <color theme="3" tint="-0.5"/>
        <rFont val="宋体"/>
        <charset val="134"/>
        <scheme val="minor"/>
      </rPr>
      <t>█</t>
    </r>
    <r>
      <rPr>
        <sz val="11"/>
        <color theme="0"/>
        <rFont val="宋体"/>
        <charset val="134"/>
        <scheme val="minor"/>
      </rPr>
      <t xml:space="preserve"> 瞬间调查</t>
    </r>
  </si>
  <si>
    <r>
      <rPr>
        <sz val="11"/>
        <color theme="3" tint="-0.5"/>
        <rFont val="宋体"/>
        <charset val="134"/>
        <scheme val="minor"/>
      </rPr>
      <t>█</t>
    </r>
    <r>
      <rPr>
        <sz val="11"/>
        <color theme="0"/>
        <rFont val="宋体"/>
        <charset val="134"/>
        <scheme val="minor"/>
      </rPr>
      <t xml:space="preserve"> instant_anomaly_research</t>
    </r>
  </si>
  <si>
    <r>
      <rPr>
        <sz val="11"/>
        <color theme="3" tint="-0.5"/>
        <rFont val="宋体"/>
        <charset val="134"/>
        <scheme val="minor"/>
      </rPr>
      <t>█</t>
    </r>
    <r>
      <rPr>
        <sz val="11"/>
        <color theme="0"/>
        <rFont val="宋体"/>
        <charset val="134"/>
        <scheme val="minor"/>
      </rPr>
      <t xml:space="preserve"> 瞬间完成异常研究</t>
    </r>
  </si>
  <si>
    <t>▼ Time</t>
  </si>
  <si>
    <r>
      <rPr>
        <sz val="11"/>
        <color theme="0"/>
        <rFont val="宋体"/>
        <charset val="134"/>
        <scheme val="minor"/>
      </rPr>
      <t>▼ 时间</t>
    </r>
    <r>
      <rPr>
        <sz val="11"/>
        <color rgb="FFC00000"/>
        <rFont val="宋体"/>
        <charset val="134"/>
        <scheme val="minor"/>
      </rPr>
      <t>（这一项尽量不要用，有BUG）</t>
    </r>
  </si>
  <si>
    <t>ticks_per_turn</t>
  </si>
  <si>
    <t>加速时间的进程</t>
  </si>
  <si>
    <t>▼ Research</t>
  </si>
  <si>
    <t>▼ 研究</t>
  </si>
  <si>
    <t xml:space="preserve">  ---</t>
  </si>
  <si>
    <t>Technology</t>
  </si>
  <si>
    <t>技术key</t>
  </si>
  <si>
    <t>▼ Leaders</t>
  </si>
  <si>
    <t>▼ 领袖</t>
  </si>
  <si>
    <t>▼ Owned Leaders</t>
  </si>
  <si>
    <t>▼ 你拥有领袖</t>
  </si>
  <si>
    <t>?????</t>
  </si>
  <si>
    <t>mk1（领袖名，不支持中文显示，但你杀之前可以改成英文）</t>
  </si>
  <si>
    <t>mk2（领袖名，不支持中文显示……）</t>
  </si>
  <si>
    <t xml:space="preserve">▼ Paragons View
</t>
  </si>
  <si>
    <t xml:space="preserve">▼ 触发英杰领袖招募弹窗
</t>
  </si>
  <si>
    <t>Lysator Syng</t>
  </si>
  <si>
    <t>Spawn</t>
  </si>
  <si>
    <t>(2 events)</t>
  </si>
  <si>
    <t>李萨拓·辛格</t>
  </si>
  <si>
    <t>触发</t>
  </si>
  <si>
    <t>(2 事件)</t>
  </si>
  <si>
    <t>Nona</t>
  </si>
  <si>
    <t>诺那</t>
  </si>
  <si>
    <t>Baron Vyctor Jariden</t>
  </si>
  <si>
    <t>维克托·夏里登男爵</t>
  </si>
  <si>
    <t>Gia'Zumon</t>
  </si>
  <si>
    <t>基雅·祖蒙里</t>
  </si>
  <si>
    <t>Factorator Shuladun</t>
  </si>
  <si>
    <t>工业人舒拉顿</t>
  </si>
  <si>
    <t>Aturion</t>
  </si>
  <si>
    <t>亚图里昂</t>
  </si>
  <si>
    <t>Jynn</t>
  </si>
  <si>
    <t>基恩</t>
  </si>
  <si>
    <t>Zosira k'Tun</t>
  </si>
  <si>
    <t>佐西拉·科顿</t>
  </si>
  <si>
    <t>Xondar</t>
  </si>
  <si>
    <t>松达尔</t>
  </si>
  <si>
    <t>Borin</t>
  </si>
  <si>
    <t>柏林</t>
  </si>
  <si>
    <t>Judge Uld Dagr</t>
  </si>
  <si>
    <t>乌尔德·达格尔大法官</t>
  </si>
  <si>
    <t>Vas the Gilded</t>
  </si>
  <si>
    <t>万人迷沃斯</t>
  </si>
  <si>
    <t>Kai-sha</t>
  </si>
  <si>
    <t>卡伊·沙</t>
  </si>
  <si>
    <t>Q'la-Minder</t>
  </si>
  <si>
    <t>看守人喀·拉</t>
  </si>
  <si>
    <t>Ulastar</t>
  </si>
  <si>
    <t>尤拉斯塔尔</t>
  </si>
  <si>
    <t>Nasuz Demetor</t>
  </si>
  <si>
    <t>纳苏兹·德墨忒尔</t>
  </si>
  <si>
    <t>·</t>
  </si>
  <si>
    <t>3.14其他代码（2024.12.12）</t>
  </si>
  <si>
    <t>类别</t>
  </si>
  <si>
    <t>效果</t>
  </si>
  <si>
    <t>代码</t>
  </si>
  <si>
    <t>备注</t>
  </si>
  <si>
    <t>玩家</t>
  </si>
  <si>
    <t>选中物体归玩家所有</t>
  </si>
  <si>
    <t>own</t>
  </si>
  <si>
    <t>更换游玩0号帝国</t>
  </si>
  <si>
    <t>play 0</t>
  </si>
  <si>
    <t>ai同意所有条款</t>
  </si>
  <si>
    <t>yesmen</t>
  </si>
  <si>
    <t>ai否决所有条款</t>
  </si>
  <si>
    <t>nomen</t>
  </si>
  <si>
    <t>对选中星球添加物种0号100人</t>
  </si>
  <si>
    <t>add_pops 0 100</t>
  </si>
  <si>
    <t>杀死当前国家</t>
  </si>
  <si>
    <t>kill_country</t>
  </si>
  <si>
    <t>立刻开始选举国家领袖</t>
  </si>
  <si>
    <t>election</t>
  </si>
  <si>
    <t>舰船无敌</t>
  </si>
  <si>
    <t>invincible</t>
  </si>
  <si>
    <t>添加舰船设计为1的舰船1个</t>
  </si>
  <si>
    <t>add_ship 1</t>
  </si>
  <si>
    <t>威慑力+10000</t>
  </si>
  <si>
    <t>menace 10000</t>
  </si>
  <si>
    <t>超然逻辑+10000</t>
  </si>
  <si>
    <t>advanced_logic 10000</t>
  </si>
  <si>
    <t>对选中舰船造成10000伤害</t>
  </si>
  <si>
    <t>damage 10000</t>
  </si>
  <si>
    <t>对选中行星增加破坏度</t>
  </si>
  <si>
    <t>effect add_planet_devastation =</t>
  </si>
  <si>
    <t>对选中局势增加进度</t>
  </si>
  <si>
    <t>effect add_situation_progress =</t>
  </si>
  <si>
    <t>使帝国1对0增加100好感</t>
  </si>
  <si>
    <t>add_opinion 1 0 100</t>
  </si>
  <si>
    <t>向目标1增加1000渗透度</t>
  </si>
  <si>
    <t>add_spynetwork_value 1 1000</t>
  </si>
  <si>
    <t>向目标1增加100情报</t>
  </si>
  <si>
    <t>add_intel 1 100</t>
  </si>
  <si>
    <t>向目标1增加50忠诚度</t>
  </si>
  <si>
    <t>add_loyalty 1 50</t>
  </si>
  <si>
    <t>向1号特化附庸国家增加1000经验</t>
  </si>
  <si>
    <t>add_subject_xp 1 1000</t>
  </si>
  <si>
    <t>ai侵略性最大化</t>
  </si>
  <si>
    <t>berserk_ai</t>
  </si>
  <si>
    <t>完成环境改造</t>
  </si>
  <si>
    <t>finish_terraform</t>
  </si>
  <si>
    <t>将1号帝国整合进玩家帝国</t>
  </si>
  <si>
    <t>force_integrate 1</t>
  </si>
  <si>
    <t>改革物种权利</t>
  </si>
  <si>
    <t>free_policies</t>
  </si>
  <si>
    <t>改革政府</t>
  </si>
  <si>
    <t>free_government</t>
  </si>
  <si>
    <t>无限策略</t>
  </si>
  <si>
    <t>无限法令</t>
  </si>
  <si>
    <t>unlock_edicts</t>
  </si>
  <si>
    <t>增加议程进度1000</t>
  </si>
  <si>
    <t>advance_council_agenda 1000</t>
  </si>
  <si>
    <t>使终末危机的倍率乘10倍</t>
  </si>
  <si>
    <t>effect multiply_crisis_strength = 10</t>
  </si>
  <si>
    <t>设置已完成的星界裂隙数量</t>
  </si>
  <si>
    <t>set_completed_rifts 5</t>
  </si>
  <si>
    <t>解锁内阁席位1</t>
  </si>
  <si>
    <t>effect unlock_council_slots = 1</t>
  </si>
  <si>
    <t>推进当前星球考古阶段</t>
  </si>
  <si>
    <t>finish_arc_stage</t>
  </si>
  <si>
    <t>删除这个考古遗址</t>
  </si>
  <si>
    <t>effect destroy_archaeological_site = this</t>
  </si>
  <si>
    <t>推进当前星界裂隙阶段</t>
  </si>
  <si>
    <t>finish_rift_stage</t>
  </si>
  <si>
    <t>删除这个星界裂隙</t>
  </si>
  <si>
    <t>effect destroy_astral_rift = this</t>
  </si>
  <si>
    <t>成就状态</t>
  </si>
  <si>
    <t>achievement_status</t>
  </si>
  <si>
    <t>激活遗珍ID</t>
  </si>
  <si>
    <r>
      <rPr>
        <sz val="10"/>
        <color theme="1"/>
        <rFont val="黑体"/>
        <charset val="134"/>
      </rPr>
      <t xml:space="preserve">activate_relic </t>
    </r>
    <r>
      <rPr>
        <sz val="10.5"/>
        <color rgb="FF202122"/>
        <rFont val="宋体"/>
        <charset val="134"/>
      </rPr>
      <t>遗珍ID</t>
    </r>
  </si>
  <si>
    <t>摧毁所选殖民地</t>
  </si>
  <si>
    <t>effect destroy_colony</t>
  </si>
  <si>
    <t>添加全部遗珍</t>
  </si>
  <si>
    <t>add_relic all</t>
  </si>
  <si>
    <t>查看舰船目标</t>
  </si>
  <si>
    <t>debuglines</t>
  </si>
  <si>
    <t>1号国家和玩家和平</t>
  </si>
  <si>
    <t>peace_on_player 1</t>
  </si>
  <si>
    <t>结算游戏</t>
  </si>
  <si>
    <t>game_over</t>
  </si>
  <si>
    <t>生成所有派系</t>
  </si>
  <si>
    <t>factions.spawnall</t>
  </si>
  <si>
    <t>查看科技权重</t>
  </si>
  <si>
    <t>techweights</t>
  </si>
  <si>
    <t>联邦</t>
  </si>
  <si>
    <t>联邦法律切换无冷却时间</t>
  </si>
  <si>
    <t>skip_federation_cooldowns</t>
  </si>
  <si>
    <t>增加联邦等级经验</t>
  </si>
  <si>
    <t>federation_add_experience 20000</t>
  </si>
  <si>
    <t>增加联邦团结度</t>
  </si>
  <si>
    <t>federation_add_cohesion 1000</t>
  </si>
  <si>
    <t>增加联邦每月团结度</t>
  </si>
  <si>
    <t>federation_add_cohesion_speed 20</t>
  </si>
  <si>
    <t>选举联邦主席</t>
  </si>
  <si>
    <t>federation_examine_leader</t>
  </si>
  <si>
    <t>星海共同体</t>
  </si>
  <si>
    <t>结束参议院休会</t>
  </si>
  <si>
    <t>force_senate_vote</t>
  </si>
  <si>
    <t>结束共同体投票</t>
  </si>
  <si>
    <t>end_senate_session</t>
  </si>
  <si>
    <t>移除星海共同体议案冷却时间</t>
  </si>
  <si>
    <t>skip_galactic_community_cooldowns</t>
  </si>
  <si>
    <t>增加帝国权威100</t>
  </si>
  <si>
    <t>imperial_authority 100</t>
  </si>
  <si>
    <t>星球决议</t>
  </si>
  <si>
    <t>解锁决议：白骨之城</t>
  </si>
  <si>
    <t>effect set_country_flag = city_of_bones_completed</t>
  </si>
  <si>
    <t>解锁决议：昼半球发电</t>
  </si>
  <si>
    <t>effect set_country_flag = tidal_lock_knowledge</t>
  </si>
  <si>
    <t>解锁决议：孵化风中生物</t>
  </si>
  <si>
    <t>effect = {set_variable = {which = num_authorized_wind_creatures value = 100}｝</t>
  </si>
  <si>
    <t>解锁决议：岩蠹巢穴</t>
  </si>
  <si>
    <t>effect set_country_flag = can_breed_rockworm_hives</t>
  </si>
  <si>
    <t>解锁决议：展出艺术纪念碑</t>
  </si>
  <si>
    <t>effect set_country_flag = artist_monument_collector</t>
  </si>
  <si>
    <t>设置艺术纪念碑数量</t>
  </si>
  <si>
    <r>
      <rPr>
        <sz val="10"/>
        <rFont val="黑体"/>
        <charset val="134"/>
      </rPr>
      <t xml:space="preserve">effect = {set_variable = { which = </t>
    </r>
    <r>
      <rPr>
        <i/>
        <sz val="10"/>
        <rFont val="黑体"/>
        <charset val="134"/>
      </rPr>
      <t xml:space="preserve">artist_monument_purchased </t>
    </r>
    <r>
      <rPr>
        <sz val="10"/>
        <rFont val="黑体"/>
        <charset val="134"/>
      </rPr>
      <t>value = 1 }}</t>
    </r>
  </si>
  <si>
    <t>解锁决议：激活次元操纵装置</t>
  </si>
  <si>
    <t>effect set_planet_flag = dimensional_manipulation_device_deactivated</t>
  </si>
  <si>
    <t>解锁决议：添加分型之种</t>
  </si>
  <si>
    <t>effect = {set_variable = {which = num_authorized_fractal_seeds value = 9}}</t>
  </si>
  <si>
    <t>解锁决议：神圣算法决议</t>
  </si>
  <si>
    <t>effect set_country_flag = divine_algorithm</t>
  </si>
  <si>
    <t>解锁决议：展示袖珍行星外壳</t>
  </si>
  <si>
    <t>effect set_country_flag = can_build_microplanet_memorial</t>
  </si>
  <si>
    <t>陆军</t>
  </si>
  <si>
    <t>解锁陆军：曲跃雏</t>
  </si>
  <si>
    <t>effect set_country_flag = unlocked_warplings</t>
  </si>
  <si>
    <t>解锁陆军：焰爆部队</t>
  </si>
  <si>
    <t>effect set_country_flag = unlocked_flamestorm_troopers</t>
  </si>
  <si>
    <t>解锁陆军：泰坦巨兽</t>
  </si>
  <si>
    <t>effect set_country_flag = titanic_life_soldiers</t>
  </si>
  <si>
    <t>选中星球输入</t>
  </si>
  <si>
    <t>effect set_planet_flag = titanic_life_can_build</t>
  </si>
  <si>
    <t>改变招募上限</t>
  </si>
  <si>
    <t>effect = {set_variable = {which = "titanic_life_soldier_count" value = 3}}</t>
  </si>
  <si>
    <t>解锁陆军：阿兹詹虫</t>
  </si>
  <si>
    <t>effect set_country_flag = titanic_azizian_soldiers</t>
  </si>
  <si>
    <t>effect set_planet_flag = titanic_azizian_can_build</t>
  </si>
  <si>
    <t>effect = {set_variable = { which = "titanic_azizian_soldier_count" value = 3}}</t>
  </si>
  <si>
    <t>法令</t>
  </si>
  <si>
    <t>解锁法令：自动清除</t>
  </si>
  <si>
    <t>effect set_country_flag = edict_automated_disinfection</t>
  </si>
  <si>
    <t>解锁法令：星界隐形</t>
  </si>
  <si>
    <t>effect set_country_flag = astral_cloaking_available</t>
  </si>
  <si>
    <t>解锁法令：改善工作环境</t>
  </si>
  <si>
    <t>effect set_country_flag = edict_improved_work_environment</t>
  </si>
  <si>
    <t>解锁法令：广泛传感器搜寻</t>
  </si>
  <si>
    <t>effect set_country_flag = edict_super_sensors</t>
  </si>
  <si>
    <t>解锁法令：改善能源倡议</t>
  </si>
  <si>
    <t>effect set_country_flag = edict_renewable_energy</t>
  </si>
  <si>
    <t>解锁法令：大师的教诲：上上善道</t>
  </si>
  <si>
    <t>effect set_country_flag = edict_masters_writings_politics</t>
  </si>
  <si>
    <t>解锁法令：大师的教诲：哲学思辩</t>
  </si>
  <si>
    <t>effect set_country_flag = edict_masters_writings_philosophy</t>
  </si>
  <si>
    <t>解锁法令：大师的教诲：外交信任</t>
  </si>
  <si>
    <t>effect set_country_flag = edict_masters_writings_diplomacy</t>
  </si>
  <si>
    <t>解锁法令：大师的教诲：战争国度</t>
  </si>
  <si>
    <t>effect set_country_flag = edict_masters_writings_war</t>
  </si>
  <si>
    <t>物种特质</t>
  </si>
  <si>
    <t>解锁龙鳞化特质选项</t>
  </si>
  <si>
    <t>effect set_country_flag = harvested_dragon_dna</t>
  </si>
  <si>
    <t>解锁多肢化特质选项</t>
  </si>
  <si>
    <t>effect set_country_flag = harvested_tiyanki_dna</t>
  </si>
  <si>
    <t>解锁虚体化特质选项</t>
  </si>
  <si>
    <t>effect set_country_flag = harvested_voidspawn_dna</t>
  </si>
  <si>
    <t>解锁辐射合成特质选项</t>
  </si>
  <si>
    <t>effect set_country_flag = harvested_radiotrophic_dna</t>
  </si>
  <si>
    <t>解锁拾荒机器特质选项</t>
  </si>
  <si>
    <t>effect set_country_flag = harvested_scavenger_parts</t>
  </si>
  <si>
    <t>解锁无限球体特质选项</t>
  </si>
  <si>
    <t>effect set_country_flag = harvested_sphere_parts</t>
  </si>
  <si>
    <t>解锁神秘堡垒特质选项</t>
  </si>
  <si>
    <t>effect set_country_flag = harvested_fortress_parts</t>
  </si>
  <si>
    <t>解锁远古无畏特质选项</t>
  </si>
  <si>
    <t>effect set_country_flag = harvested_dreadnought_parts</t>
  </si>
  <si>
    <t>建筑</t>
  </si>
  <si>
    <t>解锁建筑：卡兰卡水晶厂</t>
  </si>
  <si>
    <t>effect set_country_flag = lithoid_crystal_plant</t>
  </si>
  <si>
    <t>解锁建筑：文化中心</t>
  </si>
  <si>
    <t>effect set_country_flag=artist_building_patron</t>
  </si>
  <si>
    <t>解锁建筑：拜金教神龛</t>
  </si>
  <si>
    <t>effect set_country_flag=nuumismatic_shrine</t>
  </si>
  <si>
    <t>解锁建筑：废物回收中心</t>
  </si>
  <si>
    <t>effect set_country_flag=bought_waste_reprocessing_center</t>
  </si>
  <si>
    <t>解锁建筑：织缕圣所</t>
  </si>
  <si>
    <t>effect set_country_flag=composer_covenant_rank_1</t>
  </si>
  <si>
    <t>解锁建筑：喰煞圣所</t>
  </si>
  <si>
    <t>effect set_country_flag=eater_covenant_rank_1</t>
  </si>
  <si>
    <t>解锁建筑：器具圣所</t>
  </si>
  <si>
    <t>effect set_country_flag=instrument_covenant_rank_1</t>
  </si>
  <si>
    <t>解锁建筑：低语圣所</t>
  </si>
  <si>
    <t>effect set_country_flag=whisperers_covenant_rank_1</t>
  </si>
  <si>
    <t>星系</t>
  </si>
  <si>
    <t>添加/移除超空间航道</t>
  </si>
  <si>
    <t>effect = { solar_system = { set_star_flag =mod } }</t>
  </si>
  <si>
    <t>选择恒星</t>
  </si>
  <si>
    <t>effect = { solar_system = { every_system = { limit = { has_star_flag = mod } add_hyperlane = { from = this to = prev } } } }</t>
  </si>
  <si>
    <t>添加超空间航道</t>
  </si>
  <si>
    <t>effect = { solar_system = { every_system = { limit = { has_star_flag = mod } remove_hyperlane = { from = this to = prev } } } }</t>
  </si>
  <si>
    <t>移除超空间航道</t>
  </si>
  <si>
    <t>effect = { every_system = { limit = { has_star_flag = mod } remove_star_flag = mod } }</t>
  </si>
  <si>
    <t>取消选中</t>
  </si>
  <si>
    <t>创建天选民</t>
  </si>
  <si>
    <t>effect random_rim_system = { system_event = { id = fircon.3500 } }</t>
  </si>
  <si>
    <t>创建极域警哨</t>
  </si>
  <si>
    <t>effect random_rim_system = { system_event = { id = ancrel.12055 } }</t>
  </si>
  <si>
    <t>机械爹</t>
  </si>
  <si>
    <t>变成好爹</t>
  </si>
  <si>
    <t>effect random_country = { limit = { has_civic = civic_custodian_directives } remove_country_flag = fallen_machine_empire_awaken_2 set_country_flag = fallen_machine_empire_awaken_1 }</t>
  </si>
  <si>
    <t>变成疯爹</t>
  </si>
  <si>
    <t>effect random_country = { limit = { has_civic = civic_custodian_directives } remove_country_flag = fallen_machine_empire_awaken_1 set_country_flag = fallen_machine_empire_awaken_2 }</t>
  </si>
  <si>
    <t>L-星门</t>
  </si>
  <si>
    <t>灰蛊舰队</t>
  </si>
  <si>
    <t>effect if = { remove_global_flag = gray_goo_crisis_set remove_global_flag = active_gray_goo remove_global_flag = dragon_season remove_global_flag = gray_goo_empire_set }
effect if = { set_global_flag = gray_goo_crisis_set }</t>
  </si>
  <si>
    <t>纳米星龙</t>
  </si>
  <si>
    <t>effect if = { remove_global_flag = gray_goo_crisis_set remove_global_flag = active_gray_goo remove_global_flag = dragon_season remove_global_flag = gray_goo_empire_set }
effect if = { set_global_flag = dragon_season }</t>
  </si>
  <si>
    <t>纳米国家</t>
  </si>
  <si>
    <t>effect if = { remove_global_flag = gray_goo_crisis_set remove_global_flag = active_gray_goo remove_global_flag = dragon_season remove_global_flag = gray_goo_empire_set }
effect if = { set_global_flag = gray_goo_empire_set }</t>
  </si>
  <si>
    <t>无事发生</t>
  </si>
  <si>
    <t>effect if = { remove_global_flag = gray_goo_crisis_set remove_global_flag = active_gray_goo remove_global_flag = dragon_season remove_global_flag = gray_goo_empire_set }
effect if = { set_global_flag = default }</t>
  </si>
  <si>
    <t>灵能</t>
  </si>
  <si>
    <t>变更生命之织缕局势</t>
  </si>
  <si>
    <t>effect = {set_variable = {which = composer_covenant_rank value = 150}</t>
  </si>
  <si>
    <t>20/50/90/150时触发事件</t>
  </si>
  <si>
    <t>变更世界之喰煞局势</t>
  </si>
  <si>
    <t>effect = {set_variable = {which = eater_covenant_rank value = 150}</t>
  </si>
  <si>
    <t>变更渴求之器具局势</t>
  </si>
  <si>
    <t>effect = {set_variable = {which = instrument_covenant_rank value = 150}</t>
  </si>
  <si>
    <t>变更虚空之低语局势</t>
  </si>
  <si>
    <t>effect = {set_variable = {which = whisperers_covenant_rank value = 150}</t>
  </si>
  <si>
    <t>先驱者</t>
  </si>
  <si>
    <t>先驱者—泽珞族</t>
  </si>
  <si>
    <t>effect set_country_flag = zroni_intro</t>
  </si>
  <si>
    <t>国家界面输入</t>
  </si>
  <si>
    <t>effect set_country_flag = zroni_arc_chain_ID</t>
  </si>
  <si>
    <t>选中星球输入，ID为选中星球ID</t>
  </si>
  <si>
    <t>effect create_archaeological_site = zroni_digsite_1</t>
  </si>
  <si>
    <t>先驱者—巴奥</t>
  </si>
  <si>
    <t>effect set_country_flag = baol_intro</t>
  </si>
  <si>
    <t>effect set_country_flag = baol_arc_chain_ID</t>
  </si>
  <si>
    <t>effect create_archaeological_site = grunur_digsite_1</t>
  </si>
  <si>
    <t>数量</t>
  </si>
  <si>
    <t>向人格仓库中添加人格数量</t>
  </si>
  <si>
    <t>effect = {set_variable = {which = "num_dead_identities" value = 1 } }</t>
  </si>
  <si>
    <t>改变光耀者特质的力量</t>
  </si>
  <si>
    <t>effect = {ruler = {change_variable = {which = paragon_origin_story_ruling value = 1}</t>
  </si>
  <si>
    <t>模块化五金激活次数</t>
  </si>
  <si>
    <t>effect = {change_variable = { which = modularium_usage_count value = 1}}</t>
  </si>
  <si>
    <t>创世上球次数</t>
  </si>
  <si>
    <t>effect = {change_variable = { which = presapients_guided value = 1 }}</t>
  </si>
  <si>
    <t>太空风暴</t>
  </si>
  <si>
    <t>选中恒星召唤重力风暴</t>
  </si>
  <si>
    <t>effect = {solar_system = {spawn_random_storm = {type = gravity_storm immediate = yes cosmic_storm_start_position = this.solar_system}}}</t>
  </si>
  <si>
    <t>选中恒星召唤星尘风暴</t>
  </si>
  <si>
    <t>effect = {solar_system = {spawn_random_storm = {type = celestial_storm immediate = yes cosmic_storm_start_position = this.solar_system}}}</t>
  </si>
  <si>
    <t>选中恒星召唤电力风暴</t>
  </si>
  <si>
    <t>effect = {solar_system = {spawn_random_storm = {type = electric_storm immediate = yes cosmic_storm_start_position = this.solar_system}}}</t>
  </si>
  <si>
    <t>选中恒星召唤粒子风暴</t>
  </si>
  <si>
    <t>effect = {solar_system = {spawn_random_storm = {type = particle_storm immediate = yes cosmic_storm_start_position = this.solar_system}}}</t>
  </si>
  <si>
    <t>选中恒星召唤辐射风暴</t>
  </si>
  <si>
    <t>effect = {solar_system = {spawn_random_storm = {type = solar_storm immediate = yes cosmic_storm_start_position = this.solar_system}}}</t>
  </si>
  <si>
    <t>选中恒星召唤磁力风暴</t>
  </si>
  <si>
    <t>effect = {solar_system = {spawn_random_storm = {type = magnetic_storm immediate = yes cosmic_storm_start_position = this.solar_system}}}</t>
  </si>
  <si>
    <t>选中恒星召唤虚境风暴</t>
  </si>
  <si>
    <t>effect = {solar_system = {spawn_random_storm = {type = shroud_storm immediate = yes cosmic_storm_start_position = this.solar_system}}}</t>
  </si>
  <si>
    <t>选中恒星召唤枢纽风暴</t>
  </si>
  <si>
    <t>选中恒星召唤随机风暴</t>
  </si>
  <si>
    <t>effect = {solar_system = {spawn_random_storm = {type = psi_storm_1 immediate = yes cosmic_storm_start_position = this.solar_system}}}</t>
  </si>
  <si>
    <t>选中受风暴影响的星球消除概风暴</t>
  </si>
  <si>
    <t>effect solar_system = { every_cosmic_storm = { limit = { any_system_within_storm = { is_same_value = prevprev } } destroy_cosmic_storm = yes } }</t>
  </si>
  <si>
    <t>消除星系内所有风暴</t>
  </si>
  <si>
    <t>effect = { every_cosmic_storm = { destroy_cosmic_storm = yes }</t>
  </si>
  <si>
    <t>太空生物</t>
  </si>
  <si>
    <t>向生态园添加生物</t>
  </si>
  <si>
    <t>effect add_to_vivarium = { design = NAME_Large_Crystal_Entity_Blue rarity = rare amount = 50}</t>
  </si>
  <si>
    <t>design=生物船代码，rarity=品质，amount=数量</t>
  </si>
  <si>
    <t>给予太空变形虫卓绝基因</t>
  </si>
  <si>
    <t>effect give_dna = { ship_category = space_amoeba rarity = exceptional }</t>
  </si>
  <si>
    <t>生物船代码去全局舰船搜索</t>
  </si>
  <si>
    <t>给予缇扬奇卓绝基因</t>
  </si>
  <si>
    <t>effect give_dna = { ship_category = tiyanki rarity = exceptional }</t>
  </si>
  <si>
    <t>普通：common</t>
  </si>
  <si>
    <t>给予晶态实体卓绝基因</t>
  </si>
  <si>
    <t>effect give_dna = { ship_category = crystalline_entity rarity = exceptional }</t>
  </si>
  <si>
    <t>罕见：rare</t>
  </si>
  <si>
    <t>给予虚空虫卓绝基因</t>
  </si>
  <si>
    <t>effect give_dna = { ship_category = voidworm rarity = exceptional }</t>
  </si>
  <si>
    <t>史诗：epic</t>
  </si>
  <si>
    <t>给予岩居兽卓绝基因</t>
  </si>
  <si>
    <t>effect give_dna = { ship_category = cutholoid rarity = exceptional }</t>
  </si>
  <si>
    <t>卓绝：exceptional</t>
  </si>
  <si>
    <t>模式制造者</t>
  </si>
  <si>
    <t>NAME_Patternwalker</t>
  </si>
  <si>
    <r>
      <rPr>
        <sz val="24"/>
        <rFont val="方正公文黑体"/>
        <charset val="134"/>
      </rPr>
      <t>3.14起源代码（</t>
    </r>
    <r>
      <rPr>
        <sz val="24"/>
        <rFont val="标准粗黑"/>
        <charset val="134"/>
      </rPr>
      <t>2024.11.13）</t>
    </r>
  </si>
  <si>
    <t>状态</t>
  </si>
  <si>
    <t>序号</t>
  </si>
  <si>
    <t>起源名称</t>
  </si>
  <si>
    <t>控制台代码</t>
  </si>
  <si>
    <t>玩家
可选</t>
  </si>
  <si>
    <t>繁荣统一</t>
  </si>
  <si>
    <t>effect set_origin = origin_default</t>
  </si>
  <si>
    <t>机械师</t>
  </si>
  <si>
    <t>effect set_origin = origin_mechanists</t>
  </si>
  <si>
    <t>协同进化</t>
  </si>
  <si>
    <t>effect set_origin = origin_syncretic_evolution</t>
  </si>
  <si>
    <t>生命之籽</t>
  </si>
  <si>
    <t>effect set_origin = origin_life_seeded</t>
  </si>
  <si>
    <t>后启示录</t>
  </si>
  <si>
    <t>effect set_origin = origin_post_apocalyptic</t>
  </si>
  <si>
    <t>复国孑遗</t>
  </si>
  <si>
    <t>effect set_origin = origin_remnants</t>
  </si>
  <si>
    <t>破碎之环</t>
  </si>
  <si>
    <t>effect set_origin = origin_shattered_ring</t>
  </si>
  <si>
    <t>虚空居者</t>
  </si>
  <si>
    <t>effect set_origin = origin_void_dwellers</t>
  </si>
  <si>
    <t>先辈子弟</t>
  </si>
  <si>
    <t>effect set_origin = origin_scion</t>
  </si>
  <si>
    <t>繁星之门</t>
  </si>
  <si>
    <t>effect set_origin = origin_galactic_doorstep</t>
  </si>
  <si>
    <t>生命之树</t>
  </si>
  <si>
    <t>effect set_origin = origin_tree_of_life</t>
  </si>
  <si>
    <t>屹于巨人之肩</t>
  </si>
  <si>
    <t>effect set_origin = origin_shoulders_of_giants</t>
  </si>
  <si>
    <t>降世灾星</t>
  </si>
  <si>
    <t>effect set_origin = origin_lithoid</t>
  </si>
  <si>
    <t>资源统合</t>
  </si>
  <si>
    <t>effect set_origin = origin_machine</t>
  </si>
  <si>
    <t>共同命运</t>
  </si>
  <si>
    <t>effect set_origin = origin_common_ground</t>
  </si>
  <si>
    <t>一方霸主</t>
  </si>
  <si>
    <t>effect set_origin = origin_hegemon</t>
  </si>
  <si>
    <t>末日降临</t>
  </si>
  <si>
    <t>effect set_origin = origin_doomsday</t>
  </si>
  <si>
    <t>失落行星</t>
  </si>
  <si>
    <t>effect set_origin = origin_lost_colony</t>
  </si>
  <si>
    <t>食尸文化</t>
  </si>
  <si>
    <t>effect set_origin = origin_necrophage</t>
  </si>
  <si>
    <t>克隆大军</t>
  </si>
  <si>
    <t>effect set_origin = origin_clone_army</t>
  </si>
  <si>
    <t>与龙共舞</t>
  </si>
  <si>
    <t>effect set_origin = origin_here_be_dragons</t>
  </si>
  <si>
    <t>海洋天堂</t>
  </si>
  <si>
    <t>effect set_origin = origin_ocean_paradise</t>
  </si>
  <si>
    <t>始祖蜂巢</t>
  </si>
  <si>
    <t>effect set_origin = origin_progenitor_hive</t>
  </si>
  <si>
    <t>地底人</t>
  </si>
  <si>
    <t>effect set_origin = origin_subterranean</t>
  </si>
  <si>
    <t>射向星际</t>
  </si>
  <si>
    <t>effect set_origin = origin_star_slingshot</t>
  </si>
  <si>
    <t>虚境导师</t>
  </si>
  <si>
    <t>effect set_origin = origin_shroudwalker_apprentice</t>
  </si>
  <si>
    <t>帝国封邑</t>
  </si>
  <si>
    <t>effect set_origin = origin_imperial_vassal</t>
  </si>
  <si>
    <t>强夺天工</t>
  </si>
  <si>
    <t>effect set_origin = origin_overtuned</t>
  </si>
  <si>
    <t>毒圣骑士</t>
  </si>
  <si>
    <t>effect set_origin = origin_toxic_knights</t>
  </si>
  <si>
    <t>血债血偿</t>
  </si>
  <si>
    <t>effect set_origin = origin_payback</t>
  </si>
  <si>
    <t>粉碎的枷锁</t>
  </si>
  <si>
    <t>effect set_origin = origin_broken_shackles</t>
  </si>
  <si>
    <t>黑暗之怖</t>
  </si>
  <si>
    <t>effect set_origin = origin_fear_of_the_dark</t>
  </si>
  <si>
    <t>君临天下</t>
  </si>
  <si>
    <t>effect set_origin = origin_legendary_leader</t>
  </si>
  <si>
    <t>硕果协作</t>
  </si>
  <si>
    <t>effect set_origin = origin_fruitful</t>
  </si>
  <si>
    <t>裂隙当空</t>
  </si>
  <si>
    <t>effect set_origin = origin_riftworld</t>
  </si>
  <si>
    <t>义体信条</t>
  </si>
  <si>
    <t>effect set_origin = origin_cybernetic_creed</t>
  </si>
  <si>
    <t>合成繁衍</t>
  </si>
  <si>
    <t>effect set_origin = origin_synthetic_fertility</t>
  </si>
  <si>
    <t>电弧焊机</t>
  </si>
  <si>
    <t>effect set_origin = origin_arc_welders</t>
  </si>
  <si>
    <t>追风者</t>
  </si>
  <si>
    <t>effect set_origin = origin_storm_chasers</t>
  </si>
  <si>
    <t>寻宝猎人</t>
  </si>
  <si>
    <t>effect set_origin = origin_treasure_hunters</t>
  </si>
  <si>
    <t>原始呼唤</t>
  </si>
  <si>
    <t>effect set_origin = origin_primal_calling</t>
  </si>
  <si>
    <t>玩家
不可选</t>
  </si>
  <si>
    <t>长者之裔</t>
  </si>
  <si>
    <t>effect set_origin = origin_fallen_empire</t>
  </si>
  <si>
    <t>发展中文明</t>
  </si>
  <si>
    <t>effect set_origin = origin_default_pre_ftl</t>
  </si>
  <si>
    <t>通天之梯</t>
  </si>
  <si>
    <t>effect set_origin = origin_slavers</t>
  </si>
  <si>
    <t>分离主义者</t>
  </si>
  <si>
    <t>effect set_origin = origin_separatists</t>
  </si>
  <si>
    <t>赢得解放</t>
  </si>
  <si>
    <t>effect set_origin = origin_liberated</t>
  </si>
  <si>
    <t>可汗的继业者</t>
  </si>
  <si>
    <t>effect set_origin = origin_khan_successor</t>
  </si>
  <si>
    <t>帝国领主</t>
  </si>
  <si>
    <t>effect set_origin = origin_imperial_vassal_overlord</t>
  </si>
  <si>
    <t>霸主部从</t>
  </si>
  <si>
    <t>effect set_origin = origin_hegemon_npc</t>
  </si>
  <si>
    <t>启蒙开化</t>
  </si>
  <si>
    <t>effect set_origin = origin_enlightened</t>
  </si>
  <si>
    <t>恶魔侵军</t>
  </si>
  <si>
    <t>effect set_origin = origin_demonic_incursion</t>
  </si>
  <si>
    <t>effect set_origin = origin_common_ground_npc</t>
  </si>
  <si>
    <r>
      <rPr>
        <sz val="24"/>
        <color theme="1"/>
        <rFont val="标准粗黑"/>
        <charset val="134"/>
      </rPr>
      <t>3.14国策代码（2024.11.13）</t>
    </r>
    <r>
      <rPr>
        <sz val="10"/>
        <color theme="1"/>
        <rFont val="标准粗黑"/>
        <charset val="134"/>
      </rPr>
      <t>注：未满足条件的国策不会生效</t>
    </r>
  </si>
  <si>
    <t>类型</t>
  </si>
  <si>
    <t>名称</t>
  </si>
  <si>
    <t>添加代码</t>
  </si>
  <si>
    <t>移除代码</t>
  </si>
  <si>
    <t>key</t>
  </si>
  <si>
    <t>普政</t>
  </si>
  <si>
    <t>徭役制</t>
  </si>
  <si>
    <t>civic_corvee_system</t>
  </si>
  <si>
    <t>帝国信仰</t>
  </si>
  <si>
    <t>civic_imperial_cult</t>
  </si>
  <si>
    <t>自由灯塔</t>
  </si>
  <si>
    <t>civic_beacon_of_liberty</t>
  </si>
  <si>
    <t>崇高圣职</t>
  </si>
  <si>
    <t>civic_exalted_priesthood</t>
  </si>
  <si>
    <t>哲人王</t>
  </si>
  <si>
    <t>civic_philosopher_king</t>
  </si>
  <si>
    <t>精英政治</t>
  </si>
  <si>
    <t>civic_meritocracy</t>
  </si>
  <si>
    <t>公民兵役</t>
  </si>
  <si>
    <t>civic_citizen_service</t>
  </si>
  <si>
    <t>技术治国</t>
  </si>
  <si>
    <t>civic_technocracy</t>
  </si>
  <si>
    <t>封建社会</t>
  </si>
  <si>
    <t>civic_feudal_realm</t>
  </si>
  <si>
    <t>警察国度</t>
  </si>
  <si>
    <t>civic_police_state</t>
  </si>
  <si>
    <t>理想本心</t>
  </si>
  <si>
    <t>civic_idealistic_foundation</t>
  </si>
  <si>
    <t>环保主义者</t>
  </si>
  <si>
    <t>civic_environmentalist</t>
  </si>
  <si>
    <t>贩奴公会</t>
  </si>
  <si>
    <t>civic_slaver_guilds</t>
  </si>
  <si>
    <t>内圣之道</t>
  </si>
  <si>
    <t>civic_inwards_perfection</t>
  </si>
  <si>
    <t>尚武文化</t>
  </si>
  <si>
    <t>civic_warrior_culture</t>
  </si>
  <si>
    <t>卓越海军</t>
  </si>
  <si>
    <t>civic_distinguished_admiralty</t>
  </si>
  <si>
    <t>自由庇护所</t>
  </si>
  <si>
    <t>civic_free_haven</t>
  </si>
  <si>
    <t>面具帝国</t>
  </si>
  <si>
    <t>civic_cutthroat_politics</t>
  </si>
  <si>
    <t>企业国度</t>
  </si>
  <si>
    <t>civic_corporate_dominion</t>
  </si>
  <si>
    <t>田园牧歌</t>
  </si>
  <si>
    <t>civic_agrarian_idyll</t>
  </si>
  <si>
    <t>影子内阁</t>
  </si>
  <si>
    <t>civic_shadow_council</t>
  </si>
  <si>
    <t>矿业公会</t>
  </si>
  <si>
    <t>civic_mining_guilds</t>
  </si>
  <si>
    <t>议会制度</t>
  </si>
  <si>
    <t>civic_parliamentary_system</t>
  </si>
  <si>
    <t>高效吏治</t>
  </si>
  <si>
    <t>civic_efficient_bureaucracy</t>
  </si>
  <si>
    <t>国民主义热枕</t>
  </si>
  <si>
    <t>civic_nationalistic_zeal</t>
  </si>
  <si>
    <t>实用建筑</t>
  </si>
  <si>
    <t>civic_functional_architecture</t>
  </si>
  <si>
    <t>贵族精英</t>
  </si>
  <si>
    <t>civic_aristocratic_elite</t>
  </si>
  <si>
    <t>同甘共苦</t>
  </si>
  <si>
    <t>civic_shared_burden</t>
  </si>
  <si>
    <t>种族洁癖</t>
  </si>
  <si>
    <t>civic_fanatic_purifiers</t>
  </si>
  <si>
    <t>野蛮掠夺者</t>
  </si>
  <si>
    <t>civic_barbaric_despoilers</t>
  </si>
  <si>
    <t>拜占庭式官僚</t>
  </si>
  <si>
    <t>civic_byzantine_bureaucracy</t>
  </si>
  <si>
    <t>商人公会</t>
  </si>
  <si>
    <t>civic_merchant_guilds</t>
  </si>
  <si>
    <t>逝者军势</t>
  </si>
  <si>
    <t>civic_reanimated_armies</t>
  </si>
  <si>
    <t>外交使团</t>
  </si>
  <si>
    <t>civic_diplomatic_corps</t>
  </si>
  <si>
    <t>死亡教团</t>
  </si>
  <si>
    <t>civic_death_cult</t>
  </si>
  <si>
    <t>记念主义</t>
  </si>
  <si>
    <t>civic_memorialist</t>
  </si>
  <si>
    <t>催化加工</t>
  </si>
  <si>
    <t>civic_catalytic_processing</t>
  </si>
  <si>
    <t>能工巧匠</t>
  </si>
  <si>
    <t>civic_crafters</t>
  </si>
  <si>
    <t>寻乐者</t>
  </si>
  <si>
    <t>civic_pleasure_seekers</t>
  </si>
  <si>
    <t>田园绽放</t>
  </si>
  <si>
    <t>civic_idyllic_bloom</t>
  </si>
  <si>
    <t>渔夫</t>
  </si>
  <si>
    <t>civic_anglers</t>
  </si>
  <si>
    <t>海洋机械</t>
  </si>
  <si>
    <t>civic_machine_anglers</t>
  </si>
  <si>
    <t>夸耀纯净派</t>
  </si>
  <si>
    <t>civic_pompous_purists</t>
  </si>
  <si>
    <t>诱变水疗中心</t>
  </si>
  <si>
    <t>civic_toxic_baths</t>
  </si>
  <si>
    <t>冷酷实业家</t>
  </si>
  <si>
    <t>civic_relentless_industrialists</t>
  </si>
  <si>
    <t>拾荒者</t>
  </si>
  <si>
    <t>civic_scavengers</t>
  </si>
  <si>
    <t>飞升主义</t>
  </si>
  <si>
    <t>civic_ascensionists</t>
  </si>
  <si>
    <t>知识宝库</t>
  </si>
  <si>
    <t>civic_memory_vault</t>
  </si>
  <si>
    <t>十字军之魂</t>
  </si>
  <si>
    <t>civic_crusader_spirit</t>
  </si>
  <si>
    <t>渴求的探险家</t>
  </si>
  <si>
    <t>civic_eager_explorers</t>
  </si>
  <si>
    <t>超空间特长</t>
  </si>
  <si>
    <t>civic_hyperspace_specialty</t>
  </si>
  <si>
    <t>维度崇拜</t>
  </si>
  <si>
    <t>civic_dimensional_worship</t>
  </si>
  <si>
    <t>英雄过往</t>
  </si>
  <si>
    <t>civic_heroic_tales</t>
  </si>
  <si>
    <t>压迫性独裁</t>
  </si>
  <si>
    <t>civic_dystopian_society</t>
  </si>
  <si>
    <t>选择性亲缘</t>
  </si>
  <si>
    <t>civic_selective_kinship</t>
  </si>
  <si>
    <t>暗之联盟</t>
  </si>
  <si>
    <t>civic_dark_consortium</t>
  </si>
  <si>
    <t>自然设计</t>
  </si>
  <si>
    <t>civic_natural_design</t>
  </si>
  <si>
    <t>主权监护</t>
  </si>
  <si>
    <t>civic_sovereign_guardianship</t>
  </si>
  <si>
    <t>创世向导</t>
  </si>
  <si>
    <t>civic_guided_sapience</t>
  </si>
  <si>
    <t>润滑储罐</t>
  </si>
  <si>
    <t>civic_toxic_baths_individual_machine</t>
  </si>
  <si>
    <t>快速复制者</t>
  </si>
  <si>
    <t>civic_individual_machine_replication</t>
  </si>
  <si>
    <t>静态研究分析</t>
  </si>
  <si>
    <t>civic_individual_machine_predictive_analysis</t>
  </si>
  <si>
    <t>战争机器</t>
  </si>
  <si>
    <t>civic_individual_machine_warbots</t>
  </si>
  <si>
    <t>星际气象研究</t>
  </si>
  <si>
    <t>civic_astrometeorology</t>
  </si>
  <si>
    <t>风暴热忱</t>
  </si>
  <si>
    <t>civic_storm_callers</t>
  </si>
  <si>
    <t>行星塑造师</t>
  </si>
  <si>
    <t>civic_environmental_architects</t>
  </si>
  <si>
    <t>星系策展人</t>
  </si>
  <si>
    <t>civic_galactic_curators</t>
  </si>
  <si>
    <t>驯兽师</t>
  </si>
  <si>
    <t>civic_beastmasters</t>
  </si>
  <si>
    <t>蜂巢</t>
  </si>
  <si>
    <t>亚空间突触</t>
  </si>
  <si>
    <t>civic_hive_subspace_ephapse</t>
  </si>
  <si>
    <t>天然神经网络</t>
  </si>
  <si>
    <t>civic_hive_natural_neural_network</t>
  </si>
  <si>
    <t>禁欲主义</t>
  </si>
  <si>
    <t>civic_hive_ascetic</t>
  </si>
  <si>
    <t>唯一意志</t>
  </si>
  <si>
    <t>civic_hive_one_mind</t>
  </si>
  <si>
    <t>一心多用</t>
  </si>
  <si>
    <t>civic_hive_divided_attention</t>
  </si>
  <si>
    <t>军团之威</t>
  </si>
  <si>
    <t>civic_hive_strength_of_legions</t>
  </si>
  <si>
    <t>意志整合</t>
  </si>
  <si>
    <t>civic_hive_subsumed_will</t>
  </si>
  <si>
    <t>集中知识</t>
  </si>
  <si>
    <t>civic_hive_pooled_knowledge</t>
  </si>
  <si>
    <t>噬杀蜂群</t>
  </si>
  <si>
    <t>civic_hive_devouring_swarm</t>
  </si>
  <si>
    <t>心有灵犀</t>
  </si>
  <si>
    <t>civic_hive_empath</t>
  </si>
  <si>
    <t>civic_hive_memorialist</t>
  </si>
  <si>
    <t>有机再加工</t>
  </si>
  <si>
    <t>civic_hive_catalytic_processing</t>
  </si>
  <si>
    <t>菌根理想</t>
  </si>
  <si>
    <t>civic_hive_idyllic_bloom</t>
  </si>
  <si>
    <t>重构池</t>
  </si>
  <si>
    <t>civic_hive_toxic_baths</t>
  </si>
  <si>
    <t>升格凝想</t>
  </si>
  <si>
    <t>civic_hive_ascensionists</t>
  </si>
  <si>
    <t>虫草工蜂</t>
  </si>
  <si>
    <t>civic_hive_cordyceptic_drones</t>
  </si>
  <si>
    <t>观星者</t>
  </si>
  <si>
    <t>civic_hive_stargazers</t>
  </si>
  <si>
    <t>神经元宝库</t>
  </si>
  <si>
    <t>civic_memory_vault_hive</t>
  </si>
  <si>
    <t>自律工蜂</t>
  </si>
  <si>
    <t>civic_hive_upkeep_twister</t>
  </si>
  <si>
    <t>虚空蜂巢</t>
  </si>
  <si>
    <t>civic_void_hive</t>
  </si>
  <si>
    <t>超空间同调</t>
  </si>
  <si>
    <t>civic_hive_hyperspace_specialty</t>
  </si>
  <si>
    <t>监护集群</t>
  </si>
  <si>
    <t>civic_hive_sovereign_guardianship</t>
  </si>
  <si>
    <t>固有设计</t>
  </si>
  <si>
    <t>civic_hive_natural_design</t>
  </si>
  <si>
    <t>创世共生</t>
  </si>
  <si>
    <t>civic_hive_guided_sapience</t>
  </si>
  <si>
    <t>荒野蜂群</t>
  </si>
  <si>
    <t>civic_hive_beastmasters</t>
  </si>
  <si>
    <t>气候建模</t>
  </si>
  <si>
    <t>civic_astrometeorology_hive</t>
  </si>
  <si>
    <t>培育蜂群</t>
  </si>
  <si>
    <t>civic_environmental_architects_hive</t>
  </si>
  <si>
    <t>保管网络</t>
  </si>
  <si>
    <t>civic_hive_galactic_curators</t>
  </si>
  <si>
    <t>智械</t>
  </si>
  <si>
    <t>失控机仆</t>
  </si>
  <si>
    <t>civic_machine_servitor</t>
  </si>
  <si>
    <t>铁心灭绝者</t>
  </si>
  <si>
    <t>civic_machine_terminator</t>
  </si>
  <si>
    <t>同化斗士</t>
  </si>
  <si>
    <t>civic_machine_assimilator</t>
  </si>
  <si>
    <t>施工机器人</t>
  </si>
  <si>
    <t>civic_machine_builder</t>
  </si>
  <si>
    <t>超负荷工厂</t>
  </si>
  <si>
    <t>civic_machine_factory_overclock</t>
  </si>
  <si>
    <t>一体化</t>
  </si>
  <si>
    <t>civic_machine_unitary_cohesion</t>
  </si>
  <si>
    <t>碎岩机</t>
  </si>
  <si>
    <t>civic_machine_rockbreakers</t>
  </si>
  <si>
    <t>零废弃物协议</t>
  </si>
  <si>
    <t>civic_machine_zero_waste_protocols</t>
  </si>
  <si>
    <t>强力续航</t>
  </si>
  <si>
    <t>civic_machine_built_to_last</t>
  </si>
  <si>
    <t>空中下载升级</t>
  </si>
  <si>
    <t>civic_machine_ota_updates</t>
  </si>
  <si>
    <t>civic_machine_warbots</t>
  </si>
  <si>
    <t>自检</t>
  </si>
  <si>
    <t>civic_machine_introspective</t>
  </si>
  <si>
    <t>模块化功能</t>
  </si>
  <si>
    <t>civic_machine_delegated_functions</t>
  </si>
  <si>
    <t>civic_machine_predictive_analysis</t>
  </si>
  <si>
    <t>civic_machine_replication</t>
  </si>
  <si>
    <t>维护协议</t>
  </si>
  <si>
    <t>civic_machine_maintenance_protocols</t>
  </si>
  <si>
    <t>civic_machine_memorialist</t>
  </si>
  <si>
    <t>有机改造</t>
  </si>
  <si>
    <t>civic_machine_catalytic_processing</t>
  </si>
  <si>
    <t>超润滑洗槽</t>
  </si>
  <si>
    <t>civic_machine_toxic_baths</t>
  </si>
  <si>
    <t>升格假设</t>
  </si>
  <si>
    <t>civic_machine_ascensionists</t>
  </si>
  <si>
    <t>探险协议</t>
  </si>
  <si>
    <t>civic_machine_exploration_protocol</t>
  </si>
  <si>
    <t>civic_machine_hyperspace_specialty</t>
  </si>
  <si>
    <t>经验缓存器</t>
  </si>
  <si>
    <t>civic_memory_vault_machine</t>
  </si>
  <si>
    <t>独立回路</t>
  </si>
  <si>
    <t>civic_machine_upkeep_twister</t>
  </si>
  <si>
    <t>监护矩阵</t>
  </si>
  <si>
    <t>civic_machine_sovereign_guardianship</t>
  </si>
  <si>
    <t>恒固指令</t>
  </si>
  <si>
    <t>civic_machine_obsessional_directive</t>
  </si>
  <si>
    <t>外交协议</t>
  </si>
  <si>
    <t>civic_machine_diplomatic_protocols</t>
  </si>
  <si>
    <t>战术算法</t>
  </si>
  <si>
    <t>civic_machine_tactical_algorithms</t>
  </si>
  <si>
    <t>创世构架</t>
  </si>
  <si>
    <t>civic_machine_guided_sapience</t>
  </si>
  <si>
    <t>间谍软件指令</t>
  </si>
  <si>
    <t>civic_machine_spybots</t>
  </si>
  <si>
    <t>航天采矿无人机</t>
  </si>
  <si>
    <t>civic_machine_astromining_drones</t>
  </si>
  <si>
    <t>生态无人机</t>
  </si>
  <si>
    <t>civic_machine_beastmasters</t>
  </si>
  <si>
    <t>civic_astrometeorology_machine</t>
  </si>
  <si>
    <t>园丁协议</t>
  </si>
  <si>
    <t>civic_environmental_architects_machine</t>
  </si>
  <si>
    <t>civic_machine_galactic_curators</t>
  </si>
  <si>
    <t>企业</t>
  </si>
  <si>
    <t>特许经营</t>
  </si>
  <si>
    <t>civic_franchising</t>
  </si>
  <si>
    <t>交易所</t>
  </si>
  <si>
    <t>civic_trading_posts</t>
  </si>
  <si>
    <t>传媒集团</t>
  </si>
  <si>
    <t>civic_media_conglomerate</t>
  </si>
  <si>
    <t>舰队承包商</t>
  </si>
  <si>
    <t>civic_naval_contractors</t>
  </si>
  <si>
    <t>自由商人</t>
  </si>
  <si>
    <t>civic_free_traders</t>
  </si>
  <si>
    <t>民营勘探者</t>
  </si>
  <si>
    <t>civic_private_prospectors</t>
  </si>
  <si>
    <t>百姓福音</t>
  </si>
  <si>
    <t>civic_gospel_of_the_masses</t>
  </si>
  <si>
    <t>恶性竞争</t>
  </si>
  <si>
    <t>civic_ruthless_competition</t>
  </si>
  <si>
    <t>犯罪世家</t>
  </si>
  <si>
    <t>civic_criminal_heritage</t>
  </si>
  <si>
    <t>私营军事公司</t>
  </si>
  <si>
    <t>civic_private_military_companies</t>
  </si>
  <si>
    <t>契约资产</t>
  </si>
  <si>
    <t>civic_indentured_assets</t>
  </si>
  <si>
    <t>品牌忠诚</t>
  </si>
  <si>
    <t>civic_brand_loyalty</t>
  </si>
  <si>
    <t>公共关系专家</t>
  </si>
  <si>
    <t>civic_public_relations_specialists</t>
  </si>
  <si>
    <t>死亡教企</t>
  </si>
  <si>
    <t>civic_death_cult_corporate</t>
  </si>
  <si>
    <t>催化回收</t>
  </si>
  <si>
    <t>civic_corporate_catalytic_processing</t>
  </si>
  <si>
    <t>企业享乐主义</t>
  </si>
  <si>
    <t>civic_corporate_hedonism</t>
  </si>
  <si>
    <t>网捕作业</t>
  </si>
  <si>
    <t>civic_corporate_anglers</t>
  </si>
  <si>
    <t>海事机器人</t>
  </si>
  <si>
    <t>civic_corporate_machine_anglers</t>
  </si>
  <si>
    <t>巧手公司</t>
  </si>
  <si>
    <t>civic_corporate_crafters</t>
  </si>
  <si>
    <t>永身雇佣制</t>
  </si>
  <si>
    <t>civic_permanent_employment</t>
  </si>
  <si>
    <t>civic_corporate_relentless_industrialists</t>
  </si>
  <si>
    <t>奢华润滑池</t>
  </si>
  <si>
    <t>civic_corporate_toxic_baths</t>
  </si>
  <si>
    <t>整修部门</t>
  </si>
  <si>
    <t>civic_corporate_scavengers</t>
  </si>
  <si>
    <t>超宇企业</t>
  </si>
  <si>
    <t>civic_corporate_ascensionists</t>
  </si>
  <si>
    <t>私人探险</t>
  </si>
  <si>
    <t>civic_privatized_exploration</t>
  </si>
  <si>
    <t>超空间贸易</t>
  </si>
  <si>
    <t>civic_corporate_hyperspace_specialty</t>
  </si>
  <si>
    <t>维度企业</t>
  </si>
  <si>
    <t>civic_corporate_dimensional_worship</t>
  </si>
  <si>
    <t>私掠许可</t>
  </si>
  <si>
    <t>civic_crusader_spirit_corporate</t>
  </si>
  <si>
    <t>精密齿轮</t>
  </si>
  <si>
    <t>civic_task_delegation_corporate</t>
  </si>
  <si>
    <t>制药邦</t>
  </si>
  <si>
    <t>civic_private_healthcare_corporate</t>
  </si>
  <si>
    <t>知识导师制</t>
  </si>
  <si>
    <t>civic_memory_vault_corporate</t>
  </si>
  <si>
    <t>劳工合作社</t>
  </si>
  <si>
    <t>civic_worker_coop</t>
  </si>
  <si>
    <t>暗影公司</t>
  </si>
  <si>
    <t>civic_corporate_dark_consortium</t>
  </si>
  <si>
    <t>强化改造集市</t>
  </si>
  <si>
    <t>civic_augmentation_bazaars</t>
  </si>
  <si>
    <t>企业守护领</t>
  </si>
  <si>
    <t>civic_corporate_sovereign_guardianship</t>
  </si>
  <si>
    <t>星间创世科技</t>
  </si>
  <si>
    <t>civic_corporate_guided_sapience</t>
  </si>
  <si>
    <t>civic_corporate_toxic_baths_individual_machine</t>
  </si>
  <si>
    <t>太空牧场</t>
  </si>
  <si>
    <t>civic_corporate_beastmasters</t>
  </si>
  <si>
    <t>气象开发</t>
  </si>
  <si>
    <t>civic_astrometeorology_megacorp</t>
  </si>
  <si>
    <t>风暴艺人</t>
  </si>
  <si>
    <t>civic_storm_callers_megacorp</t>
  </si>
  <si>
    <t>地质工程公司</t>
  </si>
  <si>
    <t>civic_environmental_architects_megacorp</t>
  </si>
  <si>
    <t>文物专长</t>
  </si>
  <si>
    <t>civic_corporate_galactic_curators</t>
  </si>
  <si>
    <t>其他</t>
  </si>
  <si>
    <t>失落机械智能</t>
  </si>
  <si>
    <t>civic_machine_remnants</t>
  </si>
  <si>
    <t>civic_custodian_directives</t>
  </si>
  <si>
    <t>重启的监护矩阵</t>
  </si>
  <si>
    <t>civic_awakened_machine</t>
  </si>
  <si>
    <t>崩坏的防御指令</t>
  </si>
  <si>
    <t>civic_malfunctioning_custodian</t>
  </si>
  <si>
    <t>最终防御指令</t>
  </si>
  <si>
    <t>civic_final_defense_protocols</t>
  </si>
  <si>
    <t>暮气沉沉的领袖</t>
  </si>
  <si>
    <t>civic_lethargic_leadership</t>
  </si>
  <si>
    <t>衰落的帝国</t>
  </si>
  <si>
    <t>civic_empire_in_decline</t>
  </si>
  <si>
    <t>老者思维</t>
  </si>
  <si>
    <t>civic_antediluvian_mind</t>
  </si>
  <si>
    <t>松弛子个体</t>
  </si>
  <si>
    <t>civic_sluggish_drones</t>
  </si>
  <si>
    <t>复仇狂热</t>
  </si>
  <si>
    <t>civic_revanchist_fervor</t>
  </si>
  <si>
    <t>古代科技贮藏</t>
  </si>
  <si>
    <t>civic_ancient_caches_of_technology</t>
  </si>
  <si>
    <t>火的奥秘</t>
  </si>
  <si>
    <t>civic_secret_of_fire</t>
  </si>
  <si>
    <t>造轮术</t>
  </si>
  <si>
    <t>civic_the_wheel</t>
  </si>
  <si>
    <t>采邑贵族</t>
  </si>
  <si>
    <t>civic_landed_nobility</t>
  </si>
  <si>
    <t>平坦世界论</t>
  </si>
  <si>
    <t>civic_flat_world_theory</t>
  </si>
  <si>
    <t>迈向城市化</t>
  </si>
  <si>
    <t>civic_increasing_urbanization</t>
  </si>
  <si>
    <t>大气污染</t>
  </si>
  <si>
    <t>civic_atmospheric_pollution</t>
  </si>
  <si>
    <t>civic_life_seeded</t>
  </si>
  <si>
    <t>civic_hive_secret_of_fire</t>
  </si>
  <si>
    <t>civic_hive_the_wheel</t>
  </si>
  <si>
    <t>萌发节点</t>
  </si>
  <si>
    <t>civic_hive_burgeoning_nodes</t>
  </si>
  <si>
    <t>civic_hive_flat_world_theory</t>
  </si>
  <si>
    <t>中心化意识</t>
  </si>
  <si>
    <t>civic_hive_centralized_consciousness</t>
  </si>
  <si>
    <t>civic_hive_atmospheric_pollution</t>
  </si>
  <si>
    <t>远古守护者</t>
  </si>
  <si>
    <t>civic_ancient_preservers</t>
  </si>
  <si>
    <t>贸易集团</t>
  </si>
  <si>
    <t>civic_trading_conglomerate</t>
  </si>
  <si>
    <t>艺术家协会</t>
  </si>
  <si>
    <t>civic_artist_collective</t>
  </si>
  <si>
    <t>佣兵城邦</t>
  </si>
  <si>
    <t>civic_mercenary_enclave</t>
  </si>
  <si>
    <t>打捞者城邦</t>
  </si>
  <si>
    <t>civic_salvager_enclave</t>
  </si>
  <si>
    <t>虚境行者城邦</t>
  </si>
  <si>
    <t>civic_shroudwalker_enclave</t>
  </si>
  <si>
    <t>军事教团</t>
  </si>
  <si>
    <t>civic_military_order</t>
  </si>
  <si>
    <t>远古机械智能</t>
  </si>
  <si>
    <t>civic_ancient_machine_intelligence</t>
  </si>
  <si>
    <t>无政府部落</t>
  </si>
  <si>
    <t>civic_anarcho_tribalism</t>
  </si>
  <si>
    <t>继业者</t>
  </si>
  <si>
    <t>civic_diadochi</t>
  </si>
  <si>
    <t>大可汗的遗产</t>
  </si>
  <si>
    <t>civic_great_khans_legacy</t>
  </si>
  <si>
    <t>星海霸业</t>
  </si>
  <si>
    <t>civic_galactic_sovereign</t>
  </si>
  <si>
    <t>商贾霸权</t>
  </si>
  <si>
    <t>civic_galactic_sovereign_megacorp</t>
  </si>
  <si>
    <t>天选帝君</t>
  </si>
  <si>
    <t>civic_psionic_sovereign</t>
  </si>
  <si>
    <t>civic_caravaneer_caravansary</t>
  </si>
  <si>
    <t>奥伦无顶金字塔</t>
  </si>
  <si>
    <t>civic_caravaneer_fleet1</t>
  </si>
  <si>
    <t>贸易圣职</t>
  </si>
  <si>
    <t>civic_caravaneer_fleet2</t>
  </si>
  <si>
    <t>绝对商品化者</t>
  </si>
  <si>
    <t>civic_caravaneer_fleet3</t>
  </si>
  <si>
    <t>3.14传统代码（2024.11.18）</t>
  </si>
  <si>
    <t>合并</t>
  </si>
  <si>
    <t>适应</t>
  </si>
  <si>
    <t>effect add_tradition = tr_adaptability_adopt</t>
  </si>
  <si>
    <t>effect = {
add_tradition = tr_adaptability_adopt
add_tradition = tr_adaptability_recycling
add_tradition = tr_adaptability_environmental_diversification
add_tradition = tr_adaptability_survival_fittest
add_tradition = tr_adaptability_adaptive_ecology
add_tradition = tr_adaptability_appropriation
}</t>
  </si>
  <si>
    <t>effect add_tradition = tr_adaptability_recycling</t>
  </si>
  <si>
    <t>effect add_tradition = tr_adaptability_environmental_diversification</t>
  </si>
  <si>
    <t>effect add_tradition = tr_adaptability_survival_fittest</t>
  </si>
  <si>
    <t>effect add_tradition = tr_adaptability_adaptive_ecology</t>
  </si>
  <si>
    <t>effect add_tradition = tr_adaptability_appropriation</t>
  </si>
  <si>
    <t>外交</t>
  </si>
  <si>
    <t>effect add_tradition = tr_diplomacy_adopt</t>
  </si>
  <si>
    <t>effect = {
add_tradition = tr_diplomacy_adopt
add_tradition = tr_diplomacy_the_federation
add_tradition = tr_diplomacy_diplomatic_networking
add_tradition = tr_diplomacy_entente_coordination
add_tradition = tr_diplomacy_direct_diplomacy
add_tradition = tr_diplomacy_eminent_diplomats
}</t>
  </si>
  <si>
    <t>effect add_tradition = tr_diplomacy_the_federation</t>
  </si>
  <si>
    <t>effect add_tradition = tr_diplomacy_diplomatic_networking</t>
  </si>
  <si>
    <t>effect add_tradition = tr_diplomacy_entente_coordination</t>
  </si>
  <si>
    <t>effect add_tradition = tr_diplomacy_direct_diplomacy</t>
  </si>
  <si>
    <t>effect add_tradition = tr_diplomacy_eminent_diplomats</t>
  </si>
  <si>
    <t>探索</t>
  </si>
  <si>
    <t>effect add_tradition = tr_discovery_adopt</t>
  </si>
  <si>
    <t>effect = {
add_tradition = tr_discovery_adopt
add_tradition = tr_discovery_to_boldly_go
add_tradition = tr_discovery_science_division
add_tradition = tr_discovery_databank_uplinks
add_tradition = tr_discovery_polytechnic_education
add_tradition = tr_discovery_faith_in_science
}</t>
  </si>
  <si>
    <t>effect add_tradition = tr_discovery_to_boldly_go</t>
  </si>
  <si>
    <t>effect add_tradition = tr_discovery_science_division</t>
  </si>
  <si>
    <t>effect add_tradition = tr_discovery_databank_uplinks</t>
  </si>
  <si>
    <t>effect add_tradition = tr_discovery_polytechnic_education</t>
  </si>
  <si>
    <t>effect add_tradition = tr_discovery_faith_in_science</t>
  </si>
  <si>
    <t>支配</t>
  </si>
  <si>
    <t>effect add_tradition = tr_domination_adopt</t>
  </si>
  <si>
    <t>effect = {
add_tradition = tr_domination_adopt
add_tradition = tr_domination_colonial_viceroys
add_tradition = tr_domination_imperious_architecture
add_tradition = tr_domination_judgment_corps
add_tradition = tr_domination_grand_council
add_tradition = tr_domination_workplace_motivators
}</t>
  </si>
  <si>
    <t>effect add_tradition = tr_domination_colonial_viceroys</t>
  </si>
  <si>
    <t>effect add_tradition = tr_domination_imperious_architecture</t>
  </si>
  <si>
    <t>effect add_tradition = tr_domination_judgment_corps</t>
  </si>
  <si>
    <t>effect add_tradition = tr_domination_grand_council</t>
  </si>
  <si>
    <t>effect add_tradition = tr_domination_workplace_motivators</t>
  </si>
  <si>
    <t>敌意</t>
  </si>
  <si>
    <t>effect add_tradition = tr_enmity_adopt</t>
  </si>
  <si>
    <t>effect = {
add_tradition = tr_enmity_adopt
add_tradition = tr_enmity_rise_to_the_occasion
add_tradition = tr_enmity_match
add_tradition = tr_enmity_consumate_contrarian
add_tradition = tr_enmity_outpace
add_tradition = tr_enmity_eclipse
}</t>
  </si>
  <si>
    <t>effect add_tradition = tr_enmity_rise_to_the_occasion</t>
  </si>
  <si>
    <t>effect add_tradition = tr_enmity_match</t>
  </si>
  <si>
    <t>effect add_tradition = tr_enmity_consumate_contrarian</t>
  </si>
  <si>
    <t>effect add_tradition = tr_enmity_outpace</t>
  </si>
  <si>
    <t>effect add_tradition = tr_enmity_eclipse</t>
  </si>
  <si>
    <t>扩张</t>
  </si>
  <si>
    <t>effect add_tradition = tr_expansion_adopt</t>
  </si>
  <si>
    <t>effect = {
add_tradition = tr_expansion_adopt
add_tradition = tr_expansion_reach_for_the_stars
add_tradition = tr_expansion_colonization_fever
add_tradition = tr_expansion_courier_network
add_tradition = tr_expansion_galactic_ambition
add_tradition = tr_expansion_a_new_life
}</t>
  </si>
  <si>
    <t>effect add_tradition = tr_expansion_reach_for_the_stars</t>
  </si>
  <si>
    <t>effect add_tradition = tr_expansion_colonization_fever</t>
  </si>
  <si>
    <t>effect add_tradition = tr_expansion_courier_network</t>
  </si>
  <si>
    <t>effect add_tradition = tr_expansion_galactic_ambition</t>
  </si>
  <si>
    <t>effect add_tradition = tr_expansion_a_new_life</t>
  </si>
  <si>
    <t>和谐</t>
  </si>
  <si>
    <t>effect add_tradition = tr_harmony_adopt</t>
  </si>
  <si>
    <t>effect = {
add_tradition = tr_harmony_adopt
add_tradition = tr_harmony_mind_and_body
add_tradition = tr_harmony_kinship
add_tradition = tr_harmony_the_greater_good
add_tradition = tr_harmony_harmonious_directives
add_tradition = tr_harmony_utopian_dream
}</t>
  </si>
  <si>
    <t>effect add_tradition = tr_harmony_mind_and_body</t>
  </si>
  <si>
    <t>effect add_tradition = tr_harmony_kinship</t>
  </si>
  <si>
    <t>effect add_tradition = tr_harmony_the_greater_good</t>
  </si>
  <si>
    <t>effect add_tradition = tr_harmony_harmonious_directives</t>
  </si>
  <si>
    <t>effect add_tradition = tr_harmony_utopian_dream</t>
  </si>
  <si>
    <t>经贸</t>
  </si>
  <si>
    <t>effect add_tradition = tr_mercantile_adopt</t>
  </si>
  <si>
    <t>effect = {
add_tradition = tr_mercantile_adopt
add_tradition = tr_mercantile_trickle_up_economics
add_tradition = tr_mercantile_adaptive_economic_policies
add_tradition = tr_mercantile_commercial_enterprise
add_tradition = tr_mercantile_marketplace_of_better_ideas
add_tradition = tr_mercantile_insider_trading
}</t>
  </si>
  <si>
    <t>effect add_tradition = tr_mercantile_trickle_up_economics</t>
  </si>
  <si>
    <t>effect add_tradition = tr_mercantile_adaptive_economic_policies</t>
  </si>
  <si>
    <t>effect add_tradition = tr_mercantile_commercial_enterprise</t>
  </si>
  <si>
    <t>effect add_tradition = tr_mercantile_marketplace_of_better_ideas</t>
  </si>
  <si>
    <t>effect add_tradition = tr_mercantile_insider_trading</t>
  </si>
  <si>
    <t>权术</t>
  </si>
  <si>
    <t>effect add_tradition = tr_politics_adopt</t>
  </si>
  <si>
    <t>effect = {
add_tradition = tr_politics_adopt
add_tradition = tr_politics_quid_pro_quo
add_tradition = tr_politics_gravitas
add_tradition = tr_politics_national_agenda
add_tradition = tr_politics_persistent_petitioners
add_tradition = tr_politics_extraordinary_powers
}</t>
  </si>
  <si>
    <t>effect add_tradition = tr_politics_quid_pro_quo</t>
  </si>
  <si>
    <t>effect add_tradition = tr_politics_gravitas</t>
  </si>
  <si>
    <t>effect add_tradition = tr_politics_national_agenda</t>
  </si>
  <si>
    <t>effect add_tradition = tr_politics_persistent_petitioners</t>
  </si>
  <si>
    <t>effect add_tradition = tr_politics_extraordinary_powers</t>
  </si>
  <si>
    <t>繁荣</t>
  </si>
  <si>
    <t>effect add_tradition = tr_prosperity_adopt</t>
  </si>
  <si>
    <t>effect = {
add_tradition = tr_prosperity_adopt
add_tradition = tr_prosperity_administrative_operations
add_tradition = tr_prosperity_sct
add_tradition = tr_prosperity_pursuit_of_profit
add_tradition = tr_prosperity_interstellar_franchising
add_tradition = tr_prosperity_public_works
}</t>
  </si>
  <si>
    <t>effect add_tradition = tr_prosperity_administrative_operations</t>
  </si>
  <si>
    <t>effect add_tradition = tr_prosperity_sct</t>
  </si>
  <si>
    <t>effect add_tradition = tr_prosperity_pursuit_of_profit</t>
  </si>
  <si>
    <t>effect add_tradition = tr_prosperity_interstellar_franchising</t>
  </si>
  <si>
    <t>effect add_tradition = tr_prosperity_public_works</t>
  </si>
  <si>
    <t>治国</t>
  </si>
  <si>
    <t>effect add_tradition = tr_statecraft_adopt</t>
  </si>
  <si>
    <t>effect = {
add_tradition = tr_statecraft_adopt
add_tradition = tr_statecraft_constitutional_focus
add_tradition = tr_statecraft_amongst_peers
add_tradition = tr_statecraft_inspiring_agendas
add_tradition = tr_statecraft_shared_benefits
add_tradition = tr_statecraft_immutable_directives
}</t>
  </si>
  <si>
    <t>effect add_tradition = tr_statecraft_constitutional_focus</t>
  </si>
  <si>
    <t>effect add_tradition = tr_statecraft_amongst_peers</t>
  </si>
  <si>
    <t>effect add_tradition = tr_statecraft_inspiring_agendas</t>
  </si>
  <si>
    <t>effect add_tradition = tr_statecraft_shared_benefits</t>
  </si>
  <si>
    <t>effect add_tradition = tr_statecraft_immutable_directives</t>
  </si>
  <si>
    <t>密谋</t>
  </si>
  <si>
    <t>effect add_tradition = tr_subterfuge_adopt</t>
  </si>
  <si>
    <t>effect = {
add_tradition = tr_subterfuge_adopt
add_tradition = tr_subterfuge_information_security
add_tradition = tr_subterfuge_operational_security
add_tradition = tr_subterfuge_nda
add_tradition = tr_subterfuge_double_agents
add_tradition = tr_subterfuge_shadow_recruits
}</t>
  </si>
  <si>
    <t>effect add_tradition = tr_subterfuge_information_security</t>
  </si>
  <si>
    <t>effect add_tradition = tr_subterfuge_operational_security</t>
  </si>
  <si>
    <t>effect add_tradition = tr_subterfuge_nda</t>
  </si>
  <si>
    <t>effect add_tradition = tr_subterfuge_double_agents</t>
  </si>
  <si>
    <t>effect add_tradition = tr_subterfuge_shadow_recruits</t>
  </si>
  <si>
    <t>至高</t>
  </si>
  <si>
    <t>effect add_tradition = tr_supremacy_adopt</t>
  </si>
  <si>
    <t>effect = {
add_tradition = tr_supremacy_adopt
add_tradition = tr_supremacy_master_shipwrights
add_tradition = tr_supremacy_fleet_logistical_corps
add_tradition = tr_supremacy_overwhelming_force
add_tradition = tr_supremacy_war_games
add_tradition = tr_supremacy_awes_teals
}</t>
  </si>
  <si>
    <t>effect add_tradition = tr_supremacy_master_shipwrights</t>
  </si>
  <si>
    <t>effect add_tradition = tr_supremacy_fleet_logistical_corps</t>
  </si>
  <si>
    <t>effect add_tradition = tr_supremacy_overwhelming_force</t>
  </si>
  <si>
    <t>effect add_tradition = tr_supremacy_war_games</t>
  </si>
  <si>
    <t>effect add_tradition = tr_supremacy_awes_teals</t>
  </si>
  <si>
    <t>不屈</t>
  </si>
  <si>
    <t>effect add_tradition = tr_unyielding_adopt</t>
  </si>
  <si>
    <t>effect = {
add_tradition = tr_unyielding_adopt
add_tradition = tr_unyielding_resistance_is_frugal
add_tradition = tr_unyielding_defensive_zeal
add_tradition = tr_unyielding_never_surrender
add_tradition = tr_unyielding_fortress_doctrine
add_tradition = tr_unyielding_bulwark_of_harmony
}</t>
  </si>
  <si>
    <t>effect add_tradition = tr_unyielding_resistance_is_frugal</t>
  </si>
  <si>
    <t>effect add_tradition = tr_unyielding_defensive_zeal</t>
  </si>
  <si>
    <t>effect add_tradition = tr_unyielding_never_surrender</t>
  </si>
  <si>
    <t>effect add_tradition = tr_unyielding_fortress_doctrine</t>
  </si>
  <si>
    <t>effect add_tradition = tr_unyielding_bulwark_of_harmony</t>
  </si>
  <si>
    <t>同调</t>
  </si>
  <si>
    <t>effect add_tradition = tr_synchronicity_adopt</t>
  </si>
  <si>
    <t>effect = {
add_tradition = tr_synchronicity_adopt
add_tradition = tr_synchronicity_cloned_organs
add_tradition = tr_synchronicity_kinship_gestalt
add_tradition = tr_synchronicity_integrated_preservation
add_tradition = tr_synchronicity_harmonious_directives
add_tradition = tr_synchronicity_collective_reasoning
}</t>
  </si>
  <si>
    <t>effect add_tradition = tr_synchronicity_cloned_organs</t>
  </si>
  <si>
    <t>effect add_tradition = tr_synchronicity_kinship_gestalt</t>
  </si>
  <si>
    <t>effect add_tradition = tr_synchronicity_integrated_preservation</t>
  </si>
  <si>
    <t>effect add_tradition = tr_synchronicity_harmonious_directives</t>
  </si>
  <si>
    <t>effect add_tradition = tr_synchronicity_collective_reasoning</t>
  </si>
  <si>
    <t>普适</t>
  </si>
  <si>
    <t>effect add_tradition = tr_versatility_adopt</t>
  </si>
  <si>
    <t>effect = {
add_tradition = tr_versatility_adopt
add_tradition = tr_versatility_universal_compatibility
add_tradition = tr_versatility_spatial_optimization
add_tradition = tr_versatility_adaptive_programming
add_tradition = tr_versatility_material_analysis
add_tradition = tr_versatility_saxoud_euonerado
}</t>
  </si>
  <si>
    <t>effect add_tradition = tr_versatility_universal_compatibility</t>
  </si>
  <si>
    <t>effect add_tradition = tr_versatility_spatial_optimization</t>
  </si>
  <si>
    <t>effect add_tradition = tr_versatility_adaptive_programming</t>
  </si>
  <si>
    <t>effect add_tradition = tr_versatility_material_analysis</t>
  </si>
  <si>
    <t>effect add_tradition = tr_versatility_saxoud_euonerado</t>
  </si>
  <si>
    <t>义体</t>
  </si>
  <si>
    <t>effect add_tradition = tr_cybernetics_adopt</t>
  </si>
  <si>
    <t>effect = {
add_tradition = tr_cybernetics_adopt
add_tradition = tr_cybernetics_transubstantiation_synthesis
add_tradition = tr_cybernetics_metabolic_reprocessing
add_tradition = tr_cybernetics_integrated_anatomy
add_tradition = tr_cybernetics_assembly_standards
add_tradition = tr_cybernetics_modular_cybernetics
}</t>
  </si>
  <si>
    <t>effect add_tradition = tr_cybernetics_transubstantiation_synthesis</t>
  </si>
  <si>
    <t>effect add_tradition = tr_cybernetics_metabolic_reprocessing</t>
  </si>
  <si>
    <t>effect add_tradition = tr_cybernetics_integrated_anatomy</t>
  </si>
  <si>
    <t>effect add_tradition = tr_cybernetics_assembly_standards</t>
  </si>
  <si>
    <t>effect add_tradition = tr_cybernetics_modular_cybernetics</t>
  </si>
  <si>
    <t>基因</t>
  </si>
  <si>
    <t>effect add_tradition = tr_genetics_adopt</t>
  </si>
  <si>
    <t>effect = {
add_tradition = tr_genetics_adopt
add_tradition = tr_genetics_resequencing
add_tradition = tr_genetics_efficient_cloning
add_tradition = tr_genetics_creation
add_tradition = tr_genetics_retrovirus
add_tradition = tr_genetics_enhanced_expression
}</t>
  </si>
  <si>
    <t>effect add_tradition = tr_genetics_resequencing</t>
  </si>
  <si>
    <t>effect add_tradition = tr_genetics_efficient_cloning</t>
  </si>
  <si>
    <t>effect add_tradition = tr_genetics_creation</t>
  </si>
  <si>
    <t>effect add_tradition = tr_genetics_retrovirus</t>
  </si>
  <si>
    <t>effect add_tradition = tr_genetics_enhanced_expression</t>
  </si>
  <si>
    <t>effect add_tradition = tr_psionics_adopt</t>
  </si>
  <si>
    <t>effect = {
add_tradition = tr_psionics_adopt
add_tradition = tr_psionics_psi_corps
add_tradition = tr_psionics_mind_readers
add_tradition = tr_psionics_psionic_assimilation
add_tradition = tr_psionics_breach_shroud
add_tradition = tr_psionics_shrouded_encryption
}</t>
  </si>
  <si>
    <t>effect add_tradition = tr_psionics_psi_corps</t>
  </si>
  <si>
    <t>effect add_tradition = tr_psionics_mind_readers</t>
  </si>
  <si>
    <t>effect add_tradition = tr_psionics_psionic_assimilation</t>
  </si>
  <si>
    <t>effect add_tradition = tr_psionics_breach_shroud</t>
  </si>
  <si>
    <t>effect add_tradition = tr_psionics_shrouded_encryption</t>
  </si>
  <si>
    <t>合成</t>
  </si>
  <si>
    <t>effect add_tradition = tr_synthetics_adopt</t>
  </si>
  <si>
    <t>effect = {
add_tradition = tr_synthetics_adopt
add_tradition = tr_synthetics_maintenance_protocols
add_tradition = tr_synthetics_synthetic_age
add_tradition = tr_synthetics_optimization_algorithms
add_tradition = tr_synthetics_prefabricated_components
add_tradition = tr_synthetics_solid_state_actuators
}</t>
  </si>
  <si>
    <t>effect add_tradition = tr_synthetics_maintenance_protocols</t>
  </si>
  <si>
    <t>effect add_tradition = tr_synthetics_synthetic_age</t>
  </si>
  <si>
    <t>effect add_tradition = tr_synthetics_optimization_algorithms</t>
  </si>
  <si>
    <t>effect add_tradition = tr_synthetics_prefabricated_components</t>
  </si>
  <si>
    <t>effect add_tradition = tr_synthetics_solid_state_actuators</t>
  </si>
  <si>
    <t>虚拟</t>
  </si>
  <si>
    <t>effect add_tradition = tr_virtuality_adopt</t>
  </si>
  <si>
    <t>effect = {
add_tradition = add_tradition = tr_virtuality_adopt
add_tradition = tr_virtuality_1
add_tradition = tr_virtuality_2
add_tradition = tr_virtuality_3
add_tradition = tr_virtuality_4
add_tradition = tr_virtuality_5
}</t>
  </si>
  <si>
    <t>effect add_tradition = tr_virtuality_1</t>
  </si>
  <si>
    <t>effect add_tradition = tr_virtuality_2</t>
  </si>
  <si>
    <t>effect add_tradition = tr_virtuality_3</t>
  </si>
  <si>
    <t>effect add_tradition = tr_virtuality_4</t>
  </si>
  <si>
    <t>effect add_tradition = tr_virtuality_5</t>
  </si>
  <si>
    <t>纳米</t>
  </si>
  <si>
    <t>effect add_tradition = tr_nanotech_adopt</t>
  </si>
  <si>
    <t>effect = {
add_tradition = tr_nanotech_adopt
add_tradition = tr_nanotech_1
add_tradition = tr_nanotech_2
add_tradition = tr_nanotech_3
add_tradition = tr_nanotech_4
add_tradition = tr_nanotech_5
}</t>
  </si>
  <si>
    <t>effect add_tradition = tr_nanotech_1</t>
  </si>
  <si>
    <t>effect add_tradition = tr_nanotech_2</t>
  </si>
  <si>
    <t>effect add_tradition = tr_nanotech_3</t>
  </si>
  <si>
    <t>effect add_tradition = tr_nanotech_4</t>
  </si>
  <si>
    <t>effect add_tradition = tr_nanotech_5</t>
  </si>
  <si>
    <t>模组</t>
  </si>
  <si>
    <t>effect add_tradition = tr_modularity_adopt</t>
  </si>
  <si>
    <t>effect = {
add_tradition = tr_modularity_adopt
add_tradition = tr_modularity_1
add_tradition = tr_modularity_2
add_tradition = tr_modularity_3
add_tradition = tr_modularity_4
add_tradition = tr_modularity_5
}</t>
  </si>
  <si>
    <t>effect add_tradition = tr_modularity_1</t>
  </si>
  <si>
    <t>effect add_tradition = tr_modularity_2</t>
  </si>
  <si>
    <t>effect add_tradition = tr_modularity_3</t>
  </si>
  <si>
    <t>effect add_tradition = tr_modularity_4</t>
  </si>
  <si>
    <t>effect add_tradition = tr_modularity_5</t>
  </si>
  <si>
    <t>effect add_tradition = tr_cybernetics_assimilator_adopt</t>
  </si>
  <si>
    <t>effect = {
add_tradition = tr_cybernetics_assimilator_adopt
add_tradition = tr_cybernetics_assimilator_inevitable_assimilation
add_tradition = tr_cybernetics_assimilator_metabolic_reprocessing
add_tradition = tr_cybernetics_assimilator_integrated_anatomy
add_tradition = tr_cybernetics_assimilator_gestation
add_tradition = tr_cybernetics_assimilator_modular_cybernetics
}</t>
  </si>
  <si>
    <t>effect add_tradition = tr_cybernetics_assimilator_inevitable_assimilation</t>
  </si>
  <si>
    <t>effect add_tradition = tr_cybernetics_assimilator_metabolic_reprocessing</t>
  </si>
  <si>
    <t>effect add_tradition = tr_cybernetics_assimilator_integrated_anatomy</t>
  </si>
  <si>
    <t>effect add_tradition = tr_cybernetics_assimilator_gestation</t>
  </si>
  <si>
    <t>effect add_tradition = tr_cybernetics_assimilator_modular_cybernetics</t>
  </si>
  <si>
    <t>驯化</t>
  </si>
  <si>
    <t>effect add_tradition = tr_domestication_adopt</t>
  </si>
  <si>
    <t>effect = {
add_tradition = tr_domestication_adopt
add_tradition = tr_domestication_containment_protocols
add_tradition = tr_domestication_bio_repurposing
add_tradition = tr_domestication_astrozoology
add_tradition = tr_domestication_metabolic_regulation
add_tradition = tr_domestication_killer_instinct
}</t>
  </si>
  <si>
    <t>effect add_tradition = tr_domestication_containment_protocols</t>
  </si>
  <si>
    <t>effect add_tradition = tr_domestication_bio_repurposing</t>
  </si>
  <si>
    <t>effect add_tradition = tr_domestication_astrozoology</t>
  </si>
  <si>
    <t>effect add_tradition = tr_domestication_metabolic_regulation</t>
  </si>
  <si>
    <t>effect add_tradition = tr_domestication_killer_instinct</t>
  </si>
  <si>
    <t>典藏
主义</t>
  </si>
  <si>
    <t>effect add_tradition = tr_archivism_adopt</t>
  </si>
  <si>
    <t>effect = {
add_tradition = tr_archivism_adopt
add_tradition = tr_archivism_xeno_paleontology
add_tradition = tr_archivism_expert_negociation
add_tradition = tr_archivism_frontier_archaeology
add_tradition = tr_archivism_flawless_display
add_tradition =  tr_archivism_exhibition_specialization
}</t>
  </si>
  <si>
    <t>effect add_tradition = tr_archivism_xeno_paleontology</t>
  </si>
  <si>
    <t>effect add_tradition = tr_archivism_expert_negociation</t>
  </si>
  <si>
    <t>effect add_tradition = tr_archivism_frontier_archaeology</t>
  </si>
  <si>
    <t>effect add_tradition = tr_archivism_flawless_display</t>
  </si>
  <si>
    <t>effect add_tradition = tr_archivism_exhibition_specialization</t>
  </si>
  <si>
    <t>3.14飞升代码（2024.12.11）</t>
  </si>
  <si>
    <t>设计进化</t>
  </si>
  <si>
    <t>activate_ascension_perk ap_engineered_evolution</t>
  </si>
  <si>
    <t>血肉苦弱</t>
  </si>
  <si>
    <t>activate_ascension_perk ap_the_flesh_is_weak</t>
  </si>
  <si>
    <t>有机机械交互</t>
  </si>
  <si>
    <t>activate_ascension_perk ap_organo_machine_interfacing</t>
  </si>
  <si>
    <t>activate_ascension_perk ap_organo_machine_interfacing_assimilator</t>
  </si>
  <si>
    <t>同化斗士专属</t>
  </si>
  <si>
    <t>合成进化</t>
  </si>
  <si>
    <t>activate_ascension_perk ap_synthetic_evolution</t>
  </si>
  <si>
    <t>心胜于物</t>
  </si>
  <si>
    <t>activate_ascension_perk ap_mind_over_matter</t>
  </si>
  <si>
    <t>合成时代</t>
  </si>
  <si>
    <t>activate_ascension_perk ap_synthetic_age</t>
  </si>
  <si>
    <t>机器智能专属</t>
  </si>
  <si>
    <t>超然存在</t>
  </si>
  <si>
    <t>activate_ascension_perk ap_transcendence</t>
  </si>
  <si>
    <t>旧版但能用</t>
  </si>
  <si>
    <t>掌控进化</t>
  </si>
  <si>
    <t>activate_ascension_perk ap_evolutionary_mastery</t>
  </si>
  <si>
    <t>考古工程师</t>
  </si>
  <si>
    <t>activate_ascension_perk ap_archaeoengineers</t>
  </si>
  <si>
    <t>战争之王</t>
  </si>
  <si>
    <t>activate_ascension_perk ap_lord_of_war</t>
  </si>
  <si>
    <t>星海天罚</t>
  </si>
  <si>
    <t>activate_ascension_perk ap_become_the_crisis</t>
  </si>
  <si>
    <t>宇宙创生</t>
  </si>
  <si>
    <t>activate_ascension_perk ap_cosmogenesis</t>
  </si>
  <si>
    <t>水之心</t>
  </si>
  <si>
    <t>activate_ascension_perk ap_hydrocentric</t>
  </si>
  <si>
    <t>水生特质专属</t>
  </si>
  <si>
    <t>天机工程</t>
  </si>
  <si>
    <t>activate_ascension_perk ap_enigmatic_engineering</t>
  </si>
  <si>
    <t>强取豪夺</t>
  </si>
  <si>
    <t>activate_ascension_perk ap_nihilistic_acquisition</t>
  </si>
  <si>
    <t>巨像计划</t>
  </si>
  <si>
    <t>activate_ascension_perk ap_colossus</t>
  </si>
  <si>
    <t>星球塑形师</t>
  </si>
  <si>
    <t>activate_ascension_perk ap_world_shaper</t>
  </si>
  <si>
    <t>星河力量投射</t>
  </si>
  <si>
    <t>activate_ascension_perk ap_galactic_force_projection</t>
  </si>
  <si>
    <t>星河卫士</t>
  </si>
  <si>
    <t>activate_ascension_perk ap_defender_of_the_galaxy</t>
  </si>
  <si>
    <t>星际主权</t>
  </si>
  <si>
    <t>activate_ascension_perk ap_interstellar_dominion</t>
  </si>
  <si>
    <t>掌握太虚</t>
  </si>
  <si>
    <t>activate_ascension_perk ap_grasp_the_void</t>
  </si>
  <si>
    <t>戒心永存</t>
  </si>
  <si>
    <t>activate_ascension_perk ap_eternal_vigilance</t>
  </si>
  <si>
    <t>逐鹿星河</t>
  </si>
  <si>
    <t>activate_ascension_perk ap_galactic_contender</t>
  </si>
  <si>
    <t>科技至上</t>
  </si>
  <si>
    <t>activate_ascension_perk ap_technological_ascendancy</t>
  </si>
  <si>
    <t>万众一心</t>
  </si>
  <si>
    <t>activate_ascension_perk ap_one_vision</t>
  </si>
  <si>
    <t>祝圣星球</t>
  </si>
  <si>
    <t>activate_ascension_perk ap_consecrated_worlds</t>
  </si>
  <si>
    <t>掌握自然</t>
  </si>
  <si>
    <t>activate_ascension_perk ap_mastery_of_nature</t>
  </si>
  <si>
    <t>中央特权</t>
  </si>
  <si>
    <t>activate_ascension_perk ap_imperial_prerogative</t>
  </si>
  <si>
    <t>高效行政</t>
  </si>
  <si>
    <t>activate_ascension_perk ap_executive_vigor</t>
  </si>
  <si>
    <t>卓越学术</t>
  </si>
  <si>
    <t>activate_ascension_perk ap_transcendent_learning</t>
  </si>
  <si>
    <t>activate_ascension_perk ap_shared_destiny</t>
  </si>
  <si>
    <t>太空子民</t>
  </si>
  <si>
    <t>activate_ascension_perk ap_voidborn</t>
  </si>
  <si>
    <t>建筑大师</t>
  </si>
  <si>
    <t>activate_ascension_perk ap_master_builders</t>
  </si>
  <si>
    <t>星河奇迹</t>
  </si>
  <si>
    <t>activate_ascension_perk ap_galactic_wonders_utopia</t>
  </si>
  <si>
    <t>能用，无DLC</t>
  </si>
  <si>
    <t>activate_ascension_perk ap_galactic_wonders_megacorp</t>
  </si>
  <si>
    <t>activate_ascension_perk ap_galactic_wonders_utopia_and_megacorp</t>
  </si>
  <si>
    <t>机械世界</t>
  </si>
  <si>
    <t>activate_ascension_perk ap_machine_worlds</t>
  </si>
  <si>
    <t>机械智能专属</t>
  </si>
  <si>
    <t>蜂巢星球</t>
  </si>
  <si>
    <t>activate_ascension_perk ap_hive_worlds</t>
  </si>
  <si>
    <t>蜂巢思维专属</t>
  </si>
  <si>
    <t>理想城计划</t>
  </si>
  <si>
    <t>activate_ascension_perk ap_arcology_project</t>
  </si>
  <si>
    <t>跨物种杂交</t>
  </si>
  <si>
    <t>activate_ascension_perk ap_xeno_compatibility</t>
  </si>
  <si>
    <t>寰宇贸易</t>
  </si>
  <si>
    <t>activate_ascension_perk ap_universal_transactions</t>
  </si>
  <si>
    <t>寰宇企业专属</t>
  </si>
  <si>
    <t>排毒</t>
  </si>
  <si>
    <t>activate_ascension_perk ap_detox</t>
  </si>
  <si>
    <t>死灵机师</t>
  </si>
  <si>
    <t>activate_ascension_perk ap_mechromancy</t>
  </si>
  <si>
    <t>星系天气控制</t>
  </si>
  <si>
    <t>activate_ascension_perk ap_weather_control</t>
  </si>
  <si>
    <t>思潮代码合集</t>
  </si>
  <si>
    <t>思潮名称</t>
  </si>
  <si>
    <t>改变国家思潮（直接使用）</t>
  </si>
  <si>
    <t>改变领袖思潮（选中领袖使用）</t>
  </si>
  <si>
    <t>改变人口思潮（选中星球）</t>
  </si>
  <si>
    <t>唯心主义</t>
  </si>
  <si>
    <t>effect shift_ethic = ethic_spiritualist</t>
  </si>
  <si>
    <t>effect = {change_background_ethic = ethic_spiritualist}</t>
  </si>
  <si>
    <t>effect every_owned_pop = { pop_change_ethic = ethic_spiritualist }</t>
  </si>
  <si>
    <t>唯物主义</t>
  </si>
  <si>
    <t>effect shift_ethic = ethic_materialist</t>
  </si>
  <si>
    <t>effect = {change_background_ethic = ethic_materialist}</t>
  </si>
  <si>
    <t>effect every_owned_pop = { pop_change_ethic = ethic_materialist }</t>
  </si>
  <si>
    <t>军国主义</t>
  </si>
  <si>
    <t>effect shift_ethic = ethic_militarist</t>
  </si>
  <si>
    <t>effect = {change_background_ethic = ethic_militarist}</t>
  </si>
  <si>
    <t>effect every_owned_pop = { pop_change_ethic = ethic_militarist }</t>
  </si>
  <si>
    <t>和平主义</t>
  </si>
  <si>
    <t>effect shift_ethic = ethic_pacifist</t>
  </si>
  <si>
    <t>effect = {change_background_ethic = ethic_pacifist}</t>
  </si>
  <si>
    <t>effect every_owned_pop = { pop_change_ethic = ethic_pacifist }</t>
  </si>
  <si>
    <t>排外主义</t>
  </si>
  <si>
    <t>effect shift_ethic = ethic_xenophobe</t>
  </si>
  <si>
    <t>effect = {change_background_ethic = ethic_xenophobe}</t>
  </si>
  <si>
    <t>effect every_owned_pop = { pop_change_ethic = ethic_xenophobe }</t>
  </si>
  <si>
    <t>亲外主义</t>
  </si>
  <si>
    <t>effect shift_ethic = ethic_xenophile</t>
  </si>
  <si>
    <t>effect = {change_background_ethic = ethic_xenophile}</t>
  </si>
  <si>
    <t>effect every_owned_pop = { pop_change_ethic = ethic_xenophile }</t>
  </si>
  <si>
    <t>威权主义</t>
  </si>
  <si>
    <t>effect shift_ethic = ethic_authoritarian</t>
  </si>
  <si>
    <t>effect = {change_background_ethic = ethic_authoritarian}</t>
  </si>
  <si>
    <t>effect every_owned_pop = { pop_change_ethic = ethic_authoritarian }</t>
  </si>
  <si>
    <t>平等主义</t>
  </si>
  <si>
    <t>effect shift_ethic = ethic_egalitarian</t>
  </si>
  <si>
    <t>effect = {change_background_ethic = ethic_egalitarian}</t>
  </si>
  <si>
    <t>effect every_owned_pop = { pop_change_ethic = ethic_egalitarian }</t>
  </si>
  <si>
    <t>格式塔</t>
  </si>
  <si>
    <t>effect shift_ethic = ethic_gestalt_consciousness</t>
  </si>
  <si>
    <t>effect = {change_background_ethic = ethic_gestalt_consciousness}</t>
  </si>
  <si>
    <t>effect every_owned_pop = { pop_change_ethic = ethic_gestalt_consciousness }</t>
  </si>
  <si>
    <t>3.14物种特质收录（2024.11.18）</t>
  </si>
  <si>
    <t>添加/删除代码</t>
  </si>
  <si>
    <t>add_trait_species</t>
  </si>
  <si>
    <t>人口ID</t>
  </si>
  <si>
    <t>添加（add_trait_species）和移除（remove_trait_species）代码，可以使用下拉菜单进行选择
使用“debugtooltip”代码查看游戏内种族的ID，写进浅红色区域内的数字会自动填充进代码</t>
  </si>
  <si>
    <t>特质名称</t>
  </si>
  <si>
    <t>自适应代码</t>
  </si>
  <si>
    <t>特质代码</t>
  </si>
  <si>
    <t>星球
偏好
（有机）</t>
  </si>
  <si>
    <t>沙漠星球偏好</t>
  </si>
  <si>
    <t>沙漠星球宜居+80%，干旱气候宜居+60%，潮湿/寒冷气候宜居+20%</t>
  </si>
  <si>
    <t>trait_pc_desert_preference</t>
  </si>
  <si>
    <t>干旱星球偏好</t>
  </si>
  <si>
    <t>干旱星球宜居+80%，干旱气候宜居+60%，潮湿/寒冷气候宜居+20%</t>
  </si>
  <si>
    <t>trait_pc_arid_preference</t>
  </si>
  <si>
    <t>草原星球偏好</t>
  </si>
  <si>
    <t>草原星球宜居+80%，干旱气候宜居+60%，潮湿/寒冷气候宜居+20%</t>
  </si>
  <si>
    <t>trait_pc_savannah_preference</t>
  </si>
  <si>
    <t>海洋星球偏好</t>
  </si>
  <si>
    <t>海洋星球宜居+80%，潮湿气候宜居+60%，干旱/寒冷气候宜居+20%</t>
  </si>
  <si>
    <t>trait_pc_ocean_preference</t>
  </si>
  <si>
    <t>陆地星球偏好</t>
  </si>
  <si>
    <t>陆地星球宜居+80%，潮湿气候宜居+60%，干旱/寒冷气候宜居+20%</t>
  </si>
  <si>
    <t>trait_pc_continental_preference</t>
  </si>
  <si>
    <t>热带星球偏好</t>
  </si>
  <si>
    <t>热带星球宜居+80%，潮湿气候宜居+60%，干旱/寒冷气候宜居+20%</t>
  </si>
  <si>
    <t>trait_pc_tropical_preference</t>
  </si>
  <si>
    <t>极地星球偏好</t>
  </si>
  <si>
    <t>极地星球宜居+80%，寒冷气候宜居+60%，干旱/潮湿气候宜居+20%</t>
  </si>
  <si>
    <t>trait_pc_arctic_preference</t>
  </si>
  <si>
    <t>高山星球偏好</t>
  </si>
  <si>
    <t>高山星球宜居+80%，寒冷气候宜居+60%，干旱/潮湿气候宜居+20%</t>
  </si>
  <si>
    <t>trait_pc_alpine_preference</t>
  </si>
  <si>
    <t>苔原星球偏好</t>
  </si>
  <si>
    <t>苔原星球宜居+80%，寒冷气候宜居+60%，干旱/潮湿气候宜居+20%</t>
  </si>
  <si>
    <t>trait_pc_tundra_preference</t>
  </si>
  <si>
    <t>死寂星球偏好</t>
  </si>
  <si>
    <t>死寂星球宜居+80%，干旱/潮湿/寒冷气候宜居+60%</t>
  </si>
  <si>
    <t>trait_pc_nuked_preference</t>
  </si>
  <si>
    <t>盖亚星球偏好</t>
  </si>
  <si>
    <t>盖亚星球宜居+100%</t>
  </si>
  <si>
    <t>trait_pc_gaia_preference</t>
  </si>
  <si>
    <t>盖亚星球宜居+100%，处于盖亚星球的人口产出+5%</t>
  </si>
  <si>
    <t>trait_pc_gaia_preference_terraforming</t>
  </si>
  <si>
    <t>环形世界偏好</t>
  </si>
  <si>
    <t>环形世界宜居+100%</t>
  </si>
  <si>
    <t>trait_pc_ringworld_habitable_preference</t>
  </si>
  <si>
    <t>trait_pc_shattered_ring_habitable_preference</t>
  </si>
  <si>
    <t>居住站偏好</t>
  </si>
  <si>
    <t>轨道居住站宜居+80%</t>
  </si>
  <si>
    <t>trait_pc_habitat_preference</t>
  </si>
  <si>
    <t>蜂巢星球偏好</t>
  </si>
  <si>
    <t>蜂巢星球宜居+100%</t>
  </si>
  <si>
    <t>trait_pc_hive_preference</t>
  </si>
  <si>
    <t>机械星球偏好</t>
  </si>
  <si>
    <t>机械星球宜居+100%</t>
  </si>
  <si>
    <t>trait_pc_machine_preference</t>
  </si>
  <si>
    <t>都市星球偏好</t>
  </si>
  <si>
    <t>都市星球宜居+80%</t>
  </si>
  <si>
    <t>trait_pc_city_preference</t>
  </si>
  <si>
    <t>遗落星球偏好</t>
  </si>
  <si>
    <t>遗落星球宜居+80%</t>
  </si>
  <si>
    <t>trait_pc_relic_preference</t>
  </si>
  <si>
    <t>人工智能星球偏好</t>
  </si>
  <si>
    <t>机械星球宜居+100%，干旱/潮湿/寒冷气候宜居+1%</t>
  </si>
  <si>
    <t>trait_pc_ai_preference</t>
  </si>
  <si>
    <t>突触凝炼机偏好</t>
  </si>
  <si>
    <t>突触凝炼机宜居+100%</t>
  </si>
  <si>
    <t>trait_pc_cosmogenesis_world_preference</t>
  </si>
  <si>
    <t>星球
偏好
（机械）</t>
  </si>
  <si>
    <t>干燥星球偏好</t>
  </si>
  <si>
    <t>干旱星球宜居+75%，潮湿/寒冷气候宜居+50%</t>
  </si>
  <si>
    <t>trait_dry_planet_preference</t>
  </si>
  <si>
    <t>潮湿星球偏好</t>
  </si>
  <si>
    <t>潮湿星球宜居+75%，干旱/寒冷气候宜居+50%</t>
  </si>
  <si>
    <t>trait_wet_planet_preference</t>
  </si>
  <si>
    <t>冰封星球偏好</t>
  </si>
  <si>
    <t>寒冷星球宜居+75%，干旱/潮湿气候宜居+50%</t>
  </si>
  <si>
    <t>trait_frozen_planet_preference</t>
  </si>
  <si>
    <t>trait_machine_habitat_planet_preference</t>
  </si>
  <si>
    <t>trait_machine_pc_gaia_preference</t>
  </si>
  <si>
    <t>trait_machine_pc_machine_preference</t>
  </si>
  <si>
    <t>trait_machine_pc_shattered_ring_habitable_preference</t>
  </si>
  <si>
    <t>trait_machine_pc_ringworld_habitable_preference</t>
  </si>
  <si>
    <t>遗落世界偏好</t>
  </si>
  <si>
    <t>trait_machine_pc_relic_preference</t>
  </si>
  <si>
    <t>trait_machine_pc_nuked_preference</t>
  </si>
  <si>
    <t>纳米星球偏好</t>
  </si>
  <si>
    <t>纳米星球宜居+80%，干旱/潮湿/寒冷气候宜居+60%</t>
  </si>
  <si>
    <t>trait_machine_pc_nanotech_preference</t>
  </si>
  <si>
    <t>有机
基础
特质</t>
  </si>
  <si>
    <t>农民</t>
  </si>
  <si>
    <t>岗位产生的食物+15%</t>
  </si>
  <si>
    <t>trait_agrarian</t>
  </si>
  <si>
    <t>足智多谋</t>
  </si>
  <si>
    <t>岗位产生的能量币+15%</t>
  </si>
  <si>
    <t>trait_ingenious</t>
  </si>
  <si>
    <t>勤勉</t>
  </si>
  <si>
    <t>岗位产生的矿物+15%</t>
  </si>
  <si>
    <t>trait_industrious</t>
  </si>
  <si>
    <t>聪慧</t>
  </si>
  <si>
    <t>岗位产生的物理/社会/工程学研究+10%</t>
  </si>
  <si>
    <t>trait_intelligent</t>
  </si>
  <si>
    <t>节俭</t>
  </si>
  <si>
    <t>岗位产生的贸易额+25%</t>
  </si>
  <si>
    <t>trait_thrifty</t>
  </si>
  <si>
    <t>天生工程师</t>
  </si>
  <si>
    <t>岗位产生的工程学研究+15%</t>
  </si>
  <si>
    <t>trait_natural_engineers</t>
  </si>
  <si>
    <t>天生物理学家</t>
  </si>
  <si>
    <t>岗位产生的物理学研究+15%</t>
  </si>
  <si>
    <t>trait_natural_physicists</t>
  </si>
  <si>
    <t>天生社会学家</t>
  </si>
  <si>
    <t>岗位产生的社会学研究+15%</t>
  </si>
  <si>
    <t>trait_natural_sociologists</t>
  </si>
  <si>
    <t>极易适应</t>
  </si>
  <si>
    <t>宜居性+20%</t>
  </si>
  <si>
    <t>trait_extremely_adaptive</t>
  </si>
  <si>
    <t>善于适应</t>
  </si>
  <si>
    <t>宜居性+10%</t>
  </si>
  <si>
    <t>trait_adaptive</t>
  </si>
  <si>
    <t>水土不服</t>
  </si>
  <si>
    <t>宜居性-10%</t>
  </si>
  <si>
    <t>trait_nonadaptive</t>
  </si>
  <si>
    <t>快速繁殖</t>
  </si>
  <si>
    <t>人口增长速度+10%</t>
  </si>
  <si>
    <t>trait_rapid_breeders</t>
  </si>
  <si>
    <t>缓慢繁殖</t>
  </si>
  <si>
    <t>人口增长速度-10%</t>
  </si>
  <si>
    <t>trait_slow_breeders</t>
  </si>
  <si>
    <t>天赋异禀</t>
  </si>
  <si>
    <t>领袖维护费-10%，领袖负面特质上限-1</t>
  </si>
  <si>
    <t>trait_talented</t>
  </si>
  <si>
    <t>聪颖</t>
  </si>
  <si>
    <t>领袖获得经验+10%</t>
  </si>
  <si>
    <t>trait_quick_learners</t>
  </si>
  <si>
    <t>愚笨</t>
  </si>
  <si>
    <t>领袖获得经验-10%</t>
  </si>
  <si>
    <t>trait_slow_learners</t>
  </si>
  <si>
    <t>传统</t>
  </si>
  <si>
    <t>岗位产出的凝聚力+10%</t>
  </si>
  <si>
    <t>trait_traditional</t>
  </si>
  <si>
    <t>好斗</t>
  </si>
  <si>
    <t>岗位产出的凝聚力-10%</t>
  </si>
  <si>
    <t>trait_quarrelsome</t>
  </si>
  <si>
    <t>温顺</t>
  </si>
  <si>
    <t>人口产生的帝国规模-10%</t>
  </si>
  <si>
    <t>trait_docile</t>
  </si>
  <si>
    <t>桀骜不驯</t>
  </si>
  <si>
    <t>人口产生的帝国规模+10%</t>
  </si>
  <si>
    <t>trait_unruly</t>
  </si>
  <si>
    <t>非常强壮</t>
  </si>
  <si>
    <t>陆军伤害+40%，劳工人口资源产出+5%</t>
  </si>
  <si>
    <t>trait_very_strong</t>
  </si>
  <si>
    <t>强壮</t>
  </si>
  <si>
    <t>陆军伤害+20%，劳工人口资源产出+2.5%</t>
  </si>
  <si>
    <t>trait_strong</t>
  </si>
  <si>
    <t>纤弱</t>
  </si>
  <si>
    <t>陆军伤害-20%，劳工人口资源产出-2.5%</t>
  </si>
  <si>
    <t>trait_weak</t>
  </si>
  <si>
    <t>四海为家</t>
  </si>
  <si>
    <t>迁入导致的人口增长+15%，强制迁移花费-25%</t>
  </si>
  <si>
    <t>trait_nomadic</t>
  </si>
  <si>
    <t>安土重迁</t>
  </si>
  <si>
    <t>迁入导致的人口增长-15%，强制迁移花费+25%</t>
  </si>
  <si>
    <t>trait_sedentary</t>
  </si>
  <si>
    <t>合群</t>
  </si>
  <si>
    <t>人口住房使用-10%</t>
  </si>
  <si>
    <t>trait_communal</t>
  </si>
  <si>
    <t>孤僻</t>
  </si>
  <si>
    <t>人口住房使用+10%</t>
  </si>
  <si>
    <t>trait_solitary</t>
  </si>
  <si>
    <t>魅力非凡</t>
  </si>
  <si>
    <t>岗位产出的舒适度+20%</t>
  </si>
  <si>
    <t>trait_charismatic</t>
  </si>
  <si>
    <t>令人厌恶</t>
  </si>
  <si>
    <t>岗位产出的舒适度-20%</t>
  </si>
  <si>
    <t>trait_repugnant</t>
  </si>
  <si>
    <t>从众</t>
  </si>
  <si>
    <t>主流思潮吸引力+30%</t>
  </si>
  <si>
    <t>trait_conformists</t>
  </si>
  <si>
    <t>天性反常</t>
  </si>
  <si>
    <t>主流思潮吸引力-15%</t>
  </si>
  <si>
    <t>trait_deviants</t>
  </si>
  <si>
    <t>尊者</t>
  </si>
  <si>
    <t>领袖寿命+80年</t>
  </si>
  <si>
    <t>trait_venerable</t>
  </si>
  <si>
    <t>延年益寿</t>
  </si>
  <si>
    <t>领袖寿命+20年</t>
  </si>
  <si>
    <t>trait_enduring</t>
  </si>
  <si>
    <t>快节奏</t>
  </si>
  <si>
    <t>领袖寿命-10年</t>
  </si>
  <si>
    <t>trait_fleeting</t>
  </si>
  <si>
    <t>颓废</t>
  </si>
  <si>
    <t>劳工幸福度-10%，奴隶幸福度-10%</t>
  </si>
  <si>
    <t>trait_decadent</t>
  </si>
  <si>
    <t>快速复原</t>
  </si>
  <si>
    <t>防御部队伤害+50%</t>
  </si>
  <si>
    <t>trait_resilient</t>
  </si>
  <si>
    <t>节约</t>
  </si>
  <si>
    <t>人口消费品维护费-10%</t>
  </si>
  <si>
    <t>trait_conservational</t>
  </si>
  <si>
    <t>挥霍</t>
  </si>
  <si>
    <t>人口消费品维护费+10%</t>
  </si>
  <si>
    <t>trait_wasteful</t>
  </si>
  <si>
    <t>续存增值</t>
  </si>
  <si>
    <t>在战争和危机期间人口增长+30%</t>
  </si>
  <si>
    <t>trait_humanoid_existential_iteroparity</t>
  </si>
  <si>
    <t>心理不孕</t>
  </si>
  <si>
    <t>在战争和危机期间人口增长-30%</t>
  </si>
  <si>
    <t>trait_humanoid_psychological_infertility</t>
  </si>
  <si>
    <t>厄运</t>
  </si>
  <si>
    <t>领袖负面特质上限+1</t>
  </si>
  <si>
    <t>trait_humanoid_jinxed</t>
  </si>
  <si>
    <t>孵化者</t>
  </si>
  <si>
    <t>提供+30%至-10%的人口增长速度，反比于星球上人口数量</t>
  </si>
  <si>
    <t>trait_incubator</t>
  </si>
  <si>
    <t>无机体呼吸</t>
  </si>
  <si>
    <t>人口维护费+50%，每个努力工作或更高工作标准的人口每月生产0.02异星天然气</t>
  </si>
  <si>
    <t>trait_inorganic_breath</t>
  </si>
  <si>
    <t>剧毒</t>
  </si>
  <si>
    <t>物种宜居性下限+30%，物种宜居性上限-30%，陆军伤害+50%，人口住房使用+10%
非毒性人口的幸福度-1.00%
每个非毒性人口导致幸福度 (不包含不受幸福度影响的人口)0.02(最大:+40%)</t>
  </si>
  <si>
    <t>trait_noxious</t>
  </si>
  <si>
    <t>光合作用</t>
  </si>
  <si>
    <t>将50%的基础食物维护费替换为能量币维护费</t>
  </si>
  <si>
    <t>trait_plantoid_phototrophic</t>
  </si>
  <si>
    <t>辐射合成</t>
  </si>
  <si>
    <t>将50%的基础食物维护费替换为能量币维护费，死寂星球上的人口将会移除该能量币维护费
死寂星球上的人口增长速度+10%，死寂星球宜居性+10%</t>
  </si>
  <si>
    <t>trait_plantoid_radiotrophic</t>
  </si>
  <si>
    <t>出芽生殖</t>
  </si>
  <si>
    <t>每个具有奴役或更高生活标准的人口产生0.02每月有机人口生长</t>
  </si>
  <si>
    <t>trait_plantoid_budding</t>
  </si>
  <si>
    <t>入侵物种</t>
  </si>
  <si>
    <t>每选择一个负面特质+5%宜居性，每选择一个负面特质+5%人口增长速度</t>
  </si>
  <si>
    <t>trait_invasive</t>
  </si>
  <si>
    <t>快节奏（石质）</t>
  </si>
  <si>
    <t>领袖寿命-25年</t>
  </si>
  <si>
    <t>trait_fleeting_lithoid</t>
  </si>
  <si>
    <t>闪烁表皮</t>
  </si>
  <si>
    <t>每个具有奴役或更高生活标准的人口每月产生0.01稀有水晶</t>
  </si>
  <si>
    <t>trait_lithoid_scintillating</t>
  </si>
  <si>
    <t>气态副产物</t>
  </si>
  <si>
    <t>每个具有奴役或更高生活标准的人口每月产生0.01异星天然气</t>
  </si>
  <si>
    <t>trait_lithoid_gaseous_byproducts</t>
  </si>
  <si>
    <t>易爆排泄物</t>
  </si>
  <si>
    <t>每个具有奴役或更高生活标准的人口每月产生0.01易爆微粒</t>
  </si>
  <si>
    <t>trait_lithoid_volatile_excretions</t>
  </si>
  <si>
    <t>析晶化</t>
  </si>
  <si>
    <t>trait_lithoid_budding</t>
  </si>
  <si>
    <t>将50%的基础矿物维护费替换为能量币维护费，死寂星球上的人口将会移除该能量币维护费
死寂星球上的人口增长速度+10%，死寂星球宜居性+10%</t>
  </si>
  <si>
    <t>trait_lithoid_radiotrophic</t>
  </si>
  <si>
    <t>基因
飞升</t>
  </si>
  <si>
    <t>职业基因组</t>
  </si>
  <si>
    <t>自动改造特质以适应人口当前从事的工作</t>
  </si>
  <si>
    <t>trait_auto_mod_biological</t>
  </si>
  <si>
    <t>美味</t>
  </si>
  <si>
    <t>牲口产生的食物+2</t>
  </si>
  <si>
    <t>trait_delicious</t>
  </si>
  <si>
    <t>精神阉割</t>
  </si>
  <si>
    <t>岗位产生的资源+5%，无法产生领袖，无法就任统治者或专家岗位，不受幸福度影响</t>
  </si>
  <si>
    <t>trait_nerve_stapled</t>
  </si>
  <si>
    <t>好生养</t>
  </si>
  <si>
    <t>人口增长速度+30%，人口住房使用-10%</t>
  </si>
  <si>
    <t>trait_fertile</t>
  </si>
  <si>
    <t>强健</t>
  </si>
  <si>
    <t>宜居性+30%，岗位产生的资源+5%，领袖寿命+50年</t>
  </si>
  <si>
    <t>trait_robust</t>
  </si>
  <si>
    <t>博学多识</t>
  </si>
  <si>
    <t>岗位生产的物理/社会/工程学研究+20%，领袖维护费-10%，领袖负面特质上限-1</t>
  </si>
  <si>
    <t>trait_erudite</t>
  </si>
  <si>
    <t>trait_advanced_scintillating</t>
  </si>
  <si>
    <t>trait_advanced_gaseous_byproducts</t>
  </si>
  <si>
    <t>trait_advanced_volatile_excretions</t>
  </si>
  <si>
    <t>将50%的基础食物或矿物维护费替换为能量币维护费</t>
  </si>
  <si>
    <t>trait_advanced_phototrophic</t>
  </si>
  <si>
    <t>死寂星球宜居性+10%，将50%的基础食物维护费替换为能量币维护费
死寂星球上的人口将会移除该能量币维护费</t>
  </si>
  <si>
    <t>trait_advanced_radiotrophic</t>
  </si>
  <si>
    <t>trait_advanced_budding</t>
  </si>
  <si>
    <t>仓内养生</t>
  </si>
  <si>
    <t>有机人口增长速度+25%，人口住房使用-10%，无法自然繁衍</t>
  </si>
  <si>
    <t>trait_vat_grown</t>
  </si>
  <si>
    <t>长英矿化</t>
  </si>
  <si>
    <t>牲口产生的矿物+2</t>
  </si>
  <si>
    <t>trait_felsic</t>
  </si>
  <si>
    <t>天生巧匠</t>
  </si>
  <si>
    <t>岗位产出的合金+10%，岗位产出的消费品+10%</t>
  </si>
  <si>
    <t>trait_natural_machinist</t>
  </si>
  <si>
    <t>异星新陈代谢</t>
  </si>
  <si>
    <t>领袖寿命+50年，异星天然气维护费+0.125</t>
  </si>
  <si>
    <t>trait_exotic_metabolism</t>
  </si>
  <si>
    <t>龙鳞化</t>
  </si>
  <si>
    <t>陆军生命值+50%，每个作为奴隶或更高工作标准的人口每月生产0.025合金</t>
  </si>
  <si>
    <t>trait_drake_scaled</t>
  </si>
  <si>
    <t>多肢化</t>
  </si>
  <si>
    <t>每个具有奴役或更高生活标准的人口产生0.05每月有机人口生长</t>
  </si>
  <si>
    <t>trait_tiyanki</t>
  </si>
  <si>
    <t>虚体化</t>
  </si>
  <si>
    <t>物种宜居下限+20%，消耗能量币代替食物或矿物</t>
  </si>
  <si>
    <t>trait_voidling</t>
  </si>
  <si>
    <t>强夺
天工</t>
  </si>
  <si>
    <t>一现昙花</t>
  </si>
  <si>
    <t>领袖寿命-20年，自动改造特质以适应人口当前从事的工作</t>
  </si>
  <si>
    <t>trait_auto_mod_overtuned</t>
  </si>
  <si>
    <t>移接适应力</t>
  </si>
  <si>
    <t>领袖寿命-10年，宜居性+20%</t>
  </si>
  <si>
    <t>trait_spliced_adaptability</t>
  </si>
  <si>
    <t>激素强健</t>
  </si>
  <si>
    <t>陆军伤害+40%，领袖寿命-10年，劳工资源产出+5%</t>
  </si>
  <si>
    <t>trait_juiced_power</t>
  </si>
  <si>
    <t>农业附肢</t>
  </si>
  <si>
    <t>领袖寿命-10年，岗位生产的食物+15%</t>
  </si>
  <si>
    <t>trait_farm_hands</t>
  </si>
  <si>
    <t>职业矿工</t>
  </si>
  <si>
    <t>领袖寿命-10年，岗位生产的矿物+15%</t>
  </si>
  <si>
    <t>trait_crack_miner</t>
  </si>
  <si>
    <t>技工天赋</t>
  </si>
  <si>
    <t>领袖寿命-10年，岗位生产的能量币+15%</t>
  </si>
  <si>
    <t>trait_technical_skill</t>
  </si>
  <si>
    <t>商业天才</t>
  </si>
  <si>
    <t>领袖寿命-10年，岗位产出的贸易额+25%</t>
  </si>
  <si>
    <t>trait_commercial_genius</t>
  </si>
  <si>
    <t>匠心微笑</t>
  </si>
  <si>
    <t>领袖寿命-10年，岗位生产的舒适度+15%</t>
  </si>
  <si>
    <t>trait_crafted_smiles</t>
  </si>
  <si>
    <t>低廉维护</t>
  </si>
  <si>
    <t>领袖寿命-10年，人口消费品维护费-10%</t>
  </si>
  <si>
    <t>trait_low_maintenance</t>
  </si>
  <si>
    <t>增强智能</t>
  </si>
  <si>
    <t>领袖寿命-10年，物理/社会/工程学研究各+10%</t>
  </si>
  <si>
    <t>trait_artificial_intelligence</t>
  </si>
  <si>
    <t>基因辅导</t>
  </si>
  <si>
    <t>领袖寿命-10年，领袖获得经验+25%</t>
  </si>
  <si>
    <t>trait_gene_mentorship</t>
  </si>
  <si>
    <t>宣泄传统</t>
  </si>
  <si>
    <t>领袖寿命-10年，岗位生产的凝聚力+10%</t>
  </si>
  <si>
    <t>trait_expressed_tradition</t>
  </si>
  <si>
    <t>升格突触</t>
  </si>
  <si>
    <t>领袖寿命-30年，领袖维护费-25%，领袖负面特质上限-1，物理/社会/工程学研究各+20%</t>
  </si>
  <si>
    <t>trait_elevated_synapses</t>
  </si>
  <si>
    <t>预计划生产</t>
  </si>
  <si>
    <t>领袖寿命-30年，人口增长速度+30%，人口住房使用-10%</t>
  </si>
  <si>
    <t>trait_preplanned_growth</t>
  </si>
  <si>
    <t>过度忍耐</t>
  </si>
  <si>
    <t>领袖寿命-30年，宜居性+30%，岗位生产的资源+5%</t>
  </si>
  <si>
    <t>trait_excessive_endurance</t>
  </si>
  <si>
    <t>义体
飞升</t>
  </si>
  <si>
    <t>通用强化件</t>
  </si>
  <si>
    <t>自动改造特质以适应人口当前从事的工作，能量币维护费+0.3</t>
  </si>
  <si>
    <t>trait_auto_mod_cyborg</t>
  </si>
  <si>
    <t>动力钻头</t>
  </si>
  <si>
    <t>岗位产生的矿物+10%</t>
  </si>
  <si>
    <t>trait_cyborg_power_drills</t>
  </si>
  <si>
    <t>收割套件</t>
  </si>
  <si>
    <t>岗位产生的食物+10%</t>
  </si>
  <si>
    <t>trait_cyborg_harvesters</t>
  </si>
  <si>
    <t>超导性</t>
  </si>
  <si>
    <t>岗位产生的能量币+10%</t>
  </si>
  <si>
    <t>trait_cyborg_superconductive</t>
  </si>
  <si>
    <t>高效处理器</t>
  </si>
  <si>
    <t>岗位产生的资源+5%，能量币维护费+0.3</t>
  </si>
  <si>
    <t>trait_cyborg_efficient_processors</t>
  </si>
  <si>
    <t>逻辑引擎</t>
  </si>
  <si>
    <t>岗位产生的物理/社会/工程学研究+10%，能量币维护费+0.3</t>
  </si>
  <si>
    <t>trait_cyborg_logic_engines</t>
  </si>
  <si>
    <t>忠诚电路</t>
  </si>
  <si>
    <t>幸福度+10%，能量币维护费+0.3</t>
  </si>
  <si>
    <t>trait_cyborg_loyalty_circuits</t>
  </si>
  <si>
    <t>双向关节</t>
  </si>
  <si>
    <t>人口住房使用-10%，迁入导致的人口增长+15%，强制迁移花费-25%，能量币维护费+0.3</t>
  </si>
  <si>
    <t>trait_cyborg_double_jointed</t>
  </si>
  <si>
    <t>笨重</t>
  </si>
  <si>
    <t>人口住房使用+10%，迁入导致的人口增长-15%，强制迁移花费+25%</t>
  </si>
  <si>
    <t>trait_cyborg_bulky</t>
  </si>
  <si>
    <t>强化储存</t>
  </si>
  <si>
    <t>领袖维护费-25%，领袖负面特质上限-1，能量币维护费+0.3</t>
  </si>
  <si>
    <t>trait_cyborg_enhanced_memory</t>
  </si>
  <si>
    <t>耐用</t>
  </si>
  <si>
    <t>人口舒适度使用-0.5，能量币维护费+0.3</t>
  </si>
  <si>
    <t>trait_cyborg_durable</t>
  </si>
  <si>
    <t>维护频繁</t>
  </si>
  <si>
    <t>人口舒适度使用+0.5</t>
  </si>
  <si>
    <t>trait_cyborg_high_maintenance</t>
  </si>
  <si>
    <t>学习算法</t>
  </si>
  <si>
    <t>领袖获得经验+10%，领袖维护费-10%，领袖负面特质上限-1，能量币维护费+0.3</t>
  </si>
  <si>
    <t>trait_cyborg_learning_algorithms</t>
  </si>
  <si>
    <t>能量密集</t>
  </si>
  <si>
    <t>能量币维护费+1</t>
  </si>
  <si>
    <t>trait_cyborg_power_intensive</t>
  </si>
  <si>
    <t>神经限位器</t>
  </si>
  <si>
    <t>领袖获得经验-10%，领袖维护费+10%，领袖负面特质上限+1</t>
  </si>
  <si>
    <t>trait_cyborg_neural_limiters</t>
  </si>
  <si>
    <t>流线协议</t>
  </si>
  <si>
    <t>人口产生的帝国规模-10%，能量币维护费+0.3</t>
  </si>
  <si>
    <t>trait_cyborg_streamlined_protocols</t>
  </si>
  <si>
    <t>高带宽</t>
  </si>
  <si>
    <t>trait_cyborg_high_bandwidth</t>
  </si>
  <si>
    <t>贸易算法</t>
  </si>
  <si>
    <t>岗位产出的贸易额+25%，能量币维护费+0.3</t>
  </si>
  <si>
    <t>trait_cyborg_trading_algorithms</t>
  </si>
  <si>
    <t>华丽强化件</t>
  </si>
  <si>
    <t>岗位产出的舒适度+20%，能量币维护费+0.3</t>
  </si>
  <si>
    <t>trait_cyborg_stainless_steel_smile</t>
  </si>
  <si>
    <t>实用主义强化件</t>
  </si>
  <si>
    <t>trait_cyborg_welded_countenance</t>
  </si>
  <si>
    <t>粗粝植入体</t>
  </si>
  <si>
    <t>幸福度-10%</t>
  </si>
  <si>
    <t>trait_cyborg_apathy_loops</t>
  </si>
  <si>
    <t>仿生工程师</t>
  </si>
  <si>
    <t>trait_cyborg_bionic_engineers</t>
  </si>
  <si>
    <t>仿生物理学家</t>
  </si>
  <si>
    <t>trait_cyborg_bionic_physicists</t>
  </si>
  <si>
    <t>仿生社会学家</t>
  </si>
  <si>
    <t>trait_cyborg_bionic_sociologists</t>
  </si>
  <si>
    <t>集成式武器</t>
  </si>
  <si>
    <t>陆军伤害+100%，执法者犯罪度下降+5，能量币维护费+0.3</t>
  </si>
  <si>
    <t>trait_cyborg_integrated_weaponry</t>
  </si>
  <si>
    <t>脆弱框架</t>
  </si>
  <si>
    <t>陆军伤害-50%，劳工资源产出-5%</t>
  </si>
  <si>
    <t>trait_cyborg_delicate_frames</t>
  </si>
  <si>
    <t>有限存储</t>
  </si>
  <si>
    <t>领袖经验-40%</t>
  </si>
  <si>
    <t>trait_cyborg_limited_memory</t>
  </si>
  <si>
    <t>匮乏算法</t>
  </si>
  <si>
    <t>岗位产出的贸易额-25%</t>
  </si>
  <si>
    <t>trait_cyborg_scarcity_algorithms</t>
  </si>
  <si>
    <t>干燥气候模组</t>
  </si>
  <si>
    <t>干旱星球宜居+30%，潮湿/寒冷气候宜居-10%，能量币维护费+0.3</t>
  </si>
  <si>
    <t>trait_cyborg_climate_adjustment_dry</t>
  </si>
  <si>
    <t>潮湿气候模组</t>
  </si>
  <si>
    <t>潮湿星球宜居+30%，干旱/寒冷气候宜居-10%，能量币维护费+0.3</t>
  </si>
  <si>
    <t>trait_cyborg_climate_adjustment_wet</t>
  </si>
  <si>
    <t>寒冷气候模组</t>
  </si>
  <si>
    <t>寒冷星球宜居+30%，干旱/潮湿气候宜居-10%，能量币维护费+0.3</t>
  </si>
  <si>
    <t>trait_cyborg_climate_adjustment_frozen</t>
  </si>
  <si>
    <t>远古无畏</t>
  </si>
  <si>
    <t>陆军伤害+500%，冶金师产出+15%，能量币维护费+0.3</t>
  </si>
  <si>
    <t>trait_cyborg_ancient_dreadnought</t>
  </si>
  <si>
    <t>神秘堡垒</t>
  </si>
  <si>
    <t>人口舒适度使用-50%，能量币维护费+0.3</t>
  </si>
  <si>
    <t>trait_cyborg_enigmatic_fortress</t>
  </si>
  <si>
    <t>无限球体</t>
  </si>
  <si>
    <t>研究人员维护费-50%，能量币维护费+0.3</t>
  </si>
  <si>
    <t>trait_cyborg_infinity_sphere</t>
  </si>
  <si>
    <t>拾荒机器</t>
  </si>
  <si>
    <t>人口增长速度+100%，能量币维护费+0.3</t>
  </si>
  <si>
    <t>trait_cyborg_scavenger_bot</t>
  </si>
  <si>
    <t>机械
飞升</t>
  </si>
  <si>
    <t>适应性框架</t>
  </si>
  <si>
    <t>trait_auto_mod_robotic</t>
  </si>
  <si>
    <t>trait_robot_power_drills</t>
  </si>
  <si>
    <t>trait_robot_harvesters</t>
  </si>
  <si>
    <t>trait_robot_superconductive</t>
  </si>
  <si>
    <t>岗位产生的资源+5%</t>
  </si>
  <si>
    <t>trait_robot_efficient_processors</t>
  </si>
  <si>
    <t>trait_robot_logic_engines</t>
  </si>
  <si>
    <t>幸福度+10%</t>
  </si>
  <si>
    <t>trait_robot_loyalty_circuits</t>
  </si>
  <si>
    <t>trait_robot_double_jointed</t>
  </si>
  <si>
    <t>trait_robot_bulky</t>
  </si>
  <si>
    <t>强化存储</t>
  </si>
  <si>
    <t>领袖维护费-25%，领袖负面特质上限-1</t>
  </si>
  <si>
    <t>trait_robot_enhanced_memory</t>
  </si>
  <si>
    <t>情感模拟器</t>
  </si>
  <si>
    <t>trait_robot_emotion_emulators</t>
  </si>
  <si>
    <t>可怕</t>
  </si>
  <si>
    <t>trait_robot_uncanny</t>
  </si>
  <si>
    <t>机器人维护费-10%</t>
  </si>
  <si>
    <t>trait_robot_durable</t>
  </si>
  <si>
    <t>机器人维护费+10%</t>
  </si>
  <si>
    <t>trait_robot_high_maintenance</t>
  </si>
  <si>
    <t>trait_robot_learning_algorithms</t>
  </si>
  <si>
    <t>特制硬件</t>
  </si>
  <si>
    <t>trait_robot_repurposed_hardware</t>
  </si>
  <si>
    <t>量产</t>
  </si>
  <si>
    <t>机械人口组装速度+15%</t>
  </si>
  <si>
    <t>trait_robot_mass_produced</t>
  </si>
  <si>
    <t>定制</t>
  </si>
  <si>
    <t>机械人口组装速度-15%</t>
  </si>
  <si>
    <t>trait_robot_custom_made</t>
  </si>
  <si>
    <t>循环利用</t>
  </si>
  <si>
    <t>人口组装花费-20%</t>
  </si>
  <si>
    <t>trait_robot_recycled</t>
  </si>
  <si>
    <t>奢华</t>
  </si>
  <si>
    <t>人口组装花费+20%</t>
  </si>
  <si>
    <t>trait_robot_luxurious</t>
  </si>
  <si>
    <t>宣传机器</t>
  </si>
  <si>
    <t>岗位产出的凝聚力+15%，岗位所需凝聚力维护费-10%</t>
  </si>
  <si>
    <t>trait_robot_propaganda_machines</t>
  </si>
  <si>
    <t>trait_robot_streamlined_protocols</t>
  </si>
  <si>
    <t>高宽带</t>
  </si>
  <si>
    <t>trait_robot_high_bandwidth</t>
  </si>
  <si>
    <t>侍奉协议</t>
  </si>
  <si>
    <t>trait_robot_domestic_protocols</t>
  </si>
  <si>
    <t>trait_robot_trading_algorithms</t>
  </si>
  <si>
    <t>trait_robot_quarrelsome</t>
  </si>
  <si>
    <t>trait_robot_deviants</t>
  </si>
  <si>
    <t>trait_robot_decadent</t>
  </si>
  <si>
    <t>trait_robot_wasteful</t>
  </si>
  <si>
    <t>工程学核心</t>
  </si>
  <si>
    <t>trait_robot_artificial_engineers</t>
  </si>
  <si>
    <t>物理学核心</t>
  </si>
  <si>
    <t>trait_robot_artificial_physicists</t>
  </si>
  <si>
    <t>社会学核心</t>
  </si>
  <si>
    <t>trait_robot_artificial_sociologists</t>
  </si>
  <si>
    <t>陆军伤害+100%，执法者犯罪度下降+5</t>
  </si>
  <si>
    <t>trait_robot_integrated_weaponry</t>
  </si>
  <si>
    <t>脆弱底盘</t>
  </si>
  <si>
    <t>陆军伤害-50%，机器人劳工资源产出-5%</t>
  </si>
  <si>
    <t>trait_robot_delicate_frames</t>
  </si>
  <si>
    <t>匮乏子例程</t>
  </si>
  <si>
    <t>岗位产生的贸易额-25%</t>
  </si>
  <si>
    <t>trait_robot_scarcity_algorithms</t>
  </si>
  <si>
    <t>陆军伤害+500%，冶金师产出+15%</t>
  </si>
  <si>
    <t>trait_robot_ancient_dreadnought</t>
  </si>
  <si>
    <t>人口舒适度使用-50%</t>
  </si>
  <si>
    <t>trait_robot_enigmatic_fortress</t>
  </si>
  <si>
    <t>研究人员维护费-50%</t>
  </si>
  <si>
    <t>trait_robot_infinity_sphere</t>
  </si>
  <si>
    <t>机械人口组装速度+50%</t>
  </si>
  <si>
    <t>trait_robot_scavenger_bot</t>
  </si>
  <si>
    <t>陆军伤害+5%</t>
  </si>
  <si>
    <t>trait_robot_history_warbot</t>
  </si>
  <si>
    <t>保姆机器人</t>
  </si>
  <si>
    <t>岗位产出的舒适度+5%</t>
  </si>
  <si>
    <t>trait_robot_history_artbot</t>
  </si>
  <si>
    <t>艺术生成器</t>
  </si>
  <si>
    <t>岗位产出的凝聚力+2%</t>
  </si>
  <si>
    <t>trait_robot_history_explorebot</t>
  </si>
  <si>
    <t>研究助理</t>
  </si>
  <si>
    <t>岗位产生的物理/社会/工程学研究+2%</t>
  </si>
  <si>
    <t>trait_robot_history_researchbot</t>
  </si>
  <si>
    <t>劳力机器人</t>
  </si>
  <si>
    <t>岗位产生的矿物+5%</t>
  </si>
  <si>
    <t>trait_robot_history_resourcebot</t>
  </si>
  <si>
    <t>聊天人工智能</t>
  </si>
  <si>
    <t>岗位所需的维护费-2%</t>
  </si>
  <si>
    <t>trait_robot_history_chatbot</t>
  </si>
  <si>
    <t>辐射护盾</t>
  </si>
  <si>
    <t>死寂星球宜居+70%，领袖寿命+10年</t>
  </si>
  <si>
    <t>trait_robot_survivor</t>
  </si>
  <si>
    <t>抑制</t>
  </si>
  <si>
    <t>岗位产出的资源+10%，领袖经验获得-100%
无法产生领袖，无法上岗统治者和专家岗位</t>
  </si>
  <si>
    <t>trait_robot_suppressed</t>
  </si>
  <si>
    <t>护盾组件</t>
  </si>
  <si>
    <t>trait_robot_shielded_components</t>
  </si>
  <si>
    <t>单型化</t>
  </si>
  <si>
    <t>人口住房使用-80%，机械人口组装速度+20%</t>
  </si>
  <si>
    <t>trait_robot_monoform</t>
  </si>
  <si>
    <t>问询公理</t>
  </si>
  <si>
    <t>研究人员产出+20%，领袖维护费-10%，领袖负面特质上限-1</t>
  </si>
  <si>
    <t>trait_robot_inquisitative_axioms</t>
  </si>
  <si>
    <t>暗物质引擎</t>
  </si>
  <si>
    <t>岗位产出的资源+40%，暗物质维护费+0.02</t>
  </si>
  <si>
    <t>trait_robot_ceaseless_symmetric_annihilation_engine</t>
  </si>
  <si>
    <t>活体金属强化</t>
  </si>
  <si>
    <t>领袖寿命+50%，人口舒适度使用-50%，活体金属维护费+0.01</t>
  </si>
  <si>
    <t>trait_robot_ferro_viscosity_augmentation</t>
  </si>
  <si>
    <t>仿生组合</t>
  </si>
  <si>
    <t>机器人专家维护费-80%，食物维护费+1，异星天然气维护费+0.02</t>
  </si>
  <si>
    <t>trait_robot_biomimetic_assembly</t>
  </si>
  <si>
    <t>矩阵互易</t>
  </si>
  <si>
    <t>岗位产出的贸易额+50%，能量币维护费+1，稀有水晶维护费+0.02</t>
  </si>
  <si>
    <t>trait_robot_matrix_trading</t>
  </si>
  <si>
    <t>微粒动力工具</t>
  </si>
  <si>
    <t>工业岗位产出+20%，矿物维护费+1，易爆微粒维护费+0.02</t>
  </si>
  <si>
    <t>trait_robot_mote_powered_tools</t>
  </si>
  <si>
    <t>异星燃料</t>
  </si>
  <si>
    <t>岗位产出的资源+10%，异星天然气维护费+0.04</t>
  </si>
  <si>
    <t>trait_robot_exotic_fuel_consumption</t>
  </si>
  <si>
    <t>稀有水晶外设</t>
  </si>
  <si>
    <t>冶金师产出+20%，稀有水晶维护费+0.02</t>
  </si>
  <si>
    <t>trait_robot_rare_crystal_exterior</t>
  </si>
  <si>
    <t>易爆微粒反应堆</t>
  </si>
  <si>
    <t>宜居性+30%，易爆微粒维护费+0.02</t>
  </si>
  <si>
    <t>trait_robot_volatile_mote_reactor</t>
  </si>
  <si>
    <t>永恒机械</t>
  </si>
  <si>
    <t>领袖寿命：不朽</t>
  </si>
  <si>
    <t>trait_robot_immortality</t>
  </si>
  <si>
    <t>前超光
与
未开智</t>
  </si>
  <si>
    <t>保守主义</t>
  </si>
  <si>
    <t>幸福度+5%，主流思潮吸引力+25%，领袖经验获得-50%</t>
  </si>
  <si>
    <t>trait_presapient_conservative</t>
  </si>
  <si>
    <t>故土情怀</t>
  </si>
  <si>
    <t>岗位生产的能量币+10%，防御部队伤害+50%</t>
  </si>
  <si>
    <t>trait_presapient_earthbound</t>
  </si>
  <si>
    <t>辐照化</t>
  </si>
  <si>
    <t>死寂星球宜居性+100%，领袖寿命+30年</t>
  </si>
  <si>
    <t>trait_presapient_irradiated</t>
  </si>
  <si>
    <t>天资聪颖</t>
  </si>
  <si>
    <t>岗位生产的凝聚力+5%，岗位产生的物理/社会/工程学研究+10%，岗位产生的矿物-10%</t>
  </si>
  <si>
    <t>trait_presapient_natural_intellectuals</t>
  </si>
  <si>
    <t>无产者</t>
  </si>
  <si>
    <t>岗位生产的矿物+10%，岗位生产的食物+10%，岗位产生的物理/社会/工程学研究-15%</t>
  </si>
  <si>
    <t>trait_presapient_proles</t>
  </si>
  <si>
    <t>仰望星空</t>
  </si>
  <si>
    <t>迁入导致的人口增长+25%，强制迁移花费-25%，宜居性+10%</t>
  </si>
  <si>
    <t>trait_presapient_starborn</t>
  </si>
  <si>
    <t>温顺家畜</t>
  </si>
  <si>
    <t>人口增长速度+30%，岗位生产的凝聚力+10%，
岗位生产的能量币-50%，岗位产生的物理/社会/工程学研究-75%，不受幸福度影响</t>
  </si>
  <si>
    <t>trait_presapient_docile_livestock</t>
  </si>
  <si>
    <t>强制退化</t>
  </si>
  <si>
    <t>陆军伤害-10%，岗位产出的资源-10%，人口增长速度-10%，领袖经验获得-20%</t>
  </si>
  <si>
    <t>trait_presapient_forcefully_devolved</t>
  </si>
  <si>
    <t>不聪明</t>
  </si>
  <si>
    <t>人口增长速度+20%，岗位产出的能量币-100%，岗位产出的物理/社会/工程学研究-100%</t>
  </si>
  <si>
    <t>trait_presapient_unintelligent</t>
  </si>
  <si>
    <t>特殊类</t>
  </si>
  <si>
    <t>蜂巢思维</t>
  </si>
  <si>
    <t>不受幸福度影响</t>
  </si>
  <si>
    <t>trait_hive_mind</t>
  </si>
  <si>
    <t>机械</t>
  </si>
  <si>
    <t>机械星球宜居性+100%，领袖寿命+20年，物种宜居性下限+50%
起始年龄5-10岁，将食物替换成能量币维护</t>
  </si>
  <si>
    <t>trait_machine_unit</t>
  </si>
  <si>
    <t>机械体</t>
  </si>
  <si>
    <t>机械星球宜居性+100%，物种宜居性下限+50%，起始年龄1-10岁，将食物替换成能量币维护</t>
  </si>
  <si>
    <t>trait_mechanical</t>
  </si>
  <si>
    <t>义体人</t>
  </si>
  <si>
    <t>宜居性+20%，陆军伤害+10%，领袖寿命+40年</t>
  </si>
  <si>
    <t>trait_cybernetic</t>
  </si>
  <si>
    <t>灵能潜势</t>
  </si>
  <si>
    <t>岗位产出的物理/社会/工程学研究+10%，岗位产出的凝聚力+5%</t>
  </si>
  <si>
    <t>trait_latent_psionic</t>
  </si>
  <si>
    <t>岗位产出的物理/社会/工程学研究+10%，岗位产出的凝聚力+10%，幸福度+5%</t>
  </si>
  <si>
    <t>trait_psionic</t>
  </si>
  <si>
    <t>半义体化</t>
  </si>
  <si>
    <t>trait_limited_cybernetic</t>
  </si>
  <si>
    <t>石质</t>
  </si>
  <si>
    <t>食物换为矿物维护，人口增长速度-25%，人口组装速度-25%
宜居性+50%，陆军生命值+50%，领袖寿命+50年</t>
  </si>
  <si>
    <t>trait_lithoid</t>
  </si>
  <si>
    <t>水生</t>
  </si>
  <si>
    <t>海洋星球宜居性+20%，海洋星球和洪潮居住站上的住房使用-10%
海洋星球上的食物、能量币和矿物产出+10%
非潮湿星球上的住房使用+30%，非潮湿星球宜居性-20%</t>
  </si>
  <si>
    <t>trait_aquatic</t>
  </si>
  <si>
    <t>防水</t>
  </si>
  <si>
    <t>trait_robot_aquatic</t>
  </si>
  <si>
    <t>穴居者</t>
  </si>
  <si>
    <t>物种宜居性下限+30%，岗位产出的矿物+15%，人口产生的帝国规模+10%，生物人口增长速度-20%</t>
  </si>
  <si>
    <t>trait_cave_dweller</t>
  </si>
  <si>
    <t>掘钻机器人</t>
  </si>
  <si>
    <t>物种宜居性下限+30%，岗位产出的矿物+15%，人口产生的帝国规模+10%，人口组装速度-20%</t>
  </si>
  <si>
    <t>trait_robot_cave_dweller</t>
  </si>
  <si>
    <t>幸存者</t>
  </si>
  <si>
    <t>trait_survivor</t>
  </si>
  <si>
    <t>居住站人口资源产出+15%，非人工星球资源产出-15%，非人工星球上的人口幸福度-30%</t>
  </si>
  <si>
    <t>trait_void_dweller_1</t>
  </si>
  <si>
    <t>零重力优化</t>
  </si>
  <si>
    <t>居住站人口资源产出+15%，非人工星球资源产出-15%，非人工星球机器人维护费+15%</t>
  </si>
  <si>
    <t>trait_void_dweller_2</t>
  </si>
  <si>
    <t>奴性</t>
  </si>
  <si>
    <t>幸福度+10%，岗位产出的资源+10%，无法产生领袖，无法从事统治者或专家职业</t>
  </si>
  <si>
    <t>trait_syncretic_proles</t>
  </si>
  <si>
    <t>盛放</t>
  </si>
  <si>
    <t>盖亚星球上的人口：岗位生产的资源+10%，人口增长速度+10%，
人口舒适度使用-10%，人口住房使用-10%</t>
  </si>
  <si>
    <t>trait_plantoid_bloomed</t>
  </si>
  <si>
    <t>纯化基因</t>
  </si>
  <si>
    <t>领袖寿命+25年，领袖经验获得-20%</t>
  </si>
  <si>
    <t>trait_perfected_genes</t>
  </si>
  <si>
    <t>尸体化</t>
  </si>
  <si>
    <t>领袖寿命+80年，人口增长速度-75%，有机人口生长速度-50%，人口食物维护费-50%
人口矿物维护费-50%，人口能量币维护费-50%
统治者人口资源产出+5%，专家人口资源产出+5%，劳工人口资源产出-10%</t>
  </si>
  <si>
    <t>trait_necrophage</t>
  </si>
  <si>
    <t>克隆人士兵</t>
  </si>
  <si>
    <t>主流思潮吸引力+50%，领袖寿命-40年，陆军伤害+50%</t>
  </si>
  <si>
    <t>trait_clone_soldier_infertile</t>
  </si>
  <si>
    <t>克隆人士兵先裔</t>
  </si>
  <si>
    <t>主流思潮吸引力+50%，宜居性+20%，统治者人口资源产出+40%
专家人口资源产出+25%，陆军伤害+75%，陆军生命值+25%</t>
  </si>
  <si>
    <t>trait_clone_soldier_infertile_full_potential</t>
  </si>
  <si>
    <t>克隆人士兵后裔</t>
  </si>
  <si>
    <t>主流思潮吸引力+20%，陆军伤害+20%</t>
  </si>
  <si>
    <t>trait_clone_soldier_fertile</t>
  </si>
  <si>
    <t>trait_stargazer</t>
  </si>
  <si>
    <t>致病基因</t>
  </si>
  <si>
    <t>人口减少速率+100%，无法殖民行星或强制迁移，无法自然繁衍</t>
  </si>
  <si>
    <t>trait_pathogenic_genes</t>
  </si>
  <si>
    <t>合成救赎</t>
  </si>
  <si>
    <t>主流思潮吸引力+50%，幸福度+5%，岗位产出的凝聚力+5%</t>
  </si>
  <si>
    <t>trait_robot_synthetic_dawn</t>
  </si>
  <si>
    <t>风暴之触</t>
  </si>
  <si>
    <t>处于宇宙风暴时：岗位产出的资源+10%，舒适度使用-10%</t>
  </si>
  <si>
    <t>trait_storm_touched</t>
  </si>
  <si>
    <t>风暴交融</t>
  </si>
  <si>
    <t>处于宇宙风暴时：岗位产出的资源+10%，幸福度+5%</t>
  </si>
  <si>
    <t>trait_storm_fused</t>
  </si>
  <si>
    <t>使团强化件</t>
  </si>
  <si>
    <t>岗位产出的合金+20%，岗位产出的消费品+20%，岗位产出的凝聚力+10%</t>
  </si>
  <si>
    <t>trait_cyborg_creed_of_construction</t>
  </si>
  <si>
    <t>圣殿强化件</t>
  </si>
  <si>
    <t>陆军伤害+25%，防御部队伤害+25%，岗位产出的凝聚力+10%</t>
  </si>
  <si>
    <t>trait_cyborg_creed_of_war</t>
  </si>
  <si>
    <t>诗颂强化件</t>
  </si>
  <si>
    <t>岗位产出的物理/社会/工程学研究+20%，岗位产出的凝聚力+10%</t>
  </si>
  <si>
    <t>trait_cyborg_creed_of_research</t>
  </si>
  <si>
    <t>结社强化件</t>
  </si>
  <si>
    <t>劳工资源产出+20%，岗位产出的凝聚力+10%</t>
  </si>
  <si>
    <t>trait_cyborg_creed_of_labor</t>
  </si>
  <si>
    <t>仪式植入体</t>
  </si>
  <si>
    <t>岗位产出的合金+5%，岗位产出的工程学研究+5%，
岗位产出的凝聚力+10%，劳工资源产出+5%，陆军伤害+5%</t>
  </si>
  <si>
    <t>trait_cyborg_ritualistic_implants</t>
  </si>
  <si>
    <t>生物适应性</t>
  </si>
  <si>
    <t>宜居性+5%</t>
  </si>
  <si>
    <t>trait_bioadaptability</t>
  </si>
  <si>
    <t>群体荷尔蒙</t>
  </si>
  <si>
    <t>人口住房使用-5%</t>
  </si>
  <si>
    <t>trait_social_pheromones</t>
  </si>
  <si>
    <t>有限再生</t>
  </si>
  <si>
    <t>陆军伤害+10%，领袖寿命+10年</t>
  </si>
  <si>
    <t>trait_limited_regeneration</t>
  </si>
  <si>
    <t>僵尸</t>
  </si>
  <si>
    <t>岗位生产的资源-25%，人口维护费减少100%
无法产生领袖，无法在统治者或专家岗位上就业，不受幸福度影响</t>
  </si>
  <si>
    <t>trait_zombie</t>
  </si>
  <si>
    <t>尼瓦拉克</t>
  </si>
  <si>
    <t>宜居性+50%，人口增长速度+15%</t>
  </si>
  <si>
    <t>trait_nivlac</t>
  </si>
  <si>
    <t>来自异世</t>
  </si>
  <si>
    <t>人口维护费+10%，每个高于奴隶生活标准的人口+0.5物理学研究</t>
  </si>
  <si>
    <t>trait_robot_notofthisworld</t>
  </si>
  <si>
    <t>人口维护费+10%，领袖经验-10%，每个高于奴隶生活标准的人口+0.5物理学研究</t>
  </si>
  <si>
    <t>trait_notofthisworld</t>
  </si>
  <si>
    <t>拜金教管理模式</t>
  </si>
  <si>
    <t>岗位产出的贸易额+33%，生活标准产出的贸易额+33%</t>
  </si>
  <si>
    <t>trait_nuumismatic_administration</t>
  </si>
  <si>
    <t>等离子体</t>
  </si>
  <si>
    <t>人口增长速度+15%，人口住房使用-15%，宜居性+15%</t>
  </si>
  <si>
    <t>trait_plasmic</t>
  </si>
  <si>
    <t>异次元体</t>
  </si>
  <si>
    <t>领袖寿命+50%，宜居性+50%，人口增长速度-25%，人口维护费+50%
将食物替换成能量币维护，每个高于奴隶生活标准的人口+0.5物理学研究</t>
  </si>
  <si>
    <t>trait_exd</t>
  </si>
  <si>
    <t>自我改造</t>
  </si>
  <si>
    <t>禁止强制迁移</t>
  </si>
  <si>
    <t>trait_self_modified</t>
  </si>
  <si>
    <t>重生</t>
  </si>
  <si>
    <t>岗位产出的资源-15%</t>
  </si>
  <si>
    <t>trait_cetanas_prisoner</t>
  </si>
  <si>
    <t>脑蛞蝓宿主</t>
  </si>
  <si>
    <t>岗位产生的物理/社会/工程学研究+10%，岗位生产的凝聚力+10%，人口增长速度-25%</t>
  </si>
  <si>
    <t>trait_brainslug</t>
  </si>
  <si>
    <t>受提升</t>
  </si>
  <si>
    <t>岗位产出的物理/社会/工程学研究+10%，领袖经验获得+10%</t>
  </si>
  <si>
    <t>trait_enigmatic_intelligence</t>
  </si>
  <si>
    <t>略受提升</t>
  </si>
  <si>
    <t>岗位产出的物理/社会/工程学研究+10%</t>
  </si>
  <si>
    <t>trait_enigmatic_intelligence_poor</t>
  </si>
  <si>
    <t>未受提升</t>
  </si>
  <si>
    <t>岗位产出的物理/社会/工程学研究-60%</t>
  </si>
  <si>
    <t>trait_enigmatic_intelligence_failed</t>
  </si>
  <si>
    <t>3.14领袖特质收录（2024.11.18）</t>
  </si>
  <si>
    <t>add_trait_leader</t>
  </si>
  <si>
    <t>领袖ID</t>
  </si>
  <si>
    <t>添加（add_trait_leader）和移除（remove_trait_leader）代码，可以使用下拉菜单进行选择
使用“debugtooltip”代码查看游戏内领袖的ID，写进浅红色区域内的数字会自动填充进代码
ctrl+shift+L开启关闭筛选，特殊为无法通过升级获得的特质</t>
  </si>
  <si>
    <t>行政官</t>
  </si>
  <si>
    <t>指挥官</t>
  </si>
  <si>
    <t>科学家</t>
  </si>
  <si>
    <t>属性</t>
  </si>
  <si>
    <t>内阁</t>
  </si>
  <si>
    <t>总督</t>
  </si>
  <si>
    <t>特殊</t>
  </si>
  <si>
    <t>等级</t>
  </si>
  <si>
    <t>护卫舰建造专精</t>
  </si>
  <si>
    <t>√</t>
  </si>
  <si>
    <t>普通</t>
  </si>
  <si>
    <t>Ⅰ</t>
  </si>
  <si>
    <t>作为内阁官员的帝国效应：护卫舰建造花费-30%；</t>
  </si>
  <si>
    <t>trait_ruler_corvette_focus</t>
  </si>
  <si>
    <t>驱逐舰建造专精</t>
  </si>
  <si>
    <t>作为内阁官员的帝国效应：驱逐舰建造花费-30%；</t>
  </si>
  <si>
    <t>trait_ruler_destroyer_focus</t>
  </si>
  <si>
    <t>巡洋舰建造专精</t>
  </si>
  <si>
    <t>作为内阁官员的帝国效应：巡洋舰建造花费-30%；</t>
  </si>
  <si>
    <t>trait_ruler_cruiser_focus</t>
  </si>
  <si>
    <t>战列舰建造专精</t>
  </si>
  <si>
    <t>作为内阁官员的帝国效应：战列舰建造花费-30%；</t>
  </si>
  <si>
    <t>trait_ruler_battleship_focus</t>
  </si>
  <si>
    <r>
      <rPr>
        <sz val="12"/>
        <color theme="1"/>
        <rFont val="方正公文黑体"/>
        <charset val="134"/>
      </rPr>
      <t xml:space="preserve">舰队后勤专家
</t>
    </r>
    <r>
      <rPr>
        <sz val="8"/>
        <color theme="1"/>
        <rFont val="方正公文黑体"/>
        <charset val="134"/>
      </rPr>
      <t>（后勤程序）</t>
    </r>
  </si>
  <si>
    <t>军用舰队效果：驻港舰船维护费-15%；</t>
  </si>
  <si>
    <t>leader_trait_fleet_logistician</t>
  </si>
  <si>
    <t>游击者</t>
  </si>
  <si>
    <t>作为内阁官员的帝国效应：舰船武器伤害+2%，亚光速航速+10%；</t>
  </si>
  <si>
    <t>leader_trait_skirmisher</t>
  </si>
  <si>
    <t>Ⅱ</t>
  </si>
  <si>
    <t>作为内阁官员的帝国效应：舰船武器伤害+5%，亚光速航速+15%；</t>
  </si>
  <si>
    <t>leader_trait_skirmisher_2</t>
  </si>
  <si>
    <r>
      <rPr>
        <sz val="12"/>
        <color theme="1"/>
        <rFont val="方正公文黑体"/>
        <charset val="134"/>
      </rPr>
      <t xml:space="preserve">火力全开
</t>
    </r>
    <r>
      <rPr>
        <sz val="8"/>
        <color theme="1"/>
        <rFont val="方正公文黑体"/>
        <charset val="134"/>
      </rPr>
      <t>（侵略性攻击模式）</t>
    </r>
  </si>
  <si>
    <t>军用舰队效果：舰船武器射速+5%；</t>
  </si>
  <si>
    <t>leader_trait_aggressive</t>
  </si>
  <si>
    <t>军用舰队效果：舰船武器射速+5%，舰船武器伤害+5%；</t>
  </si>
  <si>
    <t>leader_trait_aggressive_2</t>
  </si>
  <si>
    <r>
      <rPr>
        <sz val="12"/>
        <color theme="1"/>
        <rFont val="方正公文黑体"/>
        <charset val="134"/>
      </rPr>
      <t xml:space="preserve">谨慎
</t>
    </r>
    <r>
      <rPr>
        <sz val="8"/>
        <color theme="1"/>
        <rFont val="方正公文黑体"/>
        <charset val="134"/>
      </rPr>
      <t>（小心谨慎）</t>
    </r>
  </si>
  <si>
    <t>军用舰队效果：射程+15%；</t>
  </si>
  <si>
    <t>leader_trait_cautious</t>
  </si>
  <si>
    <t>军用舰队效果：射程+20%，战斗撤离几率+5%；</t>
  </si>
  <si>
    <t>leader_trait_cautious_2</t>
  </si>
  <si>
    <r>
      <rPr>
        <sz val="12"/>
        <color theme="1"/>
        <rFont val="方正公文黑体"/>
        <charset val="134"/>
      </rPr>
      <t xml:space="preserve">不屈
</t>
    </r>
    <r>
      <rPr>
        <sz val="8"/>
        <color theme="1"/>
        <rFont val="方正公文黑体"/>
        <charset val="134"/>
      </rPr>
      <t>（顽强程序）</t>
    </r>
  </si>
  <si>
    <t>军用舰队效果：船体值+15%，战斗撤离几率-33%；</t>
  </si>
  <si>
    <t>leader_trait_unyielding</t>
  </si>
  <si>
    <t>军用舰队效果：船体值+20%，战斗撤离几率-20%；</t>
  </si>
  <si>
    <t>leader_trait_unyielding_2</t>
  </si>
  <si>
    <r>
      <rPr>
        <sz val="12"/>
        <color theme="1"/>
        <rFont val="方正公文黑体"/>
        <charset val="134"/>
      </rPr>
      <t xml:space="preserve">工程师
</t>
    </r>
    <r>
      <rPr>
        <sz val="8"/>
        <color theme="1"/>
        <rFont val="方正公文黑体"/>
        <charset val="134"/>
      </rPr>
      <t>（自动维修系统）</t>
    </r>
  </si>
  <si>
    <t>军用舰队效果：每日船体再生+0.2%，每日装甲再生+0.5%；</t>
  </si>
  <si>
    <t>leader_trait_engineer</t>
  </si>
  <si>
    <t>军用舰队效果：每日船体再生+0.5%，每日装甲再生+1%；</t>
  </si>
  <si>
    <t>leader_trait_engineer_2</t>
  </si>
  <si>
    <t>战略家</t>
  </si>
  <si>
    <t>军用舰队效果：紧急超光速脱离承受风险-15%，战斗撤离几率+25%；</t>
  </si>
  <si>
    <t>leader_trait_trickster</t>
  </si>
  <si>
    <t>军用舰队效果：紧急超光速脱离承受风险-20%，战斗撤离几率+40%，隐形强度+1；</t>
  </si>
  <si>
    <t>leader_trait_trickster_2</t>
  </si>
  <si>
    <t>舰船之敌</t>
  </si>
  <si>
    <t>老练</t>
  </si>
  <si>
    <t>军用舰队效果：舰船武器伤害+10%，产生残骸概率-25%；</t>
  </si>
  <si>
    <t>leader_trait_wrecker</t>
  </si>
  <si>
    <t>军用舰队效果：舰船武器伤害+15%，产生残骸概率-35%；</t>
  </si>
  <si>
    <t>leader_trait_wrecker_2</t>
  </si>
  <si>
    <t>Ⅲ</t>
  </si>
  <si>
    <t>军用舰队效果：舰船武器伤害+25%，产生残骸概率-50%；</t>
  </si>
  <si>
    <t>leader_trait_wrecker_3</t>
  </si>
  <si>
    <r>
      <rPr>
        <sz val="12"/>
        <color theme="1"/>
        <rFont val="方正公文黑体"/>
        <charset val="134"/>
      </rPr>
      <t xml:space="preserve">歼灭者
</t>
    </r>
    <r>
      <rPr>
        <sz val="8"/>
        <color theme="1"/>
        <rFont val="方正公文黑体"/>
        <charset val="134"/>
      </rPr>
      <t>（赶尽杀绝）</t>
    </r>
  </si>
  <si>
    <t>军用舰队效果：轨道轰炸伤害+75%；</t>
  </si>
  <si>
    <t>leader_trait_annihilator</t>
  </si>
  <si>
    <t>军用舰队效果：轨道轰炸伤害+100%；</t>
  </si>
  <si>
    <t>leader_trait_annihilator_2</t>
  </si>
  <si>
    <t>军用舰队效果：轨道轰炸伤害+175%，舰船武器伤害+5%；</t>
  </si>
  <si>
    <t>leader_trait_annihilator_3</t>
  </si>
  <si>
    <r>
      <rPr>
        <sz val="12"/>
        <color theme="1"/>
        <rFont val="方正公文黑体"/>
        <charset val="134"/>
      </rPr>
      <t xml:space="preserve">大炮兵主义
</t>
    </r>
    <r>
      <rPr>
        <sz val="8"/>
        <color theme="1"/>
        <rFont val="方正公文黑体"/>
        <charset val="134"/>
      </rPr>
      <t>（炮击模块）</t>
    </r>
  </si>
  <si>
    <t>军用舰队效果：舰船武器伤害+7%；</t>
  </si>
  <si>
    <t>leader_trait_artillerist</t>
  </si>
  <si>
    <t>军用舰队效果：舰船武器伤害+10%，追踪+7%；</t>
  </si>
  <si>
    <t>leader_trait_artillerist_2</t>
  </si>
  <si>
    <t>军用舰队效果：舰船武器伤害+15%，追踪+10%，命中+7%；</t>
  </si>
  <si>
    <t>leader_trait_artillerist_3</t>
  </si>
  <si>
    <r>
      <rPr>
        <sz val="12"/>
        <color theme="1"/>
        <rFont val="方正公文黑体"/>
        <charset val="134"/>
      </rPr>
      <t xml:space="preserve">威风堂堂
</t>
    </r>
    <r>
      <rPr>
        <sz val="8"/>
        <color theme="1"/>
        <rFont val="方正公文黑体"/>
        <charset val="134"/>
      </rPr>
      <t>（控制主机）</t>
    </r>
  </si>
  <si>
    <t>军用舰队效果：舰队指挥上限+35；</t>
  </si>
  <si>
    <t>leader_trait_commanding_presence</t>
  </si>
  <si>
    <t>军用舰队效果：舰队指挥上限+50；</t>
  </si>
  <si>
    <t>leader_trait_commanding_presence_2</t>
  </si>
  <si>
    <t>军用舰队效果：舰队指挥上限+80；</t>
  </si>
  <si>
    <t>leader_trait_commanding_presence_3</t>
  </si>
  <si>
    <r>
      <rPr>
        <sz val="12"/>
        <color theme="1"/>
        <rFont val="方正公文黑体"/>
        <charset val="134"/>
      </rPr>
      <t xml:space="preserve">抢夺者
</t>
    </r>
    <r>
      <rPr>
        <sz val="8"/>
        <color theme="1"/>
        <rFont val="方正公文黑体"/>
        <charset val="134"/>
      </rPr>
      <t>（拆卸器）</t>
    </r>
  </si>
  <si>
    <t>军用舰队效果：每摧毁一艘敌舰能量币+6；</t>
  </si>
  <si>
    <t>leader_trait_corsair</t>
  </si>
  <si>
    <t>军用舰队效果：每摧毁一艘敌舰能量币+15；</t>
  </si>
  <si>
    <t>leader_trait_corsair_2</t>
  </si>
  <si>
    <t>军用舰队效果：舰队维护费-20%，隐形强度+1，每摧毁一艘敌舰能量币+15；</t>
  </si>
  <si>
    <t>leader_trait_corsair_3</t>
  </si>
  <si>
    <r>
      <rPr>
        <sz val="12"/>
        <color theme="1"/>
        <rFont val="方正公文黑体"/>
        <charset val="134"/>
      </rPr>
      <t xml:space="preserve">爆破者
</t>
    </r>
    <r>
      <rPr>
        <sz val="8"/>
        <color theme="1"/>
        <rFont val="方正公文黑体"/>
        <charset val="134"/>
      </rPr>
      <t>（定点爆破）</t>
    </r>
  </si>
  <si>
    <t>军用舰队效果：对恒星基地伤害+20%；</t>
  </si>
  <si>
    <t>leader_trait_demolisher</t>
  </si>
  <si>
    <t>军用舰队效果：对恒星基地伤害+30%；</t>
  </si>
  <si>
    <t>leader_trait_demolisher_2</t>
  </si>
  <si>
    <t>军用舰队效果：对恒星基地伤害+50%；</t>
  </si>
  <si>
    <t>leader_trait_demolisher_3</t>
  </si>
  <si>
    <r>
      <rPr>
        <sz val="12"/>
        <color theme="1"/>
        <rFont val="方正公文黑体"/>
        <charset val="134"/>
      </rPr>
      <t xml:space="preserve">拆船者
</t>
    </r>
    <r>
      <rPr>
        <sz val="8"/>
        <color theme="1"/>
        <rFont val="方正公文黑体"/>
        <charset val="134"/>
      </rPr>
      <t>（破船器）</t>
    </r>
  </si>
  <si>
    <t>军用舰队效果：每摧毁一艘敌舰合金+3；</t>
  </si>
  <si>
    <t>leader_trait_shipbreaker</t>
  </si>
  <si>
    <t>军用舰队效果：每摧毁一艘敌舰合金+8；</t>
  </si>
  <si>
    <t>leader_trait_shipbreaker_2</t>
  </si>
  <si>
    <t>军用舰队效果：装甲硬化+15%，每摧毁一艘敌舰合金+8；</t>
  </si>
  <si>
    <t>leader_trait_shipbreaker_3</t>
  </si>
  <si>
    <t>远古科技专精</t>
  </si>
  <si>
    <t>军用舰队效果：远古科技武器伤害+15%，远古科技武器射速+10%；</t>
  </si>
  <si>
    <t>leader_trait_archaeo_specialization</t>
  </si>
  <si>
    <t>军用舰队效果：远古科技武器伤害+20%，远古科技武器射速+15%；</t>
  </si>
  <si>
    <t>leader_trait_archaeo_specialization_2</t>
  </si>
  <si>
    <t>军用舰队效果：远古科技武器伤害+35%，远古科技武器射速+35%；</t>
  </si>
  <si>
    <t>leader_trait_archaeo_specialization_3</t>
  </si>
  <si>
    <t>火炮专精</t>
  </si>
  <si>
    <t>军用舰队效果：火炮武器伤害+15%，舰船武器射速+10%；</t>
  </si>
  <si>
    <t>leader_trait_artillery_specialization</t>
  </si>
  <si>
    <t>军用舰队效果：火炮武器伤害+20%，舰船武器射速+15%；</t>
  </si>
  <si>
    <t>leader_trait_artillery_specialization_2</t>
  </si>
  <si>
    <t>军用舰队效果：火炮武器伤害+35%，舰船武器射速+35%；</t>
  </si>
  <si>
    <t>leader_trait_artillery_specialization_3</t>
  </si>
  <si>
    <t>航母专精</t>
  </si>
  <si>
    <t>军用舰队效果：舰载机伤害+10%，舰载机射速+10%，舰船交战范围+10%；</t>
  </si>
  <si>
    <t>leader_trait_carrier_specialization</t>
  </si>
  <si>
    <t>军用舰队效果：舰载机伤害+15%，舰载机射速+15%，舰船交战范围+15%；</t>
  </si>
  <si>
    <t>leader_trait_carrier_specialization_2</t>
  </si>
  <si>
    <t>军用舰队效果：舰载机伤害+25%，舰载机射速+25%，舰船交战范围+25%；</t>
  </si>
  <si>
    <t>leader_trait_carrier_specialization_3</t>
  </si>
  <si>
    <t>制导专精</t>
  </si>
  <si>
    <t>军用舰队效果：爆炸武器射速+10%，爆炸武器伤害+10%；</t>
  </si>
  <si>
    <t>leader_traitrocketry_specialization</t>
  </si>
  <si>
    <t>军用舰队效果：爆炸武器射速+15%，爆炸武器伤害+15%；</t>
  </si>
  <si>
    <t>leader_traitrocketry_specialization_2</t>
  </si>
  <si>
    <t>军用舰队效果：爆炸武器射速+25%，爆炸武器伤害+25%；</t>
  </si>
  <si>
    <t>leader_traitrocketry_specialization_3</t>
  </si>
  <si>
    <t>炮艇专精</t>
  </si>
  <si>
    <t>军用舰队效果：小型槽位武器射速+10%，小型槽位武器伤害+10%，中型槽位武器射速+5%，中型槽位武器伤害+5%；</t>
  </si>
  <si>
    <t>leader_trait_gunship_specialization</t>
  </si>
  <si>
    <t>军用舰队效果：小型槽位武器射速+15%，小型槽位武器伤害+15%，中型槽位武器射速+10%，中型槽位武器伤害+10%；</t>
  </si>
  <si>
    <t>leader_trait_gunship_specialization_2</t>
  </si>
  <si>
    <t>军用舰队效果：小型槽位武器射速+25%，小型槽位武器伤害+25%，中型槽位武器射速+15%，中型槽位武器伤害+15%；</t>
  </si>
  <si>
    <t>leader_trait_gunship_specialization_3</t>
  </si>
  <si>
    <r>
      <rPr>
        <sz val="12"/>
        <color theme="1"/>
        <rFont val="方正公文黑体"/>
        <charset val="134"/>
      </rPr>
      <t xml:space="preserve">应急维修者
</t>
    </r>
    <r>
      <rPr>
        <sz val="8"/>
        <color theme="1"/>
        <rFont val="方正公文黑体"/>
        <charset val="134"/>
      </rPr>
      <t>（应急维修）</t>
    </r>
  </si>
  <si>
    <t>军用舰队效果：产生残骸概率-100%，每摧毁一艘敌舰本舰队中随机舰船恢复10%船体值；</t>
  </si>
  <si>
    <t>leader_trait_juryrigger</t>
  </si>
  <si>
    <t>军用舰队效果：产生残骸概率-100%，每摧毁一艘敌舰本舰队中随机舰船恢复25%船体值；</t>
  </si>
  <si>
    <t>leader_trait_juryrigger_2</t>
  </si>
  <si>
    <t>军用舰队效果：产生残骸概率-100%，船体值+10%，每摧毁一艘敌舰本舰队中随机舰船恢复25%船体值；</t>
  </si>
  <si>
    <t>leader_trait_juryrigger_3</t>
  </si>
  <si>
    <t>精准轰炸</t>
  </si>
  <si>
    <t>军用舰队效果：轨道轰炸对陆军伤害+25%，轨道轰炸对人口伤害-50%；</t>
  </si>
  <si>
    <t>leader_trait_surgical_bombardment</t>
  </si>
  <si>
    <t>军用舰队效果：轨道轰炸对陆军伤害+30%，轨道轰炸对人口伤害-66%；</t>
  </si>
  <si>
    <t>leader_trait_surgical_bombardment_2</t>
  </si>
  <si>
    <t>军用舰队效果：轨道轰炸对陆军伤害+50%，轨道轰炸对人口伤害-75%；</t>
  </si>
  <si>
    <t>leader_trait_surgical_bombardment_3</t>
  </si>
  <si>
    <t>侦查专家</t>
  </si>
  <si>
    <t>军用舰队效果：亚光速航行+5%，舰船超空间探测距离+2，任务失踪耗时-10%；</t>
  </si>
  <si>
    <t>leader_trait_scout</t>
  </si>
  <si>
    <t>军用舰队效果：亚光速航行+15%，舰船超空间探测距离+3，任务失踪耗时-15%；</t>
  </si>
  <si>
    <t>leader_trait_scout_2</t>
  </si>
  <si>
    <t>军用舰队效果：亚光速航行+25%，舰船超空间探测距离+4，任务失踪耗时-25%；</t>
  </si>
  <si>
    <t>leader_trait_scout_3</t>
  </si>
  <si>
    <t>其疾如风</t>
  </si>
  <si>
    <t>作为内阁官员的帝国效应：亚光速航速+5%；</t>
  </si>
  <si>
    <t>leader_trait_gale_speed</t>
  </si>
  <si>
    <t>作为内阁官员的帝国效应：亚光速航速+10%；</t>
  </si>
  <si>
    <t>leader_trait_gale_speed_2</t>
  </si>
  <si>
    <t>作为内阁官员的帝国效应：亚光速航速+15%；</t>
  </si>
  <si>
    <t>leader_trait_gale_speed_3</t>
  </si>
  <si>
    <t>筑防者</t>
  </si>
  <si>
    <t>作为内阁官员的帝国效应：恒星基地升级费用-5%，防御平台建造花费-5%；</t>
  </si>
  <si>
    <t>trait_ruler_fortifier</t>
  </si>
  <si>
    <t>作为内阁官员的帝国效应：恒星基地升级费用-7%，防御平台建造花费-7.5%，恒星基地和防御平台船体值+5%；</t>
  </si>
  <si>
    <t>trait_ruler_fortifier_2</t>
  </si>
  <si>
    <t>作为内阁官员的帝国效应：恒星基地升级费用-10%，防御平台建造花费-10%，恒星基地和防御平台船体值+10%；</t>
  </si>
  <si>
    <t>trait_ruler_fortifier_3</t>
  </si>
  <si>
    <t>舰队后勤专家</t>
  </si>
  <si>
    <t>作为内阁官员的帝国效应：舰船维护费-5%；</t>
  </si>
  <si>
    <t>leader_trait_armada_logistician</t>
  </si>
  <si>
    <t>作为内阁官员的帝国效应：舰船维护费-7.5%，海军容量+2%；</t>
  </si>
  <si>
    <t>leader_trait_armada_logistician_2</t>
  </si>
  <si>
    <t>作为内阁官员的帝国效应：舰船维护费-10%，海军容量+7%；</t>
  </si>
  <si>
    <t>leader_trait_armada_logistician_3</t>
  </si>
  <si>
    <r>
      <rPr>
        <sz val="12"/>
        <color theme="1"/>
        <rFont val="方正公文黑体"/>
        <charset val="134"/>
      </rPr>
      <t xml:space="preserve">军事先驱
</t>
    </r>
    <r>
      <rPr>
        <sz val="8"/>
        <color theme="1"/>
        <rFont val="方正公文黑体"/>
        <charset val="134"/>
      </rPr>
      <t>（模块化舰船设计）</t>
    </r>
  </si>
  <si>
    <t>作为内阁官员的帝国效应：舰船建造速度+5%，造舰费用-5%；</t>
  </si>
  <si>
    <t>trait_ruler_military_pioneer</t>
  </si>
  <si>
    <t>作为内阁官员的帝国效应：舰船建造速度+10%，造舰费用-7.5%；</t>
  </si>
  <si>
    <t>trait_ruler_military_pioneer_2</t>
  </si>
  <si>
    <t>作为内阁官员的帝国效应：舰船建造速度+20%，造舰费用-10%；</t>
  </si>
  <si>
    <t>trait_ruler_military_pioneer_3</t>
  </si>
  <si>
    <r>
      <rPr>
        <sz val="12"/>
        <color theme="1"/>
        <rFont val="方正公文黑体"/>
        <charset val="134"/>
      </rPr>
      <t xml:space="preserve">恐吓者
</t>
    </r>
    <r>
      <rPr>
        <sz val="8"/>
        <color theme="1"/>
        <rFont val="方正公文黑体"/>
        <charset val="134"/>
      </rPr>
      <t>（威胁指示器）</t>
    </r>
  </si>
  <si>
    <t>作为内阁官员的帝国效应：力量投射产出的最大影响力+0.35；</t>
  </si>
  <si>
    <t>leader_trait_intimidator</t>
  </si>
  <si>
    <t>作为内阁官员的帝国效应：力量投射产出的最大影响力+0.50；</t>
  </si>
  <si>
    <t>leader_trait_intimidator_2</t>
  </si>
  <si>
    <t>作为内阁官员的帝国效应：力量投射产出的最大影响力+0.75；</t>
  </si>
  <si>
    <t>leader_trait_intimidator_3</t>
  </si>
  <si>
    <r>
      <rPr>
        <sz val="12"/>
        <color theme="1"/>
        <rFont val="方正公文黑体"/>
        <charset val="134"/>
      </rPr>
      <t xml:space="preserve">边防卫士
</t>
    </r>
    <r>
      <rPr>
        <sz val="8"/>
        <color theme="1"/>
        <rFont val="方正公文黑体"/>
        <charset val="134"/>
      </rPr>
      <t>（防御计算）</t>
    </r>
  </si>
  <si>
    <t>作为内阁官员的帝国效应：防御平台建造速度+10%，恒星基地伤害+15%，恒星基地船体值+20%；</t>
  </si>
  <si>
    <t>leader_trait_border_guard</t>
  </si>
  <si>
    <t>作为内阁官员的帝国效应：防御平台建造速度+15%，恒星基地伤害+20%，恒星基地船体值+25%；</t>
  </si>
  <si>
    <t>leader_trait_border_guard_2</t>
  </si>
  <si>
    <t>作为内阁官员的帝国效应：防御平台建造速度+30%，恒星基地伤害+30%，恒星基地船体值+35%；</t>
  </si>
  <si>
    <t>leader_trait_border_guard_3</t>
  </si>
  <si>
    <r>
      <rPr>
        <sz val="12"/>
        <color theme="1"/>
        <rFont val="方正公文黑体"/>
        <charset val="134"/>
      </rPr>
      <t xml:space="preserve">海军教官
</t>
    </r>
    <r>
      <rPr>
        <sz val="8"/>
        <color theme="1"/>
        <rFont val="方正公文黑体"/>
        <charset val="134"/>
      </rPr>
      <t>（交战数据库）</t>
    </r>
  </si>
  <si>
    <t>作为内阁官员的帝国效应：海军容量+20，舰船初始经验+75；</t>
  </si>
  <si>
    <t>leader_trait_crew_trainer</t>
  </si>
  <si>
    <t>作为内阁官员的帝国效应：海军容量+30，舰船初始经验+120；</t>
  </si>
  <si>
    <t>leader_trait_crew_trainer_2</t>
  </si>
  <si>
    <t>作为内阁官员的帝国效应：海军容量+60，舰船初始经验+200；</t>
  </si>
  <si>
    <t>leader_trait_crew_trainer_3</t>
  </si>
  <si>
    <t>枪炮大师</t>
  </si>
  <si>
    <t>命定</t>
  </si>
  <si>
    <t>军用舰队效果：舰船武器射程+30%，追踪+30%，命中+30%；</t>
  </si>
  <si>
    <t>leader_trait_master_gunner</t>
  </si>
  <si>
    <t>军事监督者</t>
  </si>
  <si>
    <t>作为内阁官员的帝国效应：力量投射产出的最大影响力+2，军用舰船建造速度+25%，舰船初始经验+500；</t>
  </si>
  <si>
    <t>leader_trait_military_overseer</t>
  </si>
  <si>
    <t>天才军械师</t>
  </si>
  <si>
    <t>作为内阁官员的帝国效应：护盾承受值+100，装甲值+100，装甲硬化+20%，护盾硬化+20%；</t>
  </si>
  <si>
    <t>leader_trait_armorer</t>
  </si>
  <si>
    <t>维护指挥官</t>
  </si>
  <si>
    <t>军用舰队效果：船体值+25%，每日船体再生+2%；</t>
  </si>
  <si>
    <t>leader_trait_destiny_engineer</t>
  </si>
  <si>
    <t>游击战术家</t>
  </si>
  <si>
    <t>军用舰队效果：撤离机会+2，闪避率+10，任务中失踪耗时-50%，舰队指挥上限-25%，隐形强度+2；</t>
  </si>
  <si>
    <t>leader_trait_guerilla_tactics</t>
  </si>
  <si>
    <t>帝国之盾</t>
  </si>
  <si>
    <t>军用舰队效果：位于友方恒星系闪避+45%，位于友方恒星系舰船武器射速+45%，位于友方恒星系护盾承受值+300；</t>
  </si>
  <si>
    <t>leader_trait_survivalist</t>
  </si>
  <si>
    <t>战争构筑师</t>
  </si>
  <si>
    <t>作为内阁官员的帝国效应：亚光速航速+15%，军用舰船建造速度+30%，研究速度 (宇航技术)+10%，宇航技术研究选项的概率+25%；</t>
  </si>
  <si>
    <t>leader_trait_maven_of_war</t>
  </si>
  <si>
    <t>和平守护者</t>
  </si>
  <si>
    <t>作为内阁官员的帝国效应：稳定度+5，海盗镇压度+35%，犯罪度-20，和平主义思潮吸引力+40%；</t>
  </si>
  <si>
    <t>leader_trait_peacekeeper</t>
  </si>
  <si>
    <t>焦躁不安</t>
  </si>
  <si>
    <t>负面</t>
  </si>
  <si>
    <t>军用舰队效果：舰船武器射速-5%；</t>
  </si>
  <si>
    <t>leader_trait_nervous</t>
  </si>
  <si>
    <t>军用舰队效果：舰船武器射速-15%；</t>
  </si>
  <si>
    <t>leader_trait_nervous_2</t>
  </si>
  <si>
    <t>懒散</t>
  </si>
  <si>
    <t>军用舰队效果：闪避-5%，亚光速航行-5%；</t>
  </si>
  <si>
    <t>leader_trait_lethargic</t>
  </si>
  <si>
    <t>军用舰队效果：闪避-15%，亚光速航行-15%；</t>
  </si>
  <si>
    <t>leader_trait_lethargic_2</t>
  </si>
  <si>
    <r>
      <rPr>
        <sz val="12"/>
        <color rgb="FFFF0000"/>
        <rFont val="方正公文黑体"/>
        <charset val="134"/>
      </rPr>
      <t xml:space="preserve">微操大师
</t>
    </r>
    <r>
      <rPr>
        <sz val="8"/>
        <color rgb="FFFF0000"/>
        <rFont val="方正公文黑体"/>
        <charset val="134"/>
      </rPr>
      <t>（协调异步）</t>
    </r>
  </si>
  <si>
    <t>军用舰队效果：舰队指挥上限-10%；</t>
  </si>
  <si>
    <t>leader_trait_micromanager</t>
  </si>
  <si>
    <t>军用舰队效果：舰队指挥上限-30%；</t>
  </si>
  <si>
    <t>leader_trait_micromanager_2</t>
  </si>
  <si>
    <r>
      <rPr>
        <sz val="12"/>
        <color rgb="FFFF0000"/>
        <rFont val="方正公文黑体"/>
        <charset val="134"/>
      </rPr>
      <t xml:space="preserve">不计后果
</t>
    </r>
    <r>
      <rPr>
        <sz val="8"/>
        <color rgb="FFFF0000"/>
        <rFont val="方正公文黑体"/>
        <charset val="134"/>
      </rPr>
      <t>（风险估算失灵）</t>
    </r>
  </si>
  <si>
    <t>军用舰队效果：战斗撤离几率-20%；</t>
  </si>
  <si>
    <t>leader_trait_reckless</t>
  </si>
  <si>
    <t>军用舰队效果：战斗撤离几率-60%；</t>
  </si>
  <si>
    <t>leader_trait_reckless_2</t>
  </si>
  <si>
    <r>
      <rPr>
        <sz val="12"/>
        <color rgb="FFFF0000"/>
        <rFont val="方正公文黑体"/>
        <charset val="134"/>
      </rPr>
      <t xml:space="preserve">玩忽职守
</t>
    </r>
    <r>
      <rPr>
        <sz val="8"/>
        <color rgb="FFFF0000"/>
        <rFont val="方正公文黑体"/>
        <charset val="134"/>
      </rPr>
      <t>（低效防御）</t>
    </r>
  </si>
  <si>
    <t>军用舰队效果：装甲值-10%，护盾承受值-10%；</t>
  </si>
  <si>
    <t>leader_trait_slipshod</t>
  </si>
  <si>
    <t>军用舰队效果：装甲值-20%，护盾承受值-20%；</t>
  </si>
  <si>
    <t>leader_trait_slipshod_2</t>
  </si>
  <si>
    <t>随领袖技能等级提升：军用舰船合金维护费-10%，军用舰船能量币维护费+20%</t>
  </si>
  <si>
    <t>leader_trait_tactical_algorithms</t>
  </si>
  <si>
    <t>屠龙者</t>
  </si>
  <si>
    <t>军用舰队效果：亚光速航速+10%，舰船武器射速+10%；陆军效果：陆军伤害+10%，陆军撤退几率+10%；</t>
  </si>
  <si>
    <t>leader_trait_dragonslayer</t>
  </si>
  <si>
    <t>克隆大军指挥官</t>
  </si>
  <si>
    <t>军用舰队效果：舰船武器射速+25%，舰船武器射程+10%；</t>
  </si>
  <si>
    <t>leader_trait_clone_army_commander</t>
  </si>
  <si>
    <t>末裔克隆大军指挥官</t>
  </si>
  <si>
    <t>军用舰队效果：舰船武器射速+15%，舰船武器射程+5%；</t>
  </si>
  <si>
    <t>leader_trait_clone_army_fertile_commander</t>
  </si>
  <si>
    <t>先裔克隆大军指挥官</t>
  </si>
  <si>
    <t>军用舰队效果：舰船武器射速+35%，舰船武器射程+20%；</t>
  </si>
  <si>
    <t>leader_trait_clone_army_full_commander</t>
  </si>
  <si>
    <t>虚境行者导师</t>
  </si>
  <si>
    <t>这位领袖预期寿命+30年；行星效果：舒适度+5%、灵能使凝聚力产出+3；督管星域首府时星域效果：舒适度+2%、灵能使凝聚力产出+1；</t>
  </si>
  <si>
    <t>leader_trait_shroudwalker</t>
  </si>
  <si>
    <t>打捞大师</t>
  </si>
  <si>
    <t>星系中的友方舰船:每月船体值维修+2%，当星系中有残骸被打捞或研究完成时15%的概率打捞舰船；只会打捞其他帝国的军舰；</t>
  </si>
  <si>
    <t>leader_trait_master_salvager</t>
  </si>
  <si>
    <r>
      <rPr>
        <sz val="12"/>
        <color theme="1"/>
        <rFont val="方正公文黑体"/>
        <charset val="134"/>
      </rPr>
      <t xml:space="preserve">策展人
</t>
    </r>
    <r>
      <rPr>
        <sz val="8"/>
        <color theme="1"/>
        <rFont val="方正公文黑体"/>
        <charset val="134"/>
      </rPr>
      <t>（策展人原理）</t>
    </r>
  </si>
  <si>
    <t>作为内阁官员的帝国效应：研究速度+15%，调查速度+25，提高抽取稀有科技的概率；</t>
  </si>
  <si>
    <t>leader_trait_curator</t>
  </si>
  <si>
    <t>城邦商人</t>
  </si>
  <si>
    <t>行星效果：贸易额+10%；督管星域首府时星域效果：贸易额+5%；</t>
  </si>
  <si>
    <t>leader_trait_enclave_trader</t>
  </si>
  <si>
    <t>雪拉企业联络人</t>
  </si>
  <si>
    <t>这位领袖每月异星天然气+2；行星效果：岗位产生的异星天然气+25%、贸易额+10%；
督管星域首府时星域效果：岗位产生的异星天然气+10%、贸易额+5%；</t>
  </si>
  <si>
    <t>leader_trait_xuracorp_liaison</t>
  </si>
  <si>
    <t>甘里联络人</t>
  </si>
  <si>
    <t>这位领袖每月易爆微粒+2；行星效果：岗位产生的易爆微粒+25%、贸易额+10%；
督管星域首府时星域效果：岗位产生的易爆微粒+10%、贸易额+5%；</t>
  </si>
  <si>
    <t>leader_trait_riggan_liaison</t>
  </si>
  <si>
    <t>穆塔根联络人</t>
  </si>
  <si>
    <t>这位领袖每月稀有水晶+2；行星效果：岗位产生的稀有水晶+25%、贸易额+10%；
督管星域首府时星域效果：岗位产生的稀有水晶+10%、贸易额+5%；</t>
  </si>
  <si>
    <t>leader_trait_muutagan_liaison</t>
  </si>
  <si>
    <r>
      <rPr>
        <sz val="12"/>
        <color theme="1"/>
        <rFont val="方正公文黑体"/>
        <charset val="134"/>
      </rPr>
      <t xml:space="preserve">防御工程师
</t>
    </r>
    <r>
      <rPr>
        <sz val="8"/>
        <color theme="1"/>
        <rFont val="方正公文黑体"/>
        <charset val="134"/>
      </rPr>
      <t>（防御平台工程师）</t>
    </r>
  </si>
  <si>
    <t>作为内阁官员的帝国效应：防御平台伤害+5%，防御平台船体值+10%；</t>
  </si>
  <si>
    <t>leader_trait_defence_engineer</t>
  </si>
  <si>
    <t>作为内阁官员的帝国效应：防御平台伤害+15%，防御平台船体值+10%；</t>
  </si>
  <si>
    <t>leader_trait_defence_engineer_2</t>
  </si>
  <si>
    <t>屠夫</t>
  </si>
  <si>
    <t>陆军效果：陆军伤害+10%，陆军连带伤害+33%；</t>
  </si>
  <si>
    <t>leader_trait_butcher</t>
  </si>
  <si>
    <t>陆军效果：陆军伤害+15%，陆军连带伤害+50%；</t>
  </si>
  <si>
    <t>leader_trait_butcher_2</t>
  </si>
  <si>
    <t>小心慎重</t>
  </si>
  <si>
    <t>军用舰队效果：轨道轰炸对人口伤害-5%；陆军效果：撤退几率+10%，连带伤害-25%；</t>
  </si>
  <si>
    <t>leader_trait_restrained</t>
  </si>
  <si>
    <t>军用舰队效果：轨道轰炸对人口伤害-15%；陆军效果：撤退几率+15%，连带伤害-35%；</t>
  </si>
  <si>
    <t>leader_trait_restrained_2</t>
  </si>
  <si>
    <t>恐惧灌输</t>
  </si>
  <si>
    <t>陆军效果：陆军士气伤害+15%；</t>
  </si>
  <si>
    <t>leader_trait_dreaded</t>
  </si>
  <si>
    <t>陆军效果：陆军士气伤害+25%；</t>
  </si>
  <si>
    <t>leader_trait_dreaded_2</t>
  </si>
  <si>
    <t>陆军效果：陆军士气伤害+50%；</t>
  </si>
  <si>
    <t>leader_trait_dreaded_3</t>
  </si>
  <si>
    <t>重拳出击</t>
  </si>
  <si>
    <t>陆军效果：陆军伤害+10%；</t>
  </si>
  <si>
    <t>leader_trait_heavy_hitter</t>
  </si>
  <si>
    <t>陆军效果：陆军伤害+15%；</t>
  </si>
  <si>
    <t>leader_trait_heavy_hitter_2</t>
  </si>
  <si>
    <t>陆军效果：陆军伤害+30%；</t>
  </si>
  <si>
    <t>leader_trait_heavy_hitter_3</t>
  </si>
  <si>
    <t>审讯专家</t>
  </si>
  <si>
    <t>陆军效果：作为进攻方在地面作战中获胜时对应帝国情报+10；</t>
  </si>
  <si>
    <t>leader_trait_interrogator</t>
  </si>
  <si>
    <t>陆军效果：作为进攻方在地面作战中获胜时对应帝国情报+20；</t>
  </si>
  <si>
    <t>leader_trait_interrogator_2</t>
  </si>
  <si>
    <t>陆军效果：陆军士气伤害+15%，作为进攻方在地面作战中获胜时对应帝国情报+30；</t>
  </si>
  <si>
    <t>leader_trait_interrogator_3</t>
  </si>
  <si>
    <t>卫道勇士</t>
  </si>
  <si>
    <t>军用舰队效果：每摧毁一艘敌对帝国舰船：凝聚力+2；陆军效果：战斗中每击杀一支敌对陆军，凝聚力+25；</t>
  </si>
  <si>
    <t>leader_trait_crusader</t>
  </si>
  <si>
    <t>军用舰队效果：每摧毁一艘敌对帝国舰船：凝聚力+8；陆军效果：战斗中每击杀一支敌对陆军，凝聚力+40；</t>
  </si>
  <si>
    <t>leader_trait_crusader_2</t>
  </si>
  <si>
    <t>军用舰队效果：对宿敌伤害+15%，每摧毁一艘敌对帝国舰船：凝聚力+8；
陆军效果：陆军伤害+10%，陆军士气+25%，战斗中每击杀一支敌对陆军，凝聚力+40；</t>
  </si>
  <si>
    <t>leader_trait_crusader_3</t>
  </si>
  <si>
    <t>秩序监察</t>
  </si>
  <si>
    <t>作为内阁官员的帝国效果：附庸的每月忠诚+0.2；</t>
  </si>
  <si>
    <t>leader_trait_overseer</t>
  </si>
  <si>
    <t>作为内阁官员的帝国效果：附庸的每月忠诚+0.3；</t>
  </si>
  <si>
    <t>leader_trait_overseer_2</t>
  </si>
  <si>
    <t>作为内阁官员的帝国效果：附庸的每月忠诚+0.5；</t>
  </si>
  <si>
    <t>leader_trait_overseer_3</t>
  </si>
  <si>
    <r>
      <rPr>
        <sz val="12"/>
        <color theme="1"/>
        <rFont val="方正公文黑体"/>
        <charset val="134"/>
      </rPr>
      <t xml:space="preserve">出身士卒
</t>
    </r>
    <r>
      <rPr>
        <sz val="8"/>
        <color theme="1"/>
        <rFont val="方正公文黑体"/>
        <charset val="134"/>
      </rPr>
      <t>（以战学战）</t>
    </r>
  </si>
  <si>
    <t>作为内阁官员的帝国效应：陆军经验+20%，陆军士气+10%；</t>
  </si>
  <si>
    <t>trait_ruler_from_the_ranks</t>
  </si>
  <si>
    <t>作为内阁官员的帝国效应：陆军经验+30%，陆军士气+15%；</t>
  </si>
  <si>
    <t>trait_ruler_from_the_ranks_2</t>
  </si>
  <si>
    <t>作为内阁官员的帝国效应：陆军经验+50%，陆军士气+25%；</t>
  </si>
  <si>
    <t>trait_ruler_from_the_ranks_3</t>
  </si>
  <si>
    <r>
      <rPr>
        <sz val="12"/>
        <color theme="1"/>
        <rFont val="方正公文黑体"/>
        <charset val="134"/>
      </rPr>
      <t xml:space="preserve">征兵官
</t>
    </r>
    <r>
      <rPr>
        <sz val="8"/>
        <color theme="1"/>
        <rFont val="方正公文黑体"/>
        <charset val="134"/>
      </rPr>
      <t>（战争动员协议）</t>
    </r>
  </si>
  <si>
    <t>作为内阁官员的帝国效应：陆军建造速度+20%，陆军费用-10%；</t>
  </si>
  <si>
    <t>trait_ruler_recruiter</t>
  </si>
  <si>
    <t>作为内阁官员的帝国效应：陆军建造速度+30%，陆军费用-15%；</t>
  </si>
  <si>
    <t>trait_ruler_recruiter_2</t>
  </si>
  <si>
    <t>作为内阁官员的帝国效应：陆军建造速度+50%，陆军费用-20%；</t>
  </si>
  <si>
    <t>trait_ruler_recruiter_3</t>
  </si>
  <si>
    <t>总领事官</t>
  </si>
  <si>
    <t>作为内阁官员的帝国效应：特使改善关系+25%；</t>
  </si>
  <si>
    <t>leader_trait_consul_general</t>
  </si>
  <si>
    <t>作为内阁官员的帝国效应：特使改善关系+50%；</t>
  </si>
  <si>
    <t>leader_trait_consul_general_2</t>
  </si>
  <si>
    <t>作为内阁官员的帝国效应：特使改善关系+100%；</t>
  </si>
  <si>
    <t>leader_trait_consul_general_3</t>
  </si>
  <si>
    <r>
      <rPr>
        <sz val="12"/>
        <color theme="1"/>
        <rFont val="方正公文黑体"/>
        <charset val="134"/>
      </rPr>
      <t xml:space="preserve">影子经纪人
</t>
    </r>
    <r>
      <rPr>
        <sz val="8"/>
        <color theme="1"/>
        <rFont val="方正公文黑体"/>
        <charset val="134"/>
      </rPr>
      <t>（黑客组件）</t>
    </r>
  </si>
  <si>
    <t>作为内阁官员的帝国效应：破译+1；</t>
  </si>
  <si>
    <t>leader_trait_shadow_broker</t>
  </si>
  <si>
    <t>作为内阁官员的帝国效应：破译+1，加密+1；</t>
  </si>
  <si>
    <t>leader_trait_shadow_broker_2</t>
  </si>
  <si>
    <t>作为内阁官员的帝国效应：破译+2，加密+2；</t>
  </si>
  <si>
    <t>leader_trait_shadow_broker_3</t>
  </si>
  <si>
    <r>
      <rPr>
        <sz val="12"/>
        <color theme="1"/>
        <rFont val="方正公文黑体"/>
        <charset val="134"/>
      </rPr>
      <t xml:space="preserve">家园卫士
</t>
    </r>
    <r>
      <rPr>
        <sz val="8"/>
        <color theme="1"/>
        <rFont val="方正公文黑体"/>
        <charset val="134"/>
      </rPr>
      <t>（星际防御）</t>
    </r>
  </si>
  <si>
    <t>作为内阁官员的帝国效应：星球防御部队+1；</t>
  </si>
  <si>
    <t>leader_trait_home_guard</t>
  </si>
  <si>
    <t>作为内阁官员的帝国效应：星球防御部队+1，星球轰炸伤害-10%；</t>
  </si>
  <si>
    <t>leader_trait_home_guard_2</t>
  </si>
  <si>
    <t>作为内阁官员的帝国效应：星球防御部队+2，星球轰炸伤害-20%；</t>
  </si>
  <si>
    <t>leader_trait_home_guard_3</t>
  </si>
  <si>
    <t>坚韧不拔</t>
  </si>
  <si>
    <t>陆军效果：陆军生命值+15%；</t>
  </si>
  <si>
    <t>leader_trait_hardy</t>
  </si>
  <si>
    <t>陆军效果：陆军生命值+25%；</t>
  </si>
  <si>
    <t>leader_trait_hardy_2</t>
  </si>
  <si>
    <t>陆军效果：陆军生命值+45%；</t>
  </si>
  <si>
    <t>leader_trait_hardy_3</t>
  </si>
  <si>
    <r>
      <rPr>
        <sz val="12"/>
        <color theme="1"/>
        <rFont val="方正公文黑体"/>
        <charset val="134"/>
      </rPr>
      <t xml:space="preserve">纪律森严
</t>
    </r>
    <r>
      <rPr>
        <sz val="8"/>
        <color theme="1"/>
        <rFont val="方正公文黑体"/>
        <charset val="134"/>
      </rPr>
      <t>（检测模块）</t>
    </r>
  </si>
  <si>
    <t>行星效果：犯罪度-10；督管星域首府时星域效果：犯罪度-5；</t>
  </si>
  <si>
    <t>leader_trait_martinet</t>
  </si>
  <si>
    <t>行星效果：犯罪度-15；督管星域首府时星域效果：犯罪度-7.5；</t>
  </si>
  <si>
    <t>leader_trait_martinet_2</t>
  </si>
  <si>
    <t>行星效果：犯罪度-25；督管星域首府时星域效果：犯罪度-10；</t>
  </si>
  <si>
    <t>leader_trait_martinet_3</t>
  </si>
  <si>
    <t>星球守望</t>
  </si>
  <si>
    <t>行星效果：星球防御部队+2；督管星域首府时星域效果：星球防御部队+1；</t>
  </si>
  <si>
    <t>leader_trait_warden</t>
  </si>
  <si>
    <t>行星效果：星球防御部队+4；督管星域首府时星域效果：星球防御部队+2；</t>
  </si>
  <si>
    <t>leader_trait_warden_2</t>
  </si>
  <si>
    <t>行星效果：星球防御部队+8；督管星域首府时星域效果：星球防御部队+4；</t>
  </si>
  <si>
    <t>leader_trait_warden_3</t>
  </si>
  <si>
    <t>铜墙铁壁</t>
  </si>
  <si>
    <t>行星效果：轨道轰炸伤害-15%，防御部队伤害+30%；督管星域首府时星域效果：轨道轰炸伤害-7.5%，防御部队伤害+15%；</t>
  </si>
  <si>
    <t>leader_trait_reinforcer</t>
  </si>
  <si>
    <t>行星效果：轨道轰炸伤害-25%，防御部队伤害+40%；督管星域首府时星域效果：轨道轰炸伤害-12.5%，防御部队伤害+20%；</t>
  </si>
  <si>
    <t>leader_trait_reinforcer_2</t>
  </si>
  <si>
    <t>行星效果：轨道轰炸伤害-40%，防御部队伤害+60%；督管星域首府时星域效果：轨道轰炸伤害-20%，防御部队伤害+30%；</t>
  </si>
  <si>
    <t>leader_trait_reinforcer_3</t>
  </si>
  <si>
    <t>守护者</t>
  </si>
  <si>
    <t>作为内阁官员的帝国效应：防御平台伤害+5%，防御平台船体值+5%；</t>
  </si>
  <si>
    <t>leader_trait_guardian</t>
  </si>
  <si>
    <t>作为内阁官员的帝国效应：防御平台伤害+10%，防御平台船体值+10%；</t>
  </si>
  <si>
    <t>leader_trait_guardian_2</t>
  </si>
  <si>
    <t>作为内阁官员的帝国效应：防御平台伤害+20%，防御平台船体值+20%；</t>
  </si>
  <si>
    <t>leader_trait_guardian_3</t>
  </si>
  <si>
    <r>
      <rPr>
        <sz val="12"/>
        <color theme="1"/>
        <rFont val="方正公文黑体"/>
        <charset val="134"/>
      </rPr>
      <t xml:space="preserve">征募专员
</t>
    </r>
    <r>
      <rPr>
        <sz val="8"/>
        <color theme="1"/>
        <rFont val="方正公文黑体"/>
        <charset val="134"/>
      </rPr>
      <t>（战争机械组装员）</t>
    </r>
  </si>
  <si>
    <t>行星效果：陆军建造速度+10%，陆军初始经验+75；督管星域首府时星域效果：陆军建造速度+5%，陆军初始经验+37；</t>
  </si>
  <si>
    <t>leader_trait_conscripter</t>
  </si>
  <si>
    <t>行星效果：陆军建造速度+20%，陆军初始经验+120；督管星域首府时星域效果：陆军建造速度+10%，陆军初始经验+60；</t>
  </si>
  <si>
    <t>leader_trait_conscripter_2</t>
  </si>
  <si>
    <t>行星效果：陆军建造速度+40%，陆军初始经验+200；督管星域首府时星域效果：陆军建造速度+20%，陆军初始经验+100；</t>
  </si>
  <si>
    <t>leader_trait_conscripter_3</t>
  </si>
  <si>
    <t>大监工</t>
  </si>
  <si>
    <t>行星效果：陆军初始经验+500，士兵产出的能量币&amp;矿物&amp;食物+2；
督管星域首府时星域效果：陆军初始经验+250，士兵产出的能量币&amp;矿物&amp;食物+1；</t>
  </si>
  <si>
    <t>leader_trait_taskmaster</t>
  </si>
  <si>
    <t>堡垒克星</t>
  </si>
  <si>
    <t>军用舰队效果：舰船武器伤害+30%，对恒星基地伤害+50%；陆军效果：陆军伤害+40%，陆军连带伤害+100%；</t>
  </si>
  <si>
    <t>leader_trait_fortress_cracker</t>
  </si>
  <si>
    <t>枷锁破除者</t>
  </si>
  <si>
    <t>陆军效果：陆军士气+100%，进攻的星球上每个奴隶有70%概率生成1陆军；</t>
  </si>
  <si>
    <t>leader_trait_chainbreaker</t>
  </si>
  <si>
    <t>荣誉老将</t>
  </si>
  <si>
    <t>行星效果：每10个人口生成1个士兵岗位；督管星域首府时星域效果：每20人口提供1个士兵岗位；</t>
  </si>
  <si>
    <t>leader_trait_honored_warmaster</t>
  </si>
  <si>
    <t>学员征兵官</t>
  </si>
  <si>
    <t>行星效果：岗位生产的工程学研究+10%，士兵产出的工程学研究+1，研究人员的合金维护费+1，研究人员岗位产出的海军容量+4；
督管星域首府时星域效果：岗位生产的工程学研究+5%，士兵产出的工程学研究+0.5，研究人员的合金维护费+0.5，研究人员岗位产出的海军容量+2；</t>
  </si>
  <si>
    <t>leader_trait_academia_recruiter</t>
  </si>
  <si>
    <t>终极战士</t>
  </si>
  <si>
    <t>陆军效果：陆军伤害+33%，陆军士气+66%，陆军连带伤害-33%；</t>
  </si>
  <si>
    <t>leader_trait_supreme_warrior</t>
  </si>
  <si>
    <t>影中人</t>
  </si>
  <si>
    <t>作为内阁官员的帝国效应：渗透速度+150%，行动花费-25%，可派遣的特使+2；</t>
  </si>
  <si>
    <t>leader_trait_spymaster</t>
  </si>
  <si>
    <t>帝国掌礼官</t>
  </si>
  <si>
    <t>作为内阁官员的帝国效应：外交权重+20%，每月影响力+1，可荫蔽的属国数量+1；</t>
  </si>
  <si>
    <t>leader_trait_totalitarian</t>
  </si>
  <si>
    <t>崇敬军需官</t>
  </si>
  <si>
    <t>作为内阁官员的帝国效应：每个士兵岗位提供海军容量+2，星球防御部队+1；</t>
  </si>
  <si>
    <t>leader_trait_bellicose</t>
  </si>
  <si>
    <t>纸上谈兵</t>
  </si>
  <si>
    <t>陆军效果：陆军士气-5%，陆军伤害-5%；</t>
  </si>
  <si>
    <t>leader_trait_armchair_commander</t>
  </si>
  <si>
    <t>陆军效果：陆军士气-20%，陆军伤害-20%；</t>
  </si>
  <si>
    <t>leader_trait_armchair_commander_2</t>
  </si>
  <si>
    <r>
      <rPr>
        <sz val="12"/>
        <color rgb="FFFF0000"/>
        <rFont val="方正公文黑体"/>
        <charset val="134"/>
      </rPr>
      <t xml:space="preserve">赏罚无方
</t>
    </r>
    <r>
      <rPr>
        <sz val="8"/>
        <color rgb="FFFF0000"/>
        <rFont val="方正公文黑体"/>
        <charset val="134"/>
      </rPr>
      <t>（冷酷机甲）</t>
    </r>
  </si>
  <si>
    <t>陆军效果：陆军士气-15%；</t>
  </si>
  <si>
    <t>leader_trait_uninspiring</t>
  </si>
  <si>
    <t>陆军效果：陆军士气-40%；</t>
  </si>
  <si>
    <t>leader_trait_uninspiring_2</t>
  </si>
  <si>
    <r>
      <rPr>
        <sz val="12"/>
        <color rgb="FFFF0000"/>
        <rFont val="方正公文黑体"/>
        <charset val="134"/>
      </rPr>
      <t xml:space="preserve">懒散怠惰
</t>
    </r>
    <r>
      <rPr>
        <sz val="8"/>
        <color rgb="FFFF0000"/>
        <rFont val="方正公文黑体"/>
        <charset val="134"/>
      </rPr>
      <t>（缺陷战斗算法）</t>
    </r>
  </si>
  <si>
    <t>陆军效果：陆军生命值-10%；</t>
  </si>
  <si>
    <t>leader_trait_slothful</t>
  </si>
  <si>
    <t>陆军效果：陆军生命值-30%；</t>
  </si>
  <si>
    <t>leader_trait_slothful_2</t>
  </si>
  <si>
    <r>
      <rPr>
        <sz val="12"/>
        <color rgb="FFFF0000"/>
        <rFont val="方正公文黑体"/>
        <charset val="134"/>
      </rPr>
      <t xml:space="preserve">草菅人命
</t>
    </r>
    <r>
      <rPr>
        <sz val="8"/>
        <color rgb="FFFF0000"/>
        <rFont val="方正公文黑体"/>
        <charset val="134"/>
      </rPr>
      <t>（无脱离协议）</t>
    </r>
  </si>
  <si>
    <t>陆军效果：陆军撤退几率-30%；</t>
  </si>
  <si>
    <t>leader_trait_victory_or_death</t>
  </si>
  <si>
    <t>陆军效果：陆军撤退几率-90%；</t>
  </si>
  <si>
    <t>leader_trait_victory_or_death_2</t>
  </si>
  <si>
    <r>
      <rPr>
        <sz val="12"/>
        <color rgb="FFFF0000"/>
        <rFont val="方正公文黑体"/>
        <charset val="134"/>
      </rPr>
      <t xml:space="preserve">纪律涣散
</t>
    </r>
    <r>
      <rPr>
        <sz val="8"/>
        <color rgb="FFFF0000"/>
        <rFont val="方正公文黑体"/>
        <charset val="134"/>
      </rPr>
      <t>（逻辑错误）</t>
    </r>
  </si>
  <si>
    <t>陆军效果：陆军维护费+40%；</t>
  </si>
  <si>
    <t>leader_trait_disorganized</t>
  </si>
  <si>
    <t>陆军效果：陆军维护费+100%；</t>
  </si>
  <si>
    <t>leader_trait_disorganized_2</t>
  </si>
  <si>
    <r>
      <rPr>
        <sz val="12"/>
        <color rgb="FFFF0000"/>
        <rFont val="方正公文黑体"/>
        <charset val="134"/>
      </rPr>
      <t xml:space="preserve">贪污腐败
</t>
    </r>
    <r>
      <rPr>
        <sz val="8"/>
        <color rgb="FFFF0000"/>
        <rFont val="方正公文黑体"/>
        <charset val="134"/>
      </rPr>
      <t>（恶意代码）</t>
    </r>
  </si>
  <si>
    <t>行星效果：犯罪度+10；督管星域首府时星域效果：犯罪度+5；</t>
  </si>
  <si>
    <t>leader_trait_lawless</t>
  </si>
  <si>
    <t>行星效果：犯罪度+30；督管星域首府时星域效果：犯罪度+15；</t>
  </si>
  <si>
    <t>leader_trait_lawless_2</t>
  </si>
  <si>
    <t>亚图里昂的效率</t>
  </si>
  <si>
    <t>作为内阁官员的帝国效应：帝国规模效果-10%，主流思潮吸引力+50%，幸福度-5%；</t>
  </si>
  <si>
    <t>leader_trait_aturion_organizer</t>
  </si>
  <si>
    <t>奇恩税</t>
  </si>
  <si>
    <t>陆军效果：陆军连带伤害-20%，陆军士气伤害+10%；陆军效果：地面进攻作战获胜时有30%的概率劫持人口成为奴隶去随机殖民地；</t>
  </si>
  <si>
    <t>leader_trait_tzrynn_tithe</t>
  </si>
  <si>
    <r>
      <rPr>
        <sz val="12"/>
        <color theme="1"/>
        <rFont val="方正公文黑体"/>
        <charset val="134"/>
      </rPr>
      <t xml:space="preserve">冒险精神
</t>
    </r>
    <r>
      <rPr>
        <sz val="8"/>
        <color theme="1"/>
        <rFont val="方正公文黑体"/>
        <charset val="134"/>
      </rPr>
      <t>（非限制单元）</t>
    </r>
  </si>
  <si>
    <t>这位领袖维护费-10%，不在内阁时生效；</t>
  </si>
  <si>
    <t>leader_trait_adventurous_spirit</t>
  </si>
  <si>
    <t>这位领袖维护费-25%，经验获得+5%，不在内阁时生效；</t>
  </si>
  <si>
    <t>leader_trait_adventurous_spirit_2</t>
  </si>
  <si>
    <t>这位领袖维护费-25%，经验获得+10%，不在内阁时生效；</t>
  </si>
  <si>
    <t>leader_trait_adventurous_spirit_3</t>
  </si>
  <si>
    <r>
      <rPr>
        <sz val="12"/>
        <color theme="1"/>
        <rFont val="方正公文黑体"/>
        <charset val="134"/>
      </rPr>
      <t xml:space="preserve">活力四射
</t>
    </r>
    <r>
      <rPr>
        <sz val="8"/>
        <color theme="1"/>
        <rFont val="方正公文黑体"/>
        <charset val="134"/>
      </rPr>
      <t>（超能机械）</t>
    </r>
  </si>
  <si>
    <t>这位领袖花费-50%，维护费-5%，在等级4级以下不占用领袖容量；</t>
  </si>
  <si>
    <t>leader_trait_eager</t>
  </si>
  <si>
    <t>这位领袖花费-50%，维护费-10%，经验获得+10%，在等级4级以下不占用领袖容量；</t>
  </si>
  <si>
    <t>leader_trait_eager_2</t>
  </si>
  <si>
    <t>这位领袖寿命+10年；</t>
  </si>
  <si>
    <t>leader_trait_resilient</t>
  </si>
  <si>
    <t>这位领袖寿命+20年；</t>
  </si>
  <si>
    <t>leader_trait_resilient_2</t>
  </si>
  <si>
    <r>
      <rPr>
        <sz val="12"/>
        <color theme="1"/>
        <rFont val="方正公文黑体"/>
        <charset val="134"/>
      </rPr>
      <t xml:space="preserve">开明
</t>
    </r>
    <r>
      <rPr>
        <sz val="8"/>
        <color theme="1"/>
        <rFont val="方正公文黑体"/>
        <charset val="134"/>
      </rPr>
      <t>（灵活编程）</t>
    </r>
  </si>
  <si>
    <t>这位领袖经验获得+10%；</t>
  </si>
  <si>
    <t>leader_trait_adaptable</t>
  </si>
  <si>
    <t>这位领袖经验获得+20%；</t>
  </si>
  <si>
    <t>leader_trait_adaptable_2</t>
  </si>
  <si>
    <r>
      <rPr>
        <sz val="12"/>
        <color theme="1"/>
        <rFont val="方正公文黑体"/>
        <charset val="134"/>
      </rPr>
      <t xml:space="preserve">政治家
</t>
    </r>
    <r>
      <rPr>
        <sz val="8"/>
        <color theme="1"/>
        <rFont val="方正公文黑体"/>
        <charset val="134"/>
      </rPr>
      <t>（节点增强器）</t>
    </r>
  </si>
  <si>
    <t>作为内阁官员的帝国效应：内阁议程速度+5%；</t>
  </si>
  <si>
    <t>leader_trait_politician</t>
  </si>
  <si>
    <t>作为内阁官员的帝国效应：内阁议程速度+10%；</t>
  </si>
  <si>
    <t>leader_trait_politician_2</t>
  </si>
  <si>
    <r>
      <rPr>
        <sz val="12"/>
        <color theme="1"/>
        <rFont val="方正公文黑体"/>
        <charset val="134"/>
      </rPr>
      <t xml:space="preserve">能源大亨
</t>
    </r>
    <r>
      <rPr>
        <sz val="8"/>
        <color theme="1"/>
        <rFont val="方正公文黑体"/>
        <charset val="134"/>
      </rPr>
      <t>（服务器监视器）</t>
    </r>
  </si>
  <si>
    <t>行星效果：技工产出能量币+5%；督管星域首府时星域效果：技工产出的能量币+2.5%；母星效果：技工岗位+2；</t>
  </si>
  <si>
    <t>leader_trait_capitalist</t>
  </si>
  <si>
    <t>行星效果：技工产出能量币+10%；督管星域首府时星域效果：技工产出的能量币+5%；母星效果：技工岗位+4；</t>
  </si>
  <si>
    <t>leader_trait_capitalist_2</t>
  </si>
  <si>
    <r>
      <rPr>
        <sz val="12"/>
        <color theme="1"/>
        <rFont val="方正公文黑体"/>
        <charset val="134"/>
      </rPr>
      <t xml:space="preserve">私有矿业
</t>
    </r>
    <r>
      <rPr>
        <sz val="8"/>
        <color theme="1"/>
        <rFont val="方正公文黑体"/>
        <charset val="134"/>
      </rPr>
      <t>（矿物萃取子程序）</t>
    </r>
  </si>
  <si>
    <t>行星效果：矿工产出矿物+5%；督管星域首府时星域效果：矿工产出的矿物+2.5%；母星效果：矿工岗位+2；</t>
  </si>
  <si>
    <t>leader_trait_private_mines</t>
  </si>
  <si>
    <t>行星效果：矿工产出矿物+10%；督管星域首府时星域效果：矿工产出的矿物+5%；母星效果：矿工岗位+4；</t>
  </si>
  <si>
    <t>leader_trait_private_mines_2</t>
  </si>
  <si>
    <r>
      <rPr>
        <sz val="12"/>
        <color theme="1"/>
        <rFont val="方正公文黑体"/>
        <charset val="134"/>
      </rPr>
      <t xml:space="preserve">自耕者
</t>
    </r>
    <r>
      <rPr>
        <sz val="8"/>
        <color theme="1"/>
        <rFont val="方正公文黑体"/>
        <charset val="134"/>
      </rPr>
      <t>（有机供给单元）</t>
    </r>
  </si>
  <si>
    <t>行星效果：农夫产出食物+5%；督管星域首府时星域效果：农夫产出的矿物+2.5%；母星效果：农夫岗位+2；</t>
  </si>
  <si>
    <t>leader_trait_homesteader</t>
  </si>
  <si>
    <t>行星效果：农夫产出矿物+10%；督管星域首府时星域效果：农夫产出的矿物+5%；母星效果：农夫岗位+4；</t>
  </si>
  <si>
    <t>leader_trait_homesteader_2</t>
  </si>
  <si>
    <t>人民公仆</t>
  </si>
  <si>
    <t>作为内阁官员的帝国效应：幸福度+3%；</t>
  </si>
  <si>
    <t>trait_ruler_champion_of_the_people</t>
  </si>
  <si>
    <t>作为内阁官员的帝国效应：幸福度+7.5%；</t>
  </si>
  <si>
    <t>trait_ruler_champion_of_the_people_2</t>
  </si>
  <si>
    <r>
      <rPr>
        <sz val="12"/>
        <color theme="1"/>
        <rFont val="方正公文黑体"/>
        <charset val="134"/>
      </rPr>
      <t xml:space="preserve">天赋异禀
</t>
    </r>
    <r>
      <rPr>
        <sz val="8"/>
        <color theme="1"/>
        <rFont val="方正公文黑体"/>
        <charset val="134"/>
      </rPr>
      <t>（组件升级）</t>
    </r>
  </si>
  <si>
    <t>这位领袖额外领袖特质选项+1；</t>
  </si>
  <si>
    <t>leader_trait_gifted</t>
  </si>
  <si>
    <t>这位领袖额外领袖特质选项+2；</t>
  </si>
  <si>
    <t>leader_trait_gifted_2</t>
  </si>
  <si>
    <t>帝国统治者 &amp; 帝国后继者</t>
  </si>
  <si>
    <t>这位领袖额外领袖特质选项+1，禁止选择非内阁领袖特质</t>
  </si>
  <si>
    <t>trait_imperial_heir</t>
  </si>
  <si>
    <r>
      <rPr>
        <sz val="12"/>
        <color theme="1"/>
        <rFont val="方正公文黑体"/>
        <charset val="134"/>
      </rPr>
      <t xml:space="preserve">清道夫
</t>
    </r>
    <r>
      <rPr>
        <sz val="8"/>
        <color theme="1"/>
        <rFont val="方正公文黑体"/>
        <charset val="134"/>
      </rPr>
      <t>（回收装置）</t>
    </r>
  </si>
  <si>
    <t>冶金师产出合金+5%；督管星域首府时星域效果：冶金师产出合金+2.5%；母星效果：冶金师岗位+1；</t>
  </si>
  <si>
    <t>leader_trait_scrapper</t>
  </si>
  <si>
    <t>冶金师产出合金+10%；督管星域首府时星域效果：冶金师产出合金+5%；母星效果：冶金师岗位+2；</t>
  </si>
  <si>
    <t>leader_trait_scrapper_2</t>
  </si>
  <si>
    <t>实业家</t>
  </si>
  <si>
    <t>工匠产出消费品+5%；督管星域首府时星域效果：工匠产出消费品+2.5%；母星效果：工匠岗位+1；</t>
  </si>
  <si>
    <t>leader_trait_entrepreneur</t>
  </si>
  <si>
    <t>工匠产出消费品+10%；督管星域首府时星域效果：工匠产出消费品+5%；母星效果：工匠岗位+2；</t>
  </si>
  <si>
    <t>leader_trait_entrepreneur_2</t>
  </si>
  <si>
    <r>
      <rPr>
        <sz val="12"/>
        <color theme="1"/>
        <rFont val="方正公文黑体"/>
        <charset val="134"/>
      </rPr>
      <t xml:space="preserve">声名显赫
</t>
    </r>
    <r>
      <rPr>
        <sz val="8"/>
        <color theme="1"/>
        <rFont val="方正公文黑体"/>
        <charset val="134"/>
      </rPr>
      <t>（网络中继器）</t>
    </r>
  </si>
  <si>
    <t>行星效果：舒适度+3；督管星域首府时星域效果：舒适度+1.5；文化工作者岗位+1；</t>
  </si>
  <si>
    <t>leader_trait_venerated</t>
  </si>
  <si>
    <t>行星效果：舒适度+6；督管星域首府时星域效果：舒适度+3；文化工作者岗位+2；</t>
  </si>
  <si>
    <t>leader_trait_venerated_2</t>
  </si>
  <si>
    <t>情感支持动物</t>
  </si>
  <si>
    <t>这位领袖预期寿命+10年，领袖负面特质上限-1；</t>
  </si>
  <si>
    <t>leader_trait_emotional_support_pet</t>
  </si>
  <si>
    <r>
      <rPr>
        <sz val="12"/>
        <color theme="1"/>
        <rFont val="方正公文黑体"/>
        <charset val="134"/>
      </rPr>
      <t xml:space="preserve">敏锐导师
</t>
    </r>
    <r>
      <rPr>
        <sz val="8"/>
        <color theme="1"/>
        <rFont val="方正公文黑体"/>
        <charset val="134"/>
      </rPr>
      <t>（拓展数据库）</t>
    </r>
  </si>
  <si>
    <t>作为内阁官员的帝国效应：额外领袖特质选项+1；</t>
  </si>
  <si>
    <t>leader_trait_educator</t>
  </si>
  <si>
    <t>官场老手</t>
  </si>
  <si>
    <t>作为内阁官员的帝国效应：领袖维护费-5%，帝国规模效果-5%，法令经费+75；</t>
  </si>
  <si>
    <t>leader_trait_master_bureaucrat</t>
  </si>
  <si>
    <r>
      <rPr>
        <sz val="12"/>
        <color rgb="FFFF0000"/>
        <rFont val="方正公文黑体"/>
        <charset val="134"/>
      </rPr>
      <t xml:space="preserve">不可靠
</t>
    </r>
    <r>
      <rPr>
        <sz val="8"/>
        <color rgb="FFFF0000"/>
        <rFont val="方正公文黑体"/>
        <charset val="134"/>
      </rPr>
      <t>（机体瑕疵）</t>
    </r>
  </si>
  <si>
    <t>这位领袖负面特质上限+1；</t>
  </si>
  <si>
    <t>leader_trait_fallible</t>
  </si>
  <si>
    <t>这位领袖负面特质上限+3；</t>
  </si>
  <si>
    <t>leader_trait_fallible_2</t>
  </si>
  <si>
    <t>药物依赖</t>
  </si>
  <si>
    <t>这位领袖预期寿命-10年；</t>
  </si>
  <si>
    <t>leader_trait_substance_abuser</t>
  </si>
  <si>
    <t>这位领袖预期寿命-30年；</t>
  </si>
  <si>
    <t>leader_trait_substance_abuser_2</t>
  </si>
  <si>
    <r>
      <rPr>
        <sz val="12"/>
        <color rgb="FFFF0000"/>
        <rFont val="方正公文黑体"/>
        <charset val="134"/>
      </rPr>
      <t xml:space="preserve">顽固
</t>
    </r>
    <r>
      <rPr>
        <sz val="8"/>
        <color rgb="FFFF0000"/>
        <rFont val="方正公文黑体"/>
        <charset val="134"/>
      </rPr>
      <t>（死板编程）</t>
    </r>
  </si>
  <si>
    <t>这位领袖经验获得-10%；</t>
  </si>
  <si>
    <t>leader_trait_stubborn</t>
  </si>
  <si>
    <t>这位领袖额外领袖特质选项-1，经验获得-20%；</t>
  </si>
  <si>
    <t>leader_trait_stubborn_2</t>
  </si>
  <si>
    <r>
      <rPr>
        <sz val="12"/>
        <color rgb="FFFF0000"/>
        <rFont val="方正公文黑体"/>
        <charset val="134"/>
      </rPr>
      <t xml:space="preserve">郁郁寡欢
</t>
    </r>
    <r>
      <rPr>
        <sz val="8"/>
        <color rgb="FFFF0000"/>
        <rFont val="方正公文黑体"/>
        <charset val="134"/>
      </rPr>
      <t>（故障）</t>
    </r>
  </si>
  <si>
    <t>这位领袖经验获得-10%，寿命-10年；</t>
  </si>
  <si>
    <t>leader_trait_melancholic</t>
  </si>
  <si>
    <t>这位领袖经验获得-20%，寿命-20年；</t>
  </si>
  <si>
    <t>leader_trait_melancholic_2</t>
  </si>
  <si>
    <r>
      <rPr>
        <sz val="12"/>
        <color rgb="FFFF0000"/>
        <rFont val="方正公文黑体"/>
        <charset val="134"/>
      </rPr>
      <t xml:space="preserve">纸醉金迷
</t>
    </r>
    <r>
      <rPr>
        <sz val="8"/>
        <color rgb="FFFF0000"/>
        <rFont val="方正公文黑体"/>
        <charset val="134"/>
      </rPr>
      <t>（高维护费）</t>
    </r>
  </si>
  <si>
    <t>这位领袖的能量币维护费+10；</t>
  </si>
  <si>
    <t>leader_trait_lavish_lifestyle</t>
  </si>
  <si>
    <t>这位领袖的能量币维护费+20；</t>
  </si>
  <si>
    <t>leader_trait_lavish_lifestyle_2</t>
  </si>
  <si>
    <t>贪得无厌</t>
  </si>
  <si>
    <t>这位领袖的消费品维护费+5；</t>
  </si>
  <si>
    <t>leader_trait_excessive</t>
  </si>
  <si>
    <t>这位领袖的消费品维护费+10；</t>
  </si>
  <si>
    <t>leader_trait_excessive_2</t>
  </si>
  <si>
    <t>没有前途</t>
  </si>
  <si>
    <t>这位领袖经验获得-25%；</t>
  </si>
  <si>
    <t>leader_trait_arrested__development</t>
  </si>
  <si>
    <t>这位领袖经验获得-75%；</t>
  </si>
  <si>
    <t>leader_trait_arrested__development_2</t>
  </si>
  <si>
    <t>自我封闭</t>
  </si>
  <si>
    <t>作为内阁官员的帝国效应：外交权重-5%；</t>
  </si>
  <si>
    <t>leader_trait_reclusive</t>
  </si>
  <si>
    <t>作为内阁官员的帝国效应：外交权重-15%；</t>
  </si>
  <si>
    <t>leader_trait_reclusive_2</t>
  </si>
  <si>
    <r>
      <rPr>
        <sz val="12"/>
        <color rgb="FFFF0000"/>
        <rFont val="方正公文黑体"/>
        <charset val="134"/>
      </rPr>
      <t xml:space="preserve">贪赃枉法
</t>
    </r>
    <r>
      <rPr>
        <sz val="8"/>
        <color rgb="FFFF0000"/>
        <rFont val="方正公文黑体"/>
        <charset val="134"/>
      </rPr>
      <t>（能量耗散）</t>
    </r>
  </si>
  <si>
    <t>作为内阁官员的帝国效应：每月能量币-5%；</t>
  </si>
  <si>
    <t>leader_trait_embezzler</t>
  </si>
  <si>
    <t>作为内阁官员的帝国效应：每月能量币-10%；</t>
  </si>
  <si>
    <t>leader_trait_embezzler_2</t>
  </si>
  <si>
    <r>
      <rPr>
        <sz val="12"/>
        <color rgb="FFFF0000"/>
        <rFont val="方正公文黑体"/>
        <charset val="134"/>
      </rPr>
      <t xml:space="preserve">心胸狭窄
</t>
    </r>
    <r>
      <rPr>
        <sz val="8"/>
        <color rgb="FFFF0000"/>
        <rFont val="方正公文黑体"/>
        <charset val="134"/>
      </rPr>
      <t>（狭隘）</t>
    </r>
  </si>
  <si>
    <t>作为内阁官员的帝国效应：信任度上限-10；</t>
  </si>
  <si>
    <t>leader_trait_intolerant</t>
  </si>
  <si>
    <t>作为内阁官员的帝国效应：信任度上限-30；</t>
  </si>
  <si>
    <t>leader_trait_intolerant_2</t>
  </si>
  <si>
    <r>
      <rPr>
        <sz val="12"/>
        <color rgb="FFFF0000"/>
        <rFont val="方正公文黑体"/>
        <charset val="134"/>
      </rPr>
      <t xml:space="preserve">听风是雨
</t>
    </r>
    <r>
      <rPr>
        <sz val="8"/>
        <color rgb="FFFF0000"/>
        <rFont val="方正公文黑体"/>
        <charset val="134"/>
      </rPr>
      <t>（数据泄密）</t>
    </r>
  </si>
  <si>
    <t>作为内阁官员的帝国效应：加密-1；</t>
  </si>
  <si>
    <t>leader_trait_gullible</t>
  </si>
  <si>
    <t>作为内阁官员的帝国效应：加密-2；</t>
  </si>
  <si>
    <t>leader_trait_gullible_2</t>
  </si>
  <si>
    <r>
      <rPr>
        <sz val="12"/>
        <color rgb="FFFF0000"/>
        <rFont val="方正公文黑体"/>
        <charset val="134"/>
      </rPr>
      <t xml:space="preserve">喜怒无常
</t>
    </r>
    <r>
      <rPr>
        <sz val="8"/>
        <color rgb="FFFF0000"/>
        <rFont val="方正公文黑体"/>
        <charset val="134"/>
      </rPr>
      <t>（无穷侵略循环）</t>
    </r>
  </si>
  <si>
    <t>作为内阁官员的帝国效应：凝聚力-5%；</t>
  </si>
  <si>
    <t>leader_trait_volatile</t>
  </si>
  <si>
    <t>作为内阁官员的帝国效应：凝聚力-10%；</t>
  </si>
  <si>
    <t>leader_trait_volatile_2</t>
  </si>
  <si>
    <t>消极被动</t>
  </si>
  <si>
    <t>作为内阁官员的帝国效应：内阁议程速度-10%；</t>
  </si>
  <si>
    <t>leader_trait_passive</t>
  </si>
  <si>
    <t>作为内阁官员的帝国效应：内阁议程速度-20%；</t>
  </si>
  <si>
    <t>leader_trait_passive_2</t>
  </si>
  <si>
    <r>
      <rPr>
        <sz val="12"/>
        <color rgb="FFFF0000"/>
        <rFont val="方正公文黑体"/>
        <charset val="134"/>
      </rPr>
      <t xml:space="preserve">飞扬跋扈
</t>
    </r>
    <r>
      <rPr>
        <sz val="8"/>
        <color rgb="FFFF0000"/>
        <rFont val="方正公文黑体"/>
        <charset val="134"/>
      </rPr>
      <t>（定额分发）</t>
    </r>
  </si>
  <si>
    <t>作为内阁官员的帝国效应：幸福度-5%；</t>
  </si>
  <si>
    <t>leader_trait_tyrannical</t>
  </si>
  <si>
    <t>作为内阁官员的帝国效应：幸福度-10%；</t>
  </si>
  <si>
    <t>leader_trait_tyrannical_2</t>
  </si>
  <si>
    <r>
      <rPr>
        <sz val="12"/>
        <color rgb="FFFF0000"/>
        <rFont val="方正公文黑体"/>
        <charset val="134"/>
      </rPr>
      <t xml:space="preserve">官僚主义
</t>
    </r>
    <r>
      <rPr>
        <sz val="8"/>
        <color rgb="FFFF0000"/>
        <rFont val="方正公文黑体"/>
        <charset val="134"/>
      </rPr>
      <t>（传输错码）</t>
    </r>
  </si>
  <si>
    <t>作为内阁官员的帝国效应：人口产生的帝国规模+5%；</t>
  </si>
  <si>
    <t>leader_trait_bureaucratic</t>
  </si>
  <si>
    <t>作为内阁官员的帝国效应：人口产生的帝国规模+15%；</t>
  </si>
  <si>
    <t>leader_trait_bureaucratic_2</t>
  </si>
  <si>
    <t>时间永驻</t>
  </si>
  <si>
    <t>这位领袖的预期寿命：不朽；</t>
  </si>
  <si>
    <t>leader_trait_intemporal</t>
  </si>
  <si>
    <r>
      <rPr>
        <sz val="12"/>
        <color theme="1"/>
        <rFont val="方正公文黑体"/>
        <charset val="134"/>
      </rPr>
      <t xml:space="preserve">开拓精神
</t>
    </r>
    <r>
      <rPr>
        <sz val="8"/>
        <color theme="1"/>
        <rFont val="方正公文黑体"/>
        <charset val="134"/>
      </rPr>
      <t>（殖民专精）</t>
    </r>
  </si>
  <si>
    <t>作为内阁官员的帝国效应：殖民船建造花费-25%，殖民地发展速度+15%；</t>
  </si>
  <si>
    <t>trait_ruler_frontier_spirit</t>
  </si>
  <si>
    <r>
      <rPr>
        <sz val="12"/>
        <color theme="1"/>
        <rFont val="方正公文黑体"/>
        <charset val="134"/>
      </rPr>
      <t xml:space="preserve">知识分子
</t>
    </r>
    <r>
      <rPr>
        <sz val="8"/>
        <color theme="1"/>
        <rFont val="方正公文黑体"/>
        <charset val="134"/>
      </rPr>
      <t>（认知支援方程）</t>
    </r>
  </si>
  <si>
    <t>行星效果：岗位生产的物理&amp;社会&amp;工程学研究各加10%；</t>
  </si>
  <si>
    <t>leader_trait_intellectual</t>
  </si>
  <si>
    <r>
      <rPr>
        <sz val="12"/>
        <color theme="1"/>
        <rFont val="方正公文黑体"/>
        <charset val="134"/>
      </rPr>
      <t xml:space="preserve">上下同心
</t>
    </r>
    <r>
      <rPr>
        <sz val="8"/>
        <color theme="1"/>
        <rFont val="方正公文黑体"/>
        <charset val="134"/>
      </rPr>
      <t>（新号增强）</t>
    </r>
  </si>
  <si>
    <t>每技能等级行星效果：岗位生产的凝聚力+5%；每技能等级星域效果：岗位生产的凝聚力+2.5%；</t>
  </si>
  <si>
    <t>leader_trait_bureaucrat</t>
  </si>
  <si>
    <t>每技能等级行星效果：岗位生产的凝聚力+10%；每技能等级星域效果：岗位生产的凝聚力+5%；</t>
  </si>
  <si>
    <t>leader_trait_bureaucrat_2</t>
  </si>
  <si>
    <r>
      <rPr>
        <sz val="12"/>
        <color theme="1"/>
        <rFont val="方正公文黑体"/>
        <charset val="134"/>
      </rPr>
      <t xml:space="preserve">退伍老兵
</t>
    </r>
    <r>
      <rPr>
        <sz val="8"/>
        <color theme="1"/>
        <rFont val="方正公文黑体"/>
        <charset val="134"/>
      </rPr>
      <t>（战甲修复师）</t>
    </r>
  </si>
  <si>
    <t>作为内阁官员的帝国效应：陆军建造速度+15%，陆军花费-15%，防御部队伤害+15%；</t>
  </si>
  <si>
    <t>leader_trait_army_veteran</t>
  </si>
  <si>
    <t>作为内阁官员的帝国效应：陆军建造速度+25%，陆军花费-10%，防御部队伤害+25%；</t>
  </si>
  <si>
    <t>leader_trait_army_veteran_2</t>
  </si>
  <si>
    <r>
      <rPr>
        <sz val="12"/>
        <color theme="1"/>
        <rFont val="方正公文黑体"/>
        <charset val="134"/>
      </rPr>
      <t xml:space="preserve">退伍海军军官
</t>
    </r>
    <r>
      <rPr>
        <sz val="8"/>
        <color theme="1"/>
        <rFont val="方正公文黑体"/>
        <charset val="134"/>
      </rPr>
      <t>（人工智能辅助设计）</t>
    </r>
  </si>
  <si>
    <t>作为内阁官员的帝国效应：舰船建造速度+10%，舰船初始经验+100；</t>
  </si>
  <si>
    <t>leader_trait_retired_fleet_officer</t>
  </si>
  <si>
    <t>作为内阁官员的帝国效应：舰船建造速度+20%，舰船初始经验+200；</t>
  </si>
  <si>
    <t>leader_trait_retired_fleet_officer_2</t>
  </si>
  <si>
    <t>土地培育师</t>
  </si>
  <si>
    <t>行星效果：岗位生产食物+10%；督管星域首府时星域效果：岗位生产食物+5%；</t>
  </si>
  <si>
    <t>leader_trait_agrarian_upbringing</t>
  </si>
  <si>
    <t>行星效果：岗位生产食物+20%；督管星域首府时星域效果：岗位生产食物+10%；</t>
  </si>
  <si>
    <t>leader_trait_agrarian_upbringing_2</t>
  </si>
  <si>
    <r>
      <rPr>
        <sz val="12"/>
        <color theme="1"/>
        <rFont val="方正公文黑体"/>
        <charset val="134"/>
      </rPr>
      <t xml:space="preserve">重视农耕
</t>
    </r>
    <r>
      <rPr>
        <sz val="8"/>
        <color theme="1"/>
        <rFont val="方正公文黑体"/>
        <charset val="134"/>
      </rPr>
      <t>（高速组装器）</t>
    </r>
  </si>
  <si>
    <t>作为内阁官员的帝国效应：人口增长速度+3%；岗位生产的食物+10%；</t>
  </si>
  <si>
    <t>trait_ruler_fertility_preacher</t>
  </si>
  <si>
    <t>作为内阁官员的帝国效应：人口增长速度+5%；岗位生产的食物+15%；</t>
  </si>
  <si>
    <t>trait_ruler_fertility_preacher_2</t>
  </si>
  <si>
    <r>
      <rPr>
        <sz val="12"/>
        <color theme="1"/>
        <rFont val="方正公文黑体"/>
        <charset val="134"/>
      </rPr>
      <t xml:space="preserve">正义凛然
</t>
    </r>
    <r>
      <rPr>
        <sz val="8"/>
        <color theme="1"/>
        <rFont val="方正公文黑体"/>
        <charset val="134"/>
      </rPr>
      <t>（例行修补）</t>
    </r>
  </si>
  <si>
    <t>leader_trait_righteous</t>
  </si>
  <si>
    <t>行星效果：犯罪度-50；督管星域首府时星域效果：犯罪度-25；</t>
  </si>
  <si>
    <t>leader_trait_righteous_2</t>
  </si>
  <si>
    <t>铁拳</t>
  </si>
  <si>
    <t>行星效果：奴隶人口资源产出+10%；督管星域首府时星域效果：奴隶人口资源产出+5%；</t>
  </si>
  <si>
    <t>leader_trait_iron_fist</t>
  </si>
  <si>
    <t>行星效果：奴隶人口资源产出+20%；督管星域首府时星域效果：奴隶人口资源产出+10%；</t>
  </si>
  <si>
    <t>leader_trait_iron_fist_2</t>
  </si>
  <si>
    <r>
      <rPr>
        <sz val="12"/>
        <color theme="1"/>
        <rFont val="方正公文黑体"/>
        <charset val="134"/>
      </rPr>
      <t xml:space="preserve">环境工程师
</t>
    </r>
    <r>
      <rPr>
        <sz val="8"/>
        <color theme="1"/>
        <rFont val="方正公文黑体"/>
        <charset val="134"/>
      </rPr>
      <t>（推土机）</t>
    </r>
  </si>
  <si>
    <t>行星效果：清除障碍花费-25%，清理地块障碍速度+25%；
督管星域首府时星域效果：清除障碍花费-10%，清理地块障碍速度+10%；</t>
  </si>
  <si>
    <t>leader_trait_environmental_engineer</t>
  </si>
  <si>
    <t>行星效果：清除障碍花费-35%，清理地块障碍速度+35%；
督管星域首府时星域效果：清除障碍花费-15%，清理地块障碍速度+15%；</t>
  </si>
  <si>
    <t>leader_trait_environmental_engineer_2</t>
  </si>
  <si>
    <r>
      <rPr>
        <sz val="12"/>
        <color theme="1"/>
        <rFont val="方正公文黑体"/>
        <charset val="134"/>
      </rPr>
      <t xml:space="preserve">征募者
</t>
    </r>
    <r>
      <rPr>
        <sz val="8"/>
        <color theme="1"/>
        <rFont val="方正公文黑体"/>
        <charset val="134"/>
      </rPr>
      <t>（陆军发展专精）</t>
    </r>
  </si>
  <si>
    <t>行星效果：陆军建造速度+10%，陆军花费-10%，士兵岗位+1；
督管星域首府时星域效果：陆军建造速度+5%，陆军花费-5%；</t>
  </si>
  <si>
    <t>leader_trait_enlister</t>
  </si>
  <si>
    <t>行星效果：陆军建造速度+20%，陆军花费-20%，士兵岗位+2；
督管星域首府时星域效果：陆军建造速度+10%，陆军花费-10%，士兵岗位+1；</t>
  </si>
  <si>
    <t>leader_trait_enlister_2</t>
  </si>
  <si>
    <r>
      <rPr>
        <sz val="12"/>
        <color theme="1"/>
        <rFont val="方正公文黑体"/>
        <charset val="134"/>
      </rPr>
      <t xml:space="preserve">造舰高手
</t>
    </r>
    <r>
      <rPr>
        <sz val="8"/>
        <color theme="1"/>
        <rFont val="方正公文黑体"/>
        <charset val="134"/>
      </rPr>
      <t>（造舰专精）</t>
    </r>
  </si>
  <si>
    <t>作为内阁官员的帝国效应：舰船建造速度+5%；</t>
  </si>
  <si>
    <t>leader_trait_shipwright</t>
  </si>
  <si>
    <t>作为内阁官员的帝国效应：舰船建造速度+10%；</t>
  </si>
  <si>
    <t>leader_trait_shipwright_2</t>
  </si>
  <si>
    <r>
      <rPr>
        <sz val="12"/>
        <color theme="1"/>
        <rFont val="方正公文黑体"/>
        <charset val="134"/>
      </rPr>
      <t xml:space="preserve">建筑学爱好者
</t>
    </r>
    <r>
      <rPr>
        <sz val="8"/>
        <color theme="1"/>
        <rFont val="方正公文黑体"/>
        <charset val="134"/>
      </rPr>
      <t>（高效建设者）</t>
    </r>
  </si>
  <si>
    <t>行星效果：建筑与区划维护费-10%，行星建造速度+10%；
督管星域首府时星域效果：建筑与区划维护费-5%，行星建造速度+5%；</t>
  </si>
  <si>
    <t>leader_trait_architectural_interest</t>
  </si>
  <si>
    <t>行星效果：建筑与区划维护费-20%，行星建造速度+20%；
督管星域首府时星域效果：建筑与区划维护费-10%，行星建造速度+10%；</t>
  </si>
  <si>
    <t>leader_trait_architectural_interest_2</t>
  </si>
  <si>
    <t>商人</t>
  </si>
  <si>
    <t>行星效果：贸易额+15%；督管星域首府时星域效果：贸易额+7.5%；</t>
  </si>
  <si>
    <t>leader_trait_trade_focus</t>
  </si>
  <si>
    <t>行星效果：贸易额+25%；督管星域首府时星域效果：贸易额+12.5%；</t>
  </si>
  <si>
    <t>leader_trait_trade_focus_2</t>
  </si>
  <si>
    <r>
      <rPr>
        <sz val="12"/>
        <color theme="1"/>
        <rFont val="方正公文黑体"/>
        <charset val="134"/>
      </rPr>
      <t xml:space="preserve">开拓精神
</t>
    </r>
    <r>
      <rPr>
        <sz val="8"/>
        <color theme="1"/>
        <rFont val="方正公文黑体"/>
        <charset val="134"/>
      </rPr>
      <t>（殖民化子例程）</t>
    </r>
  </si>
  <si>
    <t>作为内阁官员的帝国效应：殖民船建造花费-5%，殖民地发展速度+15%；</t>
  </si>
  <si>
    <t>leader_trait_frontier_spirit</t>
  </si>
  <si>
    <t>作为内阁官员的帝国效应：殖民船建造花费-10%，殖民地发展速度+33%；</t>
  </si>
  <si>
    <t>leader_trait_frontier_spirit_2</t>
  </si>
  <si>
    <t>作为内阁官员的帝国效应：殖民船建造花费-10%，殖民地发展速度+50%，建立殖民地的额外人口+1；</t>
  </si>
  <si>
    <t>leader_trait_frontier_spirit_3</t>
  </si>
  <si>
    <r>
      <rPr>
        <sz val="12"/>
        <color theme="1"/>
        <rFont val="方正公文黑体"/>
        <charset val="134"/>
      </rPr>
      <t xml:space="preserve">文宣专精
</t>
    </r>
    <r>
      <rPr>
        <sz val="8"/>
        <color theme="1"/>
        <rFont val="方正公文黑体"/>
        <charset val="134"/>
      </rPr>
      <t>（专注统一）</t>
    </r>
  </si>
  <si>
    <t>作为内阁官员的帝国效应：岗位生产凝聚力+10%；</t>
  </si>
  <si>
    <t>leader_trait_cultural_focus</t>
  </si>
  <si>
    <t>作为内阁官员的帝国效应：岗位生产凝聚力+15%；</t>
  </si>
  <si>
    <t>leader_trait_cultural_focus_2</t>
  </si>
  <si>
    <t>作为内阁官员的帝国效应：岗位生产凝聚力+25%；</t>
  </si>
  <si>
    <t>leader_trait_cultural_focus_3</t>
  </si>
  <si>
    <r>
      <rPr>
        <sz val="12"/>
        <color theme="1"/>
        <rFont val="方正公文黑体"/>
        <charset val="134"/>
      </rPr>
      <t xml:space="preserve">投资者
</t>
    </r>
    <r>
      <rPr>
        <sz val="8"/>
        <color theme="1"/>
        <rFont val="方正公文黑体"/>
        <charset val="134"/>
      </rPr>
      <t>（工作优化单元）</t>
    </r>
  </si>
  <si>
    <t>作为内阁官员的帝国效应：贸易额+10%；</t>
  </si>
  <si>
    <t>trait_ruler_investor</t>
  </si>
  <si>
    <t>作为内阁官员的帝国效应：贸易额+15%；</t>
  </si>
  <si>
    <t>trait_ruler_investor_2</t>
  </si>
  <si>
    <t>作为内阁官员的帝国效应：贸易额+25%；</t>
  </si>
  <si>
    <t>trait_ruler_investor_3</t>
  </si>
  <si>
    <r>
      <rPr>
        <sz val="12"/>
        <color theme="1"/>
        <rFont val="方正公文黑体"/>
        <charset val="134"/>
      </rPr>
      <t xml:space="preserve">重视建筑
</t>
    </r>
    <r>
      <rPr>
        <sz val="8"/>
        <color theme="1"/>
        <rFont val="方正公文黑体"/>
        <charset val="134"/>
      </rPr>
      <t>（建筑专精）</t>
    </r>
  </si>
  <si>
    <t>作为内阁官员的帝国效应：建筑花费-5%，区划花费-5%，行星建造速度+10%；</t>
  </si>
  <si>
    <t>trait_ruler_architectural_sense</t>
  </si>
  <si>
    <t>作为内阁官员的帝国效应：建筑花费-10%，区划花费-10%，行星建造速度+15%；</t>
  </si>
  <si>
    <t>trait_ruler_architectural_sense_2</t>
  </si>
  <si>
    <t>作为内阁官员的帝国效应：建筑花费-10%，区划花费-10%，建筑维护费-5%，区划维护费-5%，行星建造速度+25%；</t>
  </si>
  <si>
    <t>trait_ruler_architectural_sense_3</t>
  </si>
  <si>
    <r>
      <rPr>
        <sz val="12"/>
        <color theme="1"/>
        <rFont val="方正公文黑体"/>
        <charset val="134"/>
      </rPr>
      <t xml:space="preserve">关系深厚
</t>
    </r>
    <r>
      <rPr>
        <sz val="8"/>
        <color theme="1"/>
        <rFont val="方正公文黑体"/>
        <charset val="134"/>
      </rPr>
      <t>（深度网络解析）</t>
    </r>
  </si>
  <si>
    <t>作为内阁官员的帝国效应：每月影响力+0.50；</t>
  </si>
  <si>
    <t>trait_ruler_deep_connections</t>
  </si>
  <si>
    <t>作为内阁官员的帝国效应：每月影响力+0.75；</t>
  </si>
  <si>
    <t>trait_ruler_deep_connections_2</t>
  </si>
  <si>
    <t>作为内阁官员的帝国效应：每月影响力+1；</t>
  </si>
  <si>
    <t>trait_ruler_deep_connections_3</t>
  </si>
  <si>
    <t>改革家</t>
  </si>
  <si>
    <t>作为内阁官员的帝国效应：每月凝聚力+5%，主流思潮吸引力+35%；</t>
  </si>
  <si>
    <t>leader_trait_reformer</t>
  </si>
  <si>
    <t>作为内阁官员的帝国效应：每月凝聚力+10%，主流思潮吸引力+50%；</t>
  </si>
  <si>
    <t>leader_trait_reformer_2</t>
  </si>
  <si>
    <t>作为内阁官员的帝国效应：每月凝聚力+15%，主流思潮吸引力+75%；</t>
  </si>
  <si>
    <t>leader_trait_reformer_3</t>
  </si>
  <si>
    <r>
      <rPr>
        <sz val="12"/>
        <color theme="1"/>
        <rFont val="方正公文黑体"/>
        <charset val="134"/>
      </rPr>
      <t xml:space="preserve">外语学家
</t>
    </r>
    <r>
      <rPr>
        <sz val="8"/>
        <color theme="1"/>
        <rFont val="方正公文黑体"/>
        <charset val="134"/>
      </rPr>
      <t>（电子辞海）</t>
    </r>
  </si>
  <si>
    <t>作为内阁官员的帝国效应：信任度上限+35；</t>
  </si>
  <si>
    <t>leader_trait_courtroom_training</t>
  </si>
  <si>
    <t>作为内阁官员的帝国效应：信任度上限+50；</t>
  </si>
  <si>
    <t>leader_trait_courtroom_training_2</t>
  </si>
  <si>
    <t>作为内阁官员的帝国效应：信任度上限+75；</t>
  </si>
  <si>
    <t>leader_trait_courtroom_training_3</t>
  </si>
  <si>
    <r>
      <rPr>
        <sz val="12"/>
        <color theme="1"/>
        <rFont val="方正公文黑体"/>
        <charset val="134"/>
      </rPr>
      <t xml:space="preserve">矿业专精
</t>
    </r>
    <r>
      <rPr>
        <sz val="8"/>
        <color theme="1"/>
        <rFont val="方正公文黑体"/>
        <charset val="134"/>
      </rPr>
      <t>（采矿专精）</t>
    </r>
  </si>
  <si>
    <t>行星效果：岗位生产的矿物+15%；督管星域首府时星域效果：岗位生产的矿物+7.5%；</t>
  </si>
  <si>
    <t>leader_trait_mining_focus</t>
  </si>
  <si>
    <t>行星效果：岗位生产的矿物+25%；督管星域首府时星域效果：岗位生产的矿物+12.5%；</t>
  </si>
  <si>
    <t>leader_trait_mining_focus_2</t>
  </si>
  <si>
    <t>行星效果：岗位生产的矿物+45%；督管星域首府时星域效果：岗位生产的矿物+22.5%；</t>
  </si>
  <si>
    <t>leader_trait_mining_focus_3</t>
  </si>
  <si>
    <t>发电专精</t>
  </si>
  <si>
    <t>行星效果：岗位生产的能量币+15%；督管星域首府时星域效果：岗位生产的能量币+7.5%；</t>
  </si>
  <si>
    <t>leader_trait_generator_focus</t>
  </si>
  <si>
    <t>行星效果：岗位生产的能量币+25%；督管星域首府时星域效果：岗位生产的能量币+12.5%；</t>
  </si>
  <si>
    <t>leader_trait_generator_focus_2</t>
  </si>
  <si>
    <t>行星效果：岗位生产的能量币+45%；督管星域首府时星域效果：岗位生产的能量币+22.5%；</t>
  </si>
  <si>
    <t>leader_trait_generator_focus_3</t>
  </si>
  <si>
    <r>
      <rPr>
        <sz val="12"/>
        <color theme="1"/>
        <rFont val="方正公文黑体"/>
        <charset val="134"/>
      </rPr>
      <t xml:space="preserve">农学专精
</t>
    </r>
    <r>
      <rPr>
        <sz val="8"/>
        <color theme="1"/>
        <rFont val="方正公文黑体"/>
        <charset val="134"/>
      </rPr>
      <t>（耕种专精）</t>
    </r>
  </si>
  <si>
    <t>行星效果：岗位生产的食物+15%；督管星域首府时星域效果：岗位生产的食物+7.5%；</t>
  </si>
  <si>
    <t>leader_trait_farming_focus</t>
  </si>
  <si>
    <t>行星效果：岗位生产的食物+25%；督管星域首府时星域效果：岗位生产的食物+12.5%；</t>
  </si>
  <si>
    <t>leader_trait_farming_focus_2</t>
  </si>
  <si>
    <t>leader_trait_farming_focus_3</t>
  </si>
  <si>
    <r>
      <rPr>
        <sz val="12"/>
        <color theme="1"/>
        <rFont val="方正公文黑体"/>
        <charset val="134"/>
      </rPr>
      <t xml:space="preserve">移居者
</t>
    </r>
    <r>
      <rPr>
        <sz val="8"/>
        <color theme="1"/>
        <rFont val="方正公文黑体"/>
        <charset val="134"/>
      </rPr>
      <t>（定居者）</t>
    </r>
  </si>
  <si>
    <t>行星效果：住房+4，舒适度+10；督管星域首府时星域效果：住房+2，舒适度+5；</t>
  </si>
  <si>
    <t>leader_trait_settler</t>
  </si>
  <si>
    <t>行星效果：住房+6，舒适度+15；督管星域首府时星域效果：住房+3，舒适度+7；</t>
  </si>
  <si>
    <t>leader_trait_settler_2</t>
  </si>
  <si>
    <t>行星效果：住房+10，舒适度+25；督管星域首府时星域效果：住房+5，舒适度+10；</t>
  </si>
  <si>
    <t>leader_trait_settler_3</t>
  </si>
  <si>
    <r>
      <rPr>
        <sz val="12"/>
        <color theme="1"/>
        <rFont val="方正公文黑体"/>
        <charset val="134"/>
      </rPr>
      <t xml:space="preserve">测绘专家
</t>
    </r>
    <r>
      <rPr>
        <sz val="8"/>
        <color theme="1"/>
        <rFont val="方正公文黑体"/>
        <charset val="134"/>
      </rPr>
      <t>（环境改造专精）</t>
    </r>
  </si>
  <si>
    <t>作为内阁官员的帝国效果：环境改造速度+10%；</t>
  </si>
  <si>
    <t>leader_trait_cartographer</t>
  </si>
  <si>
    <t>作为内阁官员的帝国效果：环境改造速度+25%；</t>
  </si>
  <si>
    <t>leader_trait_cartographer_2</t>
  </si>
  <si>
    <t>作为内阁官员的帝国效果：环境改造速度+33%；</t>
  </si>
  <si>
    <t>leader_trait_cartographer_3</t>
  </si>
  <si>
    <r>
      <rPr>
        <sz val="12"/>
        <color theme="1"/>
        <rFont val="方正公文黑体"/>
        <charset val="134"/>
      </rPr>
      <t xml:space="preserve">探险家
</t>
    </r>
    <r>
      <rPr>
        <sz val="8"/>
        <color theme="1"/>
        <rFont val="方正公文黑体"/>
        <charset val="134"/>
      </rPr>
      <t>（行星雕刻师）</t>
    </r>
  </si>
  <si>
    <t>作为内阁官员的帝国效果：清理地块障碍速度+10%；</t>
  </si>
  <si>
    <t>leader_trait_expeditionist</t>
  </si>
  <si>
    <t>作为内阁官员的帝国效果：清理地块障碍速度+25%；</t>
  </si>
  <si>
    <t>leader_trait_expeditionist_2</t>
  </si>
  <si>
    <t>作为内阁官员的帝国效果：清理地块障碍速度+33%；</t>
  </si>
  <si>
    <t>leader_trait_expeditionist_3</t>
  </si>
  <si>
    <r>
      <rPr>
        <sz val="12"/>
        <color theme="1"/>
        <rFont val="方正公文黑体"/>
        <charset val="134"/>
      </rPr>
      <t xml:space="preserve">博物学者
</t>
    </r>
    <r>
      <rPr>
        <sz val="8"/>
        <color theme="1"/>
        <rFont val="方正公文黑体"/>
        <charset val="134"/>
      </rPr>
      <t>（保护程序）</t>
    </r>
  </si>
  <si>
    <t>行星效果：产自天然存在的障碍的凝聚力+3；督管星域首府时星域效果：产自天然存在的障碍的凝聚力+1.5；</t>
  </si>
  <si>
    <t>leader_trait_naturalist</t>
  </si>
  <si>
    <t>行星效果：产自天然存在的障碍的凝聚力+6；督管星域首府时星域效果：产自天然存在的障碍的凝聚力+3；</t>
  </si>
  <si>
    <t>leader_trait_naturalist_2</t>
  </si>
  <si>
    <t>行星效果：产自天然存在的障碍的凝聚力+12；督管星域首府时星域效果：产自天然存在的障碍的凝聚力+6；</t>
  </si>
  <si>
    <t>leader_trait_naturalist_3</t>
  </si>
  <si>
    <t>冶金专精</t>
  </si>
  <si>
    <t>行星效果：岗位生产的合金+10%；督管星域首府时星域效果：岗位生产的合金+5%；</t>
  </si>
  <si>
    <t>leader_trait_forge_focus</t>
  </si>
  <si>
    <t>行星效果：岗位生产的合金+20%；督管星域首府时星域效果：岗位生产的合金+10%；</t>
  </si>
  <si>
    <t>leader_trait_forge_focus_2</t>
  </si>
  <si>
    <t>行星效果：岗位生产的合金+35%；督管星域首府时星域效果：岗位生产的合金+17.5%；</t>
  </si>
  <si>
    <t>leader_trait_forge_focus_3</t>
  </si>
  <si>
    <t>工业专精</t>
  </si>
  <si>
    <t>行星效果：岗位生产的消费品+10%；督管星域首府时星域效果：岗位生产的消费品+5%；</t>
  </si>
  <si>
    <t>leader_trait_industrial_focus</t>
  </si>
  <si>
    <t>行星效果：岗位生产的消费品+20%；督管星域首府时星域效果：岗位生产的消费品+10%；</t>
  </si>
  <si>
    <t>leader_trait_industrial_focus_2</t>
  </si>
  <si>
    <t>行星效果：岗位生产的消费品+35%；督管星域首府时星域效果：岗位生产的消费品+17.5%；</t>
  </si>
  <si>
    <t>leader_trait_industrial_focus_3</t>
  </si>
  <si>
    <t>精炼专精</t>
  </si>
  <si>
    <t>行星效果：气体精炼工&amp;转化师&amp;化学家子个体产出+10%；督管星域首府时星域效果：气体精炼工&amp;转化师&amp;化学家子个体产出+5%；</t>
  </si>
  <si>
    <t>leader_trait_refinement_focus</t>
  </si>
  <si>
    <t>行星效果：气体精炼工&amp;转化师&amp;化学家子个体产出+20%；督管星域首府时星域效果：气体精炼工&amp;转化师&amp;化学家子个体产出+10%；</t>
  </si>
  <si>
    <t>leader_trait_refinement_focus_2</t>
  </si>
  <si>
    <t>行星效果：气体精炼工&amp;转化师&amp;化学家子个体产出+35%；督管星域首府时星域效果：气体精炼工&amp;转化师&amp;化学家子个体产出+17.5%；</t>
  </si>
  <si>
    <t>leader_trait_refinement_focus_3</t>
  </si>
  <si>
    <r>
      <rPr>
        <sz val="12"/>
        <color theme="1"/>
        <rFont val="方正公文黑体"/>
        <charset val="134"/>
      </rPr>
      <t xml:space="preserve">城建专家
</t>
    </r>
    <r>
      <rPr>
        <sz val="8"/>
        <color theme="1"/>
        <rFont val="方正公文黑体"/>
        <charset val="134"/>
      </rPr>
      <t>（城建单元）</t>
    </r>
  </si>
  <si>
    <t>行星效果：区划产生的帝国规模-75%，建筑维护费-50%，区划维护费-50%；
督管星域首府时星域效果：区划产生的帝国规模-37%，建筑维护费-25%，区划维护费-25%；</t>
  </si>
  <si>
    <t>leader_trait_urbanist</t>
  </si>
  <si>
    <r>
      <rPr>
        <sz val="12"/>
        <color theme="1"/>
        <rFont val="方正公文黑体"/>
        <charset val="134"/>
      </rPr>
      <t xml:space="preserve">组装专家
</t>
    </r>
    <r>
      <rPr>
        <sz val="8"/>
        <color theme="1"/>
        <rFont val="方正公文黑体"/>
        <charset val="134"/>
      </rPr>
      <t>（组装程序）</t>
    </r>
  </si>
  <si>
    <t>行星效果：机械人口组装速度+15%；督管星域首府时星域效果：机械人口组装速度+7%；</t>
  </si>
  <si>
    <t>leader_trait_assembler</t>
  </si>
  <si>
    <t>行星效果：机械人口组装速度+25%；督管星域首府时星域效果：机械人口组装速度+12%；</t>
  </si>
  <si>
    <t>leader_trait_assembler_2</t>
  </si>
  <si>
    <t>行星效果：机械人口组装速度+40%；督管星域首府时星域效果：机械人口组装速度+20%；</t>
  </si>
  <si>
    <t>leader_trait_assembler_3</t>
  </si>
  <si>
    <r>
      <rPr>
        <sz val="12"/>
        <color theme="1"/>
        <rFont val="方正公文黑体"/>
        <charset val="134"/>
      </rPr>
      <t xml:space="preserve">高效委派
</t>
    </r>
    <r>
      <rPr>
        <sz val="8"/>
        <color theme="1"/>
        <rFont val="方正公文黑体"/>
        <charset val="134"/>
      </rPr>
      <t>（分配算法）</t>
    </r>
  </si>
  <si>
    <t>行星效果：劳工人口资源产出+5%；督管星域首府时星域效果：劳工人口资源产出+2.5%；</t>
  </si>
  <si>
    <t>leader_trait_pop_focused</t>
  </si>
  <si>
    <t>行星效果：劳工人口资源产出+10%，专家人口资源产出+5%；
督管星域首府时星域效果：劳工人口资源产出+5%，专家人口资源产出+2.5%；</t>
  </si>
  <si>
    <t>leader_trait_pop_focused_2</t>
  </si>
  <si>
    <t>行星效果：劳工人口资源产出+15%，专家人口资源产出+10%，统治者人口资源产出+5%；
督管星域首府时星域效果：劳工人口资源产出+7.5%，专家人口资源产出+5%，统治者人口资源产出+2.5%；</t>
  </si>
  <si>
    <t>leader_trait_pop_focused_3</t>
  </si>
  <si>
    <r>
      <rPr>
        <sz val="12"/>
        <color theme="1"/>
        <rFont val="方正公文黑体"/>
        <charset val="134"/>
      </rPr>
      <t xml:space="preserve">资源分发规划
</t>
    </r>
    <r>
      <rPr>
        <sz val="8"/>
        <color theme="1"/>
        <rFont val="方正公文黑体"/>
        <charset val="134"/>
      </rPr>
      <t>（供给计算）</t>
    </r>
  </si>
  <si>
    <t>行星效果：工匠维护费-5%，冶金师维护费-5%；督管星域首府时星域效果：工匠维护费-2.5%，冶金师维护费-2.5%；</t>
  </si>
  <si>
    <t>leader_trait_distribution_lines</t>
  </si>
  <si>
    <t>行星效果：工匠维护费-10%，制造者维护费-10%；督管星域首府时星域效果：工匠维护费-5%，冶金师维护费-5%；</t>
  </si>
  <si>
    <t>leader_trait_distribution_lines_2</t>
  </si>
  <si>
    <t>行星效果：工匠维护费-20%，制造者维护费-20%；督管星域首府时星域效果：工匠维护费-10%，冶金师维护费-10%；</t>
  </si>
  <si>
    <t>leader_trait_distribution_lines_3</t>
  </si>
  <si>
    <t>精英施益者</t>
  </si>
  <si>
    <t>行星效果：统治者人口资源产出+50%，统治者政治权利+15%；
督管星域首府时星域效果：统治者人口资源产出+25%，统治者政治权利+7.5%；</t>
  </si>
  <si>
    <t>leader_trait_efficient</t>
  </si>
  <si>
    <t>冷酷开发者</t>
  </si>
  <si>
    <t>行星效果：劳工人口资源产出+50%，奴隶人口资源产出+50%，人口维护费-35%，幸福度-10%，人口增长-5%；
督管星域首府时星域效果：劳工人口资源产出+25%，奴隶人口资源产出+25%，人口维护费-17.5%，幸福度-5%，人口增长-2%；</t>
  </si>
  <si>
    <t>leader_trait_arbiter</t>
  </si>
  <si>
    <t>乌托邦理想家</t>
  </si>
  <si>
    <t>行星效果：幸福度+20%，迁入导致的人口增长+25%，迁入吸引力+10%；
督管星域首府时星域效果：幸福度+10%，迁入导致的人口增长+12%，迁入吸引力+5%；</t>
  </si>
  <si>
    <t>leader_trait_utopian_idealist</t>
  </si>
  <si>
    <t>异种调停者</t>
  </si>
  <si>
    <t>行星效果：星球上每有多一个物种，舒适度产出和幸福度+2%；
督管星域首府时星域效果：星球上每有多一个物种，舒适度产出和幸福度就+1%；</t>
  </si>
  <si>
    <t>leader_trait_mediator</t>
  </si>
  <si>
    <t>虚境布道者</t>
  </si>
  <si>
    <t>行星效果：灵能人口产出的资源+25%；
督管星域首府时星域效果：灵能人口产出的资源+12.5%；每10年让1人口获得灵能潜势特质；</t>
  </si>
  <si>
    <t>leader_trait_shroud_preacher</t>
  </si>
  <si>
    <t>外交大师</t>
  </si>
  <si>
    <t>作为内阁官员的帝国效应：外交权重+20%，信任度上限+50，可派遣的特使+2；</t>
  </si>
  <si>
    <t>leader_trait_master_diplomat</t>
  </si>
  <si>
    <t>幕后主使</t>
  </si>
  <si>
    <t>leader_trait_supreme_organizer</t>
  </si>
  <si>
    <t>激人奋进</t>
  </si>
  <si>
    <t>行星效果：劳工&amp;专家&amp;统治者产出的凝聚力+0.5，幸福度+5%；
督管星域首府时星域效果：劳工&amp;专家&amp;统治者产出的凝聚力+0.25，幸福度+5%；</t>
  </si>
  <si>
    <t>leader_trait_galvanizer</t>
  </si>
  <si>
    <r>
      <rPr>
        <sz val="12"/>
        <color rgb="FFFF0000"/>
        <rFont val="方正公文黑体"/>
        <charset val="134"/>
      </rPr>
      <t xml:space="preserve">贪婪腐败
</t>
    </r>
    <r>
      <rPr>
        <sz val="8"/>
        <color rgb="FFFF0000"/>
        <rFont val="方正公文黑体"/>
        <charset val="134"/>
      </rPr>
      <t>（腐化单元）</t>
    </r>
  </si>
  <si>
    <t>leader_trait_corrupt</t>
  </si>
  <si>
    <t>行星效果：反常度+30；督管星域首府时星域效果：犯罪度+15；</t>
  </si>
  <si>
    <t>leader_trait_corrupt_2</t>
  </si>
  <si>
    <t>污染者</t>
  </si>
  <si>
    <t>行星效果：人口增长速度-5%；督管星域首府时星域效果：人口增长速度-2%；</t>
  </si>
  <si>
    <t>leader_trait_polluter</t>
  </si>
  <si>
    <t>行星效果：人口增长速度-15%；督管星域首府时星域效果：人口增长速度-7%；</t>
  </si>
  <si>
    <t>leader_trait_polluter_2</t>
  </si>
  <si>
    <r>
      <rPr>
        <sz val="12"/>
        <color rgb="FFFF0000"/>
        <rFont val="方正公文黑体"/>
        <charset val="134"/>
      </rPr>
      <t xml:space="preserve">残忍
</t>
    </r>
    <r>
      <rPr>
        <sz val="8"/>
        <color rgb="FFFF0000"/>
        <rFont val="方正公文黑体"/>
        <charset val="134"/>
      </rPr>
      <t>（受虐狂）</t>
    </r>
  </si>
  <si>
    <t>行星效果：稳定度-5；督管星域首府时星域效果：稳定度-2.5；</t>
  </si>
  <si>
    <t>leader_trait_sadistic</t>
  </si>
  <si>
    <t>行星效果：稳定度-10；督管星域首府时星域效果：稳定度-5；</t>
  </si>
  <si>
    <t>leader_trait_sadistic_2</t>
  </si>
  <si>
    <r>
      <rPr>
        <sz val="12"/>
        <color rgb="FFFF0000"/>
        <rFont val="方正公文黑体"/>
        <charset val="134"/>
      </rPr>
      <t xml:space="preserve">挥霍
</t>
    </r>
    <r>
      <rPr>
        <sz val="8"/>
        <color rgb="FFFF0000"/>
        <rFont val="方正公文黑体"/>
        <charset val="134"/>
      </rPr>
      <t>（无人机维护费增加）</t>
    </r>
  </si>
  <si>
    <t>行星效果：岗位消费品维护费+10%；督管星域首府时星域效果：岗位消费品维护费+5%；</t>
  </si>
  <si>
    <t>leader_trait_profligate</t>
  </si>
  <si>
    <t>行星效果：岗位消费品维护费+25%；督管星域首府时星域效果：岗位消费品维护费+12.5%；</t>
  </si>
  <si>
    <t>leader_trait_profligate_2</t>
  </si>
  <si>
    <r>
      <rPr>
        <sz val="12"/>
        <color rgb="FFFF0000"/>
        <rFont val="方正公文黑体"/>
        <charset val="134"/>
      </rPr>
      <t xml:space="preserve">拖延症
</t>
    </r>
    <r>
      <rPr>
        <sz val="8"/>
        <color rgb="FFFF0000"/>
        <rFont val="方正公文黑体"/>
        <charset val="134"/>
      </rPr>
      <t>（规划迟缓）</t>
    </r>
  </si>
  <si>
    <t>行星效果：行星建造速度-10%；督管星域首府时星域效果：行星建造速度-5%；</t>
  </si>
  <si>
    <t>leader_trait_procrastinator</t>
  </si>
  <si>
    <t>行星效果：行星建造速度-30%；督管星域首府时星域效果：行星建造速度-15%；</t>
  </si>
  <si>
    <t>leader_trait_procrastinator_2</t>
  </si>
  <si>
    <r>
      <rPr>
        <sz val="12"/>
        <color rgb="FFFF0000"/>
        <rFont val="方正公文黑体"/>
        <charset val="134"/>
      </rPr>
      <t xml:space="preserve">内幕交易
</t>
    </r>
    <r>
      <rPr>
        <sz val="8"/>
        <color rgb="FFFF0000"/>
        <rFont val="方正公文黑体"/>
        <charset val="134"/>
      </rPr>
      <t>（低无人机产出）</t>
    </r>
  </si>
  <si>
    <t>行星效果：贸易额-10%；督管星域首府时星域效果：贸易额-5%；</t>
  </si>
  <si>
    <t>leader_trait_insider_trading</t>
  </si>
  <si>
    <t>行星效果：贸易额-25%；督管星域首府时星域效果：贸易额-12.5%；</t>
  </si>
  <si>
    <t>leader_trait_insider_trading_2</t>
  </si>
  <si>
    <r>
      <rPr>
        <sz val="12"/>
        <color rgb="FFFF0000"/>
        <rFont val="方正公文黑体"/>
        <charset val="134"/>
      </rPr>
      <t xml:space="preserve">鸽派
</t>
    </r>
    <r>
      <rPr>
        <sz val="8"/>
        <color rgb="FFFF0000"/>
        <rFont val="方正公文黑体"/>
        <charset val="134"/>
      </rPr>
      <t>（和平协议）</t>
    </r>
  </si>
  <si>
    <t>作为内阁官员的帝国效应：舰船建造速度-10%，造舰费用+5%；</t>
  </si>
  <si>
    <t>leader_trait_irenic</t>
  </si>
  <si>
    <t>作为内阁官员的帝国效应：舰船建造速度-25%，造舰费用+10%；</t>
  </si>
  <si>
    <t>leader_trait_irenic_2</t>
  </si>
  <si>
    <t>命中注定相会</t>
  </si>
  <si>
    <t>军用舰队效果：亚光速航行+25%；</t>
  </si>
  <si>
    <t>leader_trait_foredoomed_to_a_rendezvous</t>
  </si>
  <si>
    <t>太空矿工</t>
  </si>
  <si>
    <t>作为内阁官员的帝国效应：开采站产出+10%，开采站建造花费-25%；</t>
  </si>
  <si>
    <t>trait_ruler_space_miner</t>
  </si>
  <si>
    <t>星辰大海</t>
  </si>
  <si>
    <t>作为内阁官员的帝国效应：恒星基地模块花费-20%，恒星基地升级费用-10%；</t>
  </si>
  <si>
    <t>trait_ruler_home_in_the_sky</t>
  </si>
  <si>
    <r>
      <rPr>
        <sz val="12"/>
        <color theme="1"/>
        <rFont val="方正公文黑体"/>
        <charset val="134"/>
      </rPr>
      <t xml:space="preserve">直觉敏锐
</t>
    </r>
    <r>
      <rPr>
        <sz val="8"/>
        <color theme="1"/>
        <rFont val="方正公文黑体"/>
        <charset val="134"/>
      </rPr>
      <t>（极速计算）</t>
    </r>
  </si>
  <si>
    <t>科研船效果：异常现象研究速度+10%；</t>
  </si>
  <si>
    <t>leader_trait_carefree</t>
  </si>
  <si>
    <t>科研船效果：异常现象研究速度+25%；</t>
  </si>
  <si>
    <t>leader_trait_carefree_2</t>
  </si>
  <si>
    <r>
      <rPr>
        <sz val="12"/>
        <color theme="1"/>
        <rFont val="方正公文黑体"/>
        <charset val="134"/>
      </rPr>
      <t xml:space="preserve">漫游者
</t>
    </r>
    <r>
      <rPr>
        <sz val="8"/>
        <color theme="1"/>
        <rFont val="方正公文黑体"/>
        <charset val="134"/>
      </rPr>
      <t>（编目程序）</t>
    </r>
  </si>
  <si>
    <t>科研船效果：调查速度+10%；</t>
  </si>
  <si>
    <t>leader_trait_roamer</t>
  </si>
  <si>
    <t>科研船效果：调查速度+20%；</t>
  </si>
  <si>
    <t>leader_trait_roamer_2</t>
  </si>
  <si>
    <r>
      <rPr>
        <sz val="12"/>
        <color theme="1"/>
        <rFont val="方正公文黑体"/>
        <charset val="134"/>
      </rPr>
      <t xml:space="preserve">考古学家
</t>
    </r>
    <r>
      <rPr>
        <sz val="8"/>
        <color theme="1"/>
        <rFont val="方正公文黑体"/>
        <charset val="134"/>
      </rPr>
      <t>（考古学单元）</t>
    </r>
  </si>
  <si>
    <t>科研船效果：考古发掘速度+10%；</t>
  </si>
  <si>
    <t>leader_trait_archaeologist</t>
  </si>
  <si>
    <t>科研船效果：考古发掘速度+20%；</t>
  </si>
  <si>
    <t>leader_trait_archaeologist_2</t>
  </si>
  <si>
    <r>
      <rPr>
        <sz val="12"/>
        <color theme="1"/>
        <rFont val="方正公文黑体"/>
        <charset val="134"/>
      </rPr>
      <t xml:space="preserve">精益求精
</t>
    </r>
    <r>
      <rPr>
        <sz val="8"/>
        <color theme="1"/>
        <rFont val="方正公文黑体"/>
        <charset val="134"/>
      </rPr>
      <t>（细致计算）</t>
    </r>
  </si>
  <si>
    <t>科研船效果：异常现象发现机会+10%；</t>
  </si>
  <si>
    <t>leader_trait_meticulous</t>
  </si>
  <si>
    <t>科研船效果：异常现象发现机会+15%；</t>
  </si>
  <si>
    <t>leader_trait_meticulous_2</t>
  </si>
  <si>
    <t>定制人工智能助理</t>
  </si>
  <si>
    <t>科研船效果：调查速度+10%，异常现象研究速度+10%；</t>
  </si>
  <si>
    <t>leader_trait_custom_Al_assistant</t>
  </si>
  <si>
    <t>智慧人工智能助手</t>
  </si>
  <si>
    <t>科研船效果：调查速度+15%，异常现象研究速度+15%；</t>
  </si>
  <si>
    <t>leader_trait_sapient_Al_assistant</t>
  </si>
  <si>
    <r>
      <rPr>
        <sz val="12"/>
        <color theme="1"/>
        <rFont val="方正公文黑体"/>
        <charset val="134"/>
      </rPr>
      <t xml:space="preserve">来去自如
</t>
    </r>
    <r>
      <rPr>
        <sz val="8"/>
        <color theme="1"/>
        <rFont val="方正公文黑体"/>
        <charset val="134"/>
      </rPr>
      <t>（应急协议）</t>
    </r>
  </si>
  <si>
    <t>科研船效果：战斗撤离几率+25%，撤离机会+1，船体值+25%；</t>
  </si>
  <si>
    <t>leader_trait_slippery</t>
  </si>
  <si>
    <t>科研船效果：战斗撤离几率+50%，撤离机会+1，船体值+50%；</t>
  </si>
  <si>
    <t>leader_trait_slippery_2</t>
  </si>
  <si>
    <t>科研船效果：战斗撤离几率+100%，撤离机会+2，船体值+100%；</t>
  </si>
  <si>
    <t>leader_trait_slippery_3</t>
  </si>
  <si>
    <t>资源勘探</t>
  </si>
  <si>
    <t>科研船效果：完成调查时研究贮藏发现概率+20%；</t>
  </si>
  <si>
    <t>leader_trait_prospector</t>
  </si>
  <si>
    <t>科研船效果：完成调查时研究贮藏发现概率+35%；</t>
  </si>
  <si>
    <t>leader_trait_prospector_2</t>
  </si>
  <si>
    <t>科研船效果：完成调查时研究贮藏发现概率+50%；</t>
  </si>
  <si>
    <t>leader_trait_prospector_3</t>
  </si>
  <si>
    <r>
      <rPr>
        <sz val="12"/>
        <color theme="1"/>
        <rFont val="方正公文黑体"/>
        <charset val="134"/>
      </rPr>
      <t xml:space="preserve">观察敏锐
</t>
    </r>
    <r>
      <rPr>
        <sz val="8"/>
        <color theme="1"/>
        <rFont val="方正公文黑体"/>
        <charset val="134"/>
      </rPr>
      <t>（深度扫描）</t>
    </r>
  </si>
  <si>
    <t>科研船效果：探测范围+1，舰船超空间探测距离+2，超空间跳跃充能时间-5%；</t>
  </si>
  <si>
    <t>leader_trait_observant</t>
  </si>
  <si>
    <t>科研船效果：探测范围+2，舰船超空间探测距离+3，超空间跳跃充能时间-15%；</t>
  </si>
  <si>
    <t>leader_trait_observant_2</t>
  </si>
  <si>
    <t>科研船效果：探测范围+3，舰船超空间探测距离+4，超空间跳跃充能时间-25%；</t>
  </si>
  <si>
    <t>leader_trait_observant_3</t>
  </si>
  <si>
    <t>发掘专家</t>
  </si>
  <si>
    <t>科研船效果：考古技能+1；</t>
  </si>
  <si>
    <t>leader_trait_academic_dig_site_expert</t>
  </si>
  <si>
    <t>科研船效果：考古技能+2；</t>
  </si>
  <si>
    <t>leader_trait_academic_dig_site_expert_2</t>
  </si>
  <si>
    <t>科研船效果：考古技能+3；</t>
  </si>
  <si>
    <t>leader_trait_academic_dig_site_expert_3</t>
  </si>
  <si>
    <t>文物学者</t>
  </si>
  <si>
    <t>科研船效果：考古时发现稀有文物几率+5%；</t>
  </si>
  <si>
    <t>leader_trait_academic_minor_artifacts_expert</t>
  </si>
  <si>
    <t>科研船效果：考古时发现稀有文物几率+10%；</t>
  </si>
  <si>
    <t>leader_trait_academic_minor_artifacts_expert_2</t>
  </si>
  <si>
    <t>科研船效果：考古时发现稀有文物几率+15%；</t>
  </si>
  <si>
    <t>leader_trait_academic_minor_artifacts_expert_3</t>
  </si>
  <si>
    <t>引擎调谐</t>
  </si>
  <si>
    <t>科研船效果：亚光速航速+25%；</t>
  </si>
  <si>
    <t>leader_trait_tuner</t>
  </si>
  <si>
    <t>科研船效果：亚光速航速+35%；</t>
  </si>
  <si>
    <t>leader_trait_tuner_2</t>
  </si>
  <si>
    <t>科研船效果：亚光速航速+50%；</t>
  </si>
  <si>
    <t>leader_trait_tuner_3</t>
  </si>
  <si>
    <t>机密研究</t>
  </si>
  <si>
    <t>科研船效果：隐形强度+1；</t>
  </si>
  <si>
    <t>leader_trait_explorer_cloaking_focus</t>
  </si>
  <si>
    <t>科研船效果：隐形强度+2；</t>
  </si>
  <si>
    <t>leader_trait_explorer_cloaking_focus_2</t>
  </si>
  <si>
    <t>科研船效果：隐形强度+2，最大隐形造成的护盾无效化50%；</t>
  </si>
  <si>
    <t>leader_trait_explorer_cloaking_focus_3</t>
  </si>
  <si>
    <r>
      <rPr>
        <sz val="12"/>
        <color theme="1"/>
        <rFont val="方正公文黑体"/>
        <charset val="134"/>
      </rPr>
      <t xml:space="preserve">研究协作
</t>
    </r>
    <r>
      <rPr>
        <sz val="8"/>
        <color theme="1"/>
        <rFont val="方正公文黑体"/>
        <charset val="134"/>
      </rPr>
      <t>（计算互联）</t>
    </r>
  </si>
  <si>
    <t>行星效果：岗位科研产出+5%；督管星域首府时星域效果：岗位科研产出+2.5%；</t>
  </si>
  <si>
    <t>leader_trait_collaborator</t>
  </si>
  <si>
    <t>行星效果：岗位科研产出+7.5%；督管星域首府时星域效果：岗位科研产出+3.5%；</t>
  </si>
  <si>
    <t>leader_trait_collaborator_2</t>
  </si>
  <si>
    <t>行星效果：岗位科研产出+10%；督管星域首府时星域效果：岗位科研产出+5%；</t>
  </si>
  <si>
    <t>leader_trait_collaborator_3</t>
  </si>
  <si>
    <r>
      <rPr>
        <sz val="12"/>
        <color theme="1"/>
        <rFont val="方正公文黑体"/>
        <charset val="134"/>
      </rPr>
      <t xml:space="preserve">民用制造
</t>
    </r>
    <r>
      <rPr>
        <sz val="8"/>
        <color theme="1"/>
        <rFont val="方正公文黑体"/>
        <charset val="134"/>
      </rPr>
      <t>（辅助维护）</t>
    </r>
  </si>
  <si>
    <t>行星效果：舒适度+10；督管星域首府时星域效果：舒适度+5；</t>
  </si>
  <si>
    <t>leader_trait_manufacturer</t>
  </si>
  <si>
    <t>行星效果：舒适度+20；督管星域首府时星域效果：舒适度+10；</t>
  </si>
  <si>
    <t>leader_trait_manufacturer_2</t>
  </si>
  <si>
    <t>行星效果：舒适度+40；督管星域首府时星域效果：舒适度+20；</t>
  </si>
  <si>
    <t>leader_trait_manufacturer_3</t>
  </si>
  <si>
    <t>残骸打捞</t>
  </si>
  <si>
    <t>科研船效果：亚光速航速+5%，恒星系效果：打捞或研究残骸完成时出现舰船的概率为10%；只会打捞其他帝国的军舰；</t>
  </si>
  <si>
    <t>leader_trait_salvager</t>
  </si>
  <si>
    <t>科研船效果：亚光速航速+15%，恒星系效果：打捞或研究残骸完成时出现舰船的概率为20%；只会打捞其他帝国的军舰；</t>
  </si>
  <si>
    <t>leader_trait_salvager_2</t>
  </si>
  <si>
    <t>科研船效果：亚光速航速+25%，恒星系效果：打捞或研究残骸完成时出现舰船的概率为30%；只会打捞其他帝国的军舰；</t>
  </si>
  <si>
    <t>leader_trait_salvager_3</t>
  </si>
  <si>
    <r>
      <rPr>
        <sz val="12"/>
        <color theme="1"/>
        <rFont val="方正公文黑体"/>
        <charset val="134"/>
      </rPr>
      <t xml:space="preserve">地质专家
</t>
    </r>
    <r>
      <rPr>
        <sz val="8"/>
        <color theme="1"/>
        <rFont val="方正公文黑体"/>
        <charset val="134"/>
      </rPr>
      <t>（地理测绘）</t>
    </r>
  </si>
  <si>
    <t>行星效果：矿工产出的矿物+0.25；督管星域首府时星域效果：矿工产出的矿物+0.12；</t>
  </si>
  <si>
    <t>leader_trait_space_miner</t>
  </si>
  <si>
    <t>行星效果：矿工产出的矿物+0.5；督管星域首府时星域效果：矿工产出的矿物+0.25；</t>
  </si>
  <si>
    <t>leader_trait_space_miner_2</t>
  </si>
  <si>
    <t>行星效果：矿工产出的矿物+1；督管星域首府时星域效果：矿工产出的矿物+0.5；</t>
  </si>
  <si>
    <t>leader_trait_space_miner_3</t>
  </si>
  <si>
    <r>
      <rPr>
        <sz val="12"/>
        <color theme="1"/>
        <rFont val="方正公文黑体"/>
        <charset val="134"/>
      </rPr>
      <t xml:space="preserve">求知若渴
</t>
    </r>
    <r>
      <rPr>
        <sz val="8"/>
        <color theme="1"/>
        <rFont val="方正公文黑体"/>
        <charset val="134"/>
      </rPr>
      <t>（精于分析）</t>
    </r>
  </si>
  <si>
    <t>作为内阁官员的帝国效应：研究速度+1%，备选科技+1；</t>
  </si>
  <si>
    <t>leader_trait_inquisitive</t>
  </si>
  <si>
    <t>作为内阁官员的帝国效应：研究速度+2%，备选科技+1；</t>
  </si>
  <si>
    <t>leader_trait_inquisitive_2</t>
  </si>
  <si>
    <t>作为内阁官员的帝国效应：研究速度+4%，备选科技+1；</t>
  </si>
  <si>
    <t>leader_trait_inquisitive_3</t>
  </si>
  <si>
    <r>
      <rPr>
        <sz val="12"/>
        <color theme="1"/>
        <rFont val="方正公文黑体"/>
        <charset val="134"/>
      </rPr>
      <t xml:space="preserve">超级专注
</t>
    </r>
    <r>
      <rPr>
        <sz val="8"/>
        <color theme="1"/>
        <rFont val="方正公文黑体"/>
        <charset val="134"/>
      </rPr>
      <t>（超频计算）</t>
    </r>
  </si>
  <si>
    <t>作为内阁官员的帝国效应：研究速度+3%；</t>
  </si>
  <si>
    <t>leader_trait_maniacal</t>
  </si>
  <si>
    <t>作为内阁官员的帝国效应：研究速度+6%；</t>
  </si>
  <si>
    <t>leader_trait_maniacal_2</t>
  </si>
  <si>
    <t>作为内阁官员的帝国效应：研究速度+9%；</t>
  </si>
  <si>
    <t>leader_trait_maniacal_3</t>
  </si>
  <si>
    <r>
      <rPr>
        <sz val="12"/>
        <color theme="1"/>
        <rFont val="方正公文黑体"/>
        <charset val="134"/>
      </rPr>
      <t xml:space="preserve">扩张主义者
</t>
    </r>
    <r>
      <rPr>
        <sz val="8"/>
        <color theme="1"/>
        <rFont val="方正公文黑体"/>
        <charset val="134"/>
      </rPr>
      <t>（拓张计划）</t>
    </r>
  </si>
  <si>
    <t>作为内阁官员的帝国效应：哨站建造花费-5%，恒星基地影响力花费-5%；</t>
  </si>
  <si>
    <t>trait_ruler_expansionist</t>
  </si>
  <si>
    <t>作为内阁官员的帝国效应：哨站建造花费-7.5%，恒星基地影响力花费-7%；</t>
  </si>
  <si>
    <t>trait_ruler_expansionist_2</t>
  </si>
  <si>
    <t>作为内阁官员的帝国效应：哨站建造花费-10%，恒星基地影响力花费-10%；</t>
  </si>
  <si>
    <t>trait_ruler_expansionist_3</t>
  </si>
  <si>
    <r>
      <rPr>
        <sz val="12"/>
        <color theme="1"/>
        <rFont val="方正公文黑体"/>
        <charset val="134"/>
      </rPr>
      <t xml:space="preserve">档案管理
</t>
    </r>
    <r>
      <rPr>
        <sz val="8"/>
        <color theme="1"/>
        <rFont val="方正公文黑体"/>
        <charset val="134"/>
      </rPr>
      <t>（科研单元优化）</t>
    </r>
  </si>
  <si>
    <t>作为内阁官员的帝国效应：考古技能+1，科学家经验获得+5%；</t>
  </si>
  <si>
    <t>leader_trait_science_communicator</t>
  </si>
  <si>
    <t>作为内阁官员的帝国效应：考古技能+1，科学家经验获得+15%；</t>
  </si>
  <si>
    <t>leader_trait_science_communicator_2</t>
  </si>
  <si>
    <t>作为内阁官员的帝国效应：考古技能+2，科学家经验获得+25%；</t>
  </si>
  <si>
    <t>leader_trait_science_communicator_3</t>
  </si>
  <si>
    <t>工程专精</t>
  </si>
  <si>
    <t>行星效果：岗位产生的工程学研究+10%；督管星域首府时星域效果：岗位产生的工程学研究+5%；</t>
  </si>
  <si>
    <t>leader_trait_engineering_focus</t>
  </si>
  <si>
    <t>行星效果：岗位产生的工程学研究+20%；督管星域首府时星域效果：岗位产生的工程学研究+10%；</t>
  </si>
  <si>
    <t>leader_trait_engineering_focus_2</t>
  </si>
  <si>
    <t>行星效果：岗位产生的工程学研究+30%；督管星域首府时星域效果：岗位产生的工程学研究+15%；</t>
  </si>
  <si>
    <t>leader_trait_engineering_focus_3</t>
  </si>
  <si>
    <t>物理专精</t>
  </si>
  <si>
    <t>行星效果：岗位产生的物理学研究+10%；督管星域首府时星域效果：岗位产生的物理学研究+5%；</t>
  </si>
  <si>
    <t>leader_trait_physics_focus</t>
  </si>
  <si>
    <t>行星效果：岗位产生的物理学研究+20%；督管星域首府时星域效果：岗位产生的物理学研究+10%；</t>
  </si>
  <si>
    <t>leader_trait_physics_focus_2</t>
  </si>
  <si>
    <t>行星效果：岗位产生的物理学研究+30%；督管星域首府时星域效果：岗位产生的物理学研究+15%；</t>
  </si>
  <si>
    <t>leader_trait_physics_focus_3</t>
  </si>
  <si>
    <t>社会专精</t>
  </si>
  <si>
    <t>行星效果：岗位产生的社会学研究+10%；督管星域首府时星域效果：岗位产生的社会学研究+5%；</t>
  </si>
  <si>
    <t>leader_trait_society_focus</t>
  </si>
  <si>
    <t>行星效果：岗位产生的社会学研究+20%；督管星域首府时星域效果：岗位产生的社会学研究+10%；</t>
  </si>
  <si>
    <t>leader_trait_society_focus_2</t>
  </si>
  <si>
    <t>行星效果：岗位产生的社会学研究+30%；督管星域首府时星域效果：岗位产生的社会学研究+15%；</t>
  </si>
  <si>
    <t>leader_trait_society_focus_3</t>
  </si>
  <si>
    <t>专长：材料科学</t>
  </si>
  <si>
    <t>作为内阁官员的帝国效应：研究速度（材料学）+5%，材料科学研究选项出现的概率25%；</t>
  </si>
  <si>
    <t>leader_trait_expertise_materials</t>
  </si>
  <si>
    <t>作为内阁官员的帝国效应：研究速度（材料学）+10%，材料科学研究选项出现的概率35%；</t>
  </si>
  <si>
    <t>leader_trait_expertise_materials_2</t>
  </si>
  <si>
    <t>作为内阁官员的帝国效应：研究速度（材料学）+15%，材料科学研究选项出现的概率75%；</t>
  </si>
  <si>
    <t>leader_trait_expertise_materials_3</t>
  </si>
  <si>
    <t>专长：推进力学</t>
  </si>
  <si>
    <t>作为内阁官员的帝国效应：研究速度（推进力学）+5%，推进力学研究选项出现的概率25%；</t>
  </si>
  <si>
    <t>leader_trait_expertise_propulsion</t>
  </si>
  <si>
    <t>作为内阁官员的帝国效应：研究速度（推进力学）+10%，推进力学研究选项出现的概率35%；</t>
  </si>
  <si>
    <t>leader_trait_expertise_propulsion_2</t>
  </si>
  <si>
    <t>作为内阁官员的帝国效应：研究速度（推进力学）+15%，推进力学研究选项出现的概率75%；</t>
  </si>
  <si>
    <t>leader_trait_expertise_propulsion_3</t>
  </si>
  <si>
    <t>专长：宇航技术</t>
  </si>
  <si>
    <t>作为内阁官员的帝国效应：研究速度（宇航技术）+5%，宇航技术研究选项出现的概率25%；</t>
  </si>
  <si>
    <t>leader_trait_expertise_voidcraft</t>
  </si>
  <si>
    <t>作为内阁官员的帝国效应：研究速度（宇航技术）+10%，宇航技术研究选项出现的概率35%；</t>
  </si>
  <si>
    <t>leader_trait_expertise_voidcraft_2</t>
  </si>
  <si>
    <t>作为内阁官员的帝国效应：研究速度（宇航技术）+15%，宇航技术研究选项出现的概率75%；</t>
  </si>
  <si>
    <t>leader_trait_expertise_voidcraft_3</t>
  </si>
  <si>
    <t>专长：工业</t>
  </si>
  <si>
    <t>作为内阁官员的帝国效应：研究速度（工业）+5%，工业研究选项出现的概率25%；</t>
  </si>
  <si>
    <t>leader_trait_expertise_industry</t>
  </si>
  <si>
    <t>作为内阁官员的帝国效应：研究速度（工业）+10%，工业研究选项出现的概率35%；</t>
  </si>
  <si>
    <t>leader_trait_expertise_industry_2</t>
  </si>
  <si>
    <t>作为内阁官员的帝国效应：研究速度（工业）+15%，工业研究选项出现的概率75%；</t>
  </si>
  <si>
    <t>leader_trait_expertise_industry_3</t>
  </si>
  <si>
    <t>专长：力场操控</t>
  </si>
  <si>
    <t>作为内阁官员的帝国效应：研究速度（力场操控）+5%，力场操控研究选项出现的概率25%；</t>
  </si>
  <si>
    <t>leader_trait_expertise_field_manipulation</t>
  </si>
  <si>
    <t>作为内阁官员的帝国效应：研究速度（力场操控）+10%，力场操控研究选项出现的概率35%；</t>
  </si>
  <si>
    <t>leader_trait_expertise_field_manipulation_2</t>
  </si>
  <si>
    <t>作为内阁官员的帝国效应：研究速度（力场操控）+15%，力场操控研究选项出现的概率75%；</t>
  </si>
  <si>
    <t>leader_trait_expertise_field_manipulation_3</t>
  </si>
  <si>
    <t>专长：粒子物理</t>
  </si>
  <si>
    <t>作为内阁官员的帝国效应：研究速度（粒子物理）+5%，粒子物理研究选项出现的概率25%；</t>
  </si>
  <si>
    <t>leader_trait_expertise_particles</t>
  </si>
  <si>
    <t>作为内阁官员的帝国效应：研究速度（粒子物理）+10%，粒子物理研究选项出现的概率35%；</t>
  </si>
  <si>
    <t>leader_trait_expertise_particles_2</t>
  </si>
  <si>
    <t>作为内阁官员的帝国效应：研究速度（粒子物理）+15%，粒子物理研究选项出现的概率75%；</t>
  </si>
  <si>
    <t>leader_trait_expertise_particles_3</t>
  </si>
  <si>
    <t>专长：计算技术</t>
  </si>
  <si>
    <t>作为内阁官员的帝国效应：研究速度（计算技术）+5%，计算技术研究选项出现的概率25%；</t>
  </si>
  <si>
    <t>leader_trait_expertise_computing</t>
  </si>
  <si>
    <t>作为内阁官员的帝国效应：研究速度（计算技术）+10%，计算技术研究选项出现的概率35%；</t>
  </si>
  <si>
    <t>leader_trait_expertise_computing_2</t>
  </si>
  <si>
    <t>作为内阁官员的帝国效应：研究速度（计算技术）+15%，计算技术研究选项出现的概率75%；</t>
  </si>
  <si>
    <t>leader_trait_expertise_computing_3</t>
  </si>
  <si>
    <t>专长：灵能理论</t>
  </si>
  <si>
    <t>作为内阁官员的帝国效应：研究速度（灵能理论）+5%，灵能理论研究选项出现的概率50%；</t>
  </si>
  <si>
    <t>leader_trait_expertise_psionics</t>
  </si>
  <si>
    <t>作为内阁官员的帝国效应：研究速度（灵能理论）+10%，灵能理论研究选项出现的概率100%；</t>
  </si>
  <si>
    <t>leader_trait_expertise_psionics_2</t>
  </si>
  <si>
    <t>作为内阁官员的帝国效应：研究速度（灵能理论）+15%，灵能理论研究选项出现的概率200%；</t>
  </si>
  <si>
    <t>leader_trait_expertise_psionics_3</t>
  </si>
  <si>
    <t>专长：新世界理论</t>
  </si>
  <si>
    <t>作为内阁官员的帝国效应：研究速度（新世界理论）+5%，新世界理论研究选项出现的概率25%；</t>
  </si>
  <si>
    <t>leader_trait_expertise_new_worlds</t>
  </si>
  <si>
    <t>作为内阁官员的帝国效应：研究速度（新世界理论）+10%，新世界理论研究选项出现的概率35%；</t>
  </si>
  <si>
    <t>leader_trait_expertise_new_worlds_2</t>
  </si>
  <si>
    <t>作为内阁官员的帝国效应：研究速度（新世界理论）+15%，新世界理论研究选项出现的概率75%；</t>
  </si>
  <si>
    <t>leader_trait_expertise_new_worlds_3</t>
  </si>
  <si>
    <t>专长：治国术</t>
  </si>
  <si>
    <t>作为内阁官员的帝国效应：研究速度（治国术）+5%，治国术研究选项出现的概率25%；</t>
  </si>
  <si>
    <t>leader_trait_expertise_statecraft</t>
  </si>
  <si>
    <t>作为内阁官员的帝国效应：研究速度（治国术）+10%，治国术研究选项出现的概率35%；</t>
  </si>
  <si>
    <t>leader_trait_expertise_statecraft_2</t>
  </si>
  <si>
    <t>作为内阁官员的帝国效应：研究速度（治国术）+15%，治国术研究选项出现的概率75%；</t>
  </si>
  <si>
    <t>leader_trait_expertise_statecraft_3</t>
  </si>
  <si>
    <t>专长：生物学</t>
  </si>
  <si>
    <t>作为内阁官员的帝国效应：研究速度（生物学）+5%，生物学研究选项出现的概率25%；</t>
  </si>
  <si>
    <t>leader_trait_expertise_biology</t>
  </si>
  <si>
    <t>作为内阁官员的帝国效应：研究速度（生物学）+10%，生物学研究选项出现的概率35%；</t>
  </si>
  <si>
    <t>leader_trait_expertise_biology_2</t>
  </si>
  <si>
    <t>作为内阁官员的帝国效应：研究速度（生物学）+15%，生物学研究选项出现的概率75%；</t>
  </si>
  <si>
    <t>leader_trait_expertise_biology_3</t>
  </si>
  <si>
    <t>专长：军事理论</t>
  </si>
  <si>
    <t>作为内阁官员的帝国效应：研究速度（军事理论）+5%，军事理论研究选项出现的概率25%；</t>
  </si>
  <si>
    <t>leader_trait_expertise_military_theory</t>
  </si>
  <si>
    <t>作为内阁官员的帝国效应：研究速度（军事理论）+10%，军事理论研究选项出现的概率35%；</t>
  </si>
  <si>
    <t>leader_trait_expertise_military_theory_2</t>
  </si>
  <si>
    <t>作为内阁官员的帝国效应：研究速度（军事理论）+15%，军事理论研究选项出现的概率75%；</t>
  </si>
  <si>
    <t>leader_trait_expertise_military_theory_3</t>
  </si>
  <si>
    <t>专长：远古学</t>
  </si>
  <si>
    <t>作为内阁官员的帝国效应：研究速度（远古学）+5%，远古学研究选项出现的概率+5%，舰队稀有文物花费-5%；</t>
  </si>
  <si>
    <t>leader_trait_expertise_archaeostudies</t>
  </si>
  <si>
    <t>作为内阁官员的帝国效应：研究速度（远古学）+10%，远古学研究选项出现的概率+10%，舰队稀有文物花费-7.5%；</t>
  </si>
  <si>
    <t>leader_trait_expertise_archaeostudies_2</t>
  </si>
  <si>
    <t>作为内阁官员的帝国效应：研究速度（远古学）+15%，远古学研究选项出现的概率+35%，舰队稀有文物花费-10%；</t>
  </si>
  <si>
    <t>leader_trait_expertise_archaeostudies_3</t>
  </si>
  <si>
    <r>
      <rPr>
        <sz val="12"/>
        <color theme="1"/>
        <rFont val="方正公文黑体"/>
        <charset val="134"/>
      </rPr>
      <t xml:space="preserve">行星分析者
</t>
    </r>
    <r>
      <rPr>
        <sz val="8"/>
        <color theme="1"/>
        <rFont val="方正公文黑体"/>
        <charset val="134"/>
      </rPr>
      <t>（行星勘测）</t>
    </r>
  </si>
  <si>
    <t>行星效果：技工的物理学产出+0.5，农夫的社会学产出+0.5，矿工的工程学产出+0.5；
督管星域首府时星域效果：技工的物理学产出+0.25，农夫的社会学产出+0.25，矿工的工程学产出+0.25；</t>
  </si>
  <si>
    <t>leader_trait_surveyor</t>
  </si>
  <si>
    <t>活力讲古人</t>
  </si>
  <si>
    <t>科研船效果：异常现象研究速度+25%，完成异常现象时所有科学家获得经验+300；</t>
  </si>
  <si>
    <t>leader_trait_midas_touch</t>
  </si>
  <si>
    <r>
      <rPr>
        <sz val="12"/>
        <color theme="1"/>
        <rFont val="方正公文黑体"/>
        <charset val="134"/>
      </rPr>
      <t xml:space="preserve">细致入微
</t>
    </r>
    <r>
      <rPr>
        <sz val="8"/>
        <color theme="1"/>
        <rFont val="方正公文黑体"/>
        <charset val="134"/>
      </rPr>
      <t>（共享数据库）</t>
    </r>
  </si>
  <si>
    <t>科研船效果：考古发掘速度-15%，在发掘考古遗址的时候获得每月社会学研究和稀有文物；</t>
  </si>
  <si>
    <t>leader_trait_collective_wisdom</t>
  </si>
  <si>
    <t>致力教育家</t>
  </si>
  <si>
    <t>作为内阁官员的帝国效应：领袖经验获得+25%；</t>
  </si>
  <si>
    <t>leader_trait_knowledge_for_the_masses</t>
  </si>
  <si>
    <t>机械人之王</t>
  </si>
  <si>
    <t>行星效果：机械人口组装速度+20%，机器人产出+20%，机器人人口舒适度使用-20%；
督管星域首府时星域效果：机械人口组装速度+10%，机器人产出+10%，机器人人口舒适度使用-10%；</t>
  </si>
  <si>
    <t>leader_trait_robotist</t>
  </si>
  <si>
    <t>大研究者</t>
  </si>
  <si>
    <t>作为内阁官员的帝国效应：研究速度+10%；</t>
  </si>
  <si>
    <t>leader_trait_great_researcher</t>
  </si>
  <si>
    <t>异种编目者</t>
  </si>
  <si>
    <t>科研船效果：调查速度+50%，亚光速航速+50%，异常现象发现机会+15%；</t>
  </si>
  <si>
    <t>leader_trait_xeno_cataloger</t>
  </si>
  <si>
    <t>边疆冒险家</t>
  </si>
  <si>
    <t>这位领袖每月稀有文物+1；科研船效果：调查速度+25%，亚光速航速+25%，闪避率+15；</t>
  </si>
  <si>
    <t>leader_trait_frontier_adventurer</t>
  </si>
  <si>
    <t>卓越造船家</t>
  </si>
  <si>
    <t>作为内阁官员的帝国效应：宇航技术研究选项的概率+100%，研究速度(宇航技术)+15%，舰船建造速度+33%；</t>
  </si>
  <si>
    <t>leader_trait_brilliant_shipwright</t>
  </si>
  <si>
    <t>真理探求者</t>
  </si>
  <si>
    <t>行星效果：灵能人口产出的资源+25%，唯心主义思潮吸引力+50%，岗位产出的舒适度+20%；
督管星域首府时星域效果：灵能人口产出的资源+12.5%，唯心主义思潮吸引力+25%，岗位产出的舒适度+10%；</t>
  </si>
  <si>
    <t>leader_trait_truth_seeker</t>
  </si>
  <si>
    <r>
      <rPr>
        <sz val="12"/>
        <color rgb="FFFF0000"/>
        <rFont val="方正公文黑体"/>
        <charset val="134"/>
      </rPr>
      <t xml:space="preserve">偏执
</t>
    </r>
    <r>
      <rPr>
        <sz val="8"/>
        <color rgb="FFFF0000"/>
        <rFont val="方正公文黑体"/>
        <charset val="134"/>
      </rPr>
      <t>（超额安全协议）</t>
    </r>
  </si>
  <si>
    <t>作为内阁官员的帝国效应：研究速度-5%；</t>
  </si>
  <si>
    <t>leader_trait_paranoid</t>
  </si>
  <si>
    <t>作为内阁官员的帝国效应：研究速度-10%；</t>
  </si>
  <si>
    <t>leader_trait_paranoid_2</t>
  </si>
  <si>
    <r>
      <rPr>
        <sz val="12"/>
        <color rgb="FFFF0000"/>
        <rFont val="方正公文黑体"/>
        <charset val="134"/>
      </rPr>
      <t xml:space="preserve">视野狭隘
</t>
    </r>
    <r>
      <rPr>
        <sz val="8"/>
        <color rgb="FFFF0000"/>
        <rFont val="方正公文黑体"/>
        <charset val="134"/>
      </rPr>
      <t>（主机失灵）</t>
    </r>
  </si>
  <si>
    <t>leader_trait_narrow_minded</t>
  </si>
  <si>
    <t>作为内阁官员的帝国效应：研究速度-5%，备选科技-1；</t>
  </si>
  <si>
    <t>leader_trait_narrow_minded_2</t>
  </si>
  <si>
    <r>
      <rPr>
        <sz val="12"/>
        <color rgb="FFFF0000"/>
        <rFont val="方正公文黑体"/>
        <charset val="134"/>
      </rPr>
      <t xml:space="preserve">神经过敏
</t>
    </r>
    <r>
      <rPr>
        <sz val="8"/>
        <color rgb="FFFF0000"/>
        <rFont val="方正公文黑体"/>
        <charset val="134"/>
      </rPr>
      <t>（瑕疵探索协议）</t>
    </r>
  </si>
  <si>
    <t>科研船效果：调查速度-5%，异常现象研究速度-5%；</t>
  </si>
  <si>
    <t>leader_trait_neurotic</t>
  </si>
  <si>
    <t>科研船效果：调查速度-20%，异常现象研究速度-20%；</t>
  </si>
  <si>
    <t>leader_trait_neurotic_2</t>
  </si>
  <si>
    <r>
      <rPr>
        <sz val="12"/>
        <color rgb="FFFF0000"/>
        <rFont val="方正公文黑体"/>
        <charset val="134"/>
      </rPr>
      <t xml:space="preserve">固执自见
</t>
    </r>
    <r>
      <rPr>
        <sz val="8"/>
        <color rgb="FFFF0000"/>
        <rFont val="方正公文黑体"/>
        <charset val="134"/>
      </rPr>
      <t>（数据冲突）</t>
    </r>
  </si>
  <si>
    <t>行星效果：岗位生产的科研点数-5%；督管星域首府时星域效果：岗位生产的科研点数-2.5%；</t>
  </si>
  <si>
    <t>leader_trait_opinionated</t>
  </si>
  <si>
    <t>行星效果：岗位生产的科研点数-7.5%；督管星域首府时星域效果：岗位生产的科研点数-3.75%；</t>
  </si>
  <si>
    <t>leader_trait_opinionated_2</t>
  </si>
  <si>
    <t>名声狼藉</t>
  </si>
  <si>
    <t>这位领袖合金维护费+5；</t>
  </si>
  <si>
    <t>leader_trait_destructive</t>
  </si>
  <si>
    <t>这位领袖合金维护费+10；</t>
  </si>
  <si>
    <t>leader_trait_destructive_2</t>
  </si>
  <si>
    <t>毛巾携带者</t>
  </si>
  <si>
    <t>科研船效果：调查速度+42%；</t>
  </si>
  <si>
    <t>leader_trait_towel</t>
  </si>
  <si>
    <t>敲击维护者</t>
  </si>
  <si>
    <t>作为内阁官员的帝国效应：研究速度(计算技术)+20%，考古发掘速度+10%，领袖经验获得-10%；</t>
  </si>
  <si>
    <t>leader_trait_percussive_maintainer</t>
  </si>
  <si>
    <t>延长寿命</t>
  </si>
  <si>
    <t>这位领袖的预期寿命+40年；</t>
  </si>
  <si>
    <t>leader_trait_shroud_age</t>
  </si>
  <si>
    <t>【统治者】作为内阁官员的帝国效应：备选科技+1；
【行政官】行星效果：岗位生产的科研产出+10%；督管星域首府时星域效果：岗位生产的科研产出+5%；
【指挥官】军用舰队效果：舰船武器射速+10%，战斗撤离几率+10%；陆军效果：陆军伤害+5%，陆军撤退几率+10%；
【科学家】额外领袖特质选项+1；</t>
  </si>
  <si>
    <t>leader_trait_erudite</t>
  </si>
  <si>
    <t>【统治者】作为内阁官员的帝国效应：建筑与区划维护费-25%，区划产生的帝国规模-5%；
【行政官】行星效果：人口维护费-10%；督管星域首府时星域效果：人口维护费-5%；
【指挥官】这位领袖行星战斗宽度+2；军用舰队效果：舰船武器伤害+10%，舰船武器射程+10%；
【科学家】行星效果：岗位生产的科研产出+10%；督管星域首府时星域效果：岗位生产的科研产出+5%；</t>
  </si>
  <si>
    <t>leader_trait_cyborg</t>
  </si>
  <si>
    <t>合成人</t>
  </si>
  <si>
    <t>【统治者】作为内阁官员的帝国效应：每月机械人口组装+1；
【行政官】行星效果：劳工人口资源产出+5%；督管星域首府时星域效果：劳工人口资源产出+2.5%；
【指挥官】军用舰队效果：舰船武器射速+10%，装甲硬化+10%；陆军效果：陆军伤害+5%，陆军连带伤害+10%；
【科学家】异常现象研究速度+15%；</t>
  </si>
  <si>
    <t>leader_trait_synthetic</t>
  </si>
  <si>
    <t>灵媒</t>
  </si>
  <si>
    <t>【统治者】作为内阁官员的帝国效应：主流思潮吸引力+10%，每月影响力+0.5，研究速度（灵能理论）+10%；
【行政官】行星效果：岗位生产的凝聚力+10%；督管星域首府时星域效果：岗位生产的凝聚力+5%；
【指挥官】军用舰队效果：舰船武器射速+10%，护盾硬化+10%；陆军效果：陆军士气+15%，陆军士气伤害+15%；
【科学家】科研船效果：调查速度+25%，考古技能+1，星界裂隙技能+1；</t>
  </si>
  <si>
    <t>leader_trait_psionic</t>
  </si>
  <si>
    <t>天选之人</t>
  </si>
  <si>
    <t>这位领袖的预期寿命：不朽
【统治者】作为内阁官员的帝国效应：主流思潮吸引力+20%，每月影响力+1；
【行政官】行星效果：稳定度+10，岗位生产的凝聚力+20%；督管星域首府时星域效果：稳定度+5，岗位生产的凝聚力+10%；
【指挥官】军用舰队效果：舰船武器伤害+20%，护盾硬化+30%；陆军效果：陆军士气+30%，陆军士气伤害+30%，陆军伤害+20%；
【科学家】科研船效果：调查速度+50%，考古技能+2，星界裂隙技能+2；</t>
  </si>
  <si>
    <t>leader_trait_chosen</t>
  </si>
  <si>
    <t>织缕谕使</t>
  </si>
  <si>
    <t>这位领袖的预期寿命：不朽
【统治者】作为内阁官员的帝国效应：领袖寿命+50年，领袖经验获得+30%，三种领袖上限各+1；
【行政官】行星效果：人口增长速度+5%，岗位生产的资源+5%；督管星域首府时星域效果：人口增长速度+2%，岗位生产的资源+2.5%；
【指挥官】陆军效果：陆军生命值+50%，陆军伤害+10%；
【科学家】每月易爆微粒&amp;异星天然气&amp;稀有水晶+2；科研船效果：调查速度+25%；</t>
  </si>
  <si>
    <t>leader_trait_composer_chosen</t>
  </si>
  <si>
    <t>器具谕使</t>
  </si>
  <si>
    <t>这位领袖的预期寿命：不朽
【统治者】作为内阁官员的帝国效应：幸福度+10%，贸易额+15%；
【行政官】行星效果：奴隶人口资源产出+30%，稳定度+5；督管星域首府时星域效果：奴隶人口资源产出+15%，稳定度+2.5；
【指挥官】军用舰队效果：亚光速航速+40%，超空间跳跃充能时间-15%，紧急超光速脱离受损风险-25%，战斗撤离几率+35%；
【科学家】每月泽洛+2；</t>
  </si>
  <si>
    <t>leader_trait_instrument_chosen</t>
  </si>
  <si>
    <t>喰煞谕使</t>
  </si>
  <si>
    <t>这位领袖的预期寿命：不朽
【统治者】作为内阁官员的帝国效应：舰船维护费-10%，舰船建造速度+15%；
【行政官】恒星系效果：舰船建造速度+25%，造舰费用-15%；
【指挥官】军用舰队效果：舰船武器伤害+40%，命中率+10；陆军效果：陆军士气+50%，陆军士气伤害+50%，陆军伤害+30%；
【科学家】（无）；</t>
  </si>
  <si>
    <t>leader_trait_eater_chosen</t>
  </si>
  <si>
    <t>低语谕使</t>
  </si>
  <si>
    <t>这位领袖的预期寿命：不朽，
【统治者】作为内阁官员的帝国效应：行动力花费-15%，每月影响力+1，加密+1；
【行政官】（无）；
【指挥官】军用舰队效果：探测范围+3，闪避+40%；陆军效果：陆军伤害+20%，陆军撤退几率+30%；
【科学家】科研船效果：异常现象发现机会+50%，考古技能+3，星界裂隙技能+3；</t>
  </si>
  <si>
    <t>leader_trait_whisperers_chosen</t>
  </si>
  <si>
    <t>佣兵战士</t>
  </si>
  <si>
    <t>军用舰队效果：闪避+10%，舰船武器射速+10%；陆军效果：陆军伤害+10%；</t>
  </si>
  <si>
    <t>leader_trait_mercenary_warrior</t>
  </si>
  <si>
    <t>这位领袖的预期寿命：不朽，不计入领袖上限；</t>
  </si>
  <si>
    <t>leader_trait_ruler_hive_mind</t>
  </si>
  <si>
    <t>大可汗</t>
  </si>
  <si>
    <t>这位领袖的预期寿命：不朽，作为内阁官员的帝国效应：陆军士气+25%，舰船武器伤害+5%；</t>
  </si>
  <si>
    <t>leader_trait_ruler_great_khan</t>
  </si>
  <si>
    <t>机械智能</t>
  </si>
  <si>
    <t>leader_trait_ruler_machine_intelligence</t>
  </si>
  <si>
    <t>古代知识</t>
  </si>
  <si>
    <t>【行政官】行星效果：岗位生产的资源+5%，人口舒适度使用-5%，奴隶人口资源产出+10%；
督管星域首府时星域效果：岗位生产的资源+2.5%，人口舒适度使用-2.5%，奴隶人口资源产出+5%；
【指挥官】军用舰队效果：探测范围+3，闪避+10%，舰队指挥上限-15%，
每日装甲再生+10%，轨道轰炸伤害+10%；陆军效果：陆军士气+10%，陆军维护费-15%；
【科学家】科研船效果：异常现象研究速度+15%，考古发掘速度+10%；
行星效果：岗位生产的科研+10%；督管星域首府时星域效果：岗位生产的科研+5%；</t>
  </si>
  <si>
    <t>leader_trait_ancient_knowledge</t>
  </si>
  <si>
    <t>义体傀儡</t>
  </si>
  <si>
    <t>领袖维护费+20%，领袖经验获得-20%，领袖负面特质上限+2</t>
  </si>
  <si>
    <t>leader_trait_hacked</t>
  </si>
  <si>
    <t>神经防火墙</t>
  </si>
  <si>
    <t>领袖经验获得-10%，领袖负面特质上限-2，每月凝聚力+2，能量币维护费+2</t>
  </si>
  <si>
    <t>leader_trait_firewalled</t>
  </si>
  <si>
    <t>虚拟领袖</t>
  </si>
  <si>
    <t>这位领袖的预期寿命：不朽，
【统治者】作为内阁官员的帝国效应：每月影响力+0.5，加密+1；
【行政官】行星效果：岗位生产的科研+10%，星海共同体：科技产生的外交权重+10%，联邦：每月经验+1
【指挥官】行星效果：岗位生产的科研+10%，行星战斗宽度：+2，军用舰队效果：舰船武器伤害+10%，舰船武器射程+15%，轨道轰炸伤害+20%
【科学家】科研船效果：异常现象研究速度+10%，考古发掘速度+10%，星界裂隙探索速度+10%</t>
  </si>
  <si>
    <t>leader_trait_virtual</t>
  </si>
  <si>
    <r>
      <rPr>
        <sz val="12"/>
        <color theme="1"/>
        <rFont val="方正公文黑体"/>
        <charset val="134"/>
      </rPr>
      <t xml:space="preserve">恪守底线
</t>
    </r>
    <r>
      <rPr>
        <sz val="8"/>
        <color theme="1"/>
        <rFont val="方正公文黑体"/>
        <charset val="134"/>
      </rPr>
      <t>（校验模块）</t>
    </r>
  </si>
  <si>
    <t>作为内阁官员的帝国效应：稳定度+2；</t>
  </si>
  <si>
    <t>leader_trait_principled</t>
  </si>
  <si>
    <t>作为内阁官员的帝国效应：稳定度+4；</t>
  </si>
  <si>
    <t>leader_trait_principled_2</t>
  </si>
  <si>
    <t>舰队组织者</t>
  </si>
  <si>
    <t>作为内阁官员的帝国效应：海军容量+5%；</t>
  </si>
  <si>
    <t>leader_trait_fleet_organizer</t>
  </si>
  <si>
    <t>作为内阁官员的帝国效应：海军容量+15%；</t>
  </si>
  <si>
    <t>leader_trait_fleet_organizer_2</t>
  </si>
  <si>
    <r>
      <rPr>
        <sz val="12"/>
        <color theme="1"/>
        <rFont val="方正公文黑体"/>
        <charset val="134"/>
      </rPr>
      <t xml:space="preserve">谍战专家
</t>
    </r>
    <r>
      <rPr>
        <sz val="8"/>
        <color theme="1"/>
        <rFont val="方正公文黑体"/>
        <charset val="134"/>
      </rPr>
      <t>（间谍程序）</t>
    </r>
  </si>
  <si>
    <t>作为内阁官员的帝国效应：渗透速度+15%，行动花费-5%；</t>
  </si>
  <si>
    <t>leader_trait_spycraft</t>
  </si>
  <si>
    <t>作为内阁官员的帝国效应：渗透速度+25%，行动花费-10%；</t>
  </si>
  <si>
    <t>leader_trait_spycraft_2</t>
  </si>
  <si>
    <t>灵光一闪</t>
  </si>
  <si>
    <t>leader_trait_spark_of_genius</t>
  </si>
  <si>
    <t>leader_trait_spark_of_genius_2</t>
  </si>
  <si>
    <r>
      <rPr>
        <sz val="12"/>
        <color theme="1"/>
        <rFont val="方正公文黑体"/>
        <charset val="134"/>
      </rPr>
      <t xml:space="preserve">矿业狂潮
</t>
    </r>
    <r>
      <rPr>
        <sz val="8"/>
        <color theme="1"/>
        <rFont val="方正公文黑体"/>
        <charset val="134"/>
      </rPr>
      <t>（累积器）</t>
    </r>
  </si>
  <si>
    <t>作为内阁官员的帝国效应：岗位生产的矿物+2.5%；</t>
  </si>
  <si>
    <t>trait_ruler_industrialist</t>
  </si>
  <si>
    <t>作为内阁官员的帝国效应：岗位生产的矿物+7.5%；</t>
  </si>
  <si>
    <t>trait_ruler_industrialist_2</t>
  </si>
  <si>
    <r>
      <rPr>
        <sz val="12"/>
        <color theme="1"/>
        <rFont val="方正公文黑体"/>
        <charset val="134"/>
      </rPr>
      <t xml:space="preserve">好战
</t>
    </r>
    <r>
      <rPr>
        <sz val="8"/>
        <color theme="1"/>
        <rFont val="方正公文黑体"/>
        <charset val="134"/>
      </rPr>
      <t>（战争机器）</t>
    </r>
  </si>
  <si>
    <t>作为内阁官员的帝国效应：船舰武器伤害+5%，陆军伤害+5%；</t>
  </si>
  <si>
    <t>trait_ruler_warlike</t>
  </si>
  <si>
    <t>作为内阁官员的帝国效应：船舰武器伤害+7.5%，陆军伤害+15%；</t>
  </si>
  <si>
    <t>trait_ruler_warlike_2</t>
  </si>
  <si>
    <r>
      <rPr>
        <sz val="12"/>
        <color theme="1"/>
        <rFont val="方正公文黑体"/>
        <charset val="134"/>
      </rPr>
      <t xml:space="preserve">魅力非凡
</t>
    </r>
    <r>
      <rPr>
        <sz val="8"/>
        <color theme="1"/>
        <rFont val="方正公文黑体"/>
        <charset val="134"/>
      </rPr>
      <t>（信号增强模块）</t>
    </r>
  </si>
  <si>
    <t>作为内阁官员的帝国效应：法令维护费-7.5%，法令经费+15；</t>
  </si>
  <si>
    <t>trait_ruler_charismatic</t>
  </si>
  <si>
    <t>作为内阁官员的帝国效应：法令维护费-10%，法令经费+35；</t>
  </si>
  <si>
    <t>trait_ruler_charismatic_2</t>
  </si>
  <si>
    <t>回馈循环</t>
  </si>
  <si>
    <t>作为内阁官员的帝国效应：稳定度+1，舒适度+1；</t>
  </si>
  <si>
    <t>trait_ruler_feedback_loop</t>
  </si>
  <si>
    <t>作为内阁官员的帝国效应：稳定度+2，舒适度+3；</t>
  </si>
  <si>
    <t>trait_ruler_feedback_loop_2</t>
  </si>
  <si>
    <r>
      <rPr>
        <sz val="12"/>
        <color theme="1"/>
        <rFont val="方正公文黑体"/>
        <charset val="134"/>
      </rPr>
      <t xml:space="preserve">深通后勤
</t>
    </r>
    <r>
      <rPr>
        <sz val="8"/>
        <color theme="1"/>
        <rFont val="方正公文黑体"/>
        <charset val="134"/>
      </rPr>
      <t>（后勤优化算法）</t>
    </r>
  </si>
  <si>
    <t>作为内阁官员的帝国效应：舰船维护费-5%，陆军维护费-10%；</t>
  </si>
  <si>
    <t>trait_ruler_logistic_understanding</t>
  </si>
  <si>
    <t>作为内阁官员的帝国效应：舰船维护费-10%，陆军维护费-15%；</t>
  </si>
  <si>
    <t>trait_ruler_logistic_understanding_2</t>
  </si>
  <si>
    <r>
      <rPr>
        <sz val="12"/>
        <color theme="1"/>
        <rFont val="方正公文黑体"/>
        <charset val="134"/>
      </rPr>
      <t xml:space="preserve">伯乐之眼
</t>
    </r>
    <r>
      <rPr>
        <sz val="8"/>
        <color theme="1"/>
        <rFont val="方正公文黑体"/>
        <charset val="134"/>
      </rPr>
      <t>（信息处理）</t>
    </r>
  </si>
  <si>
    <t>作为内阁官员的帝国效应：领袖经验获得+5%；</t>
  </si>
  <si>
    <t>trait_ruler_eye_for_talent</t>
  </si>
  <si>
    <t>作为内阁官员的帝国效应：领袖经验获得+10%；</t>
  </si>
  <si>
    <t>trait_ruler_eye_for_talent_2</t>
  </si>
  <si>
    <t>这位领袖内阁官员经验增长+15%，额外领袖特质+1；
【统治者】作为内阁官员的帝国效应：内阁议程速度+10%，内阁官员经验增长+15%；
【行政官】行星效果：行星建造速度+10%；督管星域首府时星域效果：行星建造速度+5%；
【指挥官】军用舰队效果：舰船武器射速+5%，闪避+5%；陆军效果：陆军维护费-15%；
【科学家】科研船效果：调查速度+15%，考异常现象研究速度+10%；</t>
  </si>
  <si>
    <t>leader_trait_brainslug</t>
  </si>
  <si>
    <t>地狱雄心</t>
  </si>
  <si>
    <t>军用舰队效果：舰船武器射速+10%，舰船武器伤害+10%，亚光速航速+10%，闪避-5%，战斗撤离几率-33%，抢夺者和拆船者产出额外50%资源；</t>
  </si>
  <si>
    <t>leader_trait_admiral_hells_heart</t>
  </si>
  <si>
    <t>腐蚀幸存者</t>
  </si>
  <si>
    <t>这位领袖的预期寿命：不朽，作为内阁官员的帝国效应：每日装甲再生+5%，装甲硬化+15%，探测范围+1，舰船超空间探测距离+2；</t>
  </si>
  <si>
    <t>leader_trait_admiral_warform</t>
  </si>
  <si>
    <t>腐蚀幸存者的教导</t>
  </si>
  <si>
    <t>leader_trait_admiral_warform_node</t>
  </si>
  <si>
    <t>纳米机器个体</t>
  </si>
  <si>
    <t>这位领袖的预期寿命：不朽；
行星效果：建筑花费-40%，行星建造速度+40%，岗位生产的能量币&amp;矿物+15%，清除障碍花费-40%，清理地块障碍速度+40%；
督管星域首府时星域效果：建筑花费-20%，行星建造速度+20%，岗位生产的能量币&amp;矿物+7.5%，清除障碍花费-20%，清理地块障碍速度+20%；</t>
  </si>
  <si>
    <t>leader_trait_governor_gray</t>
  </si>
  <si>
    <t>leader_trait_govenor_caretaker</t>
  </si>
  <si>
    <t>守护者的教导</t>
  </si>
  <si>
    <t>这位领袖的预期寿命：不朽，作为内阁官员的帝国效应：人口增长速度+5%，人口舒适度使用-10%；</t>
  </si>
  <si>
    <t>leader_trait_govenor_caretaker_node</t>
  </si>
  <si>
    <t>行商拦截者</t>
  </si>
  <si>
    <t>军用舰队效果：紧急超光速脱离受损风险-10%；</t>
  </si>
  <si>
    <t>leader_trait_caravan_counter</t>
  </si>
  <si>
    <t>废物处理专家</t>
  </si>
  <si>
    <t>星球效果：建筑维护费-10%；督管星域首府时星域效果：建筑维护费-5%；</t>
  </si>
  <si>
    <t>leader_trait_waste_management_specialist</t>
  </si>
  <si>
    <t>拜金教商人</t>
  </si>
  <si>
    <t>星球效果：贸易额+10%，人口消费品维护费-10%；督管星域首府时星域效果：贸易额+5%，人口消费品维护费-5%；</t>
  </si>
  <si>
    <t>leader_trait_nuumismatic_priest</t>
  </si>
  <si>
    <t>精神创伤</t>
  </si>
  <si>
    <t>科研船效果：异常现象研究速度-10%，考古发掘速度-30%，星界裂隙探索速度-30%；</t>
  </si>
  <si>
    <t>leader_trait_traumatized</t>
  </si>
  <si>
    <t>科研船效果：异常现象研究速度-20%，考古发掘速度-100%，星界裂隙探索速度-100%；</t>
  </si>
  <si>
    <t>leader_trait_traumatized_2</t>
  </si>
  <si>
    <t>伤残</t>
  </si>
  <si>
    <t>这位领袖预期寿命-40年；</t>
  </si>
  <si>
    <t>leader_trait_maimed</t>
  </si>
  <si>
    <t>受启发的考古学家</t>
  </si>
  <si>
    <t>这位领袖获得的经验+20%，科研船效果：考古发掘速度+30%；</t>
  </si>
  <si>
    <t>leader_trait_inspired_archaeologist</t>
  </si>
  <si>
    <t>受启发的研究员</t>
  </si>
  <si>
    <t>这位领袖获得的经验+20%，作为内阁官员的帝国效应：研究速度+10%；</t>
  </si>
  <si>
    <t>leader_trait_inspired_researcher</t>
  </si>
  <si>
    <t>受启发的调查员</t>
  </si>
  <si>
    <t>这位领袖获得的经验+20%，科研船效果：异常现象研究速度+10%；</t>
  </si>
  <si>
    <t>leader_trait_inspired_surveyor</t>
  </si>
  <si>
    <t>神谕</t>
  </si>
  <si>
    <t>这位领袖的预期寿命：不朽；
行星效果：稳定度+10，幸福度-10%，专家人口资源产出+10%，犯罪度-45；
督管星域首府时星域效果：稳定度+5，幸福度-5%，专家人口资源产出+5%，犯罪度-22；</t>
  </si>
  <si>
    <t>leader_trait_governor_oracle</t>
  </si>
  <si>
    <t>戍邦守望者</t>
  </si>
  <si>
    <t>军用舰队效果：位于友方恒星系闪避+15%，位于友方恒星系追踪+15%，探测范围+1；</t>
  </si>
  <si>
    <t>leader_trait_bulwark_watcher</t>
  </si>
  <si>
    <t>戍邦反击大师</t>
  </si>
  <si>
    <t>军用舰队效果：位于友方恒星系舰船武器射速+30%；</t>
  </si>
  <si>
    <t>leader_trait_bulwark_retaliator</t>
  </si>
  <si>
    <t>戍邦哨兵</t>
  </si>
  <si>
    <t>军用舰队效果：位于友方恒星系护盾承受值+30%；</t>
  </si>
  <si>
    <t>leader_trait_bulwark_sentinel</t>
  </si>
  <si>
    <t>学邦调查员</t>
  </si>
  <si>
    <t>行星效果：岗位生产的科研+25%；督管星域首府时星域效果：岗位生产的科研+12.5%；</t>
  </si>
  <si>
    <t>leader_trait_scholarium_investigator</t>
  </si>
  <si>
    <t>学邦探险家</t>
  </si>
  <si>
    <t>leader_trait_scholarium_explorer</t>
  </si>
  <si>
    <t>学邦观察者</t>
  </si>
  <si>
    <t>科研船效果：异常现象研究速度+25%，异常现象发现机会+5%；</t>
  </si>
  <si>
    <t>leader_trait_scholarium_observer</t>
  </si>
  <si>
    <t>勘探邦开采员</t>
  </si>
  <si>
    <t>行星效果：岗位生产的能量币&amp;矿物&amp;合金各+20%；督管星域首府时星域效果：岗位生产的能量币&amp;矿物&amp;合金各+10%；</t>
  </si>
  <si>
    <t>leader_trait_prospectorium_extractor</t>
  </si>
  <si>
    <t>勘探邦优化员</t>
  </si>
  <si>
    <t>行星效果：岗位所需维护费-15%；督管星域首府时星域效果：岗位所需维护费-7.5%；</t>
  </si>
  <si>
    <t>leader_trait_prospectorium_optimizer</t>
  </si>
  <si>
    <t>勘探邦精炼师</t>
  </si>
  <si>
    <t>行星效果：化合&amp;精炼&amp;透镜子个体产出+25%；督管星域首府时星域效果：化合&amp;精炼&amp;透镜子个体产出+12.5%；</t>
  </si>
  <si>
    <t>leader_trait_prospectorium_refiner</t>
  </si>
  <si>
    <t>触碰虚境的指挥官</t>
  </si>
  <si>
    <t>军用舰队效果：闪避+20%，追踪+20%，舰船维护费+20%；</t>
  </si>
  <si>
    <t>leader_trait_admiral_mind_wipe_01</t>
  </si>
  <si>
    <t>军用舰队效果：舰船武器伤害+10%，舰船武器射速+10%，舰船维护费+10%；</t>
  </si>
  <si>
    <t>leader_trait_admiral_mind_wipe_02</t>
  </si>
  <si>
    <t>陆军效果：陆军伤害+25%，陆军连带伤害+10%，陆军士气-10%；</t>
  </si>
  <si>
    <t>leader_trait_general_mind_wipe_0l</t>
  </si>
  <si>
    <t>陆军效果：陆军撤离几率+20%，陆军士气+10%，陆军维护费+15%；</t>
  </si>
  <si>
    <t>leader_trait_general_mind_wipe_02</t>
  </si>
  <si>
    <t>触碰虚境的科学家</t>
  </si>
  <si>
    <t>作为内阁官员的帝国效应：研究速度+10%，研究速度（灵能理论）+25%；</t>
  </si>
  <si>
    <t>leader_trait_scientist_mind_wipe_01</t>
  </si>
  <si>
    <t>科研船效果：考古发掘速度+20%，考古技能+1；</t>
  </si>
  <si>
    <t>leader_trait_scientist_mind_wipe_02</t>
  </si>
  <si>
    <t>触碰虚境的构筑师</t>
  </si>
  <si>
    <t>作为内阁官员的帝国效应：建筑与区划花费-15%，帝国规模+10%；</t>
  </si>
  <si>
    <t>leader_trait_ruler_mind_wipe_01</t>
  </si>
  <si>
    <t>触碰虚境的后勤家</t>
  </si>
  <si>
    <t>作为内阁官员的帝国效应：舰船武器伤害+15%，陆军伤害+15%，帝国规模+10%；</t>
  </si>
  <si>
    <t>leader_trait_ruler_mind_wipe_02</t>
  </si>
  <si>
    <t>触碰虚境的海军子个体</t>
  </si>
  <si>
    <t>gestalt_trait_commander_mind_wipe_0l</t>
  </si>
  <si>
    <t>gestalt_trait_commander_mind_wipe_02</t>
  </si>
  <si>
    <t>触碰虚境的攻击子个体</t>
  </si>
  <si>
    <t>gestalt_trait_general_mind_wipe_0l</t>
  </si>
  <si>
    <t>gestalt_trait_general_mind_wipe_02</t>
  </si>
  <si>
    <t>触碰虚境的研究子个体</t>
  </si>
  <si>
    <t>科研船效果：考古技能+1，研究速度（灵能理论）+20%，调查速度-25%；</t>
  </si>
  <si>
    <t>gestalt_trait_scientist_mind_wipe_02</t>
  </si>
  <si>
    <t>触碰虚境的指挥子个体</t>
  </si>
  <si>
    <t>gestalt_trait_ruler_mind_wipe_0l</t>
  </si>
  <si>
    <t>gestalt_trait_ruler_mind_wipe_02</t>
  </si>
  <si>
    <t>人工智能助理“戈尔基”</t>
  </si>
  <si>
    <t>这位领袖获得经验+10%；行星效果：岗位生产的科研产出+10%；督管星域首府时星域效果：岗位生产的科研产出+5%；</t>
  </si>
  <si>
    <t>leader_trait_gorky</t>
  </si>
  <si>
    <t>光耀者</t>
  </si>
  <si>
    <t>leader_trait_legendary_leader</t>
  </si>
  <si>
    <t>光耀者血脉</t>
  </si>
  <si>
    <t>这位领袖的预期寿命+20年，领袖经验获得+25%；</t>
  </si>
  <si>
    <t>leader_trait_legendary_offspring</t>
  </si>
  <si>
    <t>灵能交流</t>
  </si>
  <si>
    <t>行星效果：稳定度+10；督管星域首府时星域效果：稳定度+5；</t>
  </si>
  <si>
    <t>leader_trait_governor_psionic_communion</t>
  </si>
  <si>
    <t>环境改造之核3</t>
  </si>
  <si>
    <t>这位领袖每月食物+30，剩下3个花苞；</t>
  </si>
  <si>
    <t>leader_trait_legendary_terraformation_nucleus_3_buds</t>
  </si>
  <si>
    <t>环境改造之核2</t>
  </si>
  <si>
    <t>这位领袖每月食物+20，剩下2个花苞；</t>
  </si>
  <si>
    <t>leader_trait_legendary_terraformation_nucleus_2_buds</t>
  </si>
  <si>
    <t>环境改造之核1</t>
  </si>
  <si>
    <t>这位领袖每月食物+30，剩下1个花苞；</t>
  </si>
  <si>
    <t>leader_trait_legendary_terraformation_nucleus_1_bud</t>
  </si>
  <si>
    <t>朦胧过往</t>
  </si>
  <si>
    <t>这位领袖的预期寿命+10年，科研船效果：亚光速航速+25%，任务失踪耗时-50%，考古发掘速度+25%；</t>
  </si>
  <si>
    <t>leader_traitlegendary_far_from_home</t>
  </si>
  <si>
    <t>远祖流传</t>
  </si>
  <si>
    <t>这位领袖的预期寿命+20年，每月社会学研究+50；
行星效果：专家人口资源产出+20%，岗位所需维护费-10%，档案管理员岗位+4；
督管星域首府时星域效果：专家人口资源产出+10%，岗位所需维护费-5%，档案管理员岗位+2；</t>
  </si>
  <si>
    <t>leader_trait_legendary_ancestors_knowledge</t>
  </si>
  <si>
    <t>卓越将军</t>
  </si>
  <si>
    <t>作为内阁官员的帝国效应：舰队指挥上限+10，海军容量+5%，舰船初始经验+75，光耀统治者特质；</t>
  </si>
  <si>
    <t>leader_trait_legendary_military_knowledge</t>
  </si>
  <si>
    <t>作为内阁官员的帝国效应：舰队指挥上限+15，海军容量+10%，舰船初始经验+150，光耀统治者特质；</t>
  </si>
  <si>
    <t>leader_trait_legendary_military_knowledge_2</t>
  </si>
  <si>
    <t>作为内阁官员的帝国效应：舰队指挥上限+20，海军容量+15%，舰船初始经验+300，光耀统治者特质；</t>
  </si>
  <si>
    <t>leader_trait_legendary_military_knowledge_3</t>
  </si>
  <si>
    <t>坚定进攻者</t>
  </si>
  <si>
    <t>作为内阁官员的帝国效应：舰船武器射速+5%，追踪+5，命中率+5，光耀统治者特质；</t>
  </si>
  <si>
    <t>leader_trait_legendary_foe_hammer</t>
  </si>
  <si>
    <t>作为内阁官员的帝国效应：舰船武器射速+10%，追踪+7，命中率+7，光耀统治者特质；</t>
  </si>
  <si>
    <t>leader_trait_legendary_foe_hammer_2</t>
  </si>
  <si>
    <t>作为内阁官员的帝国效应：舰船武器射速+15%，追踪+10，命中率+10，光耀统治者特质；</t>
  </si>
  <si>
    <t>leader_trait_legendary_foe_hammer_3</t>
  </si>
  <si>
    <t>智慧导师</t>
  </si>
  <si>
    <t>作为内阁官员的帝国效应：领袖经验获得+10%，领袖维护费-10%，三种领袖上限各+1，光耀统治者特质；</t>
  </si>
  <si>
    <t>leader_trait_legendary_great_teacher</t>
  </si>
  <si>
    <t>作为内阁官员的帝国效应：领袖经验获得+15%，领袖维护费-15%，三种领袖上限各+1，光耀统治者特质；</t>
  </si>
  <si>
    <t>leader_trait_legendary_great_teacher_2</t>
  </si>
  <si>
    <t>作为内阁官员的帝国效应：领袖经验获得+25%，领袖维护费-25%，三种领袖上限各+1，光耀统治者特质；</t>
  </si>
  <si>
    <t>leader_trait_legendary_great_teacher_3</t>
  </si>
  <si>
    <t>虔诚禁欲</t>
  </si>
  <si>
    <t>作为内阁官员的帝国效应：人口舒适度使用-10%，人口住房使用使用-10%，祭祀产出的社会学+0.5，光耀统治者特质；</t>
  </si>
  <si>
    <t>leader_trait_legendary_pious_ascet</t>
  </si>
  <si>
    <t>作为内阁官员的帝国效应：人口舒适度使用-15%，人口住房使用使用-15%，祭祀产出的社会学+1，光耀统治者特质；</t>
  </si>
  <si>
    <t>leader_trait_legendary_pious_ascet_2</t>
  </si>
  <si>
    <t>作为内阁官员的帝国效应：人口舒适度使用-20%，人口住房使用使用-20%，祭祀产出的社会学+2，光耀统治者特质；</t>
  </si>
  <si>
    <t>leader_trait_legendary_pious_ascet_3</t>
  </si>
  <si>
    <t>威风堂堂</t>
  </si>
  <si>
    <t>作为内阁官员的帝国效应：附庸每月忠诚度+0.4，外交接受度+5，光耀统治者特质；</t>
  </si>
  <si>
    <t>leader_trait_legendary_commanding_presence</t>
  </si>
  <si>
    <t>作为内阁官员的帝国效应：附庸每月忠诚度+0.6，外交接受度+10，光耀统治者特质；</t>
  </si>
  <si>
    <t>leader_trait_legendary_commanding_presence_2</t>
  </si>
  <si>
    <t>作为内阁官员的帝国效应：附庸每月忠诚度+1，外交接受度+15，光耀统治者特质；</t>
  </si>
  <si>
    <t>leader_trait_legendary_commanding_presence_3</t>
  </si>
  <si>
    <t>至高王</t>
  </si>
  <si>
    <t>作为内阁官员的帝国效应：稳定+3，统治者幸福度+5，统治者人口资源产出+10%，光耀统治者特质；</t>
  </si>
  <si>
    <t>leader_trait_legendary_high_king</t>
  </si>
  <si>
    <t>作为内阁官员的帝国效应：稳定+5，统治者幸福度+10，统治者人口资源产出+20%，光耀统治者特质；</t>
  </si>
  <si>
    <t>leader_trait_legendary_high_king 2</t>
  </si>
  <si>
    <t>作为内阁官员的帝国效应：稳定+8，统治者幸福度+20，统治者人口资源产出+30%，光耀统治者特质；</t>
  </si>
  <si>
    <t>leader_trait_legendary_high_king 3</t>
  </si>
  <si>
    <t>炮舰外交</t>
  </si>
  <si>
    <t>作为内阁官员的帝国效应：舰队实力产生的外交权重+10%，力量投射产出的最大影响力+0.25，舰船维护费-5%，光耀统治者特质；</t>
  </si>
  <si>
    <t>leader_trait_legendary_gunboat_diplomacy</t>
  </si>
  <si>
    <t>作为内阁官员的帝国效应：舰队实力产生的外交权重+15%，力量投射产出的最大影响力+0.5，舰船维护费-10%，光耀统治者特质；</t>
  </si>
  <si>
    <t>leader_trait_legendary_gunboat_diplomacy_2</t>
  </si>
  <si>
    <t>作为内阁官员的帝国效应：舰队实力产生的外交权重+25%，力量投射产出的最大影响力+1，舰船维护费-20%，光耀统治者特质；</t>
  </si>
  <si>
    <t>leader_trait_legendary_gunboat_diplomacy_3</t>
  </si>
  <si>
    <t>人才虹吸</t>
  </si>
  <si>
    <t>作为内阁官员的帝国效应：科技产生的外交权重+10%，研究速度+5%，移民条约产出3物理&amp;社会&amp;工程研究点，光耀统治者特质；</t>
  </si>
  <si>
    <t>leader_trait legendary_scientific diplomacy</t>
  </si>
  <si>
    <t>作为内阁官员的帝国效应：科技产生的外交权重+15%，研究速度+7%，移民条约产出9物理&amp;社会&amp;工程研究点，光耀统治者特质；</t>
  </si>
  <si>
    <t>leader_trait legendary_scientific diplomacy_2</t>
  </si>
  <si>
    <t>作为内阁官员的帝国效应：科技产生的外交权重+20%，研究速度+10%，移民条约产出18物理&amp;社会&amp;工程研究点，光耀统治者特质；</t>
  </si>
  <si>
    <t>leader_trait legendary_scientific diplomacy_3</t>
  </si>
  <si>
    <t>自给经济派</t>
  </si>
  <si>
    <t>作为内阁官员的帝国效应：舒适度+5%，岗位生产的食物+10%，贸易保护+10，光耀统治者特质；</t>
  </si>
  <si>
    <t>leader_trait_legendary_autarky</t>
  </si>
  <si>
    <t>作为内阁官员的帝国效应：舒适度+10%，岗位生产的食物+15%，贸易保护+15，光耀统治者特质；</t>
  </si>
  <si>
    <t>leader_trait_legendary_autarky_2</t>
  </si>
  <si>
    <t>作为内阁官员的帝国效应：舒适度+20%，岗位生产的食物+30%，贸易保护+30，光耀统治者特质；</t>
  </si>
  <si>
    <t>leader_trait_legendary_autarky_3</t>
  </si>
  <si>
    <t>开明统治者</t>
  </si>
  <si>
    <t>作为内阁官员的帝国效应：稳定度+2.5，岗位所需的维护费-5%，主流思潮吸引力+10%，光耀统治者特质；</t>
  </si>
  <si>
    <t>leader_trait_legendary_natural_ruler</t>
  </si>
  <si>
    <t>作为内阁官员的帝国效应：稳定度+3.5，岗位所需的维护费-10%，主流思潮吸引力+20%，光耀统治者特质；</t>
  </si>
  <si>
    <t>leader_trait_legendary_natural_ruler_2</t>
  </si>
  <si>
    <t>作为内阁官员的帝国效应：稳定度+5，岗位所需的维护费-20%，主流思潮吸引力+40%，光耀统治者特质；</t>
  </si>
  <si>
    <t>leader_trait_legendary_natural_ruler_3</t>
  </si>
  <si>
    <t>工业巨头</t>
  </si>
  <si>
    <t>作为内阁官员的帝国效应：岗位生产的矿物+10%，合金+5%，消费品+5%，光耀统治者特质；</t>
  </si>
  <si>
    <t>leader_trait_legendary_industry_titan</t>
  </si>
  <si>
    <t>作为内阁官员的帝国效应：岗位生产的矿物+15%，合金+10%，消费品+10%，光耀统治者特质；</t>
  </si>
  <si>
    <t>leader_trait_legendary_industry_titan 2</t>
  </si>
  <si>
    <t>作为内阁官员的帝国效应：岗位生产的矿物+30%，合金+15%，消费品+15%，光耀统治者特质；</t>
  </si>
  <si>
    <t>leader_trait_legendary_industry_titan 3</t>
  </si>
  <si>
    <t>大发明家</t>
  </si>
  <si>
    <t>作为内阁官员的帝国效应：机械人口组装速度+5%，机器人专家产出的工程学+0.50，机器人专家产生他舒适度+1%，光耀统治者特质；</t>
  </si>
  <si>
    <t>leader_trait_legendary_great inventor</t>
  </si>
  <si>
    <t>作为内阁官员的帝国效应：机械人口组装速度+10%，机器人专家产出的工程学+1，机器人专家产生他舒适度+2%，光耀统治者特质；</t>
  </si>
  <si>
    <t>leader_trait_legendary_great inventor_2</t>
  </si>
  <si>
    <t>作为内阁官员的帝国效应：机械人口组装速度+15%，机器人专家产出的工程学+2，机器人专家产生他舒适度+3%，光耀统治者特质；</t>
  </si>
  <si>
    <t>leader_trait_legendary_great inventor_3</t>
  </si>
  <si>
    <t>基因艺术家</t>
  </si>
  <si>
    <t>作为内阁官员的帝国效应：基因修饰点+1，物种修饰特殊项目花费-10，人口维护费-5%，光耀统治者特质；</t>
  </si>
  <si>
    <t>leader_trait_legendary_genetic_purist</t>
  </si>
  <si>
    <t>作为内阁官员的帝国效应：基因修饰点+1，物种修饰特殊项目花费-20，人口维护费-15%，光耀统治者特质；</t>
  </si>
  <si>
    <t>leader_trait_legendary_genetic_purist 2</t>
  </si>
  <si>
    <t>作为内阁官员的帝国效应：基因修饰点+1，物种修饰特殊项目花费-40，人口维护费-30%，光耀统治者特质；</t>
  </si>
  <si>
    <t>leader_trait_legendary_genetic_purist 3</t>
  </si>
  <si>
    <t>警钟长鸣</t>
  </si>
  <si>
    <t>作为内阁官员的帝国效应：破译+1，加密+1，光耀统治者特质；</t>
  </si>
  <si>
    <t>leader_trait_legendary_evervigilant</t>
  </si>
  <si>
    <t>作为内阁官员的帝国效应：破译+2，加密+2，光耀统治者特质；</t>
  </si>
  <si>
    <t>leader_trait_legendary_evervigilant_2</t>
  </si>
  <si>
    <t>作为内阁官员的帝国效应：破译+2，加密+4，光耀统治者特质；</t>
  </si>
  <si>
    <t>leader_trait_legendary_evervigilant_3</t>
  </si>
  <si>
    <t>直言不讳</t>
  </si>
  <si>
    <t>作为内阁官员的帝国效应：外交权重-25%，可派遣特使-1；</t>
  </si>
  <si>
    <t>leader_trait_legendary_unfriendly</t>
  </si>
  <si>
    <t>战争贩子</t>
  </si>
  <si>
    <t>作为内阁官员的帝国效应：公民人口幸福度-10%，贸易保护-20%；</t>
  </si>
  <si>
    <t>leader_trait_legendary_warmonger</t>
  </si>
  <si>
    <t>健忘</t>
  </si>
  <si>
    <t>作为内阁官员的帝国效应：劳工人口资源产出-10%，研究人员维护费+20%；</t>
  </si>
  <si>
    <t>leader_trait_legendary_dreamlike</t>
  </si>
  <si>
    <t>粗暴</t>
  </si>
  <si>
    <t>作为内阁官员的帝国效应：犯罪度+20，执法者和灵能使降低2.5%幸福度；</t>
  </si>
  <si>
    <t>leader_trait_legendary_harsh_ruler</t>
  </si>
  <si>
    <t>幼稚</t>
  </si>
  <si>
    <t>作为内阁官员的帝国效应：加密-2，人口维护费+15%；</t>
  </si>
  <si>
    <t>leader_trait_legendary_too_open</t>
  </si>
  <si>
    <t>胆小</t>
  </si>
  <si>
    <t>作为内阁官员的帝国效应：舰船维护费+15%，海军容量-10%；</t>
  </si>
  <si>
    <t>leader_trait_legendary_hoplofobia</t>
  </si>
  <si>
    <t>精英主义</t>
  </si>
  <si>
    <t>作为内阁官员的帝国效应：领袖维护费+30%，人口舒适度使用+20%；</t>
  </si>
  <si>
    <t>leader_trait_legendary_bad_meritocracy</t>
  </si>
  <si>
    <t>刚愎自用</t>
  </si>
  <si>
    <t>（无)</t>
  </si>
  <si>
    <t>leader_trait_legendary_delusional</t>
  </si>
  <si>
    <t>装置徒刑</t>
  </si>
  <si>
    <t>这位领袖的预期寿命：不朽，能量币维护费+50；</t>
  </si>
  <si>
    <t>leader_trait_the_apparatus_luminary</t>
  </si>
  <si>
    <t>无尽升级</t>
  </si>
  <si>
    <t>这位领袖的预期寿命：不朽，能量币维护费+50；
作为内阁官员的帝国效应：领袖储备规模+1，三种领袖上限各+1，领袖维护-25%，领袖花费+10%，领袖经验获得-25%；</t>
  </si>
  <si>
    <t>leader_trait_the_cybernetic_luminary</t>
  </si>
  <si>
    <t>虚境借道者</t>
  </si>
  <si>
    <t>这位领袖的预期寿命：不朽，洛泽维护费+3；
作为内阁官员的帝国效应：每月影响力+2，主流思潮吸引力+10%，犯罪度-20，破译+2，加密+2；</t>
  </si>
  <si>
    <t>leader_trait_the_psionic_luminary</t>
  </si>
  <si>
    <t>合成觉醒</t>
  </si>
  <si>
    <t>这位领袖的预期寿命：不朽，合金维护费+25；
作为内阁官员的帝国效应：岗位生产的资源+25%，思潮转化几率+25%，每月机械人口组装+1，幸福度-15%；</t>
  </si>
  <si>
    <t>leader_trait_the_synth_luminary</t>
  </si>
  <si>
    <t>基因完美</t>
  </si>
  <si>
    <t>这位领袖的预期寿命：不朽，食物维护费+100；
作为内阁官员的帝国效应：基因修饰点+1，有机体物种特质选择+1，物种修饰特殊项目花费-15%，人口增长速度-15%；</t>
  </si>
  <si>
    <t>leader_trait_the_genetic_luminary</t>
  </si>
  <si>
    <t>不圣</t>
  </si>
  <si>
    <t>作为内阁官员的帝国效应：对塞塔娜的伤害+15%，对合成女王塞塔娜造成的伤害+15%，对塞塔娜护航队的伤害+15%，对塞塔娜哨站的伤害+15%</t>
  </si>
  <si>
    <t>leader_trait_unholy</t>
  </si>
  <si>
    <t>不圣教导</t>
  </si>
  <si>
    <t>leader_trait_unholy_node</t>
  </si>
  <si>
    <t>狡猾</t>
  </si>
  <si>
    <t>作为内阁官员的帝国效果：研究速度+5%，能够提高发现物理领域相关的隐形科技线索概率；</t>
  </si>
  <si>
    <t>leader_trait_fotd_scientist</t>
  </si>
  <si>
    <t>军用舰队效果：轨道轰炸伤害+50%，舰船武器射速+5%，隐形强度+2；</t>
  </si>
  <si>
    <t>leader_trait_fotd_commander</t>
  </si>
  <si>
    <t>商业头脑</t>
  </si>
  <si>
    <t>行星效果：贸易额+15%，人口消费品维护费-5%；督管星域首府时星域效果：贸易额+7.5%，人口消费品维护费-2.5%；</t>
  </si>
  <si>
    <t>leader_trait_preftl_haggler</t>
  </si>
  <si>
    <t>狂热教众</t>
  </si>
  <si>
    <t>行星效果：稳定度+10，反常度-10，主流思潮吸引力+20%，官僚产生的仓凝聚力+10%；
督管星域首府时星域效果：稳定度+5，反常度-5，主流思潮吸引力+10%，官僚产生的仓凝聚力+5%；</t>
  </si>
  <si>
    <t>leader_trait_zealot</t>
  </si>
  <si>
    <t>战役之将</t>
  </si>
  <si>
    <t>陆军效果：陆军士气+25%，陆军伤害+15%，陆军撤回几率-20%；</t>
  </si>
  <si>
    <t>leader_trait_plague_hardened</t>
  </si>
  <si>
    <t>裂隙扭曲</t>
  </si>
  <si>
    <t>领袖寿命+50年，领袖经验获得+10%，不计入领袖上限；</t>
  </si>
  <si>
    <t>leader_trait_rift_warped</t>
  </si>
  <si>
    <t>部分被消化</t>
  </si>
  <si>
    <t>领袖寿命-20%，作为内阁官员的帝国效果：研究速度（生物学）+20%；</t>
  </si>
  <si>
    <t>leader_trait_partially_digested</t>
  </si>
  <si>
    <t>尖塔的诅咒</t>
  </si>
  <si>
    <t>作为内阁官员的帝国效果：每月能量币+10%，只要这位领袖还是内阁官员，每年就要向黑方尖碑献祭1个人口；</t>
  </si>
  <si>
    <t>leader_trait_obelisk_curse</t>
  </si>
  <si>
    <t>位面理论家</t>
  </si>
  <si>
    <t>科研船效果：星际裂隙探索速度+10%；作为内阁官员的帝国效应：研究速度（粒子物理）+10%；</t>
  </si>
  <si>
    <t>leader_trait_planar_theorist</t>
  </si>
  <si>
    <t>科研船效果：星际裂隙探索速度+20%；作为内阁官员的帝国效应：研究速度（粒子物理）+20%；</t>
  </si>
  <si>
    <t>leader_trait_planar_theorist 2</t>
  </si>
  <si>
    <t>裂隙行者</t>
  </si>
  <si>
    <t>科研船效果：星际裂隙技能+1；</t>
  </si>
  <si>
    <t>leader_trait_academic_astral_rift_expert</t>
  </si>
  <si>
    <t>科研船效果：星际裂隙技能+2；</t>
  </si>
  <si>
    <t>leader_trait_academic_astral_rift_expert_2</t>
  </si>
  <si>
    <t>科研船效果：星际裂隙技能+3；</t>
  </si>
  <si>
    <t>leader_trait_academic_astral_rift_expert_3</t>
  </si>
  <si>
    <t>外来意识</t>
  </si>
  <si>
    <t>科研船效果：星际裂隙探索速度+25%，星际裂隙技能+2；</t>
  </si>
  <si>
    <t>leader_trait_foreign_consciousness</t>
  </si>
  <si>
    <t>黑光盲症</t>
  </si>
  <si>
    <t>科研船效果：调查速度-50%，星际裂隙探索速度-50%，星际裂隙技能-2，考古发掘速度-50%，考古技能-2；</t>
  </si>
  <si>
    <t>leader_trait_black_light_blinded</t>
  </si>
  <si>
    <t>清洁无人机助手</t>
  </si>
  <si>
    <t>科研船效果：异常现象研究速度+5%，星际裂隙技能+1；
作为内阁官员的帝国效应：研究速度（生物学）+15%，星际裂隙探索速度+20%；</t>
  </si>
  <si>
    <t>leader_trait_sanitary_drone</t>
  </si>
  <si>
    <t>空间弯曲者</t>
  </si>
  <si>
    <t>每月星界丝缕+10，军用舰队效果：跃迁引擎范围+50%，跃迁引擎冷却-90%；</t>
  </si>
  <si>
    <t>leader_trait_spacebender</t>
  </si>
  <si>
    <t>能量武器专家</t>
  </si>
  <si>
    <t>军用舰队效果：能量武器伤害+10%，能量武器射速+10%；</t>
  </si>
  <si>
    <t>leader_trait_energy_weapon_specialist</t>
  </si>
  <si>
    <t>布洛葛的洞见</t>
  </si>
  <si>
    <t>领袖寿命：不朽
作为内阁官员的帝国效应：破译+2，基础情报等级+15，外交权重-5%。与人类帝国的评价-25</t>
  </si>
  <si>
    <t>leader_trait_blorg_insight</t>
  </si>
  <si>
    <t>风暴骑士</t>
  </si>
  <si>
    <t>行星效果：宇宙风暴破坏度-30%；督管星域首府时星域效果：宇宙风暴破坏度-15%
作为内阁官员的帝国效应：亚光速航速+10%</t>
  </si>
  <si>
    <t>leader_trait_storm_rider_commander</t>
  </si>
  <si>
    <t>作为内阁官员的帝国效应：领袖经验获得+10%</t>
  </si>
  <si>
    <t>leader_trait_storm_rider_scientist</t>
  </si>
  <si>
    <t>作为内阁官员的帝国效应：法令维护费-10%</t>
  </si>
  <si>
    <t>leader_trait_storm_rider_official</t>
  </si>
  <si>
    <t>半义体人</t>
  </si>
  <si>
    <t>领袖维护费-10%，领袖经验获得+10%
作为内阁官员的帝国效应：唯心主义思潮吸引度+25%，区划产生的帝国规模-5%</t>
  </si>
  <si>
    <t>leader_trait_limited_cyborg</t>
  </si>
  <si>
    <t>机器代理</t>
  </si>
  <si>
    <t>领袖经验获得-25%，领袖负面特质上限-1,
作为内阁官员的帝国效应：岗位产出的工程学+5%，岗位产出的凝聚力+5%，内阁议程速度-10%</t>
  </si>
  <si>
    <t>leader_trait_robotic_surrogate</t>
  </si>
  <si>
    <t>行星效果：岗位产出的科研+5%，督管星域首府时星域效果：岗位产出的科研+2.5%
【统治者】作为内阁官员的帝国效应：建筑和区划维护费-10%，区划产生的帝国规模-5%
【行政官】星海共同体：科技产生的外交权重+5%，
【指挥官】军用舰队效果：舰船武器伤害+5%，舰船武器射程+10%，轨道轰炸伤害+15%，
【科学家】科研船效果：异常发现概率+15%</t>
  </si>
  <si>
    <t>leader_trait_ritualistic_implants_cyborg</t>
  </si>
  <si>
    <t>海盗</t>
  </si>
  <si>
    <t>作为内阁官员的帝国效应：摧毁敌对舰船规模获得的能量币+25</t>
  </si>
  <si>
    <t>leader_trait_buccaneer</t>
  </si>
  <si>
    <t>作为内阁官员的帝国效应：摧毁敌对舰船规模获得的能量币+50</t>
  </si>
  <si>
    <t>leader_trait_buccaneer_2</t>
  </si>
  <si>
    <t>作为内阁官员的帝国效应：摧毁敌对舰船规模获得的能量币+75</t>
  </si>
  <si>
    <t>leader_trait_buccaneer_3</t>
  </si>
  <si>
    <t>开路者</t>
  </si>
  <si>
    <t>作为内阁官员的帝国效应：探测范围+1，舰船超空间航道探测+1，亚光速航速+10%</t>
  </si>
  <si>
    <t>leader_trait_trailblazer</t>
  </si>
  <si>
    <t>作为内阁官员的帝国效应：探测范围+2，舰船超空间航道探测+2，亚光速航速+20%</t>
  </si>
  <si>
    <t>leader_trait_trailblazer_2</t>
  </si>
  <si>
    <t>作为内阁官员的帝国效应：探测范围+3，舰船超空间航道探测+3，亚光速航速+30%</t>
  </si>
  <si>
    <t>leader_trait_trailblazer_3</t>
  </si>
  <si>
    <t>夺宝奇兵</t>
  </si>
  <si>
    <t>作为内阁官员的帝国效应：完成调查时，有概率提升资源矿藏规模+10%</t>
  </si>
  <si>
    <t>leader_trait_treasure_hoarder</t>
  </si>
  <si>
    <t>作为内阁官员的帝国效应：完成调查时，有概率提升资源矿藏规模+20%</t>
  </si>
  <si>
    <t>leader_trait_treasure_hoarder_2</t>
  </si>
  <si>
    <t>作为内阁官员的帝国效应：完成调查时，有概率提升资源矿藏规模+30%</t>
  </si>
  <si>
    <t>leader_trait_treasure_hoarder_3</t>
  </si>
  <si>
    <t>海盗女王</t>
  </si>
  <si>
    <t>军用舰队效果：窃取敌舰概率+10%，舰船武器伤害+15%</t>
  </si>
  <si>
    <t>leader_trait_pirate_queen</t>
  </si>
  <si>
    <t>战利品猎人</t>
  </si>
  <si>
    <t>军用舰队效果：对太空兽群的伤害+30%，追踪+30%，命中+30%</t>
  </si>
  <si>
    <t>leader_trait_trophy_hunter</t>
  </si>
  <si>
    <t>天生捕手</t>
  </si>
  <si>
    <t>科研船效果：兽群捕获率+25%，亚光速航速+10%，重力陷阱冷却-25%，捕获太空兽群时科学官经验+10</t>
  </si>
  <si>
    <t>leader_trait_gifted_trapper</t>
  </si>
  <si>
    <t>虚空猎手</t>
  </si>
  <si>
    <t>军用舰队效果：对太空兽群的伤害+10%，亚光速航速+5%，舰船武器射程+5%</t>
  </si>
  <si>
    <t>leader_trait_void_hunter</t>
  </si>
  <si>
    <t>军用舰队效果：对太空兽群的伤害+20%，亚光速航速+5%，舰船武器射程+15%</t>
  </si>
  <si>
    <t>leader_trait_void_hunter_2</t>
  </si>
  <si>
    <t>虚空追迹者</t>
  </si>
  <si>
    <t>科研船效果：重力陷阱花费-10%，重力陷阱冷却-10%，兽群捕获率+10%，兽群捕获数量+1</t>
  </si>
  <si>
    <t>leader_trait_void_tracker</t>
  </si>
  <si>
    <t>科研船效果：重力陷阱花费-25%，重力陷阱冷却-25%，兽群捕获率+25%，兽群捕获数量+2</t>
  </si>
  <si>
    <t>leader_trait_void_tracker_2</t>
  </si>
  <si>
    <t>岩居兽受害者</t>
  </si>
  <si>
    <t>领袖寿命-20%
作为内阁官员的帝国效应：研究速度（生物学）+20%</t>
  </si>
  <si>
    <t>leader_trait_cutholoid_victim</t>
  </si>
  <si>
    <t>【职业】舰队司令</t>
  </si>
  <si>
    <t>职业</t>
  </si>
  <si>
    <t>军用舰队效果：舰船武器伤害+5%，舰船武器射速+5%；战斗撤离几率+5%；</t>
  </si>
  <si>
    <t>subclass_commander_admiral</t>
  </si>
  <si>
    <t>【职业】陆军司令</t>
  </si>
  <si>
    <t>军用舰队效果：对恒星基地伤害+5%，轨道轰炸射速+5%；陆军效果：陆军伤害+5%；</t>
  </si>
  <si>
    <t>subclass_commander_general</t>
  </si>
  <si>
    <t>【职业】督管专员</t>
  </si>
  <si>
    <t>行星效果：士兵岗位产出的稳定度+1；督管星域首府时星域效果：士兵岗位产出的稳定度+0.5；</t>
  </si>
  <si>
    <t>subclass_commander_governor</t>
  </si>
  <si>
    <t>【职业】战略家</t>
  </si>
  <si>
    <t>作为内阁官员的帝国效果：军用舰船建造速度+10%；</t>
  </si>
  <si>
    <t>subclass_commander_councilor</t>
  </si>
  <si>
    <t>【职业】帝国代表</t>
  </si>
  <si>
    <t>星海共同体使者效果：外交权重+5%；联邦代表效果：每月团结度+0.5；</t>
  </si>
  <si>
    <t>subclass_official_delegate</t>
  </si>
  <si>
    <r>
      <rPr>
        <sz val="12"/>
        <color theme="1"/>
        <rFont val="方正公文黑体"/>
        <charset val="134"/>
      </rPr>
      <t xml:space="preserve">【职业】产业专员
</t>
    </r>
    <r>
      <rPr>
        <sz val="8"/>
        <color theme="1"/>
        <rFont val="方正公文黑体"/>
        <charset val="134"/>
      </rPr>
      <t>（效率回路）</t>
    </r>
  </si>
  <si>
    <t>行星效果：专家人口资源产出+5%，人口舒适度使用-10%；
督管星域首府时星域效果：专家人口资源产出+2.5%，人口舒适度使用-5%；</t>
  </si>
  <si>
    <t>subclass_official governor</t>
  </si>
  <si>
    <t>【职业】外交节使</t>
  </si>
  <si>
    <t>作为内阁官员的帝国效果：信任度增长+5%；</t>
  </si>
  <si>
    <t>subclass_official_diplomacy_councilor</t>
  </si>
  <si>
    <t>【职业】国务顾问</t>
  </si>
  <si>
    <t>作为内阁官员的帝国效果：人口维护费-5%，贸易额+5%；</t>
  </si>
  <si>
    <t>subclass_official_economy_councilor</t>
  </si>
  <si>
    <t>【职业】探索者</t>
  </si>
  <si>
    <t>科研船效果：探测范围+1，调查速度+10%，异常现象发现机会+10%；</t>
  </si>
  <si>
    <t>subclass_scientist_explorer</t>
  </si>
  <si>
    <t>【职业】前沿学者</t>
  </si>
  <si>
    <t>科研船效果：异常现象研究速度+10%，考古发掘速度+10%，星界裂隙探索速度+10%；</t>
  </si>
  <si>
    <t>subclass_scientist scholar</t>
  </si>
  <si>
    <r>
      <rPr>
        <sz val="12"/>
        <color theme="1"/>
        <rFont val="方正公文黑体"/>
        <charset val="134"/>
      </rPr>
      <t xml:space="preserve">【职业】分析专员
</t>
    </r>
    <r>
      <rPr>
        <sz val="8"/>
        <color theme="1"/>
        <rFont val="方正公文黑体"/>
        <charset val="134"/>
      </rPr>
      <t>（分析单元）</t>
    </r>
  </si>
  <si>
    <t>行星效果：岗位生产的科研点数+10%；督管星域首府时星域效果：岗位生产的科研点数+5%；</t>
  </si>
  <si>
    <t>subclass_scientist_governor</t>
  </si>
  <si>
    <r>
      <rPr>
        <sz val="12"/>
        <color theme="1"/>
        <rFont val="方正公文黑体"/>
        <charset val="134"/>
      </rPr>
      <t xml:space="preserve">【职业】统计学家
</t>
    </r>
    <r>
      <rPr>
        <sz val="8"/>
        <color theme="1"/>
        <rFont val="方正公文黑体"/>
        <charset val="134"/>
      </rPr>
      <t>（统计单元）</t>
    </r>
  </si>
  <si>
    <t>作为内阁官员的帝国效果：研究速度+5%；</t>
  </si>
  <si>
    <t>subclass_scientist_councilor</t>
  </si>
  <si>
    <t>哨兵训练</t>
  </si>
  <si>
    <t>军用舰队效果：对普雷索林生物的伤害+20%；</t>
  </si>
  <si>
    <t>leader_trait_sentinel</t>
  </si>
  <si>
    <t>蜂巢亲和</t>
  </si>
  <si>
    <t>军用舰队效果：舰船武器射速+20%；</t>
  </si>
  <si>
    <t>leader_trait_hive_affinity</t>
  </si>
  <si>
    <t>军用舰队效果：亚光速航速+20%；</t>
  </si>
  <si>
    <t>leader_trait_void_swimmer</t>
  </si>
  <si>
    <t>虚无缥缈</t>
  </si>
  <si>
    <t>军用舰队效果：闪避+20%；</t>
  </si>
  <si>
    <t>leader_trait_ethereal</t>
  </si>
  <si>
    <t>次元巡航</t>
  </si>
  <si>
    <t>leader_trait_dimensional_stutter</t>
  </si>
  <si>
    <t>赛博勒克数据库</t>
  </si>
  <si>
    <t>军用舰队效果：对肃正协议伤害+20%，闪避+10%，舰船武器射速+10%；</t>
  </si>
  <si>
    <t>leader_trait_cybrex</t>
  </si>
  <si>
    <t>这位领袖的预期寿命：不朽；
军用舰队效果：舰船武器射速+20%，亚光速航速+20%，舰船武器伤害+20%，
闪避+30%，船体值+20%，每日船体再生+10%，每日装甲再生+10%，舰船武器射程+20%；</t>
  </si>
  <si>
    <t>leader_trait_great_khan</t>
  </si>
  <si>
    <t>耳目众多</t>
  </si>
  <si>
    <t>获取其他帝国情报速度+15%；</t>
  </si>
  <si>
    <t>leader_trait_ambassador_ear_to_the_ground</t>
  </si>
  <si>
    <t>获取其他帝国情报速度+25%；</t>
  </si>
  <si>
    <t>leader_trait_ambassador_ear_to_the_ground_2</t>
  </si>
  <si>
    <t>获取其他帝国情报速度+35%；</t>
  </si>
  <si>
    <t>leader_trait_ambassador_ear_to_the_ground_3</t>
  </si>
  <si>
    <t>巧舌如簧</t>
  </si>
  <si>
    <t>基础情报等级+5；</t>
  </si>
  <si>
    <t>leader_trait_ambassador_whisper_networks</t>
  </si>
  <si>
    <t>基础情报等级+10；</t>
  </si>
  <si>
    <t>leader_trait_ambassador_whisper_networks_2</t>
  </si>
  <si>
    <t>基础情报等级+20；</t>
  </si>
  <si>
    <t>leader_trait_ambassador_whisper_networks_3</t>
  </si>
  <si>
    <t>煽风点火</t>
  </si>
  <si>
    <t>作为内阁官员的帝国效应：对宿敌的伤害+2%，宿敌产生的凝聚力+2.5；</t>
  </si>
  <si>
    <t>leader_trait_ambassador_bully</t>
  </si>
  <si>
    <t>作为内阁官员的帝国效应：对宿敌的伤害+5%，宿敌产生的凝聚力+5；</t>
  </si>
  <si>
    <t>leader_trait_ambassador_bully_2</t>
  </si>
  <si>
    <t>作为内阁官员的帝国效应：对宿敌的伤害+7%，宿敌产生的凝聚力+7.5；</t>
  </si>
  <si>
    <t>leader_trait_ambassador_bully_3</t>
  </si>
  <si>
    <t>见机行事</t>
  </si>
  <si>
    <t>作为内阁官员的帝国效应：特使改善关系每月有0.25%概率获得一个外交支持；</t>
  </si>
  <si>
    <t>leader_trait_ambassador_favor_maker</t>
  </si>
  <si>
    <t>作为内阁官员的帝国效应：特使改善关系每月有0.5%概率获得一个外交支持；</t>
  </si>
  <si>
    <t>leader_trait_ambassador_favor_maker_2</t>
  </si>
  <si>
    <t>作为内阁官员的帝国效应：特使改善关系每月有1%概率获得一个外交支持；</t>
  </si>
  <si>
    <t>leader_trait_ambassador_favor_maker_3</t>
  </si>
  <si>
    <t>温文尔雅</t>
  </si>
  <si>
    <t>作为内阁官员的帝国效应：外交协议影响力维护费-5%；</t>
  </si>
  <si>
    <t>leader_trait_ambassador_pact_keeper</t>
  </si>
  <si>
    <t>作为内阁官员的帝国效应：外交协议影响力维护费-10%；</t>
  </si>
  <si>
    <t>leader_trait_ambassador_pact_keeper_2</t>
  </si>
  <si>
    <t>作为内阁官员的帝国效应：外交协议影响力维护费-15%；</t>
  </si>
  <si>
    <t>leader_trait_ambassador_pact_keeper_3</t>
  </si>
  <si>
    <t>企业精神</t>
  </si>
  <si>
    <t>作为内阁官员的帝国效应：商业协议效率+5%；</t>
  </si>
  <si>
    <t>leader_trait_ambassador_commercial_pact_focus</t>
  </si>
  <si>
    <t>作为内阁官员的帝国效应：商业协议效率+15%；</t>
  </si>
  <si>
    <t>leader_trait_ambassador_commercial_pact_focus_2</t>
  </si>
  <si>
    <t>作为内阁官员的帝国效应：商业协议效率+25%；</t>
  </si>
  <si>
    <t>leader_trait_ambassador_commercial_pact_focus_3</t>
  </si>
  <si>
    <t>研究交流</t>
  </si>
  <si>
    <t>作为内阁官员的帝国效应：协议带来的研究共享+5%；</t>
  </si>
  <si>
    <t>leader_trait_ambassador_research_pact_focus</t>
  </si>
  <si>
    <t>作为内阁官员的帝国效应：协议带来的研究共享+15%；</t>
  </si>
  <si>
    <t>leader_trait_ambassador_research_pact_focus_2</t>
  </si>
  <si>
    <t>作为内阁官员的帝国效应：协议带来的研究共享+25%；</t>
  </si>
  <si>
    <t>leader_trait_ambassador_research_pact_focus_3</t>
  </si>
  <si>
    <t>随从团队</t>
  </si>
  <si>
    <t>作为内阁官员的帝国效应：可派遣的特使+1；</t>
  </si>
  <si>
    <t>leader_trait_ambassador_extra_envoys</t>
  </si>
  <si>
    <t>作为内阁官员的帝国效应：可派遣的特使+2；</t>
  </si>
  <si>
    <t>leader_trait_ambassador_extra_envoys_2</t>
  </si>
  <si>
    <t>作为内阁官员的帝国效应：可派遣的特使+3；</t>
  </si>
  <si>
    <t>leader_trait_ambassador_extra_envoys_3</t>
  </si>
  <si>
    <t>专精：星系贸易</t>
  </si>
  <si>
    <t>星海共同体使者效果：星系贸易议案的投票权重+5%；</t>
  </si>
  <si>
    <t>leader_trait_resolution_category_commerce_focus</t>
  </si>
  <si>
    <t>星海共同体使者效果：星系贸易议案的投票权重+15%；</t>
  </si>
  <si>
    <t>leader_trait_resolution_category_commerce_focus_2</t>
  </si>
  <si>
    <t>星海共同体使者效果：星系贸易议案的投票权重+25%；</t>
  </si>
  <si>
    <t>leader_trait_resolution_category_commerce_focus_3</t>
  </si>
  <si>
    <t>专精：工业发展</t>
  </si>
  <si>
    <t>星海共同体使者效果：工业发展议案的投票权重+5%；</t>
  </si>
  <si>
    <t>leader_trait_resolution_category_industry_focus</t>
  </si>
  <si>
    <t>星海共同体使者效果：工业发展议案的投票权重+15%；</t>
  </si>
  <si>
    <t>leader_trait_resolution_category_industry_focus_2</t>
  </si>
  <si>
    <t>星海共同体使者效果：工业发展议案的投票权重+25%；</t>
  </si>
  <si>
    <t>leader_trait_resolution_category_industry_focus_3</t>
  </si>
  <si>
    <t>专精：权术传统</t>
  </si>
  <si>
    <t>使者效果：权数传统议案的投票权重+5%；</t>
  </si>
  <si>
    <t>leader_trait_resolution_category_politics_traditions_focus</t>
  </si>
  <si>
    <t>使者效果：权数传统议案的投票权重+15%；</t>
  </si>
  <si>
    <t>leader_trait_resolution_category_politics_traditions_focus_2</t>
  </si>
  <si>
    <t>使者效果：权数传统议案的投票权重+25%；</t>
  </si>
  <si>
    <t>leader_trait_resolution_category_politics_traditions_focus_3</t>
  </si>
  <si>
    <t>专精：上上善道</t>
  </si>
  <si>
    <t>使者效果：上山善道议案的投票权重+5%；</t>
  </si>
  <si>
    <t>leader_trait_resolution_category_greatergood__focus</t>
  </si>
  <si>
    <t>使者效果：上山善道议案的投票权重+15%；</t>
  </si>
  <si>
    <t>leader_trait_resolution_category_greatergood__focus_2</t>
  </si>
  <si>
    <t>使者效果：上山善道议案的投票权重+25%；</t>
  </si>
  <si>
    <t>leader_trait_resolution_category_greatergood__focus_3</t>
  </si>
  <si>
    <t>专精：星系改革</t>
  </si>
  <si>
    <t>星海共同体使者效果：“泛星系贸易市场、星系改革、天灾指定、更改星系焦点”议案的投票权重+5%；</t>
  </si>
  <si>
    <t>leader_trait_resolution_category_galacticreforms_focus</t>
  </si>
  <si>
    <t>星海共同体使者效果：“泛星系贸易市场、星系改革、天灾指定、更改星系焦点”议案的投票权重+15%；</t>
  </si>
  <si>
    <t>leader_trait_resolution_category_galacticreforms_focus_2</t>
  </si>
  <si>
    <t>星海共同体使者效果：“泛星系贸易市场议案”的投票权重+15%；“星系改革、天灾指定、更改星系焦点”议案的投票权重+25%；</t>
  </si>
  <si>
    <t>leader_trait_resolution_category_galacticreforms_focus_3</t>
  </si>
  <si>
    <t>专精：生态保护</t>
  </si>
  <si>
    <t>星海共同体使者效果：生态保护议案的投票权重+5%；</t>
  </si>
  <si>
    <t>leader_trait_resolution_category_ecology_focus</t>
  </si>
  <si>
    <t>星海共同体使者效果：生态保护议案的投票权重+15%；</t>
  </si>
  <si>
    <t>leader_trait_resolution_category_ecology_focus_2</t>
  </si>
  <si>
    <t>星海共同体使者效果：生态保护议案的投票权重+25%；</t>
  </si>
  <si>
    <t>leader_trait_resolution_category_ecology_focus_3</t>
  </si>
  <si>
    <t>专精：解放知识</t>
  </si>
  <si>
    <t>星海共同体使者效果：解放知识议案的投票权重+5%；</t>
  </si>
  <si>
    <t>leader_trait_resolution_category_galacticstudies_focus</t>
  </si>
  <si>
    <t>星海共同体使者效果：解放知识议案的投票权重+15%；</t>
  </si>
  <si>
    <t>leader_trait_resolution_category_galacticstudies_focus_2</t>
  </si>
  <si>
    <t>星海共同体使者效果：解放知识议案的投票权重+25%；</t>
  </si>
  <si>
    <t>leader_trait_resolution_category_galacticstudies_focus_3</t>
  </si>
  <si>
    <t>专精：生命之神圣</t>
  </si>
  <si>
    <t>星海共同体使者效果：生命之神圣议案的投票权重+5%；</t>
  </si>
  <si>
    <t>leader_trait_resolution_category_divinity_focus</t>
  </si>
  <si>
    <t>星海共同体使者效果：生命之神圣议案的投票权重+15%；</t>
  </si>
  <si>
    <t>leader_trait_resolution_category_divinity_focus_2</t>
  </si>
  <si>
    <t>星海共同体使者效果：生命之神圣议案的投票权重+25%；</t>
  </si>
  <si>
    <t>leader_trait_resolution_category_divinity_focus_3</t>
  </si>
  <si>
    <t>专精：共同防御</t>
  </si>
  <si>
    <t>星海共同体使者效果：共同防御议案的投票权重+5%；</t>
  </si>
  <si>
    <t>leader_trait_resolution_category_mutualdefense_focus</t>
  </si>
  <si>
    <t>星海共同体使者效果：共同防御议案的投票权重+15%；</t>
  </si>
  <si>
    <t>leader_trait_resolution_category_mutualdefense_focus_2</t>
  </si>
  <si>
    <t>星海共同体使者效果：共同防御议案的投票权重+25%；</t>
  </si>
  <si>
    <t>leader_trait_resolution_category_mutualdefense_focus_3</t>
  </si>
  <si>
    <t>专精：战争规则</t>
  </si>
  <si>
    <t>星海共同体使者效果：战争规则议案的投票权重+5%；</t>
  </si>
  <si>
    <t>leader_trait_resolution_category_rulesofwar_focus</t>
  </si>
  <si>
    <t>星海共同体使者效果：战争规则议案的投票权重+15%；</t>
  </si>
  <si>
    <t>leader_trait_resolution_category_rulesofwar_focus_2</t>
  </si>
  <si>
    <t>星海共同体使者效果：战争规则议案的投票权重+25%；</t>
  </si>
  <si>
    <t>leader_trait_resolution_category_rulesofwar_focus_3</t>
  </si>
  <si>
    <t>专精：防卫私有化</t>
  </si>
  <si>
    <t>星海共同体使者效果：防卫私有化议案的投票权重+5%；</t>
  </si>
  <si>
    <t>leader_trait_resolution_category_defenseprivatization_focus</t>
  </si>
  <si>
    <t>星海共同体使者效果：防卫私有化议案的投票权重+15%；</t>
  </si>
  <si>
    <t>leader_trait_resolution_category_defenseprivatization_focus_2</t>
  </si>
  <si>
    <t>星海共同体使者效果：防卫私有化议案的投票权重+25%；</t>
  </si>
  <si>
    <t>leader_trait_resolution_category_defenseprivatization_focus_3</t>
  </si>
  <si>
    <t>专精：星系间指令</t>
  </si>
  <si>
    <t>星海共同体使者效果：星系间指令议案的投票权重+5%；</t>
  </si>
  <si>
    <t>leader_trait_resolution_category_intergalacticdirective_focus</t>
  </si>
  <si>
    <t>星海共同体使者效果：星系间指令议案的投票权重+15%；</t>
  </si>
  <si>
    <t>leader_trait_resolution_category_intergalacticdirective_focus_2</t>
  </si>
  <si>
    <t>星海共同体使者效果：星系间指令议案的投票权重+25%；</t>
  </si>
  <si>
    <t>leader_trait_resolution_category_intergalacticdirective_focus_3</t>
  </si>
  <si>
    <t>专精：官僚监视</t>
  </si>
  <si>
    <t>星海共同体使者效果：官僚监视议案的投票权重+5%；</t>
  </si>
  <si>
    <t>leader_trait_resolution_category_bureaucraticsurveillance_focus</t>
  </si>
  <si>
    <t>星海共同体使者效果：官僚监视议案的投票权重+15%；</t>
  </si>
  <si>
    <t>leader_trait_resolution_category_bureaucraticsurveillance_focus_2</t>
  </si>
  <si>
    <t>星海共同体使者效果：官僚监视议案的投票权重+25%；</t>
  </si>
  <si>
    <t>leader_trait_resolution_category_bureaucraticsurveillance_focus_3</t>
  </si>
  <si>
    <t>专精：前超光速文明立场</t>
  </si>
  <si>
    <t>星海共同体使者效果：对前超光速文明的态度议案的投票权重+5%；</t>
  </si>
  <si>
    <t>leader_trait_resolution_category_pre_ftl_stances_focus</t>
  </si>
  <si>
    <t>星海共同体使者效果：对前超光速文明的态度议案的投票权重+15%；</t>
  </si>
  <si>
    <t>leader_trait_resolution_category_pre_ftl_stances_focus_2</t>
  </si>
  <si>
    <t>星海共同体使者效果：对前超光速文明的态度议案的投票权重+25%；</t>
  </si>
  <si>
    <t>leader_trait_resolution_category_pre_ftl_stances_focus_3</t>
  </si>
  <si>
    <t>专精：制裁</t>
  </si>
  <si>
    <t>星海共同体使者效果：对星际制裁议案的投票权重+5%；</t>
  </si>
  <si>
    <t>leader_trait_resolution_category_sanctions_focus</t>
  </si>
  <si>
    <t>星海共同体使者效果：对星际制裁议案的投票权重+15%；</t>
  </si>
  <si>
    <t>leader_trait_resolution_category_sanctions_focus_2</t>
  </si>
  <si>
    <t>星海共同体使者效果：对星际制裁议案的投票权重+25%；</t>
  </si>
  <si>
    <t>leader_trait_resolution_category_sanctions_focus_3</t>
  </si>
  <si>
    <t>袍泽之情</t>
  </si>
  <si>
    <t>联邦代表效果：每月经验+0.25；</t>
  </si>
  <si>
    <t>leader_trait_federal_negotiator</t>
  </si>
  <si>
    <t>联邦代表效果：每月经验+0.5；</t>
  </si>
  <si>
    <t>leader_trait_federal_negotiator_2</t>
  </si>
  <si>
    <t>联邦代表效果：每月经验+1；</t>
  </si>
  <si>
    <t>leader_trait_federal_negotiator_3</t>
  </si>
  <si>
    <t>古道热肠</t>
  </si>
  <si>
    <t>联邦代表效果：因加入而造成的联邦团结度补正-5%；</t>
  </si>
  <si>
    <t>leader_trait_federal_greeter</t>
  </si>
  <si>
    <t>联邦代表效果：因加入而造成的联邦团结度补正-10%；</t>
  </si>
  <si>
    <t>leader_trait_federal_greeter_2</t>
  </si>
  <si>
    <t>联邦代表效果：因加入而造成的联邦团结度补正-15%；</t>
  </si>
  <si>
    <t>leader_trait_federal_greeter_3</t>
  </si>
  <si>
    <t>干戈玉帛</t>
  </si>
  <si>
    <t>联邦代表效果：思潮导致的团结度惩罚-5%；</t>
  </si>
  <si>
    <t>leader_trait_federal_sweet_talker</t>
  </si>
  <si>
    <t>联邦代表效果：思潮导致的团结度惩罚-15%；</t>
  </si>
  <si>
    <t>leader_trait_federal_sweet_talker_2</t>
  </si>
  <si>
    <t>联邦代表效果：思潮导致的团结度惩罚-25%；</t>
  </si>
  <si>
    <t>leader_trait_federal_sweet_talker_3</t>
  </si>
  <si>
    <t>联合演训</t>
  </si>
  <si>
    <t>联邦代表效果：联邦海军容量贡献+5%，联邦舰队上限修正+10；</t>
  </si>
  <si>
    <t>leader_trait_federal_joint_navy</t>
  </si>
  <si>
    <t>联邦代表效果：联邦海军容量贡献+15%，联邦舰队上限修正+25；</t>
  </si>
  <si>
    <t>leader_trait_federal_joint_navy_2</t>
  </si>
  <si>
    <t>联邦代表效果：联邦海军容量贡献+25%，联邦舰队上限修正+50；</t>
  </si>
  <si>
    <t>leader_trait_federal_joint_navy_3</t>
  </si>
  <si>
    <t>无上庄严</t>
  </si>
  <si>
    <t>星海共同体使者效果：外交权重+40%；</t>
  </si>
  <si>
    <t>leader_trait_diplo_weight</t>
  </si>
  <si>
    <t>相互支援</t>
  </si>
  <si>
    <t>星海共同体使者效果：支持议案通过时获得来自提案国的1个外交支持和5信任度；</t>
  </si>
  <si>
    <t>leader_trait_supporting_voter</t>
  </si>
  <si>
    <t>星球类型代码</t>
  </si>
  <si>
    <t>校准版本：3.10.1</t>
  </si>
  <si>
    <r>
      <rPr>
        <sz val="11"/>
        <color theme="1"/>
        <rFont val="宋体"/>
        <charset val="134"/>
        <scheme val="minor"/>
      </rPr>
      <t>控制台代码</t>
    </r>
    <r>
      <rPr>
        <sz val="11"/>
        <color theme="0"/>
        <rFont val="宋体"/>
        <charset val="134"/>
        <scheme val="minor"/>
      </rPr>
      <t>（请选择星球/恒星后再输入代码</t>
    </r>
    <r>
      <rPr>
        <sz val="11"/>
        <color theme="1"/>
        <rFont val="宋体"/>
        <charset val="134"/>
        <scheme val="minor"/>
      </rPr>
      <t>）</t>
    </r>
  </si>
  <si>
    <t>星球key</t>
  </si>
  <si>
    <t>沙漠星球</t>
  </si>
  <si>
    <t>planet_class pc_desert</t>
  </si>
  <si>
    <t>pc_desert</t>
  </si>
  <si>
    <r>
      <rPr>
        <sz val="11"/>
        <color theme="1"/>
        <rFont val="宋体"/>
        <charset val="134"/>
        <scheme val="minor"/>
      </rPr>
      <t xml:space="preserve">对选中行星进行 </t>
    </r>
    <r>
      <rPr>
        <u/>
        <sz val="11"/>
        <color theme="1"/>
        <rFont val="宋体"/>
        <charset val="134"/>
        <scheme val="minor"/>
      </rPr>
      <t>地爆天星</t>
    </r>
  </si>
  <si>
    <t>干旱星球</t>
  </si>
  <si>
    <t>planet_class pc_arid</t>
  </si>
  <si>
    <t>pc_arid</t>
  </si>
  <si>
    <t>event planet_destruction.100</t>
  </si>
  <si>
    <t>草原星球</t>
  </si>
  <si>
    <t>planet_class pc_savannah</t>
  </si>
  <si>
    <t>pc_savannah</t>
  </si>
  <si>
    <t>热带星球</t>
  </si>
  <si>
    <t>planet_class pc_tropical</t>
  </si>
  <si>
    <t>pc_tropical</t>
  </si>
  <si>
    <r>
      <rPr>
        <sz val="11"/>
        <color theme="1"/>
        <rFont val="宋体"/>
        <charset val="134"/>
        <scheme val="minor"/>
      </rPr>
      <t xml:space="preserve">对选中行星进行 </t>
    </r>
    <r>
      <rPr>
        <u/>
        <sz val="11"/>
        <color theme="1"/>
        <rFont val="宋体"/>
        <charset val="134"/>
        <scheme val="minor"/>
      </rPr>
      <t>安乐天使</t>
    </r>
  </si>
  <si>
    <t>陆地星球</t>
  </si>
  <si>
    <t>planet_class pc_continental</t>
  </si>
  <si>
    <t>pc_continental</t>
  </si>
  <si>
    <t>event planet_destruction.200</t>
  </si>
  <si>
    <t>海洋星球</t>
  </si>
  <si>
    <t>planet_class pc_ocean</t>
  </si>
  <si>
    <t>pc_ocean</t>
  </si>
  <si>
    <t>苔原星球</t>
  </si>
  <si>
    <t>planet_class pc_tundra</t>
  </si>
  <si>
    <t>pc_tundra</t>
  </si>
  <si>
    <r>
      <rPr>
        <sz val="11"/>
        <color theme="1"/>
        <rFont val="宋体"/>
        <charset val="134"/>
        <scheme val="minor"/>
      </rPr>
      <t xml:space="preserve">对选中行星执行 </t>
    </r>
    <r>
      <rPr>
        <u/>
        <sz val="11"/>
        <color theme="1"/>
        <rFont val="宋体"/>
        <charset val="134"/>
        <scheme val="minor"/>
      </rPr>
      <t>中子灭杀</t>
    </r>
  </si>
  <si>
    <t>极地星球</t>
  </si>
  <si>
    <t>planet_class pc_arctic</t>
  </si>
  <si>
    <t>pc_arctic</t>
  </si>
  <si>
    <t>event planet_destruction.300</t>
  </si>
  <si>
    <t>高山星球</t>
  </si>
  <si>
    <t>planet_class pc_alpine</t>
  </si>
  <si>
    <t>pc_alpine</t>
  </si>
  <si>
    <t>气态巨行星</t>
  </si>
  <si>
    <t>planet_class pc_gas_giant</t>
  </si>
  <si>
    <t>pc_gas_giant</t>
  </si>
  <si>
    <r>
      <rPr>
        <sz val="11"/>
        <color theme="1"/>
        <rFont val="宋体"/>
        <charset val="134"/>
        <scheme val="minor"/>
      </rPr>
      <t xml:space="preserve">对选中行星执行 </t>
    </r>
    <r>
      <rPr>
        <u/>
        <sz val="11"/>
        <color theme="1"/>
        <rFont val="宋体"/>
        <charset val="134"/>
        <scheme val="minor"/>
      </rPr>
      <t>神圣激素</t>
    </r>
  </si>
  <si>
    <t>小行星</t>
  </si>
  <si>
    <t>planet_class pc_asteroid</t>
  </si>
  <si>
    <t>pc_asteroid</t>
  </si>
  <si>
    <t>event planet_destruction.400</t>
  </si>
  <si>
    <t>冰晶小行星</t>
  </si>
  <si>
    <t>planet_class pc_ice_asteroid</t>
  </si>
  <si>
    <t>pc_ice_asteroid</t>
  </si>
  <si>
    <t>晶态小行星</t>
  </si>
  <si>
    <t>planet_class pc_rare_crystal_asteroid</t>
  </si>
  <si>
    <t>pc_rare_crystal_asteroid</t>
  </si>
  <si>
    <r>
      <rPr>
        <sz val="11"/>
        <color theme="1"/>
        <rFont val="宋体"/>
        <charset val="134"/>
        <scheme val="minor"/>
      </rPr>
      <t xml:space="preserve">对选中行星执行 </t>
    </r>
    <r>
      <rPr>
        <u/>
        <sz val="11"/>
        <color theme="1"/>
        <rFont val="宋体"/>
        <charset val="134"/>
        <scheme val="minor"/>
      </rPr>
      <t>纳米灾疫</t>
    </r>
  </si>
  <si>
    <t>熔融星球</t>
  </si>
  <si>
    <t>planet_class pc_molten</t>
  </si>
  <si>
    <t>pc_molten</t>
  </si>
  <si>
    <t>event planet_destruction.500</t>
  </si>
  <si>
    <t>荒芜星球</t>
  </si>
  <si>
    <t>planet_class pc_barren</t>
  </si>
  <si>
    <t>pc_barren</t>
  </si>
  <si>
    <t>planet_class pc_barren_cold</t>
  </si>
  <si>
    <t>pc_barren_cold</t>
  </si>
  <si>
    <r>
      <rPr>
        <sz val="11"/>
        <color theme="1"/>
        <rFont val="宋体"/>
        <charset val="134"/>
        <scheme val="minor"/>
      </rPr>
      <t xml:space="preserve">对选中行星执行 </t>
    </r>
    <r>
      <rPr>
        <u/>
        <sz val="11"/>
        <color theme="1"/>
        <rFont val="宋体"/>
        <charset val="134"/>
        <scheme val="minor"/>
      </rPr>
      <t>天洪浩荡</t>
    </r>
  </si>
  <si>
    <t>剧毒星球</t>
  </si>
  <si>
    <t>planet_class pc_toxic</t>
  </si>
  <si>
    <t>pc_toxic</t>
  </si>
  <si>
    <t>event planet_destruction.700</t>
  </si>
  <si>
    <t>冰封星球</t>
  </si>
  <si>
    <t>planet_class pc_frozen</t>
  </si>
  <si>
    <t>pc_frozen</t>
  </si>
  <si>
    <t>死寂星球</t>
  </si>
  <si>
    <t>planet_class pc_nuked</t>
  </si>
  <si>
    <t>pc_nuked</t>
  </si>
  <si>
    <r>
      <rPr>
        <sz val="11"/>
        <color theme="0"/>
        <rFont val="宋体"/>
        <charset val="134"/>
        <scheme val="minor"/>
      </rPr>
      <t xml:space="preserve">对选中恒星执行 </t>
    </r>
    <r>
      <rPr>
        <u/>
        <sz val="11"/>
        <color theme="0"/>
        <rFont val="宋体"/>
        <charset val="134"/>
        <scheme val="minor"/>
      </rPr>
      <t>焚天神兵</t>
    </r>
  </si>
  <si>
    <t>planet_class pc_hive</t>
  </si>
  <si>
    <t>pc_hive</t>
  </si>
  <si>
    <t>effect solar_system = { destroy_star_system = yes }</t>
  </si>
  <si>
    <t>机械星球</t>
  </si>
  <si>
    <t>planet_class pc_machine</t>
  </si>
  <si>
    <t>pc_machine</t>
  </si>
  <si>
    <t>屏障星球</t>
  </si>
  <si>
    <t>planet_class pc_shielded</t>
  </si>
  <si>
    <t>pc_shielded</t>
  </si>
  <si>
    <t>直接 移除 选中 星球</t>
  </si>
  <si>
    <t>人工智能星球</t>
  </si>
  <si>
    <t>planet_class pc_ai</t>
  </si>
  <si>
    <t>pc_ai</t>
  </si>
  <si>
    <t>effect remove_planet = yes</t>
  </si>
  <si>
    <t>孵化星球</t>
  </si>
  <si>
    <t>planet_class pc_infested</t>
  </si>
  <si>
    <t>pc_infested</t>
  </si>
  <si>
    <t>盖亚星球</t>
  </si>
  <si>
    <t>planet_class pc_gaia</t>
  </si>
  <si>
    <t>pc_gaia</t>
  </si>
  <si>
    <t>移除 除了恒星外 的 所有星球 （范围：当前恒星系统）</t>
  </si>
  <si>
    <t>环形世界</t>
  </si>
  <si>
    <t>planet_class pc_cybrex</t>
  </si>
  <si>
    <t>pc_cybrex</t>
  </si>
  <si>
    <t>effect = { solar_system = { every_system_planet = { limit = { is_star = no } remove_planet = yes }}}</t>
  </si>
  <si>
    <t>B型恒星</t>
  </si>
  <si>
    <t>planet_class pc_b_star</t>
  </si>
  <si>
    <t>pc_b_star</t>
  </si>
  <si>
    <t>effect = { solar_system = { set_star_class = sc_b }}</t>
  </si>
  <si>
    <t>A型恒星</t>
  </si>
  <si>
    <t>planet_class pc_a_star</t>
  </si>
  <si>
    <t>pc_a_star</t>
  </si>
  <si>
    <t>移除 除了所有等于ID的星球 （范围：银河系统）</t>
  </si>
  <si>
    <t>effect = { solar_system = { set_star_class = sc_a }}</t>
  </si>
  <si>
    <r>
      <rPr>
        <sz val="10"/>
        <color theme="0"/>
        <rFont val="宋体"/>
        <charset val="134"/>
        <scheme val="minor"/>
      </rPr>
      <t>·同移除居住站代码(点击</t>
    </r>
    <r>
      <rPr>
        <u/>
        <sz val="10"/>
        <color theme="0"/>
        <rFont val="宋体"/>
        <charset val="134"/>
        <scheme val="minor"/>
      </rPr>
      <t>跳转</t>
    </r>
    <r>
      <rPr>
        <sz val="10"/>
        <color theme="0"/>
        <rFont val="宋体"/>
        <charset val="134"/>
        <scheme val="minor"/>
      </rPr>
      <t>)</t>
    </r>
  </si>
  <si>
    <t>F型恒星</t>
  </si>
  <si>
    <t>planet_class pc_f_star</t>
  </si>
  <si>
    <t>pc_f_star</t>
  </si>
  <si>
    <r>
      <rPr>
        <sz val="10"/>
        <color theme="0"/>
        <rFont val="宋体"/>
        <charset val="134"/>
        <scheme val="minor"/>
      </rPr>
      <t>·</t>
    </r>
    <r>
      <rPr>
        <sz val="10"/>
        <color theme="7" tint="0.4"/>
        <rFont val="宋体"/>
        <charset val="134"/>
        <scheme val="minor"/>
      </rPr>
      <t>紫色字体</t>
    </r>
    <r>
      <rPr>
        <sz val="10"/>
        <color theme="0"/>
        <rFont val="宋体"/>
        <charset val="134"/>
        <scheme val="minor"/>
      </rPr>
      <t xml:space="preserve"> = ID</t>
    </r>
  </si>
  <si>
    <t>effect = { solar_system = { set_star_class = sc_f }}</t>
  </si>
  <si>
    <r>
      <rPr>
        <sz val="12"/>
        <color theme="0"/>
        <rFont val="宋体"/>
        <charset val="134"/>
        <scheme val="minor"/>
      </rPr>
      <t xml:space="preserve">effect every_galaxy_planet = { limit = { is_planet_class = </t>
    </r>
    <r>
      <rPr>
        <sz val="12"/>
        <color theme="7" tint="0.4"/>
        <rFont val="宋体"/>
        <charset val="134"/>
        <scheme val="minor"/>
      </rPr>
      <t>pc_habitat</t>
    </r>
    <r>
      <rPr>
        <sz val="12"/>
        <color theme="0"/>
        <rFont val="宋体"/>
        <charset val="134"/>
        <scheme val="minor"/>
      </rPr>
      <t xml:space="preserve"> } remove_planet = yes }</t>
    </r>
  </si>
  <si>
    <t>G型恒星</t>
  </si>
  <si>
    <t>planet_class pc_g_star</t>
  </si>
  <si>
    <t>pc_g_star</t>
  </si>
  <si>
    <t>effect = { solar_system = { set_star_class = sc_g }}</t>
  </si>
  <si>
    <t>K型恒星</t>
  </si>
  <si>
    <t>planet_class pc_k_star</t>
  </si>
  <si>
    <t>pc_k_star</t>
  </si>
  <si>
    <t>直接 移除 选中 星球中的所有建筑与人口</t>
  </si>
  <si>
    <t>effect = { solar_system = { set_star_class = sc_k }}</t>
  </si>
  <si>
    <t>effect destroy_colony = yes</t>
  </si>
  <si>
    <t>M型恒星</t>
  </si>
  <si>
    <t>planet_class pc_m_star</t>
  </si>
  <si>
    <t>pc_m_star</t>
  </si>
  <si>
    <t>effect = { solar_system = { set_star_class = sc_m }}</t>
  </si>
  <si>
    <t>增加或减少 选中星球破坏度</t>
  </si>
  <si>
    <t>M型红巨星</t>
  </si>
  <si>
    <t>planet_class pc_m_giant_star</t>
  </si>
  <si>
    <t>pc_m_giant_star</t>
  </si>
  <si>
    <t>effect add_planet_devastation = 100</t>
  </si>
  <si>
    <t>effect = { solar_system = { set_star_class = sc_m_giant }}</t>
  </si>
  <si>
    <t>effect add_planet_devastation = -100</t>
  </si>
  <si>
    <r>
      <rPr>
        <sz val="10.5"/>
        <rFont val="Arial"/>
        <charset val="134"/>
      </rPr>
      <t>T</t>
    </r>
    <r>
      <rPr>
        <sz val="10.5"/>
        <rFont val="宋体"/>
        <charset val="134"/>
      </rPr>
      <t>型褐矮星</t>
    </r>
  </si>
  <si>
    <t>planet_class pc_t_star</t>
  </si>
  <si>
    <t>pc_t_star</t>
  </si>
  <si>
    <t>effect = { solar_system = { set_star_class = sc_t }}</t>
  </si>
  <si>
    <t>打开或关闭 选中星球的土星环模型</t>
  </si>
  <si>
    <t>黑洞</t>
  </si>
  <si>
    <t>planet_class pc_black_hole</t>
  </si>
  <si>
    <t>pc_black_hole</t>
  </si>
  <si>
    <t>effect set_ring = no</t>
  </si>
  <si>
    <t>effect = { solar_system = { set_star_class = sc_black_hole }}</t>
  </si>
  <si>
    <t>effect set_ring = yes</t>
  </si>
  <si>
    <t>中子星</t>
  </si>
  <si>
    <t>planet_class pc_neutron_star</t>
  </si>
  <si>
    <t>pc_neutron_star</t>
  </si>
  <si>
    <t>effect = { solar_system = { set_star_class = sc_neutron_star }}</t>
  </si>
  <si>
    <t>生成星球（选中任意星球）（限单恒星系统）</t>
  </si>
  <si>
    <t>脉冲星</t>
  </si>
  <si>
    <t>planet_class pc_pulsar</t>
  </si>
  <si>
    <t>pc_pulsar</t>
  </si>
  <si>
    <r>
      <rPr>
        <sz val="11"/>
        <color theme="0"/>
        <rFont val="宋体"/>
        <charset val="134"/>
        <scheme val="minor"/>
      </rPr>
      <t xml:space="preserve">effect = {
solar_system = {
spawn_planet = {
class = </t>
    </r>
    <r>
      <rPr>
        <sz val="11"/>
        <color rgb="FF7030A0"/>
        <rFont val="宋体"/>
        <charset val="134"/>
        <scheme val="minor"/>
      </rPr>
      <t>pc_gaia</t>
    </r>
    <r>
      <rPr>
        <sz val="11"/>
        <color theme="0"/>
        <rFont val="宋体"/>
        <charset val="134"/>
        <scheme val="minor"/>
      </rPr>
      <t xml:space="preserve">
location = this
name = 支持中文
orbit_distance_offset = 200
orbit_angle_offset = 0
size = 15
}}}</t>
    </r>
  </si>
  <si>
    <r>
      <rPr>
        <sz val="11"/>
        <color theme="6" tint="0.6"/>
        <rFont val="宋体"/>
        <charset val="134"/>
        <scheme val="minor"/>
      </rPr>
      <t xml:space="preserve">效果 = {
恒星系统 = {
生成行星 = {
类型 = </t>
    </r>
    <r>
      <rPr>
        <sz val="11"/>
        <color rgb="FF7030A0"/>
        <rFont val="宋体"/>
        <charset val="134"/>
        <scheme val="minor"/>
      </rPr>
      <t>盖亚星球ID</t>
    </r>
    <r>
      <rPr>
        <sz val="11"/>
        <color theme="6" tint="0.6"/>
        <rFont val="宋体"/>
        <charset val="134"/>
        <scheme val="minor"/>
      </rPr>
      <t xml:space="preserve">
位置 = 这
生成星球名称 = 支持中文
距离 = 200
角度 = 0
星球规模 = 15
}}}</t>
    </r>
  </si>
  <si>
    <t>effect = { solar_system = { set_star_class = sc_pulsar }}</t>
  </si>
  <si>
    <t>翠光使</t>
  </si>
  <si>
    <t>planet_class pc_toxoid_star</t>
  </si>
  <si>
    <t>pc_toxoid_star</t>
  </si>
  <si>
    <t>effect = { solar_system = { set_star_class = sc_toxoid_star }}</t>
  </si>
  <si>
    <t>planet_class pc_ringworld_habitable</t>
  </si>
  <si>
    <t>pc_ringworld_habitable</t>
  </si>
  <si>
    <t>破损的环形世界</t>
  </si>
  <si>
    <t>planet_class pc_ringworld_habitable_damaged</t>
  </si>
  <si>
    <t>pc_ringworld_habitable_damaged</t>
  </si>
  <si>
    <t>planet_class pc_ringworld_tech</t>
  </si>
  <si>
    <t>pc_ringworld_tech</t>
  </si>
  <si>
    <t>planet_class pc_ringworld_tech_damaged</t>
  </si>
  <si>
    <t>pc_ringworld_tech_damaged</t>
  </si>
  <si>
    <t>planet_class pc_ringworld_seam</t>
  </si>
  <si>
    <t>pc_ringworld_seam</t>
  </si>
  <si>
    <t>生成星球（选中目标星球）</t>
  </si>
  <si>
    <t>planet_class pc_ringworld_seam_damaged</t>
  </si>
  <si>
    <t>pc_ringworld_seam_damaged</t>
  </si>
  <si>
    <r>
      <rPr>
        <sz val="11"/>
        <color theme="0"/>
        <rFont val="宋体"/>
        <charset val="134"/>
        <scheme val="minor"/>
      </rPr>
      <t xml:space="preserve">effect = {
solar_system = {
spawn_planet = {
class = </t>
    </r>
    <r>
      <rPr>
        <sz val="11"/>
        <color rgb="FF7030A0"/>
        <rFont val="宋体"/>
        <charset val="134"/>
        <scheme val="minor"/>
      </rPr>
      <t>pc_gaia</t>
    </r>
    <r>
      <rPr>
        <sz val="11"/>
        <color theme="0"/>
        <rFont val="宋体"/>
        <charset val="134"/>
        <scheme val="minor"/>
      </rPr>
      <t xml:space="preserve">
location = from
orbit_location = yes
orbit_distance_offset = 15
orbit_angle_offset = 0
size = 5
init_effect = {
set_name = 这是名字
graphical_culture = from
}}}}</t>
    </r>
  </si>
  <si>
    <r>
      <rPr>
        <sz val="11"/>
        <color theme="6" tint="0.6"/>
        <rFont val="宋体"/>
        <charset val="134"/>
        <scheme val="minor"/>
      </rPr>
      <t xml:space="preserve">效果 = {
恒星系统 = {
生成行星 = {
类型 = </t>
    </r>
    <r>
      <rPr>
        <sz val="11"/>
        <color rgb="FF7030A0"/>
        <rFont val="宋体"/>
        <charset val="134"/>
        <scheme val="minor"/>
      </rPr>
      <t>盖亚星球ID</t>
    </r>
    <r>
      <rPr>
        <sz val="11"/>
        <color theme="6" tint="0.6"/>
        <rFont val="宋体"/>
        <charset val="134"/>
        <scheme val="minor"/>
      </rPr>
      <t xml:space="preserve">
位置 = 这
轨道位置 = 是
距离 = 15
角度 = 0
规模 = 5
初始化效果 = {
设置名字 = 这是名字
graphical_culture = from
}}}}</t>
    </r>
  </si>
  <si>
    <t>planet_class pc_shattered_ring_habitable</t>
  </si>
  <si>
    <t>pc_shattered_ring_habitable</t>
  </si>
  <si>
    <t>轨道居住站</t>
  </si>
  <si>
    <t>planet_class pc_habitat</t>
  </si>
  <si>
    <t>pc_habitat</t>
  </si>
  <si>
    <t>虚境星球</t>
  </si>
  <si>
    <t>planet_class pc_shrouded</t>
  </si>
  <si>
    <t>pc_shrouded</t>
  </si>
  <si>
    <t>崩坏星球</t>
  </si>
  <si>
    <t>planet_class pc_broken</t>
  </si>
  <si>
    <t>pc_broken</t>
  </si>
  <si>
    <t>粉碎星球</t>
  </si>
  <si>
    <t>planet_class pc_shattered</t>
  </si>
  <si>
    <t>pc_shattered</t>
  </si>
  <si>
    <t>纳米星球</t>
  </si>
  <si>
    <t>planet_class pc_gray_goo</t>
  </si>
  <si>
    <t>pc_gray_goo</t>
  </si>
  <si>
    <t>破碎星球</t>
  </si>
  <si>
    <t>planet_class pc_egg_cracked</t>
  </si>
  <si>
    <t>pc_egg_cracked</t>
  </si>
  <si>
    <t>planet_class pc_crystal_asteroid</t>
  </si>
  <si>
    <t>pc_crystal_asteroid</t>
  </si>
  <si>
    <t>被屏蔽的环形世界区段</t>
  </si>
  <si>
    <t>planet_class pc_ringworld_shielded</t>
  </si>
  <si>
    <t>pc_ringworld_shielded</t>
  </si>
  <si>
    <t>被屏蔽的居住站</t>
  </si>
  <si>
    <t>planet_class pc_habitat_shielded</t>
  </si>
  <si>
    <t>pc_habitat_shielded</t>
  </si>
  <si>
    <t>都市星球</t>
  </si>
  <si>
    <t>planet_class pc_city</t>
  </si>
  <si>
    <t>pc_city</t>
  </si>
  <si>
    <t>设置选中星球的飞升等级</t>
  </si>
  <si>
    <t>遗落星球</t>
  </si>
  <si>
    <t>planet_class pc_relic</t>
  </si>
  <si>
    <t>pc_relic</t>
  </si>
  <si>
    <t>planet_ascension_tier 10</t>
  </si>
  <si>
    <t>粉碎星球2</t>
  </si>
  <si>
    <t>planet_class pc_shattered_2</t>
  </si>
  <si>
    <t>pc_shattered_2</t>
  </si>
  <si>
    <t>突触凝炼机</t>
  </si>
  <si>
    <t>planet_class pc_cosmogenesis_world</t>
  </si>
  <si>
    <t>pc_cosmogenesis_world</t>
  </si>
  <si>
    <t>设置选中星球的规模大小</t>
  </si>
  <si>
    <r>
      <rPr>
        <sz val="18"/>
        <color theme="0" tint="-0.05"/>
        <rFont val="宋体"/>
        <charset val="134"/>
        <scheme val="minor"/>
      </rPr>
      <t>星球区划代码</t>
    </r>
    <r>
      <rPr>
        <sz val="10"/>
        <color theme="0" tint="-0.05"/>
        <rFont val="宋体"/>
        <charset val="134"/>
        <scheme val="minor"/>
      </rPr>
      <t>（不适配的区划会直接消失）</t>
    </r>
  </si>
  <si>
    <t>planet_size 30</t>
  </si>
  <si>
    <t>删除选中星球的所有区划 →</t>
  </si>
  <si>
    <t>effect remove_all_districts = yes</t>
  </si>
  <si>
    <t>普通星球</t>
  </si>
  <si>
    <t>城市区划</t>
  </si>
  <si>
    <t>effect add_district = district_city</t>
  </si>
  <si>
    <t>（蜂巢思维）蜂巢区划</t>
  </si>
  <si>
    <t>effect add_district = district_hive</t>
  </si>
  <si>
    <t>（机械智能）中枢区划</t>
  </si>
  <si>
    <t>effect add_district = district_nexus</t>
  </si>
  <si>
    <t>工业区划</t>
  </si>
  <si>
    <t>effect add_district = district_industrial</t>
  </si>
  <si>
    <t>发电区划</t>
  </si>
  <si>
    <t>effect add_district = district_generator</t>
  </si>
  <si>
    <t>（格式塔）发电区划</t>
  </si>
  <si>
    <t>effect add_district = district_generator_uncapped</t>
  </si>
  <si>
    <t>采矿区划</t>
  </si>
  <si>
    <t>effect add_district = district_mining</t>
  </si>
  <si>
    <t>（格式塔）采矿区划</t>
  </si>
  <si>
    <t>effect add_district = district_mining_uncapped</t>
  </si>
  <si>
    <t>农业区划</t>
  </si>
  <si>
    <t>effect add_district = district_farming</t>
  </si>
  <si>
    <t>（蜂巢星球）农业区划</t>
  </si>
  <si>
    <t>effect add_district = district_farming_uncapped</t>
  </si>
  <si>
    <t>居住理想城</t>
  </si>
  <si>
    <t>effect add_district = district_arcology_housing</t>
  </si>
  <si>
    <t>铸造理想城</t>
  </si>
  <si>
    <t>effect add_district = district_arcology_arms_industry</t>
  </si>
  <si>
    <t>工业理想城</t>
  </si>
  <si>
    <t>effect add_district = district_arcology_civilian_industry</t>
  </si>
  <si>
    <t>休闲理想城</t>
  </si>
  <si>
    <t>effect add_district = district_arcology_leisure</t>
  </si>
  <si>
    <t>（失控机仆）庇护所理想城</t>
  </si>
  <si>
    <t>effect add_district = district_arcology_organic_housing</t>
  </si>
  <si>
    <t>行政理想城</t>
  </si>
  <si>
    <t>effect add_district = district_arcology_administrative</t>
  </si>
  <si>
    <t>教会理想城</t>
  </si>
  <si>
    <t>effect add_district = district_arcology_religious</t>
  </si>
  <si>
    <t>起源</t>
  </si>
  <si>
    <t>（粉碎的枷锁）拾荒站</t>
  </si>
  <si>
    <t>effect add_district = district_crashed_slaver_ship</t>
  </si>
  <si>
    <t>环世界</t>
  </si>
  <si>
    <t>城市区段</t>
  </si>
  <si>
    <t>effect add_district = district_rw_city</t>
  </si>
  <si>
    <t>（蜂巢思维）蜂巢区段</t>
  </si>
  <si>
    <t>effect add_district = district_rw_hive</t>
  </si>
  <si>
    <t>（机械智能）中枢区段</t>
  </si>
  <si>
    <t>effect add_district = district_rw_nexus</t>
  </si>
  <si>
    <t>工业区段</t>
  </si>
  <si>
    <t>effect add_district = district_rw_industrial</t>
  </si>
  <si>
    <t>（格式塔）发电区段</t>
  </si>
  <si>
    <t>effect add_district = district_rw_generator</t>
  </si>
  <si>
    <t>商业区段</t>
  </si>
  <si>
    <t>effect add_district = district_rw_commercial</t>
  </si>
  <si>
    <t>研究区段</t>
  </si>
  <si>
    <t>effect add_district = district_rw_science</t>
  </si>
  <si>
    <t>农业区段</t>
  </si>
  <si>
    <t>effect add_district = district_rw_farming</t>
  </si>
  <si>
    <t>居住站</t>
  </si>
  <si>
    <t>居住区区划</t>
  </si>
  <si>
    <t>effect add_district = district_hab_housing</t>
  </si>
  <si>
    <t>effect add_district = district_hab_industrial</t>
  </si>
  <si>
    <t>零重力研究区划</t>
  </si>
  <si>
    <t>effect add_district = district_hab_science</t>
  </si>
  <si>
    <t>反应堆区划</t>
  </si>
  <si>
    <t>effect add_district = district_hab_energy</t>
  </si>
  <si>
    <t>航天采矿湾</t>
  </si>
  <si>
    <t>effect add_district = district_hab_mining</t>
  </si>
  <si>
    <t>骑士团辖地</t>
  </si>
  <si>
    <t>effect add_district = district_orders_demesne</t>
  </si>
  <si>
    <t>建筑代码</t>
  </si>
  <si>
    <t>注意：不满足条件的建筑将在下个月替换成对应政体建筑或直接消失</t>
  </si>
  <si>
    <t>舰船改装庇护所</t>
  </si>
  <si>
    <t>effect add_building =  building_colony_shelter</t>
  </si>
  <si>
    <t>行星首府</t>
  </si>
  <si>
    <t>effect add_building =  building_capital</t>
  </si>
  <si>
    <t>行星都城</t>
  </si>
  <si>
    <t>effect add_building =  building_major_capital</t>
  </si>
  <si>
    <t>复合型恒星系首府</t>
  </si>
  <si>
    <t>effect add_building =  building_system_capital</t>
  </si>
  <si>
    <t>部署前哨</t>
  </si>
  <si>
    <t>effect add_building =  building_deployment_post</t>
  </si>
  <si>
    <t>管理阵列</t>
  </si>
  <si>
    <t>effect add_building =  building_machine_capital</t>
  </si>
  <si>
    <t>行星处理器</t>
  </si>
  <si>
    <t>effect add_building =  building_machine_major_capital</t>
  </si>
  <si>
    <t>主控枢纽</t>
  </si>
  <si>
    <t>effect add_building =  building_machine_system_capital</t>
  </si>
  <si>
    <t>蜂巢核心</t>
  </si>
  <si>
    <t>effect add_building =  building_hive_capital</t>
  </si>
  <si>
    <t>蜂巢枢纽</t>
  </si>
  <si>
    <t>effect add_building =  building_hive_major_capital</t>
  </si>
  <si>
    <t>居住站行政中心</t>
  </si>
  <si>
    <t>effect add_building =  building_hab_capital</t>
  </si>
  <si>
    <t>居住站控制中心</t>
  </si>
  <si>
    <t>effect add_building =  building_hab_major_capital</t>
  </si>
  <si>
    <t>居住站系统中控</t>
  </si>
  <si>
    <t>effect add_building =  building_hab_system_capital</t>
  </si>
  <si>
    <t>度假星球</t>
  </si>
  <si>
    <t>度假星管理处</t>
  </si>
  <si>
    <t>effect add_building =  building_resort_capital</t>
  </si>
  <si>
    <t>度假星首都综合区</t>
  </si>
  <si>
    <t>effect add_building =  building_resort_major_capital</t>
  </si>
  <si>
    <t>奴隶星球</t>
  </si>
  <si>
    <t>总督宫殿</t>
  </si>
  <si>
    <t>effect add_building =  building_slave_capital</t>
  </si>
  <si>
    <t>总督庄园</t>
  </si>
  <si>
    <t>effect add_building =  building_slave_major_capital</t>
  </si>
  <si>
    <t>星海帝皇</t>
  </si>
  <si>
    <t>帝国宫殿</t>
  </si>
  <si>
    <t>effect add_building =  building_imperial_capital</t>
  </si>
  <si>
    <t>帝国中枢</t>
  </si>
  <si>
    <t>effect add_building =  building_imperial_machine_capital</t>
  </si>
  <si>
    <t>帝国主巢</t>
  </si>
  <si>
    <t>effect add_building =  building_imperial_hive_capital</t>
  </si>
  <si>
    <t>纳米普政</t>
  </si>
  <si>
    <t>effect add_building =  building_colony_shelter_nanotech</t>
  </si>
  <si>
    <t>effect add_building =  building_capital_nanotech</t>
  </si>
  <si>
    <t>effect add_building =  building_major_capital_nanotech</t>
  </si>
  <si>
    <t>effect add_building =  building_system_capital_nanotech</t>
  </si>
  <si>
    <t>纳米智械</t>
  </si>
  <si>
    <t>effect add_building =  building_deployment_post_nanotech</t>
  </si>
  <si>
    <t>effect add_building =  building_machine_capital_nanotech</t>
  </si>
  <si>
    <t>effect add_building =  building_machine_major_capital_nanotech</t>
  </si>
  <si>
    <t>effect add_building =  building_machine_system_capital_nanotech</t>
  </si>
  <si>
    <t>机器人组装厂</t>
  </si>
  <si>
    <t>effect add_building =  building_robot_assembly_plant</t>
  </si>
  <si>
    <t>机器人装配复合体</t>
  </si>
  <si>
    <t>effect add_building =  building_robot_assembly_complex</t>
  </si>
  <si>
    <t>机械组装厂</t>
  </si>
  <si>
    <t>effect add_building =  building_machine_assembly_plant</t>
  </si>
  <si>
    <t>机械组装复合体</t>
  </si>
  <si>
    <t>effect add_building =  building_machine_assembly_complex</t>
  </si>
  <si>
    <t>产卵池</t>
  </si>
  <si>
    <t>effect add_building =  building_spawning_pool</t>
  </si>
  <si>
    <t>子嗣巢穴</t>
  </si>
  <si>
    <t>effect add_building =  building_offspring_nest</t>
  </si>
  <si>
    <t>升格之室</t>
  </si>
  <si>
    <t>effect add_building =  building_necrophage_elevation_chamber</t>
  </si>
  <si>
    <t>尸解仙堂</t>
  </si>
  <si>
    <t>effect add_building =  building_necrophage_house_of_apotheosis</t>
  </si>
  <si>
    <t>克隆</t>
  </si>
  <si>
    <t>克隆舱</t>
  </si>
  <si>
    <t>effect add_building =  building_clone_vats</t>
  </si>
  <si>
    <t>远古克隆舱</t>
  </si>
  <si>
    <t>effect add_building =  building_clone_army_clone_vat</t>
  </si>
  <si>
    <t>死后就业中心</t>
  </si>
  <si>
    <t>effect add_building =  building_posthumous_employment_center</t>
  </si>
  <si>
    <t>effect add_building =  building_toxic_bath_hive</t>
  </si>
  <si>
    <t>effect add_building =  building_toxic_bath_machine</t>
  </si>
  <si>
    <t>贵族庄园</t>
  </si>
  <si>
    <t>effect add_building =  building_noble_estates</t>
  </si>
  <si>
    <t>奴隶处理设施</t>
  </si>
  <si>
    <t>effect add_building =  building_slave_processing</t>
  </si>
  <si>
    <t>政府建筑</t>
  </si>
  <si>
    <t>警署</t>
  </si>
  <si>
    <t>effect add_building =  building_precinct_house</t>
  </si>
  <si>
    <t>审判厅</t>
  </si>
  <si>
    <t>effect add_building =  building_hall_judgment</t>
  </si>
  <si>
    <t>智械/蜂巢</t>
  </si>
  <si>
    <t>护卫哨所</t>
  </si>
  <si>
    <t>effect add_building =  building_sentinel_posts</t>
  </si>
  <si>
    <t>骑士团主城</t>
  </si>
  <si>
    <t>effect add_building =  building_order_keep</t>
  </si>
  <si>
    <t>骑士团城堡</t>
  </si>
  <si>
    <t>effect add_building =  building_order_castle</t>
  </si>
  <si>
    <t>灵能军团</t>
  </si>
  <si>
    <t>effect add_building =  building_psi_corps</t>
  </si>
  <si>
    <t>大使馆大楼</t>
  </si>
  <si>
    <t>effect add_building =  building_embassy</t>
  </si>
  <si>
    <t>宏伟大使馆大楼</t>
  </si>
  <si>
    <t>effect add_building =  building_grand_embassy</t>
  </si>
  <si>
    <t>盖亚播种器-一期阶段</t>
  </si>
  <si>
    <t>effect add_building =  building_gaiaseeders_1</t>
  </si>
  <si>
    <t>盖亚播种器-二期阶段</t>
  </si>
  <si>
    <t>effect add_building =  building_gaiaseeders_2</t>
  </si>
  <si>
    <t>盖亚播种器-三期阶段</t>
  </si>
  <si>
    <t>effect add_building =  building_gaiaseeders_3</t>
  </si>
  <si>
    <t>盖亚播种器-四期阶段</t>
  </si>
  <si>
    <t>effect add_building =  building_gaiaseeders_4</t>
  </si>
  <si>
    <t>盖亚播种器-收尾阶段</t>
  </si>
  <si>
    <t>effect add_building =  building_gaiaseeders_pc_gaia</t>
  </si>
  <si>
    <t>资源</t>
  </si>
  <si>
    <t>水培农场</t>
  </si>
  <si>
    <t>effect add_building =  building_hydroponics_farm</t>
  </si>
  <si>
    <t>食物加工厂</t>
  </si>
  <si>
    <t>effect add_building =  building_food_processing_facility</t>
  </si>
  <si>
    <t>食物处理中心</t>
  </si>
  <si>
    <t>effect add_building =  building_food_processing_center</t>
  </si>
  <si>
    <t>巴奥有机工厂</t>
  </si>
  <si>
    <t>effect add_building =  building_baol_organic_plant</t>
  </si>
  <si>
    <t>矿物处理站</t>
  </si>
  <si>
    <t>effect add_building =  building_mineral_purification_plant</t>
  </si>
  <si>
    <t>矿物处理中心</t>
  </si>
  <si>
    <t>effect add_building =  building_mineral_purification_hub</t>
  </si>
  <si>
    <t>输电网络</t>
  </si>
  <si>
    <t>effect add_building =  building_energy_grid</t>
  </si>
  <si>
    <t>能源中枢</t>
  </si>
  <si>
    <t>effect add_building =  building_energy_nexus</t>
  </si>
  <si>
    <t>资源仓库</t>
  </si>
  <si>
    <t>effect add_building =  building_resource_silo</t>
  </si>
  <si>
    <t>生物反应堆</t>
  </si>
  <si>
    <t>effect add_building =  building_bio_reactor</t>
  </si>
  <si>
    <t>先进生物反应堆</t>
  </si>
  <si>
    <t>effect add_building =  building_bio_reactor_2</t>
  </si>
  <si>
    <t>合金铸造厂</t>
  </si>
  <si>
    <t>effect add_building =  building_foundry_1</t>
  </si>
  <si>
    <t>巨型合金熔炉</t>
  </si>
  <si>
    <t>effect add_building =  building_foundry_2</t>
  </si>
  <si>
    <t>纳米合金工厂</t>
  </si>
  <si>
    <t>effect add_building =  building_foundry_3</t>
  </si>
  <si>
    <t>民用工业体</t>
  </si>
  <si>
    <t>effect add_building =  building_factory_1</t>
  </si>
  <si>
    <t>民用工业中心</t>
  </si>
  <si>
    <t>effect add_building =  building_factory_2</t>
  </si>
  <si>
    <t>民用工业复制厂群</t>
  </si>
  <si>
    <t>effect add_building =  building_factory_3</t>
  </si>
  <si>
    <t>异星天然气精炼厂</t>
  </si>
  <si>
    <t>effect add_building =  building_refinery</t>
  </si>
  <si>
    <t>化学厂</t>
  </si>
  <si>
    <t>effect add_building =  building_chemical_plant</t>
  </si>
  <si>
    <t>水晶合成厂</t>
  </si>
  <si>
    <t>effect add_building =  building_crystal_plant</t>
  </si>
  <si>
    <t>纳米变形器</t>
  </si>
  <si>
    <t>effect add_building =  building_nanite_transmuter</t>
  </si>
  <si>
    <t>生产部</t>
  </si>
  <si>
    <t>effect add_building =  building_ministry_production</t>
  </si>
  <si>
    <t>资源处理中心</t>
  </si>
  <si>
    <t>effect add_building =  building_production_center</t>
  </si>
  <si>
    <t>协同物流中心</t>
  </si>
  <si>
    <t>effect add_building =  building_coordinated_fulfillment_center_1</t>
  </si>
  <si>
    <t>统一生产力调度设施</t>
  </si>
  <si>
    <t>effect add_building =  building_coordinated_fulfillment_center_2</t>
  </si>
  <si>
    <t>远古精炼厂</t>
  </si>
  <si>
    <t>effect add_building =  building_archaeo_refinery</t>
  </si>
  <si>
    <t>研究实验室</t>
  </si>
  <si>
    <t>effect add_building =  building_research_lab_1</t>
  </si>
  <si>
    <t>研究大楼</t>
  </si>
  <si>
    <t>effect add_building =  building_research_lab_2</t>
  </si>
  <si>
    <t>高级研究大楼</t>
  </si>
  <si>
    <t>effect add_building =  building_research_lab_3</t>
  </si>
  <si>
    <t>研究中心</t>
  </si>
  <si>
    <t>effect add_building =  building_institute</t>
  </si>
  <si>
    <t>星球超级计算机</t>
  </si>
  <si>
    <t>effect add_building =  building_supercomputer</t>
  </si>
  <si>
    <t>远古学院</t>
  </si>
  <si>
    <t>effect add_building =  building_archaeostudies_faculty</t>
  </si>
  <si>
    <t>沃陶姆现实计算机</t>
  </si>
  <si>
    <t>effect add_building =  building_vultaum_reality_computer</t>
  </si>
  <si>
    <t>商业区</t>
  </si>
  <si>
    <t>effect add_building =  building_commercial_zone</t>
  </si>
  <si>
    <t>超级商业复合区</t>
  </si>
  <si>
    <t>effect add_building =  building_commercial_megaplex</t>
  </si>
  <si>
    <t>星际交易所</t>
  </si>
  <si>
    <t>effect add_building =  building_galactic_stock_exchange</t>
  </si>
  <si>
    <t>住房</t>
  </si>
  <si>
    <t>奢侈住所</t>
  </si>
  <si>
    <t>effect add_building =  building_luxury_residence</t>
  </si>
  <si>
    <t>乐土园</t>
  </si>
  <si>
    <t>effect add_building =  building_paradise_dome</t>
  </si>
  <si>
    <t>公共住房</t>
  </si>
  <si>
    <t>effect add_building =  building_communal_housing</t>
  </si>
  <si>
    <t>乌托邦式公共住房</t>
  </si>
  <si>
    <t>effect add_building =  building_communal_housing_large</t>
  </si>
  <si>
    <t>无人机库</t>
  </si>
  <si>
    <t>effect add_building =  building_drone_storage</t>
  </si>
  <si>
    <t>升级版无人机库</t>
  </si>
  <si>
    <t>effect add_building =  building_drone_megastorage</t>
  </si>
  <si>
    <t>蜂巢养殖场</t>
  </si>
  <si>
    <t>effect add_building =  building_hive_warren</t>
  </si>
  <si>
    <t>拓展养殖场</t>
  </si>
  <si>
    <t>effect add_building =  building_expanded_warren</t>
  </si>
  <si>
    <t>全息影像剧场</t>
  </si>
  <si>
    <t>effect add_building =  building_holo_theatres</t>
  </si>
  <si>
    <t>极乐广场</t>
  </si>
  <si>
    <t>effect add_building =  building_hyper_entertainment_forum</t>
  </si>
  <si>
    <t>基因诊所</t>
  </si>
  <si>
    <t>effect add_building =  building_clinic</t>
  </si>
  <si>
    <t>细胞修复中心</t>
  </si>
  <si>
    <t>effect add_building =  building_hospital</t>
  </si>
  <si>
    <t>维护站</t>
  </si>
  <si>
    <t>effect add_building =  building_maintenance_depot</t>
  </si>
  <si>
    <t>奴隶棚屋</t>
  </si>
  <si>
    <t>effect add_building =  building_slave_huts</t>
  </si>
  <si>
    <t>监工住宅</t>
  </si>
  <si>
    <t>effect add_building =  building_overseer_homes</t>
  </si>
  <si>
    <t>护林员小屋</t>
  </si>
  <si>
    <t>effect add_building =  building_ranger_lodge</t>
  </si>
  <si>
    <t>effect add_building =  building_toxic_bath</t>
  </si>
  <si>
    <t>先驱者纪念碑</t>
  </si>
  <si>
    <t>effect add_building =  building_autochthon_monument</t>
  </si>
  <si>
    <t>传承遗迹</t>
  </si>
  <si>
    <t>effect add_building =  building_heritage_site</t>
  </si>
  <si>
    <t>超光速通讯论坛</t>
  </si>
  <si>
    <t>effect add_building =  building_hypercomms_forum</t>
  </si>
  <si>
    <t>行政办公楼</t>
  </si>
  <si>
    <t>effect add_building =  building_bureaucratic_1</t>
  </si>
  <si>
    <t>行政园区</t>
  </si>
  <si>
    <t>effect add_building =  building_bureaucratic_2</t>
  </si>
  <si>
    <t>复合型行政区</t>
  </si>
  <si>
    <t>effect add_building =  building_bureaucratic_3</t>
  </si>
  <si>
    <t>寺庙</t>
  </si>
  <si>
    <t>effect add_building =  building_temple</t>
  </si>
  <si>
    <t>全息神殿</t>
  </si>
  <si>
    <t>effect add_building =  building_holotemple</t>
  </si>
  <si>
    <t>神圣中枢</t>
  </si>
  <si>
    <t>effect add_building =  building_sacred_nexus</t>
  </si>
  <si>
    <t>上行链路节点</t>
  </si>
  <si>
    <t>effect add_building =  building_uplink_node</t>
  </si>
  <si>
    <t>网络枢纽</t>
  </si>
  <si>
    <t>effect add_building =  building_network_junction</t>
  </si>
  <si>
    <t>系统汇流中心</t>
  </si>
  <si>
    <t>effect add_building =  building_system_conflux</t>
  </si>
  <si>
    <t>突触节点</t>
  </si>
  <si>
    <t>effect add_building =  building_hive_node</t>
  </si>
  <si>
    <t>突触群</t>
  </si>
  <si>
    <t>effect add_building =  building_hive_cluster</t>
  </si>
  <si>
    <t>思想集簇</t>
  </si>
  <si>
    <t>effect add_building =  building_hive_confluence</t>
  </si>
  <si>
    <t>祭祀之殿</t>
  </si>
  <si>
    <t>effect add_building =  building_sacrificial_temple_1</t>
  </si>
  <si>
    <t>恐怖全息神庙</t>
  </si>
  <si>
    <t>effect add_building =  building_sacrificial_temple_2</t>
  </si>
  <si>
    <t>大祭祀之殿</t>
  </si>
  <si>
    <t>effect add_building =  building_sacrificial_temple_3</t>
  </si>
  <si>
    <t>长眠庇护所</t>
  </si>
  <si>
    <t>effect add_building =  building_galactic_memorial_1</t>
  </si>
  <si>
    <t>静谧之柱</t>
  </si>
  <si>
    <t>effect add_building =  building_galactic_memorial_2</t>
  </si>
  <si>
    <t>星海纪念堂</t>
  </si>
  <si>
    <t>effect add_building =  building_galactic_memorial_3</t>
  </si>
  <si>
    <t>模拟站点</t>
  </si>
  <si>
    <t>effect add_building =  building_simulation_1</t>
  </si>
  <si>
    <t>模拟中心</t>
  </si>
  <si>
    <t>effect add_building =  building_simulation_2</t>
  </si>
  <si>
    <t>模拟复合体</t>
  </si>
  <si>
    <t>effect add_building =  building_simulation_3</t>
  </si>
  <si>
    <t>企业文化馆</t>
  </si>
  <si>
    <t>effect add_building =  building_corporate_monument</t>
  </si>
  <si>
    <t>商业管理枢纽</t>
  </si>
  <si>
    <t>effect add_building =  building_corporate_site</t>
  </si>
  <si>
    <t>协同论坛</t>
  </si>
  <si>
    <t>effect add_building =  building_corporate_forum</t>
  </si>
  <si>
    <t>感知站点</t>
  </si>
  <si>
    <t>effect add_building =  building_sensorium_1</t>
  </si>
  <si>
    <t>感知中心</t>
  </si>
  <si>
    <t>effect add_building =  building_sensorium_2</t>
  </si>
  <si>
    <t>感知复合体</t>
  </si>
  <si>
    <t>effect add_building =  building_sensorium_3</t>
  </si>
  <si>
    <t>自新博物馆</t>
  </si>
  <si>
    <t>effect add_building =  building_autocurating_vault</t>
  </si>
  <si>
    <t>信念堡垒</t>
  </si>
  <si>
    <t>effect add_building =  building_citadel_of_faith</t>
  </si>
  <si>
    <t>收藏宝库</t>
  </si>
  <si>
    <t>effect add_building =  building_corporate_vault</t>
  </si>
  <si>
    <t>阿尔法枢纽</t>
  </si>
  <si>
    <t>effect add_building =  building_alpha_hub</t>
  </si>
  <si>
    <t>有机庇护所</t>
  </si>
  <si>
    <t>effect add_building =  building_organic_sanctuary</t>
  </si>
  <si>
    <t>有机天堂</t>
  </si>
  <si>
    <t>effect add_building =  building_organic_paradise</t>
  </si>
  <si>
    <t>第一联盟归档办公室</t>
  </si>
  <si>
    <t>effect add_building =  building_league_offices</t>
  </si>
  <si>
    <t>军事学院</t>
  </si>
  <si>
    <t>effect add_building =  building_military_academy</t>
  </si>
  <si>
    <t>恐惧营地</t>
  </si>
  <si>
    <t>effect add_building =  building_dread_encampment</t>
  </si>
  <si>
    <t>要塞</t>
  </si>
  <si>
    <t>effect add_building =  building_stronghold</t>
  </si>
  <si>
    <t>堡垒</t>
  </si>
  <si>
    <t>effect add_building =  building_fortress</t>
  </si>
  <si>
    <t>行星护盾生成器</t>
  </si>
  <si>
    <t>effect add_building =  building_planetary_shield_generator</t>
  </si>
  <si>
    <t>微粒捕获陷阱</t>
  </si>
  <si>
    <t>effect add_building =  building_mote_harvesters</t>
  </si>
  <si>
    <t>气体采集井</t>
  </si>
  <si>
    <t>effect add_building =  building_gas_extractors</t>
  </si>
  <si>
    <t>水晶矿井</t>
  </si>
  <si>
    <t>effect add_building =  building_crystal_mines</t>
  </si>
  <si>
    <t>贝赛里安发电站</t>
  </si>
  <si>
    <t>effect add_building =  building_betharian_power_plant</t>
  </si>
  <si>
    <t>异星动物园</t>
  </si>
  <si>
    <t>effect add_building =  building_xeno_zoo</t>
  </si>
  <si>
    <t>前超光速文明</t>
  </si>
  <si>
    <t>简陋棚屋</t>
  </si>
  <si>
    <t>effect add_building =  building_crude_huts</t>
  </si>
  <si>
    <t>粗糙住房</t>
  </si>
  <si>
    <t>effect add_building =  building_primitive_dwellings</t>
  </si>
  <si>
    <t>石头宫殿</t>
  </si>
  <si>
    <t>effect add_building =  building_stone_palace</t>
  </si>
  <si>
    <t>原始工厂</t>
  </si>
  <si>
    <t>effect add_building =  building_primitive_factory</t>
  </si>
  <si>
    <t>原始矿坑</t>
  </si>
  <si>
    <t>effect add_building =  building_primitive_mine</t>
  </si>
  <si>
    <t>原始发电厂</t>
  </si>
  <si>
    <t>effect add_building =  building_primitive_power_plant</t>
  </si>
  <si>
    <t>原始农场</t>
  </si>
  <si>
    <t>effect add_building =  building_primitive_farm</t>
  </si>
  <si>
    <t>地方首府</t>
  </si>
  <si>
    <t>effect add_building =  building_primitive_capital</t>
  </si>
  <si>
    <t>市区住宅</t>
  </si>
  <si>
    <t>effect add_building =  building_urban_dwellings</t>
  </si>
  <si>
    <t>射电望远镜阵列</t>
  </si>
  <si>
    <t>effect add_building =  building_pre_ftl_radio_telescope</t>
  </si>
  <si>
    <t>简单蜂巢</t>
  </si>
  <si>
    <t>effect add_building =  building_hive_crude_huts</t>
  </si>
  <si>
    <t>早期群落</t>
  </si>
  <si>
    <t>effect add_building =  building_hive_primitive_dwellings</t>
  </si>
  <si>
    <t>石制蜂巢</t>
  </si>
  <si>
    <t>effect add_building =  building_hive_stone_palace</t>
  </si>
  <si>
    <t>effect add_building =  building_hive_primitive_factory</t>
  </si>
  <si>
    <t>effect add_building =  building_hive_primitive_mine</t>
  </si>
  <si>
    <t>effect add_building =  building_hive_primitive_power_plant</t>
  </si>
  <si>
    <t>effect add_building =  building_hive_primitive_farm</t>
  </si>
  <si>
    <t>大陆节点</t>
  </si>
  <si>
    <t>effect add_building =  building_hive_primitive_capital</t>
  </si>
  <si>
    <t>工蜂储仓</t>
  </si>
  <si>
    <t>effect add_building =  building_hive_urban_dwellings</t>
  </si>
  <si>
    <t>effect add_building =  building_primitive_clinic</t>
  </si>
  <si>
    <t>达恰</t>
  </si>
  <si>
    <t>盖亚播种器</t>
  </si>
  <si>
    <t>effect add_building =  building_solarpunk_gaiaseeder</t>
  </si>
  <si>
    <t>自然保护区小屋</t>
  </si>
  <si>
    <t>effect add_building =  building_solarpunk_ranger_lodge</t>
  </si>
  <si>
    <t>伟大树苗</t>
  </si>
  <si>
    <t>effect add_building =  building_solarpunk_sapling</t>
  </si>
  <si>
    <t>悬吊城市</t>
  </si>
  <si>
    <t>effect add_building =  building_solarpunk_organic_paradise</t>
  </si>
  <si>
    <t>鼠鼠</t>
  </si>
  <si>
    <t>垃圾堆</t>
  </si>
  <si>
    <t>effect add_building =  building_junkheap</t>
  </si>
  <si>
    <t>时之螶</t>
  </si>
  <si>
    <t>欧米茄同调装置</t>
  </si>
  <si>
    <t>effect add_building =  building_akx_worm_3</t>
  </si>
  <si>
    <t>大金字塔</t>
  </si>
  <si>
    <t>effect add_building =  building_great_pyramid</t>
  </si>
  <si>
    <t>文化中心</t>
  </si>
  <si>
    <t>effect add_building =  building_artist_patron</t>
  </si>
  <si>
    <t>废物回收中心</t>
  </si>
  <si>
    <t>effect add_building =  building_waste_reprocessing_center</t>
  </si>
  <si>
    <t>拜金教神龛</t>
  </si>
  <si>
    <t>effect add_building =  building_nuumismatic_shrine</t>
  </si>
  <si>
    <t>卡兰卡水晶工厂</t>
  </si>
  <si>
    <t>effect add_building =  building_crystal_plant_2</t>
  </si>
  <si>
    <t>织缕圣所</t>
  </si>
  <si>
    <t>effect add_building =  building_composer_sanctum</t>
  </si>
  <si>
    <t>喰煞圣所</t>
  </si>
  <si>
    <t>effect add_building =  building_eater_sanctum</t>
  </si>
  <si>
    <t>器具圣所</t>
  </si>
  <si>
    <t>effect add_building =  building_instrument_sanctum</t>
  </si>
  <si>
    <t>低语圣所</t>
  </si>
  <si>
    <t>effect add_building =  building_whisperers_sanctum</t>
  </si>
  <si>
    <t>失落帝国</t>
  </si>
  <si>
    <t>远古控制中心</t>
  </si>
  <si>
    <t>effect add_building =  building_ancient_control_center</t>
  </si>
  <si>
    <t>庄严核心</t>
  </si>
  <si>
    <t>effect add_building =  building_ancient_hive_capital</t>
  </si>
  <si>
    <t>远古宫殿</t>
  </si>
  <si>
    <t>effect add_building =  building_ancient_palace</t>
  </si>
  <si>
    <t>外星保护区</t>
  </si>
  <si>
    <t>effect add_building =  building_fe_xeno_zoo</t>
  </si>
  <si>
    <t>effect add_building =  building_hab_fe_capital</t>
  </si>
  <si>
    <t>主档案库</t>
  </si>
  <si>
    <t>effect add_building =  building_master_archive</t>
  </si>
  <si>
    <t>相移九天神殿</t>
  </si>
  <si>
    <t>effect add_building =  building_empyrean_shrine</t>
  </si>
  <si>
    <t>远古冷冻室</t>
  </si>
  <si>
    <t>effect add_building =  building_ancient_cryo_chamber</t>
  </si>
  <si>
    <t>富足商埠</t>
  </si>
  <si>
    <t>effect add_building =  building_affluence_emporium</t>
  </si>
  <si>
    <t>财富中心</t>
  </si>
  <si>
    <t>effect add_building =  building_affluence_center</t>
  </si>
  <si>
    <t>营养复合体</t>
  </si>
  <si>
    <t>effect add_building =  building_nourishment_complex</t>
  </si>
  <si>
    <t>营养中心</t>
  </si>
  <si>
    <t>effect add_building =  building_nourishment_center</t>
  </si>
  <si>
    <t>次元复制机</t>
  </si>
  <si>
    <t>effect add_building =  building_dimensional_replicator</t>
  </si>
  <si>
    <t>次元制造机</t>
  </si>
  <si>
    <t>effect add_building =  building_dimensional_fabricator</t>
  </si>
  <si>
    <t>三级奇点</t>
  </si>
  <si>
    <t>effect add_building =  building_class_3_singularity</t>
  </si>
  <si>
    <t>四级奇点</t>
  </si>
  <si>
    <t>effect add_building =  building_class_4_singularity</t>
  </si>
  <si>
    <t>超级铸造厂</t>
  </si>
  <si>
    <t>effect add_building =  building_micro_forge</t>
  </si>
  <si>
    <t>纳米熔炉</t>
  </si>
  <si>
    <t>effect add_building =  building_nano_forge</t>
  </si>
  <si>
    <t>天空穹顶</t>
  </si>
  <si>
    <t>effect add_building =  building_fe_sky_dome</t>
  </si>
  <si>
    <t>九天穹顶</t>
  </si>
  <si>
    <t>effect add_building =  building_fe_dome</t>
  </si>
  <si>
    <t>重盾垣壁</t>
  </si>
  <si>
    <t>effect add_building =  building_fe_fortress</t>
  </si>
  <si>
    <t>神盾基地</t>
  </si>
  <si>
    <t>effect add_building =  building_fe_stronghold</t>
  </si>
  <si>
    <t>全晓管理机构</t>
  </si>
  <si>
    <t>effect add_building =  building_fe_administration_1</t>
  </si>
  <si>
    <t>全知管理机构</t>
  </si>
  <si>
    <t>effect add_building =  building_fe_administration_2</t>
  </si>
  <si>
    <t>假突触集簇</t>
  </si>
  <si>
    <t>effect add_building =  building_fe_administration_hive_1</t>
  </si>
  <si>
    <t>假突触轴突</t>
  </si>
  <si>
    <t>effect add_building =  building_fe_administration_hive_2</t>
  </si>
  <si>
    <t>分型协调点</t>
  </si>
  <si>
    <t>effect add_building =  building_fe_administration_machine_1</t>
  </si>
  <si>
    <t>量子协调点</t>
  </si>
  <si>
    <t>effect add_building =  building_fe_administration_machine_2</t>
  </si>
  <si>
    <t>天国圣所</t>
  </si>
  <si>
    <t>effect add_building =  building_fe_temple_1</t>
  </si>
  <si>
    <t>天国圣堂</t>
  </si>
  <si>
    <t>effect add_building =  building_fe_temple_2</t>
  </si>
  <si>
    <t>机器人生产节点</t>
  </si>
  <si>
    <t>effect add_building =  building_fe_assembly_1</t>
  </si>
  <si>
    <t>机器人量子生产中心</t>
  </si>
  <si>
    <t>effect add_building =  building_fe_assembly_2</t>
  </si>
  <si>
    <t>分子焕活所</t>
  </si>
  <si>
    <t>effect add_building =  building_fe_clinic_1</t>
  </si>
  <si>
    <t>生物再生所</t>
  </si>
  <si>
    <t>effect add_building =  building_fe_clinic_2</t>
  </si>
  <si>
    <t>司法复合体</t>
  </si>
  <si>
    <t>effect add_building =  building_fe_security_1</t>
  </si>
  <si>
    <t>司法殿堂</t>
  </si>
  <si>
    <t>effect add_building =  building_fe_security_2</t>
  </si>
  <si>
    <t>星系贸易中心</t>
  </si>
  <si>
    <t>effect add_building =  building_fe_market_1</t>
  </si>
  <si>
    <t>星际贸易枢纽</t>
  </si>
  <si>
    <t>effect add_building =  building_fe_market_2</t>
  </si>
  <si>
    <t>皱缩空间仓库</t>
  </si>
  <si>
    <t>effect add_building =  building_fe_silo_1</t>
  </si>
  <si>
    <t>高维度仓库</t>
  </si>
  <si>
    <t>effect add_building =  building_fe_silo_2</t>
  </si>
  <si>
    <t>虚拟极乐广场</t>
  </si>
  <si>
    <t>effect add_building =  building_fe_entertainment_1</t>
  </si>
  <si>
    <t>无尽极乐枢纽</t>
  </si>
  <si>
    <t>effect add_building =  building_fe_entertainment_2</t>
  </si>
  <si>
    <t>量子创新枢纽</t>
  </si>
  <si>
    <t>effect add_building =  building_fe_lab_1</t>
  </si>
  <si>
    <t>超然创新部</t>
  </si>
  <si>
    <t>effect add_building =  building_fe_lab_2</t>
  </si>
  <si>
    <t>量子钻采工厂</t>
  </si>
  <si>
    <t>effect add_building =  building_fe_mine_1</t>
  </si>
  <si>
    <t>量子钻穿中心</t>
  </si>
  <si>
    <t>effect add_building =  building_fe_mine_2</t>
  </si>
  <si>
    <t>分部</t>
  </si>
  <si>
    <t>私人矿业财团</t>
  </si>
  <si>
    <t>effect add_building =  building_private_mining_consortium</t>
  </si>
  <si>
    <t>快餐连锁</t>
  </si>
  <si>
    <t>effect add_building =  building_food_conglomerate</t>
  </si>
  <si>
    <t>虚拟娱乐工作室</t>
  </si>
  <si>
    <t>effect add_building =  building_virtual_entertainment_studios</t>
  </si>
  <si>
    <t>私人军工厂</t>
  </si>
  <si>
    <t>effect add_building =  building_private_shipyards</t>
  </si>
  <si>
    <t>佣兵联络处</t>
  </si>
  <si>
    <t>effect add_building =  building_military_contractors</t>
  </si>
  <si>
    <t>公关公司</t>
  </si>
  <si>
    <t>effect add_building =  building_public_relations_office</t>
  </si>
  <si>
    <t>私人研究所</t>
  </si>
  <si>
    <t>effect add_building =  building_private_research_initiative</t>
  </si>
  <si>
    <t>游乐城</t>
  </si>
  <si>
    <t>effect add_building =  building_amusement_megaplex</t>
  </si>
  <si>
    <t>商业论坛</t>
  </si>
  <si>
    <t>effect add_building =  building_commercial_forum</t>
  </si>
  <si>
    <t>企业大使馆</t>
  </si>
  <si>
    <t>effect add_building =  building_corporate_embassy</t>
  </si>
  <si>
    <t>非法开采作业</t>
  </si>
  <si>
    <t>effect add_building =  building_wildcat_miners</t>
  </si>
  <si>
    <t>有机回收中心</t>
  </si>
  <si>
    <t>effect add_building =  building_bio_reprocessing_facilities</t>
  </si>
  <si>
    <t>地下制毒工厂</t>
  </si>
  <si>
    <t>effect add_building =  building_underground_chemists</t>
  </si>
  <si>
    <t>拆解厂</t>
  </si>
  <si>
    <t>effect add_building =  building_wrecking_yards</t>
  </si>
  <si>
    <t>海盗自由港</t>
  </si>
  <si>
    <t>effect add_building =  building_pirate_haven</t>
  </si>
  <si>
    <t>地下俱乐部</t>
  </si>
  <si>
    <t>effect add_building =  building_underground_clubs</t>
  </si>
  <si>
    <t>犯罪集团皮包公司</t>
  </si>
  <si>
    <t>effect add_building =  building_syndicate_outreach_office</t>
  </si>
  <si>
    <t>非法研究实验室</t>
  </si>
  <si>
    <t>effect add_building =  building_illicit_research_labs</t>
  </si>
  <si>
    <t>走私港</t>
  </si>
  <si>
    <t>effect add_building =  building_smuggling_rings</t>
  </si>
  <si>
    <t>假情报中心</t>
  </si>
  <si>
    <t>effect add_building =  building_disinformation_center</t>
  </si>
  <si>
    <t>邪教神殿</t>
  </si>
  <si>
    <t>effect add_building =  building_subversive_shrine</t>
  </si>
  <si>
    <t>繁荣神殿</t>
  </si>
  <si>
    <t>effect add_building =  building_temple_of_prosperity</t>
  </si>
  <si>
    <t>高管度假村</t>
  </si>
  <si>
    <t>effect add_building =  building_executive_retreat</t>
  </si>
  <si>
    <t>外星拓展中介</t>
  </si>
  <si>
    <t>effect add_building =  building_xeno_tourism_agency</t>
  </si>
  <si>
    <t>帝国特许口岸</t>
  </si>
  <si>
    <t>effect add_building =  building_imperial_concession_port</t>
  </si>
  <si>
    <t>骑士游乐场</t>
  </si>
  <si>
    <t>effect add_building =  building_knightly_theme_park</t>
  </si>
  <si>
    <t>企业诊所</t>
  </si>
  <si>
    <t>effect add_building =  building_corporate_clinics</t>
  </si>
  <si>
    <t>外域植入体中心</t>
  </si>
  <si>
    <t>effect add_building =  building_augmentation_bazaars_branch</t>
  </si>
  <si>
    <t>宗主驻营</t>
  </si>
  <si>
    <t>effect add_building =  holding_garrison</t>
  </si>
  <si>
    <t>轨道装配复合体</t>
  </si>
  <si>
    <t>effect add_building =  holding_orbital_assembly_complex</t>
  </si>
  <si>
    <t>真理部</t>
  </si>
  <si>
    <t>effect add_building =  holding_propaganda_office</t>
  </si>
  <si>
    <t>卫星园区</t>
  </si>
  <si>
    <t>effect add_building =  holding_satellite_campus</t>
  </si>
  <si>
    <t>商埠</t>
  </si>
  <si>
    <t>effect add_building =  holding_emporium</t>
  </si>
  <si>
    <t>援助机构</t>
  </si>
  <si>
    <t>effect add_building =  holding_aid_agency</t>
  </si>
  <si>
    <t>能量部</t>
  </si>
  <si>
    <t>effect add_building =  holding_energy_requisitorium</t>
  </si>
  <si>
    <t>提炼部</t>
  </si>
  <si>
    <t>effect add_building =  holding_material_requisitorium</t>
  </si>
  <si>
    <t>收获部</t>
  </si>
  <si>
    <t>effect add_building =  holding_produce_requisitorium</t>
  </si>
  <si>
    <t>分离蜂巢</t>
  </si>
  <si>
    <t>effect add_building =  holding_splinter_hive</t>
  </si>
  <si>
    <t>分布式处理器</t>
  </si>
  <si>
    <t>effect add_building =  holding_distributed_processing</t>
  </si>
  <si>
    <t>effect add_building =  holding_offspring_nest</t>
  </si>
  <si>
    <t>外域铸造厂</t>
  </si>
  <si>
    <t>effect add_building =  holding_offworld_foundry</t>
  </si>
  <si>
    <t>警戒指挥部</t>
  </si>
  <si>
    <t>effect add_building =  holding_overlord_vigil_command</t>
  </si>
  <si>
    <t>科研部</t>
  </si>
  <si>
    <t>effect add_building =  holding_parasitic_algorithms</t>
  </si>
  <si>
    <t>贵族行宫</t>
  </si>
  <si>
    <t>effect add_building =  holding_noble_vacation_homes</t>
  </si>
  <si>
    <t>恐惧前哨</t>
  </si>
  <si>
    <t>effect add_building =  holding_dread_outpost</t>
  </si>
  <si>
    <t>公共住房计划推广</t>
  </si>
  <si>
    <t>effect add_building =  holding_communal_housing_outreach</t>
  </si>
  <si>
    <t>盖亚播种器前哨</t>
  </si>
  <si>
    <t>effect add_building =  holding_idyllic_bloom</t>
  </si>
  <si>
    <t>再就业中心</t>
  </si>
  <si>
    <t>effect add_building =  holding_reemployment_center</t>
  </si>
  <si>
    <t>招募办公室</t>
  </si>
  <si>
    <t>effect add_building =  holding_recruitment_office</t>
  </si>
  <si>
    <t>effect add_building =  holding_park_ranger_lodge</t>
  </si>
  <si>
    <t>生命之树苗</t>
  </si>
  <si>
    <t>effect add_building =  holding_tree_of_life_sapling</t>
  </si>
  <si>
    <t>实验性坑洞</t>
  </si>
  <si>
    <t>effect add_building =  holding_experimental_crater</t>
  </si>
  <si>
    <t>effect add_building =  holding_organic_sanctuary</t>
  </si>
  <si>
    <t>连锁企业总部</t>
  </si>
  <si>
    <t>effect add_building =  holding_franchise_headquarters</t>
  </si>
  <si>
    <t>献祭神龛</t>
  </si>
  <si>
    <t>effect add_building =  holding_sacrificial_shrine</t>
  </si>
  <si>
    <t>effect add_building =  holding_toxic_bath</t>
  </si>
  <si>
    <t>诱变重构池</t>
  </si>
  <si>
    <t>effect add_building =  holding_toxic_bath_hive</t>
  </si>
  <si>
    <t>effect add_building =  holding_toxic_bath_machine</t>
  </si>
  <si>
    <t>骑士团支部</t>
  </si>
  <si>
    <t>effect add_building =  holding_knight_commandery</t>
  </si>
  <si>
    <t>基因组服务外延</t>
  </si>
  <si>
    <t>effect add_building =  holding_transcendental_retreat</t>
  </si>
  <si>
    <t>废金精炼厂</t>
  </si>
  <si>
    <t>effect add_building =  building_low_tech_scrap_refinery</t>
  </si>
  <si>
    <t>行政中心</t>
  </si>
  <si>
    <t>effect add_building =  building_low_tech_admin_hub</t>
  </si>
  <si>
    <t>发电站</t>
  </si>
  <si>
    <t>effect add_building =  building_low_tech_power_plant</t>
  </si>
  <si>
    <t>应急农场</t>
  </si>
  <si>
    <t>effect add_building =  building_low_tech_farm</t>
  </si>
  <si>
    <t>指挥中心</t>
  </si>
  <si>
    <t>effect add_building =  building_low_tech_capital</t>
  </si>
  <si>
    <t>实验中心</t>
  </si>
  <si>
    <t>effect add_building =  building_low_tech_research_lab</t>
  </si>
  <si>
    <t>effect add_building =  building_paragon_memory_vaults</t>
  </si>
  <si>
    <t>领袖</t>
  </si>
  <si>
    <t>低语金字塔</t>
  </si>
  <si>
    <t>effect add_building =  building_the_beholder</t>
  </si>
  <si>
    <t>受控生态圈</t>
  </si>
  <si>
    <t>effect add_building =  building_contained_ecosphere</t>
  </si>
  <si>
    <t>星界行动</t>
  </si>
  <si>
    <t>星界虹吸</t>
  </si>
  <si>
    <t>effect add_building =  building_astral_siphon_1</t>
  </si>
  <si>
    <t>星界漏斗</t>
  </si>
  <si>
    <t>effect add_building =  building_astral_siphon_2</t>
  </si>
  <si>
    <t>星界节点</t>
  </si>
  <si>
    <t>effect add_building =  building_astral_siphon_3</t>
  </si>
  <si>
    <t>风暴</t>
  </si>
  <si>
    <t>风暴吸引中心</t>
  </si>
  <si>
    <t>effect add_building =  building_storm_attraction_center</t>
  </si>
  <si>
    <t>先进风暴吸引中心</t>
  </si>
  <si>
    <t>effect add_building =  building_advanced_storm_attraction_center</t>
  </si>
  <si>
    <t>风暴驱斥中心</t>
  </si>
  <si>
    <t>effect add_building =  building_storm_repellent_center</t>
  </si>
  <si>
    <t>先进风暴驱斥中心</t>
  </si>
  <si>
    <t>effect add_building =  building_advanced_storm_repellent_center</t>
  </si>
  <si>
    <t>风暴救援中心</t>
  </si>
  <si>
    <t>effect add_building =  building_storm_resistant_production</t>
  </si>
  <si>
    <t>风暴抑制器</t>
  </si>
  <si>
    <t>effect add_building =  building_advanced_storm_resistant_production</t>
  </si>
  <si>
    <t>爱国庆典实验</t>
  </si>
  <si>
    <t>effect add_building =  building_adakkaria_patriotic_institute</t>
  </si>
  <si>
    <t>星际气象观测台</t>
  </si>
  <si>
    <t>effect add_building =  building_astrometeorology_observation_center</t>
  </si>
  <si>
    <t>风暴召唤剧场</t>
  </si>
  <si>
    <t>effect add_building =  building_storm_summoning_theater</t>
  </si>
  <si>
    <t>全息风暴展厅</t>
  </si>
  <si>
    <t>effect add_building =  building_storm_holo_theater</t>
  </si>
  <si>
    <t>宏伟风暴剧场</t>
  </si>
  <si>
    <t>effect add_building =  building_storm_grand_theater</t>
  </si>
  <si>
    <t>effect add_building =  building_augmentation_bazaars</t>
  </si>
  <si>
    <t>染色体服务中心</t>
  </si>
  <si>
    <t>effect add_building =  building_transcendental_retreat</t>
  </si>
  <si>
    <t>基因组保存养殖场</t>
  </si>
  <si>
    <t>effect add_building =  building_hive_transcendental_retreat</t>
  </si>
  <si>
    <t>思想殿堂</t>
  </si>
  <si>
    <t>effect add_building =  building_amphitheater_of_the_mind</t>
  </si>
  <si>
    <t>思宏礼堂</t>
  </si>
  <si>
    <t>effect add_building =  building_grand_concert_hall_of_the_mind</t>
  </si>
  <si>
    <t>钢铁营房</t>
  </si>
  <si>
    <t>effect add_building =  building_battlement_of_steel</t>
  </si>
  <si>
    <t>钢铁圣营</t>
  </si>
  <si>
    <t>effect add_building =  building_grand_battlements_of_steel</t>
  </si>
  <si>
    <t>劳力圣所</t>
  </si>
  <si>
    <t>effect add_building =  building_sanctuary_of_toil</t>
  </si>
  <si>
    <t>劳力圣堂</t>
  </si>
  <si>
    <t>effect add_building =  building_grand_cathedral_of_toil</t>
  </si>
  <si>
    <t>使团熔炉</t>
  </si>
  <si>
    <t>effect add_building =  building_forge_of_the_fellowship</t>
  </si>
  <si>
    <t>使团巨炉</t>
  </si>
  <si>
    <t>effect add_building =  building_grand_forge_of_the_fellowship</t>
  </si>
  <si>
    <t>强化之圣堂</t>
  </si>
  <si>
    <t>effect add_building =  building_the_sanctum_of_augmentation</t>
  </si>
  <si>
    <t>联合强化之圣堂</t>
  </si>
  <si>
    <t>effect add_building =  building_the_united_sanctum_of_augmentation</t>
  </si>
  <si>
    <t>人格仓库</t>
  </si>
  <si>
    <t>effect add_building =  building_identity_repository</t>
  </si>
  <si>
    <t>废弃基因诊所</t>
  </si>
  <si>
    <t>effect add_building =  building_abandoned_gene_clinic</t>
  </si>
  <si>
    <t>处理单元</t>
  </si>
  <si>
    <t>effect add_building =  building_lathe_capital</t>
  </si>
  <si>
    <t>处理单元：并行</t>
  </si>
  <si>
    <t>effect add_building =  building_lathe_major_capital</t>
  </si>
  <si>
    <t>处理单元：矢量</t>
  </si>
  <si>
    <t>effect add_building =  building_lathe_super_capital</t>
  </si>
  <si>
    <t>突触共振器</t>
  </si>
  <si>
    <t>effect add_building =  building_lathe_resonator</t>
  </si>
  <si>
    <t>神经稳定器</t>
  </si>
  <si>
    <t>effect add_building =  building_lathe_stabilisator</t>
  </si>
  <si>
    <t>突触超频器</t>
  </si>
  <si>
    <t>effect add_building =  building_lathe_overclocker</t>
  </si>
  <si>
    <t>突触保存器</t>
  </si>
  <si>
    <t>effect add_building =  building_lathe_preserver</t>
  </si>
  <si>
    <t>拓展反应堆</t>
  </si>
  <si>
    <t>effect add_building =  building_lathe_reactor</t>
  </si>
  <si>
    <t>突触维持器</t>
  </si>
  <si>
    <t>effect add_building =  building_lathe_life_support</t>
  </si>
  <si>
    <t>突触沉思器</t>
  </si>
  <si>
    <t>effect add_building =  building_lathe_cogitator</t>
  </si>
  <si>
    <t>突触验证器</t>
  </si>
  <si>
    <t>effect add_building =  building_lathe_validator</t>
  </si>
  <si>
    <t>义体化</t>
  </si>
  <si>
    <t>强化改造中心</t>
  </si>
  <si>
    <t>effect add_building =  building_augmentation_center</t>
  </si>
  <si>
    <t>义体斗兽场</t>
  </si>
  <si>
    <t>effect add_building =  building_cyberdome</t>
  </si>
  <si>
    <t>合成化</t>
  </si>
  <si>
    <t>人格复合体</t>
  </si>
  <si>
    <t>effect add_building =  building_identity_complex</t>
  </si>
  <si>
    <t>人工智能商埠</t>
  </si>
  <si>
    <t>effect add_building =  building_ai_emporium</t>
  </si>
  <si>
    <t>思想清理诊所</t>
  </si>
  <si>
    <t>effect add_building =  building_clear_thought_clinic</t>
  </si>
  <si>
    <t>纳米研究设施</t>
  </si>
  <si>
    <t>effect add_building =  building_nanolab_1</t>
  </si>
  <si>
    <t>纳米研究复合体</t>
  </si>
  <si>
    <t>effect add_building =  building_nanolab_2</t>
  </si>
  <si>
    <t>effect add_building =  building_nanotech_cauldron</t>
  </si>
  <si>
    <t>策展人</t>
  </si>
  <si>
    <t>全息地质博物馆</t>
  </si>
  <si>
    <t>effect add_building =  xeno_geology_holomuseum</t>
  </si>
  <si>
    <t>全息惊奇博物馆</t>
  </si>
  <si>
    <t>effect add_building =  aesthetic_wonders_holomuseum</t>
  </si>
  <si>
    <t>全息历史博物馆</t>
  </si>
  <si>
    <t>effect add_building =  galactic_history_holomuseum</t>
  </si>
  <si>
    <t>野生动物农场</t>
  </si>
  <si>
    <t>effect add_building =  wildlife_ranch</t>
  </si>
  <si>
    <t>野生动物地段</t>
  </si>
  <si>
    <t>effect add_building =  wildlife_ranch_2</t>
  </si>
  <si>
    <t>野生动物中枢</t>
  </si>
  <si>
    <t>effect add_building =  wildlife_ranch_3</t>
  </si>
  <si>
    <t>狩猎场</t>
  </si>
  <si>
    <t>effect add_building =  hunting_grounds</t>
  </si>
  <si>
    <t>狩猎地段</t>
  </si>
  <si>
    <t>effect add_building =  hunting_grounds_2</t>
  </si>
  <si>
    <t>狩猎中枢</t>
  </si>
  <si>
    <t>effect add_building =  hunting_grounds_3</t>
  </si>
  <si>
    <t>野生动物保护区</t>
  </si>
  <si>
    <t>effect add_building =  wildlife_sanctuary</t>
  </si>
  <si>
    <t>先进保护区</t>
  </si>
  <si>
    <t>effect add_building =  wildlife_sanctuary_2</t>
  </si>
  <si>
    <t>中枢保护区</t>
  </si>
  <si>
    <t>effect add_building =  wildlife_sanctuary_3</t>
  </si>
  <si>
    <t>原始竞技场</t>
  </si>
  <si>
    <t>effect add_building =  primal_arena</t>
  </si>
  <si>
    <t>原始驯兽场</t>
  </si>
  <si>
    <t>effect add_building =  primal_arena_2</t>
  </si>
  <si>
    <t>原始斗兽场</t>
  </si>
  <si>
    <t>effect add_building =  primal_arena_3</t>
  </si>
  <si>
    <t>共生节点</t>
  </si>
  <si>
    <t>effect add_building =  symbiosis_nexus</t>
  </si>
  <si>
    <t>共生地带</t>
  </si>
  <si>
    <t>effect add_building =  symbiosis_nexus_2</t>
  </si>
  <si>
    <t>共生中枢</t>
  </si>
  <si>
    <t>effect add_building =  symbiosis_nexus_3</t>
  </si>
  <si>
    <t>3.14科技代码（2024.12.06）</t>
  </si>
  <si>
    <t>添加可学科技代码：</t>
  </si>
  <si>
    <t>research_all_technologies</t>
  </si>
  <si>
    <t>添加全部科技代码：</t>
  </si>
  <si>
    <t>research_all_technologies 1</t>
  </si>
  <si>
    <t>物理学</t>
  </si>
  <si>
    <t>力场
操控</t>
  </si>
  <si>
    <t>基础隐形场</t>
  </si>
  <si>
    <t>t2</t>
  </si>
  <si>
    <t>tech_cloaking_1</t>
  </si>
  <si>
    <t>高级隐形场</t>
  </si>
  <si>
    <t>t3</t>
  </si>
  <si>
    <t>tech_cloaking_2</t>
  </si>
  <si>
    <t>精英隐形场</t>
  </si>
  <si>
    <t>t4</t>
  </si>
  <si>
    <t>tech_cloaking_3</t>
  </si>
  <si>
    <t>暗物质隐形场</t>
  </si>
  <si>
    <t>t5</t>
  </si>
  <si>
    <t>tech_cloaking_dark_matter</t>
  </si>
  <si>
    <t>偏射盾</t>
  </si>
  <si>
    <t>t0</t>
  </si>
  <si>
    <t>tech_shields_1</t>
  </si>
  <si>
    <t>改良偏射盾</t>
  </si>
  <si>
    <t>t1</t>
  </si>
  <si>
    <t>tech_shields_2</t>
  </si>
  <si>
    <t>护盾</t>
  </si>
  <si>
    <t>tech_shields_3</t>
  </si>
  <si>
    <t>先进护盾</t>
  </si>
  <si>
    <t>tech_shields_4</t>
  </si>
  <si>
    <t>超级护盾</t>
  </si>
  <si>
    <t>tech_shields_5</t>
  </si>
  <si>
    <t>护盾电容</t>
  </si>
  <si>
    <t>tech_shield_rechargers_1</t>
  </si>
  <si>
    <t>护盾硬化</t>
  </si>
  <si>
    <t>tech_shield_hardeners_1</t>
  </si>
  <si>
    <t>先进护盾硬化</t>
  </si>
  <si>
    <t>tech_shield_hardeners_2</t>
  </si>
  <si>
    <t>行星护盾</t>
  </si>
  <si>
    <t>tech_planetary_shield_generator</t>
  </si>
  <si>
    <t>高能电容器</t>
  </si>
  <si>
    <t>tech_power_plant_1</t>
  </si>
  <si>
    <t>力场调制</t>
  </si>
  <si>
    <t>tech_power_plant_2</t>
  </si>
  <si>
    <t>量子能态</t>
  </si>
  <si>
    <t>tech_power_plant_3</t>
  </si>
  <si>
    <t>量子场操控</t>
  </si>
  <si>
    <t>tech_power_plant_4</t>
  </si>
  <si>
    <t>全球能源管理</t>
  </si>
  <si>
    <t>tech_power_hub_1</t>
  </si>
  <si>
    <t>行星电力网</t>
  </si>
  <si>
    <t>tech_power_hub_2</t>
  </si>
  <si>
    <t>风暴操控</t>
  </si>
  <si>
    <t>tech_storm_manipulation</t>
  </si>
  <si>
    <t>先进风暴操控</t>
  </si>
  <si>
    <t>tech_advanced_storm_manipulation</t>
  </si>
  <si>
    <t>重力陷阱</t>
  </si>
  <si>
    <t>tech_gravity_wells</t>
  </si>
  <si>
    <t>微型奇点强化</t>
  </si>
  <si>
    <t>tech_gravity_snare_capacity_1</t>
  </si>
  <si>
    <t>重力操纵优化</t>
  </si>
  <si>
    <t>tech_gravity_snare_capacity_2</t>
  </si>
  <si>
    <t>收容系统改进</t>
  </si>
  <si>
    <t>tech_gravity_snare_capacity_3</t>
  </si>
  <si>
    <t>策展人收容协议</t>
  </si>
  <si>
    <t>tech_containment_vessel</t>
  </si>
  <si>
    <t>暗物质收集</t>
  </si>
  <si>
    <t>tech_mine_dark_matter</t>
  </si>
  <si>
    <t>试验性超空间导航</t>
  </si>
  <si>
    <t>tech_experimental_subspace_navigation</t>
  </si>
  <si>
    <t>超导应用</t>
  </si>
  <si>
    <t>tech_repeatable_improved_tile_energy_output</t>
  </si>
  <si>
    <t>循环</t>
  </si>
  <si>
    <t>护盾数率分析</t>
  </si>
  <si>
    <t>tech_repeatable_improved_shield_output</t>
  </si>
  <si>
    <t>裂隙探球</t>
  </si>
  <si>
    <t>tech_rift_sphere</t>
  </si>
  <si>
    <t>tech_fe_silo_1</t>
  </si>
  <si>
    <t>tech_fe_silo_2</t>
  </si>
  <si>
    <t>暗物质偏导护盾</t>
  </si>
  <si>
    <t>tech_dark_matter_deflector</t>
  </si>
  <si>
    <t>熵递归</t>
  </si>
  <si>
    <t>tech_akx_worm_1</t>
  </si>
  <si>
    <t>戴森球</t>
  </si>
  <si>
    <t>tech_dyson_sphere</t>
  </si>
  <si>
    <t>物质解压器</t>
  </si>
  <si>
    <t>tech_matter_decompressor</t>
  </si>
  <si>
    <t>安乐天使</t>
  </si>
  <si>
    <t>tech_pk_shielder</t>
  </si>
  <si>
    <t>计算
技术</t>
  </si>
  <si>
    <t>科学方法</t>
  </si>
  <si>
    <t>tech_basic_science_lab_1</t>
  </si>
  <si>
    <t>外星材料实验室</t>
  </si>
  <si>
    <t>tech_basic_science_lab_2</t>
  </si>
  <si>
    <t>多维研究</t>
  </si>
  <si>
    <t>tech_basic_science_lab_3</t>
  </si>
  <si>
    <t>跨行星研究倡议</t>
  </si>
  <si>
    <t>tech_global_research_initiative</t>
  </si>
  <si>
    <t>零重力实验室</t>
  </si>
  <si>
    <t>tech_space_science_1</t>
  </si>
  <si>
    <t>微型遏制力场</t>
  </si>
  <si>
    <t>tech_space_science_2</t>
  </si>
  <si>
    <t>量子探测器</t>
  </si>
  <si>
    <t>tech_space_science_3</t>
  </si>
  <si>
    <t>自主运行空间站协议</t>
  </si>
  <si>
    <t>tech_space_science_4</t>
  </si>
  <si>
    <t>多维分析</t>
  </si>
  <si>
    <t>tech_space_science_5</t>
  </si>
  <si>
    <t>管理型人工智能</t>
  </si>
  <si>
    <t>tech_administrative_ai</t>
  </si>
  <si>
    <t>人工智能殖民船</t>
  </si>
  <si>
    <t>tech_cryostasis_1</t>
  </si>
  <si>
    <t>自我意识殖民船</t>
  </si>
  <si>
    <t>tech_cryostasis_2</t>
  </si>
  <si>
    <t>自我演化逻辑</t>
  </si>
  <si>
    <t>tech_self_aware_logic</t>
  </si>
  <si>
    <t>自动探索协议</t>
  </si>
  <si>
    <t>tech_automated_exploration</t>
  </si>
  <si>
    <t>正电子人工智能</t>
  </si>
  <si>
    <t>tech_sapient_ai</t>
  </si>
  <si>
    <t>正电子脑植入体</t>
  </si>
  <si>
    <t>tech_positronic_implants</t>
  </si>
  <si>
    <t>特种作战计算机</t>
  </si>
  <si>
    <t>tech_combat_computers_1</t>
  </si>
  <si>
    <t>拓展战斗算法</t>
  </si>
  <si>
    <t>tech_combat_computers_2</t>
  </si>
  <si>
    <t>智慧战斗模拟</t>
  </si>
  <si>
    <t>tech_combat_computers_3</t>
  </si>
  <si>
    <t>自律舰船智能</t>
  </si>
  <si>
    <t>tech_combat_computers_autonomous</t>
  </si>
  <si>
    <t>辅助火控</t>
  </si>
  <si>
    <t>tech_auxiliary_fire_control</t>
  </si>
  <si>
    <t>同步防御</t>
  </si>
  <si>
    <t>tech_synchronized_defences</t>
  </si>
  <si>
    <t>市场分析算法</t>
  </si>
  <si>
    <t>tech_consumer_good_refinement_1</t>
  </si>
  <si>
    <t>预测消费</t>
  </si>
  <si>
    <t>tech_consumer_good_refinement_2</t>
  </si>
  <si>
    <t>量子神经链接</t>
  </si>
  <si>
    <t>tech_neuro_quantum_links</t>
  </si>
  <si>
    <t>量子防火墙</t>
  </si>
  <si>
    <t>tech_encryption_1</t>
  </si>
  <si>
    <t>同时崩塌存储</t>
  </si>
  <si>
    <t>tech_encryption_2</t>
  </si>
  <si>
    <t>负时间密钥</t>
  </si>
  <si>
    <t>tech_encryption_3</t>
  </si>
  <si>
    <t>量子骇客</t>
  </si>
  <si>
    <t>tech_decryption_1</t>
  </si>
  <si>
    <t>模拟社会工程</t>
  </si>
  <si>
    <t>tech_decryption_2</t>
  </si>
  <si>
    <t>准维映射</t>
  </si>
  <si>
    <t>tech_decryption_3</t>
  </si>
  <si>
    <t>重力传感器</t>
  </si>
  <si>
    <t>tech_sensors_2</t>
  </si>
  <si>
    <t>亚空间传感器</t>
  </si>
  <si>
    <t>tech_sensors_3</t>
  </si>
  <si>
    <t>快子传感器</t>
  </si>
  <si>
    <t>tech_sensors_4</t>
  </si>
  <si>
    <t>主动反制</t>
  </si>
  <si>
    <t>tech_pd_tracking_1</t>
  </si>
  <si>
    <t>互联支援系统</t>
  </si>
  <si>
    <t>tech_pd_tracking_2</t>
  </si>
  <si>
    <t>预测算法</t>
  </si>
  <si>
    <t>tech_pd_tracking_3</t>
  </si>
  <si>
    <t>探测阵列</t>
  </si>
  <si>
    <t>tech_detection_array</t>
  </si>
  <si>
    <t>先进探测算法</t>
  </si>
  <si>
    <t>tech_assisted_detection</t>
  </si>
  <si>
    <t>宇宙天气模型</t>
  </si>
  <si>
    <t>tech_storm_prediction_1</t>
  </si>
  <si>
    <t>概率流</t>
  </si>
  <si>
    <t>tech_storm_prediction_2</t>
  </si>
  <si>
    <t>传感器生物整合</t>
  </si>
  <si>
    <t>tech_sensors_bio_integration</t>
  </si>
  <si>
    <t>战斗计算机生物整合</t>
  </si>
  <si>
    <t>tech_combat_computers_bio_integration</t>
  </si>
  <si>
    <t>戴森云</t>
  </si>
  <si>
    <t>tech_dyson_swarm</t>
  </si>
  <si>
    <t>科学枢纽</t>
  </si>
  <si>
    <t>tech_science_nexus</t>
  </si>
  <si>
    <t>哨兵阵列</t>
  </si>
  <si>
    <t>tech_sentry_array</t>
  </si>
  <si>
    <t>引力分析</t>
  </si>
  <si>
    <t>tech_repeatable_reduced_building_cost</t>
  </si>
  <si>
    <t>新数字</t>
  </si>
  <si>
    <t>tech_new_numbers</t>
  </si>
  <si>
    <t>土著</t>
  </si>
  <si>
    <t>三元计算技术</t>
  </si>
  <si>
    <t>tech_trinary_computing</t>
  </si>
  <si>
    <t>大气轨道力学</t>
  </si>
  <si>
    <t>tech_atmospheric_orbital_mechanics</t>
  </si>
  <si>
    <t>策展人探索实验室</t>
  </si>
  <si>
    <t>tech_curator_lab</t>
  </si>
  <si>
    <t>策展人考古实验室</t>
  </si>
  <si>
    <t>tech_archeology_lab</t>
  </si>
  <si>
    <t>量子创新中心</t>
  </si>
  <si>
    <t>tech_fe_lab_1</t>
  </si>
  <si>
    <t>tech_fe_lab_2</t>
  </si>
  <si>
    <t>神秘编码器</t>
  </si>
  <si>
    <t>tech_enigmatic_encoder</t>
  </si>
  <si>
    <t>神秘解码器</t>
  </si>
  <si>
    <t>tech_enigmatic_decoder</t>
  </si>
  <si>
    <t>塞塔娜之思</t>
  </si>
  <si>
    <t>tech_synth_queen_knowledge</t>
  </si>
  <si>
    <t>指数理论学习</t>
  </si>
  <si>
    <t>tech_cosmogenesis_crisis_1</t>
  </si>
  <si>
    <t>重力笔刷</t>
  </si>
  <si>
    <t>tech_cosmogenesis_crisis_2</t>
  </si>
  <si>
    <t>无限理论课题</t>
  </si>
  <si>
    <t>tech_cosmogenesis_crisis_3</t>
  </si>
  <si>
    <t>现实法则</t>
  </si>
  <si>
    <t>tech_cosmogenesis_crisis_4</t>
  </si>
  <si>
    <t>新生宇宙</t>
  </si>
  <si>
    <t>tech_cosmogenesis_crisis_5</t>
  </si>
  <si>
    <t>应用无限课题</t>
  </si>
  <si>
    <t>tech_cosmogenesis_thesis</t>
  </si>
  <si>
    <t>tech_lathe_resonator</t>
  </si>
  <si>
    <t>tech_lathe_overclocker</t>
  </si>
  <si>
    <t>tech_lathe_validator</t>
  </si>
  <si>
    <t>粒子
物理</t>
  </si>
  <si>
    <t>裂变能源</t>
  </si>
  <si>
    <t>tech_fission_power</t>
  </si>
  <si>
    <t>聚变能源</t>
  </si>
  <si>
    <t>tech_fusion_power</t>
  </si>
  <si>
    <t>冷核聚变能源</t>
  </si>
  <si>
    <t>tech_cold_fusion_power</t>
  </si>
  <si>
    <t>反物质能源</t>
  </si>
  <si>
    <t>tech_antimatter_power</t>
  </si>
  <si>
    <t>零点能源</t>
  </si>
  <si>
    <t>tech_zero_point_power</t>
  </si>
  <si>
    <t>反应堆增压器</t>
  </si>
  <si>
    <t>tech_reactor_boosters_1</t>
  </si>
  <si>
    <t>改良反应堆增压器</t>
  </si>
  <si>
    <t>tech_reactor_boosters_2</t>
  </si>
  <si>
    <t>先进反应堆增压器</t>
  </si>
  <si>
    <t>tech_reactor_boosters_3</t>
  </si>
  <si>
    <t>超空间移动</t>
  </si>
  <si>
    <t>tech_hyper_drive_1</t>
  </si>
  <si>
    <t>超空间航道突破点</t>
  </si>
  <si>
    <t>tech_hyper_drive_2</t>
  </si>
  <si>
    <t>超空间滑流</t>
  </si>
  <si>
    <t>tech_hyper_drive_3</t>
  </si>
  <si>
    <t>虫洞稳定</t>
  </si>
  <si>
    <t>tech_wormhole_stabilization</t>
  </si>
  <si>
    <t>跃迁引擎</t>
  </si>
  <si>
    <t>tech_jump_drive_1</t>
  </si>
  <si>
    <t>超光速抑制</t>
  </si>
  <si>
    <t>tech_ftl_inhibitor</t>
  </si>
  <si>
    <t>红激光发射器</t>
  </si>
  <si>
    <t>tech_lasers_1</t>
  </si>
  <si>
    <t>蓝激光发射器</t>
  </si>
  <si>
    <t>tech_lasers_2</t>
  </si>
  <si>
    <t>紫外激光发射器</t>
  </si>
  <si>
    <t>tech_lasers_3</t>
  </si>
  <si>
    <t>X射线发射器</t>
  </si>
  <si>
    <t>tech_lasers_4</t>
  </si>
  <si>
    <t>伽马激光</t>
  </si>
  <si>
    <t>tech_lasers_5</t>
  </si>
  <si>
    <t>粒子光矛</t>
  </si>
  <si>
    <t>tech_energy_lance_1</t>
  </si>
  <si>
    <t>快子光矛</t>
  </si>
  <si>
    <t>tech_energy_lance_2</t>
  </si>
  <si>
    <t>等离子发射器</t>
  </si>
  <si>
    <t>tech_plasma_1</t>
  </si>
  <si>
    <t>等离子加速器</t>
  </si>
  <si>
    <t>tech_plasma_2</t>
  </si>
  <si>
    <t>等离子加农炮</t>
  </si>
  <si>
    <t>tech_plasma_3</t>
  </si>
  <si>
    <t>电弧发射器</t>
  </si>
  <si>
    <t>tech_arc_emitter_1</t>
  </si>
  <si>
    <t>聚能电弧发射器</t>
  </si>
  <si>
    <t>tech_arc_emitter_2</t>
  </si>
  <si>
    <t>裂解炮</t>
  </si>
  <si>
    <t>tech_disruptors_1</t>
  </si>
  <si>
    <t>离子裂解炮</t>
  </si>
  <si>
    <t>tech_disruptors_2</t>
  </si>
  <si>
    <t>相位裂解炮</t>
  </si>
  <si>
    <t>tech_disruptors_3</t>
  </si>
  <si>
    <t>质子发射器</t>
  </si>
  <si>
    <t>tech_energy_torpedoes_1</t>
  </si>
  <si>
    <t>中子发射器</t>
  </si>
  <si>
    <t>tech_energy_torpedoes_2</t>
  </si>
  <si>
    <t>微粒稳定化</t>
  </si>
  <si>
    <t>Volatiletech_mine_volatile_motes</t>
  </si>
  <si>
    <t>易爆材料生产厂</t>
  </si>
  <si>
    <t>Volatiletech_volatile_motes</t>
  </si>
  <si>
    <t>星门激活</t>
  </si>
  <si>
    <t>tech_gateway_activation</t>
  </si>
  <si>
    <t>星门建造</t>
  </si>
  <si>
    <t>tech_gateway_construction</t>
  </si>
  <si>
    <t>量子弹弓</t>
  </si>
  <si>
    <t>tech_quantum_catapult</t>
  </si>
  <si>
    <t>超空间中继器</t>
  </si>
  <si>
    <t>tech_hyper_relays</t>
  </si>
  <si>
    <t>星界采收</t>
  </si>
  <si>
    <t>tech_astral_harvesting</t>
  </si>
  <si>
    <t>超光速生物整合</t>
  </si>
  <si>
    <t>tech_hyper_drive_bio_integration</t>
  </si>
  <si>
    <t>暗物质探测</t>
  </si>
  <si>
    <t>tech_dark_matter_detection</t>
  </si>
  <si>
    <t>聚焦阵列</t>
  </si>
  <si>
    <t>tech_repeatable_weapon_type_energy_damage</t>
  </si>
  <si>
    <t>快速冷却剂</t>
  </si>
  <si>
    <t>tech_repeatable_weapon_type_energy_fire_rate</t>
  </si>
  <si>
    <t>异常传感</t>
  </si>
  <si>
    <t>tech_unusual_senses</t>
  </si>
  <si>
    <t>亚空间引擎</t>
  </si>
  <si>
    <t>tech_subspace_drive</t>
  </si>
  <si>
    <t>欧米伽理论</t>
  </si>
  <si>
    <t>tech_akx_worm_3</t>
  </si>
  <si>
    <t>L-星门启动</t>
  </si>
  <si>
    <t>tech_lgate_activation</t>
  </si>
  <si>
    <t>中子灭杀</t>
  </si>
  <si>
    <t>tech_pk_neutron</t>
  </si>
  <si>
    <t>暗物质能源</t>
  </si>
  <si>
    <t>tech_dark_matter_power_core</t>
  </si>
  <si>
    <t>tech_fe_singularity_1</t>
  </si>
  <si>
    <t>tech_fe_singularity_2</t>
  </si>
  <si>
    <t>高维武器</t>
  </si>
  <si>
    <t>tech_extradimensional_weapon_1</t>
  </si>
  <si>
    <t>采矿无人机激光</t>
  </si>
  <si>
    <t>tech_mining_drone_weapon_1</t>
  </si>
  <si>
    <t>雷云导线</t>
  </si>
  <si>
    <t>tech_space_cloud_weapon_1</t>
  </si>
  <si>
    <t>太虚光束</t>
  </si>
  <si>
    <t>null_void_beam</t>
  </si>
  <si>
    <t>社会学</t>
  </si>
  <si>
    <t>军事
理论</t>
  </si>
  <si>
    <t>行星防御</t>
  </si>
  <si>
    <t>tech_planetary_defenses</t>
  </si>
  <si>
    <t>学说：太空战斗</t>
  </si>
  <si>
    <t>tech_doctrine_fleet_size_1</t>
  </si>
  <si>
    <t>学说：灵巧编队</t>
  </si>
  <si>
    <t>tech_doctrine_fleet_size_2</t>
  </si>
  <si>
    <t>学说：星际战争</t>
  </si>
  <si>
    <t>tech_doctrine_fleet_size_3</t>
  </si>
  <si>
    <t>学说：机动舰队模板</t>
  </si>
  <si>
    <t>tech_doctrine_fleet_size_4</t>
  </si>
  <si>
    <t>学说：舰队阵型</t>
  </si>
  <si>
    <t>tech_doctrine_fleet_size_5</t>
  </si>
  <si>
    <t>星际舰队传统</t>
  </si>
  <si>
    <t>tech_interstellar_fleet_traditions</t>
  </si>
  <si>
    <t>改装标准</t>
  </si>
  <si>
    <t>tech_refit_standards</t>
  </si>
  <si>
    <t>指挥矩阵</t>
  </si>
  <si>
    <t>tech_command_matrix</t>
  </si>
  <si>
    <t>学说：舰队支援</t>
  </si>
  <si>
    <t>tech_doctrine_navy_size_1</t>
  </si>
  <si>
    <t>学说：支援船队</t>
  </si>
  <si>
    <t>tech_doctrine_navy_size_2</t>
  </si>
  <si>
    <t>学说：星际后勤</t>
  </si>
  <si>
    <t>tech_doctrine_navy_size_3</t>
  </si>
  <si>
    <t>学说：舰队联络</t>
  </si>
  <si>
    <t>tech_doctrine_navy_size_4</t>
  </si>
  <si>
    <t>集中指挥</t>
  </si>
  <si>
    <t>tech_centralized_command</t>
  </si>
  <si>
    <t>战斗训练</t>
  </si>
  <si>
    <t>tech_combat_training</t>
  </si>
  <si>
    <t>地面防御计划</t>
  </si>
  <si>
    <t>tech_ground_defense_planning</t>
  </si>
  <si>
    <t>全球防御网络</t>
  </si>
  <si>
    <t>tech_global_defense_grid</t>
  </si>
  <si>
    <t>星际战役</t>
  </si>
  <si>
    <t>tech_interstellar_campaigns</t>
  </si>
  <si>
    <t>星河战役</t>
  </si>
  <si>
    <t>tech_galactic_campaigns</t>
  </si>
  <si>
    <t>自适应作战算法</t>
  </si>
  <si>
    <t>tech_adaptive_combat_algorithms</t>
  </si>
  <si>
    <t>战略指挥中心</t>
  </si>
  <si>
    <t>tech_strategic_coordination</t>
  </si>
  <si>
    <t>巨型船坞</t>
  </si>
  <si>
    <t>tech_mega_shipyard</t>
  </si>
  <si>
    <t>主动适应</t>
  </si>
  <si>
    <t>tech_repeatable_improved_army_damage</t>
  </si>
  <si>
    <t>神经抑制器</t>
  </si>
  <si>
    <t>tech_repeatable_improved_army_health</t>
  </si>
  <si>
    <t>舰队管理规程</t>
  </si>
  <si>
    <t>tech_repeatable_naval_cap</t>
  </si>
  <si>
    <t>司令幕僚</t>
  </si>
  <si>
    <t>tech_repeatable_command_limit</t>
  </si>
  <si>
    <t>迭代式飞行员培训</t>
  </si>
  <si>
    <t>tech_repeatable_weapon_type_strike_craft_fire_rate</t>
  </si>
  <si>
    <t>掠食策略</t>
  </si>
  <si>
    <t>tech_predatory_tactics</t>
  </si>
  <si>
    <t>tech_fe_fortress_1</t>
  </si>
  <si>
    <t>tech_fe_fortress_2</t>
  </si>
  <si>
    <t>tech_lathe_cogitator</t>
  </si>
  <si>
    <t>突触拦截器</t>
  </si>
  <si>
    <t>tech_repeatable_weapon_type_strike_craft_fire_damage</t>
  </si>
  <si>
    <t>新世界
理论</t>
  </si>
  <si>
    <t>新世界协议</t>
  </si>
  <si>
    <t>tech_colonization_1</t>
  </si>
  <si>
    <t>大气过滤</t>
  </si>
  <si>
    <t>tech_colonization_2</t>
  </si>
  <si>
    <t>恶劣环境适应</t>
  </si>
  <si>
    <t>tech_colonization_3</t>
  </si>
  <si>
    <t>外星土壤肥化</t>
  </si>
  <si>
    <t>tech_colonization_4</t>
  </si>
  <si>
    <t>生态整合研究</t>
  </si>
  <si>
    <t>tech_colonization_5</t>
  </si>
  <si>
    <t>死寂星球适应</t>
  </si>
  <si>
    <t>tech_tomb_world_adaption</t>
  </si>
  <si>
    <t>地表重塑</t>
  </si>
  <si>
    <t>tech_mountain_range</t>
  </si>
  <si>
    <t>地壳深部工程</t>
  </si>
  <si>
    <t>tech_volcano</t>
  </si>
  <si>
    <t>清除危险野生动物</t>
  </si>
  <si>
    <t>tech_dangerous_wildlife</t>
  </si>
  <si>
    <t>选择性脱叶剂</t>
  </si>
  <si>
    <t>tech_dense_jungle</t>
  </si>
  <si>
    <t>土壤修复</t>
  </si>
  <si>
    <t>tech_quicksand_basin</t>
  </si>
  <si>
    <t>异种水力掌控</t>
  </si>
  <si>
    <t>tech_noxious_swamp</t>
  </si>
  <si>
    <t>气候控制网络</t>
  </si>
  <si>
    <t>tech_massive_glacier</t>
  </si>
  <si>
    <t>海洋生态管理</t>
  </si>
  <si>
    <t>tech_toxic_kelp</t>
  </si>
  <si>
    <t>地下殖民</t>
  </si>
  <si>
    <t>tech_deep_sinkhole</t>
  </si>
  <si>
    <t>地表塑造</t>
  </si>
  <si>
    <t>tech_terrestrial_sculpting</t>
  </si>
  <si>
    <t>生态适应</t>
  </si>
  <si>
    <t>tech_ecological_adaptation</t>
  </si>
  <si>
    <t>气候复苏</t>
  </si>
  <si>
    <t>tech_climate_restoration</t>
  </si>
  <si>
    <t>星际扩张</t>
  </si>
  <si>
    <t>tech_galactic_ambitions</t>
  </si>
  <si>
    <t>昭昭天命</t>
  </si>
  <si>
    <t>tech_manifest_destiny</t>
  </si>
  <si>
    <t>殖民集中</t>
  </si>
  <si>
    <t>tech_colonial_centralization</t>
  </si>
  <si>
    <t>瓷金基础设施</t>
  </si>
  <si>
    <t>tech_planetary_infrastructure_1</t>
  </si>
  <si>
    <t>耐钢基础设施</t>
  </si>
  <si>
    <t>tech_planetary_infrastructure_2</t>
  </si>
  <si>
    <t>行政效率</t>
  </si>
  <si>
    <t>tech_repeatable_improved_core_system_cap</t>
  </si>
  <si>
    <t>tech_repeatable_improved_starbase_capacity</t>
  </si>
  <si>
    <t>外星地形学</t>
  </si>
  <si>
    <t>tech_alien_topography</t>
  </si>
  <si>
    <t>治国术</t>
  </si>
  <si>
    <t>行星政府</t>
  </si>
  <si>
    <t>tech_planetary_government</t>
  </si>
  <si>
    <t>行星统一</t>
  </si>
  <si>
    <t>tech_planetary_unification</t>
  </si>
  <si>
    <t>星系管理</t>
  </si>
  <si>
    <t>tech_galactic_administration</t>
  </si>
  <si>
    <t>追踪植入体</t>
  </si>
  <si>
    <t>tech_tracking_implants</t>
  </si>
  <si>
    <t>全球生产策略</t>
  </si>
  <si>
    <t>tech_global_production_strategy</t>
  </si>
  <si>
    <t>灵活机构</t>
  </si>
  <si>
    <t>tech_adaptive_bureaucracy</t>
  </si>
  <si>
    <t>tech_effective_bureaucracy</t>
  </si>
  <si>
    <t>殖民官僚之</t>
  </si>
  <si>
    <t>tech_colonial_bureaucracy</t>
  </si>
  <si>
    <t>星河官僚制</t>
  </si>
  <si>
    <t>tech_galactic_bureaucracy</t>
  </si>
  <si>
    <t>活体国度</t>
  </si>
  <si>
    <t>tech_living_state</t>
  </si>
  <si>
    <t>集体自我</t>
  </si>
  <si>
    <t>tech_collective_self</t>
  </si>
  <si>
    <t>自主代理</t>
  </si>
  <si>
    <t>tech_autonomous_agents</t>
  </si>
  <si>
    <t>具现物力论</t>
  </si>
  <si>
    <t>tech_embodied_dynamism</t>
  </si>
  <si>
    <t>神经置入体</t>
  </si>
  <si>
    <t>tech_neural_implants</t>
  </si>
  <si>
    <t>人工道德规范</t>
  </si>
  <si>
    <t>tech_artificial_moral_codes</t>
  </si>
  <si>
    <t>综合思维模式</t>
  </si>
  <si>
    <t>tech_synthetic_thought_patterns</t>
  </si>
  <si>
    <t>齐心协力</t>
  </si>
  <si>
    <t>tech_unity_of_purpose</t>
  </si>
  <si>
    <t>集体生产方法</t>
  </si>
  <si>
    <t>tech_collective_production_methods</t>
  </si>
  <si>
    <t>资源处理算法</t>
  </si>
  <si>
    <t>tech_resource_processing_algorithms</t>
  </si>
  <si>
    <t>全息影像娱乐</t>
  </si>
  <si>
    <t>tech_holo_entertainment</t>
  </si>
  <si>
    <t>tech_hyper_entertainment_forum</t>
  </si>
  <si>
    <t>田园建筑学</t>
  </si>
  <si>
    <t>tech_paradise_dome</t>
  </si>
  <si>
    <t>社会文化历史</t>
  </si>
  <si>
    <t>tech_cultural_heritage</t>
  </si>
  <si>
    <t>tech_heritage_site</t>
  </si>
  <si>
    <t>本地超通讯</t>
  </si>
  <si>
    <t>tech_hypercomms_forum</t>
  </si>
  <si>
    <t>自动综合处理算法</t>
  </si>
  <si>
    <t>tech_autocurating_vault</t>
  </si>
  <si>
    <t>全息仪式</t>
  </si>
  <si>
    <t>tech_holographic_rituals</t>
  </si>
  <si>
    <t>授圣力场</t>
  </si>
  <si>
    <t>tech_consecration_fields</t>
  </si>
  <si>
    <t>超意识信仰</t>
  </si>
  <si>
    <t>tech_transcendent_faith</t>
  </si>
  <si>
    <t>突触建筑</t>
  </si>
  <si>
    <t>tech_hive_node</t>
  </si>
  <si>
    <t>簇状突触</t>
  </si>
  <si>
    <t>tech_hive_cluster</t>
  </si>
  <si>
    <t>tech_hive_confluence</t>
  </si>
  <si>
    <t>飞升理论</t>
  </si>
  <si>
    <t>tech_ascension_theory</t>
  </si>
  <si>
    <t>流放地</t>
  </si>
  <si>
    <t>tech_penal_colonies</t>
  </si>
  <si>
    <t>tech_resort_colonies</t>
  </si>
  <si>
    <t>tech_slave_colonies</t>
  </si>
  <si>
    <t>农业乌托邦</t>
  </si>
  <si>
    <t>tech_housing_agrarian_idyll</t>
  </si>
  <si>
    <t>异种外交</t>
  </si>
  <si>
    <t>tech_xeno_diplomacy</t>
  </si>
  <si>
    <t>异星关系学</t>
  </si>
  <si>
    <t>tech_xeno_relations</t>
  </si>
  <si>
    <t>改进生产</t>
  </si>
  <si>
    <t>tech_capital_productivity_1</t>
  </si>
  <si>
    <t>规模效应</t>
  </si>
  <si>
    <t>tech_capital_productivity_2</t>
  </si>
  <si>
    <t>最大化产能</t>
  </si>
  <si>
    <t>tech_capital_productivity_3</t>
  </si>
  <si>
    <t>外星语言学</t>
  </si>
  <si>
    <t>tech_xeno_linguistics</t>
  </si>
  <si>
    <t>初步节点格式化</t>
  </si>
  <si>
    <t>tech_node_reformatting_1</t>
  </si>
  <si>
    <t>基本节点格式化</t>
  </si>
  <si>
    <t>tech_node_reformatting_2</t>
  </si>
  <si>
    <t>先进节点格式化</t>
  </si>
  <si>
    <t>tech_node_reformatting_3</t>
  </si>
  <si>
    <t>初步节点剔除</t>
  </si>
  <si>
    <t>tech_node_culling_1</t>
  </si>
  <si>
    <t>基本节点剔除</t>
  </si>
  <si>
    <t>tech_node_culling_2</t>
  </si>
  <si>
    <t>先进节点剔除</t>
  </si>
  <si>
    <t>tech_node_culling_3</t>
  </si>
  <si>
    <t>星系归档</t>
  </si>
  <si>
    <t>tech_galactic_archivism</t>
  </si>
  <si>
    <t>星际集会</t>
  </si>
  <si>
    <t>tech_interstellar_assembly</t>
  </si>
  <si>
    <t>巨型艺术设施</t>
  </si>
  <si>
    <t>tech_mega_art</t>
  </si>
  <si>
    <t>星际贸易</t>
  </si>
  <si>
    <t>tech_interplanetary_commerce</t>
  </si>
  <si>
    <t>外星贸易公司</t>
  </si>
  <si>
    <t>tech_space_trading</t>
  </si>
  <si>
    <t>星际经济学</t>
  </si>
  <si>
    <t>tech_interstellar_economics</t>
  </si>
  <si>
    <t>泛星系贸易市场</t>
  </si>
  <si>
    <t>tech_galactic_markets</t>
  </si>
  <si>
    <t>令人满意的侮辱技巧</t>
  </si>
  <si>
    <t>tech_satisfying_insults</t>
  </si>
  <si>
    <t>蜗居</t>
  </si>
  <si>
    <t>tech_compact_living</t>
  </si>
  <si>
    <t>异星美学</t>
  </si>
  <si>
    <t>tech_xeno_aesthetics</t>
  </si>
  <si>
    <t>tech_fe_dome_1</t>
  </si>
  <si>
    <t>tech_fe_dome_2</t>
  </si>
  <si>
    <t>分型行政流程</t>
  </si>
  <si>
    <t>tech_fe_administration_1</t>
  </si>
  <si>
    <t>量子行政流程</t>
  </si>
  <si>
    <t>tech_fe_administration_2</t>
  </si>
  <si>
    <t>tech_fe_security_1</t>
  </si>
  <si>
    <t>tech_fe_security_2</t>
  </si>
  <si>
    <t>星际贸易中心</t>
  </si>
  <si>
    <t>tech_fe_market_1</t>
  </si>
  <si>
    <t>tech_fe_market_2</t>
  </si>
  <si>
    <t>tech_fe_entertainment_1</t>
  </si>
  <si>
    <t>tech_fe_entertainment_2</t>
  </si>
  <si>
    <t>学说：奇异循环</t>
  </si>
  <si>
    <t>tech_akx_worm_2</t>
  </si>
  <si>
    <t>tech_xeno_tourism_agency</t>
  </si>
  <si>
    <t>高管休闲项目</t>
  </si>
  <si>
    <t>tech_executive_retreat</t>
  </si>
  <si>
    <t>拜金教数据建模</t>
  </si>
  <si>
    <t>tech_prescient_data_modeling</t>
  </si>
  <si>
    <t>生物学</t>
  </si>
  <si>
    <t>农业工业化</t>
  </si>
  <si>
    <t>tech_industrial_farming</t>
  </si>
  <si>
    <t>生态模拟</t>
  </si>
  <si>
    <t>tech_eco_simulation</t>
  </si>
  <si>
    <t>转基因作物</t>
  </si>
  <si>
    <t>tech_gene_crops</t>
  </si>
  <si>
    <t>纳米活性作物</t>
  </si>
  <si>
    <t>tech_nano_vitality_crops</t>
  </si>
  <si>
    <t>营养复制</t>
  </si>
  <si>
    <t>tech_nutrient_replication</t>
  </si>
  <si>
    <t>水培农业</t>
  </si>
  <si>
    <t>tech_hydroponics</t>
  </si>
  <si>
    <t>食品加工</t>
  </si>
  <si>
    <t>tech_food_processing_1</t>
  </si>
  <si>
    <t>高级食品加工</t>
  </si>
  <si>
    <t>tech_food_processing_2</t>
  </si>
  <si>
    <t>异种生物学</t>
  </si>
  <si>
    <t>tech_alien_life_studies</t>
  </si>
  <si>
    <t>基因健康保障</t>
  </si>
  <si>
    <t>tech_frontier_health</t>
  </si>
  <si>
    <t>细胞修复</t>
  </si>
  <si>
    <t>tech_frontier_hospital</t>
  </si>
  <si>
    <t>基因图谱</t>
  </si>
  <si>
    <t>tech_genome_mapping</t>
  </si>
  <si>
    <t>活性增强剂</t>
  </si>
  <si>
    <t>tech_vitality_boosters</t>
  </si>
  <si>
    <t>表观遗传学触发器</t>
  </si>
  <si>
    <t>tech_epigenetic_triggers</t>
  </si>
  <si>
    <t>tech_cloning</t>
  </si>
  <si>
    <t>基因库</t>
  </si>
  <si>
    <t>tech_gene_banks</t>
  </si>
  <si>
    <t>基因种子纯化</t>
  </si>
  <si>
    <t>tech_gene_seed_purification</t>
  </si>
  <si>
    <t>形态发生学精通</t>
  </si>
  <si>
    <t>tech_morphogenetic_field_mastery</t>
  </si>
  <si>
    <t>基因剪裁</t>
  </si>
  <si>
    <t>tech_gene_tailoring</t>
  </si>
  <si>
    <t>腺体适应</t>
  </si>
  <si>
    <t>tech_glandular_acclimation</t>
  </si>
  <si>
    <t>择优血脉</t>
  </si>
  <si>
    <t>tech_selected_lineages</t>
  </si>
  <si>
    <t>能力增强</t>
  </si>
  <si>
    <t>tech_capacity_boosters</t>
  </si>
  <si>
    <t>基因定向表达</t>
  </si>
  <si>
    <t>tech_gene_expressions</t>
  </si>
  <si>
    <t>皮下刺激</t>
  </si>
  <si>
    <t>tech_subdermal_stimulation</t>
  </si>
  <si>
    <t>tech_bio_reactor</t>
  </si>
  <si>
    <t>tech_bio_reactor_2</t>
  </si>
  <si>
    <t>人工繁育</t>
  </si>
  <si>
    <t>tech_alien_cloning</t>
  </si>
  <si>
    <t>改进孵化器</t>
  </si>
  <si>
    <t>tech_improved_incubators</t>
  </si>
  <si>
    <t>代谢气体</t>
  </si>
  <si>
    <t>tech_metabolic_gases</t>
  </si>
  <si>
    <t>可控变异</t>
  </si>
  <si>
    <t>tech_controlled_mutations</t>
  </si>
  <si>
    <t>先进可控变异</t>
  </si>
  <si>
    <t>tech_controlled_mutations_2</t>
  </si>
  <si>
    <t>生物力学</t>
  </si>
  <si>
    <t>tech_biomechanics</t>
  </si>
  <si>
    <t>tech_repeatable_improved_tile_food_output</t>
  </si>
  <si>
    <t>细胞活力</t>
  </si>
  <si>
    <t>tech_repeatable_improved_leader_life_span</t>
  </si>
  <si>
    <t>超体进化</t>
  </si>
  <si>
    <t>tech_gargantuan_evolution</t>
  </si>
  <si>
    <t>神经组织工程</t>
  </si>
  <si>
    <t>tech_neuroregeneration</t>
  </si>
  <si>
    <t>tech_fe_nourishment_1</t>
  </si>
  <si>
    <t>tech_fe_nourishment_2</t>
  </si>
  <si>
    <t>tech_fe_clinic_1</t>
  </si>
  <si>
    <t>tech_fe_clinic_2</t>
  </si>
  <si>
    <t>虚空虫免疫</t>
  </si>
  <si>
    <t>tech_voidworm_immunity</t>
  </si>
  <si>
    <t>吸血鞭毛</t>
  </si>
  <si>
    <t>tech_unique_mutation_space_amoeba</t>
  </si>
  <si>
    <t>群兽合唱</t>
  </si>
  <si>
    <t>tech_unique_mutation_tiyanki</t>
  </si>
  <si>
    <t>剧毒囊肿</t>
  </si>
  <si>
    <t>tech_unique_mutation_voidworm</t>
  </si>
  <si>
    <t>胃袋喷泉</t>
  </si>
  <si>
    <t>tech_unique_mutation_cutholoid</t>
  </si>
  <si>
    <t>分裂核心</t>
  </si>
  <si>
    <t>tech_unique_mutation_crystalline_entity</t>
  </si>
  <si>
    <t>自我再生酶</t>
  </si>
  <si>
    <t>tech_unique_mutation_restorative_enzymes</t>
  </si>
  <si>
    <t>星养生理</t>
  </si>
  <si>
    <t>tech_unique_mutation_starborne_biology</t>
  </si>
  <si>
    <t>tech_lathe_preserver</t>
  </si>
  <si>
    <t>tech_lathe_life_support</t>
  </si>
  <si>
    <t>硕果花园</t>
  </si>
  <si>
    <t>tech_critter_feeder</t>
  </si>
  <si>
    <t>硅体转基因技术</t>
  </si>
  <si>
    <t>tech_lithoid_transgenesis</t>
  </si>
  <si>
    <t>植物体转基因技术</t>
  </si>
  <si>
    <t>tech_plantoid_transgenesis</t>
  </si>
  <si>
    <t>星神兽转基因技术</t>
  </si>
  <si>
    <t>tech_leviathan_transgenesis</t>
  </si>
  <si>
    <t>频率调谐</t>
  </si>
  <si>
    <t>tech_space_whale_weapon_1</t>
  </si>
  <si>
    <t>鞭毛武器化</t>
  </si>
  <si>
    <t>tech_amoeba_strike_craft_1</t>
  </si>
  <si>
    <t>再生舰体组织</t>
  </si>
  <si>
    <t>tech_regenerative_hull_tissue</t>
  </si>
  <si>
    <t>虫群产卵池</t>
  </si>
  <si>
    <t>tech_swarm_strike_craft_1</t>
  </si>
  <si>
    <t>虫灾导弹</t>
  </si>
  <si>
    <t>tech_scourge_missile_1</t>
  </si>
  <si>
    <t>灵能
理论</t>
  </si>
  <si>
    <t>灵能理论</t>
  </si>
  <si>
    <t>tech_psionic_theory</t>
  </si>
  <si>
    <t>心灵感应</t>
  </si>
  <si>
    <t>tech_telepathy</t>
  </si>
  <si>
    <t>预知接口</t>
  </si>
  <si>
    <t>tech_precognition_interface</t>
  </si>
  <si>
    <t>思想钢印</t>
  </si>
  <si>
    <t>tech_thought_enforcement</t>
  </si>
  <si>
    <t>灵能跃迁引擎</t>
  </si>
  <si>
    <t>tech_psi_jump_drive_1</t>
  </si>
  <si>
    <t>灵能屏障</t>
  </si>
  <si>
    <t>tech_psionic_barrier</t>
  </si>
  <si>
    <t>灵能护盾</t>
  </si>
  <si>
    <t>tech_psionic_shield</t>
  </si>
  <si>
    <t>织缕刻印</t>
  </si>
  <si>
    <t>tech_covenant_composer</t>
  </si>
  <si>
    <t>喰煞刻印</t>
  </si>
  <si>
    <t>tech_covenant_eater</t>
  </si>
  <si>
    <t>器具刻印</t>
  </si>
  <si>
    <t>tech_covenant_instrument</t>
  </si>
  <si>
    <t>低语刻印</t>
  </si>
  <si>
    <t>tech_covenant_whisperers</t>
  </si>
  <si>
    <t>蒸馏泽洛</t>
  </si>
  <si>
    <t>tech_mine_zro</t>
  </si>
  <si>
    <t>神圣激素</t>
  </si>
  <si>
    <t>tech_pk_godray</t>
  </si>
  <si>
    <t>灵能相位场发生器</t>
  </si>
  <si>
    <t>tech_cloaking_psi</t>
  </si>
  <si>
    <t>远古学</t>
  </si>
  <si>
    <t>奥术解密</t>
  </si>
  <si>
    <t>tech_arcane_deciphering</t>
  </si>
  <si>
    <t>tech_archaeostudies</t>
  </si>
  <si>
    <t>tech_archaeo_refinery</t>
  </si>
  <si>
    <t>远古延留立场</t>
  </si>
  <si>
    <t>tech_archaeoshield</t>
  </si>
  <si>
    <t>远古脉冲装甲</t>
  </si>
  <si>
    <t>tech_archaeoarmor</t>
  </si>
  <si>
    <t>远古索敌扰频器</t>
  </si>
  <si>
    <t>tech_archaeo_detection_scrambler</t>
  </si>
  <si>
    <t>远古湮灭眩光</t>
  </si>
  <si>
    <t>tech_archaeo_titan_beam</t>
  </si>
  <si>
    <t>降智光束</t>
  </si>
  <si>
    <t>tech_archaeo_pk_devolving_beam</t>
  </si>
  <si>
    <t>远古巨炮组</t>
  </si>
  <si>
    <t>tech_archaeo_mass_drivers</t>
  </si>
  <si>
    <t>远古穴蚀塌缩器</t>
  </si>
  <si>
    <t>tech_archaeo_lasers</t>
  </si>
  <si>
    <t>远古防御投网机</t>
  </si>
  <si>
    <t>tech_archaeo_point_defence</t>
  </si>
  <si>
    <t>远古纳米导弹云发射器</t>
  </si>
  <si>
    <t>tech_archaeo_missiles</t>
  </si>
  <si>
    <t>远古饱和剂发射炮</t>
  </si>
  <si>
    <t>tech_archaeo_mass_accelerator</t>
  </si>
  <si>
    <t>远古钻孔机无人机</t>
  </si>
  <si>
    <t>tech_archaeo_strike_crafts</t>
  </si>
  <si>
    <t>远古壁垒</t>
  </si>
  <si>
    <t>tech_archaeo_rampart</t>
  </si>
  <si>
    <t>远古护盾超频器</t>
  </si>
  <si>
    <t>tech_archaeo_overcharger</t>
  </si>
  <si>
    <t>tech_archeology_lab_ancrel</t>
  </si>
  <si>
    <t>赛博勒克斯采矿核心</t>
  </si>
  <si>
    <t>tech_secrets_cybrex</t>
  </si>
  <si>
    <t>tech_secrets_league</t>
  </si>
  <si>
    <t>伊拉斯人海军船坞</t>
  </si>
  <si>
    <t>tech_secrets_irassian</t>
  </si>
  <si>
    <t>tech_secrets_vultaum</t>
  </si>
  <si>
    <t>尤特天文干涉仪器</t>
  </si>
  <si>
    <t>tech_secrets_yuht</t>
  </si>
  <si>
    <t>tech_secrets_baol</t>
  </si>
  <si>
    <t>泽洛风暴投射器</t>
  </si>
  <si>
    <t>tech_secrets_zroni</t>
  </si>
  <si>
    <t>工程学</t>
  </si>
  <si>
    <t>推进
力学</t>
  </si>
  <si>
    <t>化学推进器</t>
  </si>
  <si>
    <t>tech_thrusters_1</t>
  </si>
  <si>
    <t>离子推进器</t>
  </si>
  <si>
    <t>tech_thrusters_2</t>
  </si>
  <si>
    <t>等离子推进器</t>
  </si>
  <si>
    <t>tech_thrusters_3</t>
  </si>
  <si>
    <t>脉冲推进器</t>
  </si>
  <si>
    <t>tech_thrusters_4</t>
  </si>
  <si>
    <t>加力燃烧室</t>
  </si>
  <si>
    <t>tech_afterburners_1</t>
  </si>
  <si>
    <t>先进加力燃烧室</t>
  </si>
  <si>
    <t>tech_afterburners_2</t>
  </si>
  <si>
    <t>质量投射器</t>
  </si>
  <si>
    <t>tech_mass_drivers_1</t>
  </si>
  <si>
    <t>线圈炮</t>
  </si>
  <si>
    <t>tech_mass_drivers_2</t>
  </si>
  <si>
    <t>轨道炮</t>
  </si>
  <si>
    <t>tech_mass_drivers_3</t>
  </si>
  <si>
    <t>先进轨道炮</t>
  </si>
  <si>
    <t>tech_mass_drivers_4</t>
  </si>
  <si>
    <t>高斯炮</t>
  </si>
  <si>
    <t>tech_mass_drivers_5</t>
  </si>
  <si>
    <t>动能火炮</t>
  </si>
  <si>
    <t>tech_kinetic_artillery_1</t>
  </si>
  <si>
    <t>先进动能火炮</t>
  </si>
  <si>
    <t>tech_kinetic_artillery_2</t>
  </si>
  <si>
    <t>兆级加农炮</t>
  </si>
  <si>
    <t>tech_mass_accelerator_1</t>
  </si>
  <si>
    <t>千兆级加农炮</t>
  </si>
  <si>
    <t>tech_mass_accelerator_2</t>
  </si>
  <si>
    <t>机关炮</t>
  </si>
  <si>
    <t>tech_autocannons_1</t>
  </si>
  <si>
    <t>撕裂者机关炮</t>
  </si>
  <si>
    <t>tech_autocannons_2</t>
  </si>
  <si>
    <t>火风暴机关炮</t>
  </si>
  <si>
    <t>tech_autocannons_3</t>
  </si>
  <si>
    <t>高射炮</t>
  </si>
  <si>
    <t>tech_flak_batteries_1</t>
  </si>
  <si>
    <t>高射加农炮</t>
  </si>
  <si>
    <t>tech_flak_batteries_2</t>
  </si>
  <si>
    <t>重型加农炮</t>
  </si>
  <si>
    <t>tech_flak_batteries_3</t>
  </si>
  <si>
    <t>核导弹</t>
  </si>
  <si>
    <t>tech_missiles_1</t>
  </si>
  <si>
    <t>聚变核导弹</t>
  </si>
  <si>
    <t>tech_missiles_2</t>
  </si>
  <si>
    <t>反物质导弹</t>
  </si>
  <si>
    <t>tech_missiles_3</t>
  </si>
  <si>
    <t>量子导弹</t>
  </si>
  <si>
    <t>tech_missiles_4</t>
  </si>
  <si>
    <t>掠夺者导弹</t>
  </si>
  <si>
    <t>tech_missiles_5</t>
  </si>
  <si>
    <t>蜂群导弹</t>
  </si>
  <si>
    <t>tech_swarmer_missiles_1</t>
  </si>
  <si>
    <t>旋风导弹</t>
  </si>
  <si>
    <t>tech_swarmer_missiles_2</t>
  </si>
  <si>
    <t>太空鱼雷</t>
  </si>
  <si>
    <t>tech_torpedoes_1</t>
  </si>
  <si>
    <t>装甲鱼雷</t>
  </si>
  <si>
    <t>tech_torpedoes_2</t>
  </si>
  <si>
    <t>毁灭者鱼雷</t>
  </si>
  <si>
    <t>tech_torpedoes_3</t>
  </si>
  <si>
    <t>推进器生物整合</t>
  </si>
  <si>
    <t>tech_thrusters_bio_integration</t>
  </si>
  <si>
    <t>热力学当量控制</t>
  </si>
  <si>
    <t>tech_repeatable_weapon_type_explosive_damage</t>
  </si>
  <si>
    <t>小型预点火装置</t>
  </si>
  <si>
    <t>tech_repeatable_weapon_type_explosive_fire_rate</t>
  </si>
  <si>
    <t>高密度弹药</t>
  </si>
  <si>
    <t>tech_repeatable_weapon_type_kinetic_damage</t>
  </si>
  <si>
    <t>装载效率</t>
  </si>
  <si>
    <t>tech_repeatable_weapon_type_kinetic_fire_rate</t>
  </si>
  <si>
    <t>纳米机关炮</t>
  </si>
  <si>
    <t>tech_nanite_autocannon</t>
  </si>
  <si>
    <t>纳米高射炮</t>
  </si>
  <si>
    <t>tech_nanite_flak_batteries</t>
  </si>
  <si>
    <t>暗物质推进</t>
  </si>
  <si>
    <t>tech_dark_matter_propulsion</t>
  </si>
  <si>
    <t>跳帮缆索</t>
  </si>
  <si>
    <t>tech_boarding_cables</t>
  </si>
  <si>
    <t>轨道垃圾散布</t>
  </si>
  <si>
    <t>tech_orbital_trash_dispersal</t>
  </si>
  <si>
    <t>宇航
技术</t>
  </si>
  <si>
    <t>轨道能源转化技术</t>
  </si>
  <si>
    <t>tech_solar_panel_network</t>
  </si>
  <si>
    <t>太空探索</t>
  </si>
  <si>
    <t>tech_space_exploration</t>
  </si>
  <si>
    <t>护卫舰</t>
  </si>
  <si>
    <t>tech_corvettes</t>
  </si>
  <si>
    <t>驱逐舰</t>
  </si>
  <si>
    <t>tech_destroyers</t>
  </si>
  <si>
    <t>巡洋舰</t>
  </si>
  <si>
    <t>tech_cruisers</t>
  </si>
  <si>
    <t>战列舰</t>
  </si>
  <si>
    <t>tech_battleships</t>
  </si>
  <si>
    <t>泰坦</t>
  </si>
  <si>
    <t>tech_titans</t>
  </si>
  <si>
    <t>主宰</t>
  </si>
  <si>
    <t>tech_juggernaut</t>
  </si>
  <si>
    <t>标准化护卫舰模版</t>
  </si>
  <si>
    <t>tech_corvette_build_speed</t>
  </si>
  <si>
    <t>改进护卫舰船体</t>
  </si>
  <si>
    <t>tech_corvette_hull_1</t>
  </si>
  <si>
    <t>先进护卫舰船体</t>
  </si>
  <si>
    <t>tech_corvette_hull_2</t>
  </si>
  <si>
    <t>标准化驱逐舰模版</t>
  </si>
  <si>
    <t>tech_destroyer_build_speed</t>
  </si>
  <si>
    <t>改进驱逐舰船体</t>
  </si>
  <si>
    <t>tech_destroyer_hull_1</t>
  </si>
  <si>
    <t>先进驱逐舰船体</t>
  </si>
  <si>
    <t>tech_destroyer_hull_2</t>
  </si>
  <si>
    <t>标准化巡洋舰模版</t>
  </si>
  <si>
    <t>tech_cruiser_build_speed</t>
  </si>
  <si>
    <t>改进巡洋舰船体</t>
  </si>
  <si>
    <t>tech_cruiser_hull_1</t>
  </si>
  <si>
    <t>先进巡洋舰船体</t>
  </si>
  <si>
    <t>tech_cruiser_hull_2</t>
  </si>
  <si>
    <t>标准化战列舰模版</t>
  </si>
  <si>
    <t>tech_battleship_build_speed</t>
  </si>
  <si>
    <t>改进战列舰船体</t>
  </si>
  <si>
    <t>tech_battleship_hull_1</t>
  </si>
  <si>
    <t>先进战列舰船体</t>
  </si>
  <si>
    <t>tech_battleship_hull_2</t>
  </si>
  <si>
    <t>改进泰坦船体</t>
  </si>
  <si>
    <t>tech_titan_hull_1</t>
  </si>
  <si>
    <t>先进泰坦船体</t>
  </si>
  <si>
    <t>tech_titan_hull_2</t>
  </si>
  <si>
    <t>恒星基地建设</t>
  </si>
  <si>
    <t>tech_starbase_1</t>
  </si>
  <si>
    <t>星港</t>
  </si>
  <si>
    <t>tech_starbase_2</t>
  </si>
  <si>
    <t>星垒</t>
  </si>
  <si>
    <t>tech_starbase_3</t>
  </si>
  <si>
    <t>星堡</t>
  </si>
  <si>
    <t>tech_starbase_4</t>
  </si>
  <si>
    <t>擎天堡</t>
  </si>
  <si>
    <t>tech_starbase_5</t>
  </si>
  <si>
    <t>tech_habitat_1</t>
  </si>
  <si>
    <t>居住站扩建</t>
  </si>
  <si>
    <t>tech_habitat_2</t>
  </si>
  <si>
    <t>高级太空居住站</t>
  </si>
  <si>
    <t>tech_habitat_3</t>
  </si>
  <si>
    <t>模块化工程</t>
  </si>
  <si>
    <t>tech_modular_engineering</t>
  </si>
  <si>
    <t>工兵部队</t>
  </si>
  <si>
    <t>tech_space_defense_station_improvement</t>
  </si>
  <si>
    <t>航母作战</t>
  </si>
  <si>
    <t>tech_strike_craft_1</t>
  </si>
  <si>
    <t>改良型舰载机</t>
  </si>
  <si>
    <t>tech_strike_craft_2</t>
  </si>
  <si>
    <t>先进型舰载机</t>
  </si>
  <si>
    <t>tech_strike_craft_3</t>
  </si>
  <si>
    <t>星际远征军</t>
  </si>
  <si>
    <t>tech_assault_armies</t>
  </si>
  <si>
    <t>深空防御</t>
  </si>
  <si>
    <t>tech_space_defense_station_1</t>
  </si>
  <si>
    <t>改善结构完整性</t>
  </si>
  <si>
    <t>tech_defense_platform_hull_1</t>
  </si>
  <si>
    <t>巨型结构工程</t>
  </si>
  <si>
    <t>tech_mega_engineering</t>
  </si>
  <si>
    <t>星环基地</t>
  </si>
  <si>
    <t>tech_orbital_ring_tier_1</t>
  </si>
  <si>
    <t>载荷材料</t>
  </si>
  <si>
    <t>tech_ship_storm_weapons_1</t>
  </si>
  <si>
    <t>风暴限制结构</t>
  </si>
  <si>
    <t>tech_ship_storm_weapons_2</t>
  </si>
  <si>
    <t>同步开火模式</t>
  </si>
  <si>
    <t>tech_repeatable_improved_military_station_damage</t>
  </si>
  <si>
    <t>强化核心层</t>
  </si>
  <si>
    <t>tech_repeatable_improved_military_station_health</t>
  </si>
  <si>
    <t>有序撤退</t>
  </si>
  <si>
    <t>tech_ordered_retreat</t>
  </si>
  <si>
    <t>交通神殿</t>
  </si>
  <si>
    <t>tech_temple_of_transportation</t>
  </si>
  <si>
    <t>环形区段</t>
  </si>
  <si>
    <t>tech_ring_world</t>
  </si>
  <si>
    <t>巨像</t>
  </si>
  <si>
    <t>tech_colossus</t>
  </si>
  <si>
    <t>地爆天星</t>
  </si>
  <si>
    <t>tech_pk_cracker</t>
  </si>
  <si>
    <t>大气纳米机器人散布</t>
  </si>
  <si>
    <t>tech_pk_nanobots</t>
  </si>
  <si>
    <t>星爆器</t>
  </si>
  <si>
    <t>tech_btc_1</t>
  </si>
  <si>
    <t>L-星门线索</t>
  </si>
  <si>
    <t>tech_repeatable_lcluster_clue</t>
  </si>
  <si>
    <t>纳米修复系统</t>
  </si>
  <si>
    <t>tech_nanite_repair_system</t>
  </si>
  <si>
    <t>斯卡拉维德舰载机</t>
  </si>
  <si>
    <t>tech_strike_craft_skrand</t>
  </si>
  <si>
    <t>密语护航舰</t>
  </si>
  <si>
    <t>tech_cosmogenesis_escort</t>
  </si>
  <si>
    <t>神秘战巡舰</t>
  </si>
  <si>
    <t>tech_cosmogenesis_battlecruiser</t>
  </si>
  <si>
    <t>悖论泰坦舰</t>
  </si>
  <si>
    <t>tech_cosmogenesis_FE_titan</t>
  </si>
  <si>
    <t>工业
技术</t>
  </si>
  <si>
    <t>工业基地</t>
  </si>
  <si>
    <t>tech_basic_industry</t>
  </si>
  <si>
    <t>机械化开采</t>
  </si>
  <si>
    <t>tech_mechanized_mining</t>
  </si>
  <si>
    <t>动力外骨骼</t>
  </si>
  <si>
    <t>tech_powered_exoskeletons</t>
  </si>
  <si>
    <t>零重力精炼厂</t>
  </si>
  <si>
    <t>tech_space_mining_1</t>
  </si>
  <si>
    <t>远距离矿物扫描仪</t>
  </si>
  <si>
    <t>tech_space_mining_2</t>
  </si>
  <si>
    <t>矿石切割束</t>
  </si>
  <si>
    <t>tech_space_mining_3</t>
  </si>
  <si>
    <t>自动采矿无人机</t>
  </si>
  <si>
    <t>tech_space_mining_4</t>
  </si>
  <si>
    <t>纳米矿物探测器</t>
  </si>
  <si>
    <t>tech_space_mining_5</t>
  </si>
  <si>
    <t>地热水力压裂</t>
  </si>
  <si>
    <t>tech_mining_1</t>
  </si>
  <si>
    <t>地心开采</t>
  </si>
  <si>
    <t>tech_mining_2</t>
  </si>
  <si>
    <t>矿物分离</t>
  </si>
  <si>
    <t>tech_mining_3</t>
  </si>
  <si>
    <t>矿物提纯</t>
  </si>
  <si>
    <t>tech_mineral_purification_1</t>
  </si>
  <si>
    <t>先进矿物提纯</t>
  </si>
  <si>
    <t>tech_mineral_purification_2</t>
  </si>
  <si>
    <t>人造劳动力</t>
  </si>
  <si>
    <t>tech_robotic_workers</t>
  </si>
  <si>
    <t>人造专家</t>
  </si>
  <si>
    <t>tech_droid_workers</t>
  </si>
  <si>
    <t>人造管理层</t>
  </si>
  <si>
    <t>tech_synthetic_workers</t>
  </si>
  <si>
    <t>人造人格矩阵</t>
  </si>
  <si>
    <t>tech_synthetic_leaders</t>
  </si>
  <si>
    <t>机器人装配系统</t>
  </si>
  <si>
    <t>tech_robot_assembly_complex</t>
  </si>
  <si>
    <t>整合式义体</t>
  </si>
  <si>
    <t>tech_integrated_cybernetics</t>
  </si>
  <si>
    <t>外太空建设</t>
  </si>
  <si>
    <t>tech_space_construction</t>
  </si>
  <si>
    <t>装配模式</t>
  </si>
  <si>
    <t>tech_assembly_pattern</t>
  </si>
  <si>
    <t>建造模板</t>
  </si>
  <si>
    <t>tech_construction_templates</t>
  </si>
  <si>
    <t>气候控制系统</t>
  </si>
  <si>
    <t>tech_housing_1</t>
  </si>
  <si>
    <t>反重力工程</t>
  </si>
  <si>
    <t>tech_housing_2</t>
  </si>
  <si>
    <t>行星风暴抵御</t>
  </si>
  <si>
    <t>tech_industrial_storm_protection</t>
  </si>
  <si>
    <t>行星风暴消除</t>
  </si>
  <si>
    <t>tech_advanced_industrial_storm_protection</t>
  </si>
  <si>
    <t>机械模板系统</t>
  </si>
  <si>
    <t>tech_robomodding_m</t>
  </si>
  <si>
    <t>tech_robomodding</t>
  </si>
  <si>
    <t>交叉模组标准化</t>
  </si>
  <si>
    <t>tech_robomodding_points_1</t>
  </si>
  <si>
    <t>可替换电路</t>
  </si>
  <si>
    <t>tech_robomodding_points_2</t>
  </si>
  <si>
    <t>二进制内驱程序</t>
  </si>
  <si>
    <t>tech_binary_motivators</t>
  </si>
  <si>
    <t>纳米装配机</t>
  </si>
  <si>
    <t>tech_nanite_assemblers</t>
  </si>
  <si>
    <t>巨型装配系统</t>
  </si>
  <si>
    <t>tech_mega_assembly</t>
  </si>
  <si>
    <t>微型复制机</t>
  </si>
  <si>
    <t>tech_micro_replicators</t>
  </si>
  <si>
    <t>自动组装部件</t>
  </si>
  <si>
    <t>tech_self_assembling_components</t>
  </si>
  <si>
    <t>提取模式</t>
  </si>
  <si>
    <t>tech_repeatable_improved_tile_mineral_output</t>
  </si>
  <si>
    <t>组装算法</t>
  </si>
  <si>
    <t>tech_repeatable_reduced_building_time</t>
  </si>
  <si>
    <t>失落建筑模式</t>
  </si>
  <si>
    <t>tech_lost_building_methods</t>
  </si>
  <si>
    <t>星神兽科技创生</t>
  </si>
  <si>
    <t>tech_leviathan_techgenesis</t>
  </si>
  <si>
    <t>tech_fe_affluence_1</t>
  </si>
  <si>
    <t>tech_fe_affluence_2</t>
  </si>
  <si>
    <t>tech_fe_forge_1</t>
  </si>
  <si>
    <t>tech_fe_forge_2</t>
  </si>
  <si>
    <t>tech_fe_assembly_1</t>
  </si>
  <si>
    <t>tech_fe_assembly_2</t>
  </si>
  <si>
    <t>复制人格</t>
  </si>
  <si>
    <t>tech_identity_copy</t>
  </si>
  <si>
    <t>人格融合</t>
  </si>
  <si>
    <t>tech_identity_fusion</t>
  </si>
  <si>
    <t>人格初始化</t>
  </si>
  <si>
    <t>tech_identity_initialization</t>
  </si>
  <si>
    <t>材料
科学</t>
  </si>
  <si>
    <t>纳米复合材料</t>
  </si>
  <si>
    <t>tech_ship_armor_1</t>
  </si>
  <si>
    <t>瓷金复合材料</t>
  </si>
  <si>
    <t>tech_ship_armor_2</t>
  </si>
  <si>
    <t>塑钢材料</t>
  </si>
  <si>
    <t>Plasteeltech_ship_armor_3</t>
  </si>
  <si>
    <t>耐钢材料</t>
  </si>
  <si>
    <t>Durasteeltech_ship_armor_4</t>
  </si>
  <si>
    <t>零素材料</t>
  </si>
  <si>
    <t>Neutroniumtech_ship_armor_5</t>
  </si>
  <si>
    <t>装甲硬化</t>
  </si>
  <si>
    <t>tech_armor_hardeners_1</t>
  </si>
  <si>
    <t>自适应装甲硬化</t>
  </si>
  <si>
    <t>tech_armor_hardeners_2</t>
  </si>
  <si>
    <t>固态全息铸模</t>
  </si>
  <si>
    <t>Alloystech_alloys_1</t>
  </si>
  <si>
    <t>纳米分离器</t>
  </si>
  <si>
    <t>Alloystech_alloys_2</t>
  </si>
  <si>
    <t>陶瓷合金</t>
  </si>
  <si>
    <t>tech_advanced_metallurgy_1</t>
  </si>
  <si>
    <t>耐钢合金</t>
  </si>
  <si>
    <t>tech_advanced_metallurgy_2</t>
  </si>
  <si>
    <t>纳米电路装配</t>
  </si>
  <si>
    <t>Luxuriestech_luxuries_1</t>
  </si>
  <si>
    <t>复制机终端</t>
  </si>
  <si>
    <t>Luxuriestech_luxuries_2</t>
  </si>
  <si>
    <t>电弧熔炉</t>
  </si>
  <si>
    <t>tech_orbital_arc_furnace</t>
  </si>
  <si>
    <t>tech_mine_living_metal</t>
  </si>
  <si>
    <t>贝赛里安精炼</t>
  </si>
  <si>
    <t>Bethariantech_mine_betharian</t>
  </si>
  <si>
    <t>异星天然气开采</t>
  </si>
  <si>
    <t>Exotictech_mine_exotic_gases</t>
  </si>
  <si>
    <t>异星天然气精炼</t>
  </si>
  <si>
    <t>Exotictech_exotic_gases</t>
  </si>
  <si>
    <t>稀有水晶开采</t>
  </si>
  <si>
    <t>Raretech_mine_rare_crystals</t>
  </si>
  <si>
    <t>稀有水晶精炼</t>
  </si>
  <si>
    <t>Raretech_rare_crystals</t>
  </si>
  <si>
    <t>纳米变形</t>
  </si>
  <si>
    <t>tech_nanite_transmutation</t>
  </si>
  <si>
    <t>风暴抑制发生器</t>
  </si>
  <si>
    <t>tech_ship_hull_storm_breaker_1</t>
  </si>
  <si>
    <t>破飚涂层</t>
  </si>
  <si>
    <t>tech_ship_hull_storm_breaker_2</t>
  </si>
  <si>
    <t>物质压缩</t>
  </si>
  <si>
    <t>tech_repeatable_improved_armor_output</t>
  </si>
  <si>
    <t>终极合金</t>
  </si>
  <si>
    <t>tech_supreme_alloy</t>
  </si>
  <si>
    <t>tech_fe_fabricator_1</t>
  </si>
  <si>
    <t>tech_fe_fabricator_2</t>
  </si>
  <si>
    <t>量子钻穿工厂</t>
  </si>
  <si>
    <t>tech_fe_mine_1</t>
  </si>
  <si>
    <t>tech_fe_mine_2</t>
  </si>
  <si>
    <t>可缩放储备池计算</t>
  </si>
  <si>
    <t>tech_cosmogenesis_world</t>
  </si>
  <si>
    <t>水晶复合镀层</t>
  </si>
  <si>
    <t>Crystal-Infusedtech_crystal_armor_1</t>
  </si>
  <si>
    <t>水晶锻造镀层</t>
  </si>
  <si>
    <t>Crystal-Forgedtech_crystal_armor_2</t>
  </si>
  <si>
    <t>小行星甲壳</t>
  </si>
  <si>
    <t>tech_asteroidal_carapace</t>
  </si>
  <si>
    <t>人造龙鳞装甲</t>
  </si>
  <si>
    <t>tech_dragon_armor</t>
  </si>
  <si>
    <t>塞塔娜纳米机器人</t>
  </si>
  <si>
    <t>tech_nanite_repair_system_synth_queen</t>
  </si>
  <si>
    <t>校正版本：3.10.2</t>
  </si>
  <si>
    <t>（传送门）群星中文wiki</t>
  </si>
  <si>
    <t>（传送门）群星 英文wiki</t>
  </si>
  <si>
    <t>巨构整合代码</t>
  </si>
  <si>
    <t>移除选中巨构建筑</t>
  </si>
  <si>
    <t>effect remove_megastructure = this</t>
  </si>
  <si>
    <t>选中升级中的巨型建筑的立刻完成升级
（巨型建筑必须已经处于升级状态）</t>
  </si>
  <si>
    <t>effect finish_upgrade = yes</t>
  </si>
  <si>
    <r>
      <rPr>
        <b/>
        <sz val="18"/>
        <color theme="1"/>
        <rFont val="宋体"/>
        <charset val="134"/>
        <scheme val="minor"/>
      </rPr>
      <t>优化整合代码</t>
    </r>
    <r>
      <rPr>
        <sz val="18"/>
        <color theme="1"/>
        <rFont val="宋体"/>
        <charset val="134"/>
        <scheme val="minor"/>
      </rPr>
      <t>（选中恒星使用代码，在参数位置生成巨型建筑）</t>
    </r>
  </si>
  <si>
    <r>
      <rPr>
        <sz val="10"/>
        <rFont val="宋体"/>
        <charset val="134"/>
        <scheme val="minor"/>
      </rPr>
      <t>effect = { solar_system = { spawn_megastructure = { type = "</t>
    </r>
    <r>
      <rPr>
        <sz val="10"/>
        <color rgb="FFC00000"/>
        <rFont val="宋体"/>
        <charset val="134"/>
        <scheme val="minor"/>
      </rPr>
      <t>hyper_relay</t>
    </r>
    <r>
      <rPr>
        <sz val="10"/>
        <rFont val="宋体"/>
        <charset val="134"/>
        <scheme val="minor"/>
      </rPr>
      <t>"</t>
    </r>
    <r>
      <rPr>
        <sz val="10"/>
        <color rgb="FF00B050"/>
        <rFont val="宋体"/>
        <charset val="134"/>
        <scheme val="minor"/>
      </rPr>
      <t xml:space="preserve"> orbit_angle = 360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yes</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</si>
  <si>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t>星门</t>
  </si>
  <si>
    <r>
      <rPr>
        <sz val="10"/>
        <rFont val="宋体"/>
        <charset val="134"/>
        <scheme val="minor"/>
      </rPr>
      <t>effect = { solar_system = { spawn_megastructure = { type = "</t>
    </r>
    <r>
      <rPr>
        <sz val="10"/>
        <color rgb="FFC00000"/>
        <rFont val="宋体"/>
        <charset val="134"/>
        <scheme val="minor"/>
      </rPr>
      <t>gateway_final</t>
    </r>
    <r>
      <rPr>
        <sz val="10"/>
        <rFont val="宋体"/>
        <charset val="134"/>
        <scheme val="minor"/>
      </rPr>
      <t xml:space="preserve">" </t>
    </r>
    <r>
      <rPr>
        <sz val="10"/>
        <color rgb="FF00B050"/>
        <rFont val="宋体"/>
        <charset val="134"/>
        <scheme val="minor"/>
      </rPr>
      <t>orbit_angle = 90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</si>
  <si>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0"/>
        <rFont val="宋体"/>
        <charset val="134"/>
        <scheme val="minor"/>
      </rPr>
      <t>effect = { solar_system = { spawn_megastructure = { type = "</t>
    </r>
    <r>
      <rPr>
        <sz val="10"/>
        <color rgb="FFC00000"/>
        <rFont val="宋体"/>
        <charset val="134"/>
        <scheme val="minor"/>
      </rPr>
      <t>lgate_base</t>
    </r>
    <r>
      <rPr>
        <sz val="10"/>
        <rFont val="宋体"/>
        <charset val="134"/>
        <scheme val="minor"/>
      </rPr>
      <t xml:space="preserve">" </t>
    </r>
    <r>
      <rPr>
        <sz val="10"/>
        <color rgb="FF00B050"/>
        <rFont val="宋体"/>
        <charset val="134"/>
        <scheme val="minor"/>
      </rPr>
      <t>orbit_angle = 180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</si>
  <si>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6"/>
        <rFont val="宋体"/>
        <charset val="134"/>
        <scheme val="minor"/>
      </rPr>
      <t xml:space="preserve"> |</t>
    </r>
    <r>
      <rPr>
        <sz val="16"/>
        <color rgb="FFC00000"/>
        <rFont val="宋体"/>
        <charset val="134"/>
        <scheme val="minor"/>
      </rPr>
      <t xml:space="preserve"> 红字为</t>
    </r>
    <r>
      <rPr>
        <b/>
        <sz val="16"/>
        <color rgb="FFC00000"/>
        <rFont val="宋体"/>
        <charset val="134"/>
        <scheme val="minor"/>
      </rPr>
      <t>id</t>
    </r>
    <r>
      <rPr>
        <sz val="16"/>
        <color theme="1"/>
        <rFont val="宋体"/>
        <charset val="134"/>
        <scheme val="minor"/>
      </rPr>
      <t xml:space="preserve"> | </t>
    </r>
    <r>
      <rPr>
        <sz val="16"/>
        <color rgb="FF00B050"/>
        <rFont val="宋体"/>
        <charset val="134"/>
        <scheme val="minor"/>
      </rPr>
      <t>绿字为</t>
    </r>
    <r>
      <rPr>
        <b/>
        <sz val="16"/>
        <color rgb="FF00B050"/>
        <rFont val="宋体"/>
        <charset val="134"/>
        <scheme val="minor"/>
      </rPr>
      <t>角度</t>
    </r>
    <r>
      <rPr>
        <sz val="16"/>
        <color theme="1"/>
        <rFont val="宋体"/>
        <charset val="134"/>
        <scheme val="minor"/>
      </rPr>
      <t xml:space="preserve"> | </t>
    </r>
    <r>
      <rPr>
        <sz val="16"/>
        <color theme="4"/>
        <rFont val="宋体"/>
        <charset val="134"/>
        <scheme val="minor"/>
      </rPr>
      <t>蓝字为</t>
    </r>
    <r>
      <rPr>
        <b/>
        <sz val="16"/>
        <color theme="4"/>
        <rFont val="宋体"/>
        <charset val="134"/>
        <scheme val="minor"/>
      </rPr>
      <t>距离</t>
    </r>
    <r>
      <rPr>
        <sz val="16"/>
        <color theme="1"/>
        <rFont val="宋体"/>
        <charset val="134"/>
        <scheme val="minor"/>
      </rPr>
      <t xml:space="preserve"> | </t>
    </r>
    <r>
      <rPr>
        <sz val="16"/>
        <color rgb="FF7030A0"/>
        <rFont val="宋体"/>
        <charset val="134"/>
        <scheme val="minor"/>
      </rPr>
      <t>紫字为</t>
    </r>
    <r>
      <rPr>
        <b/>
        <sz val="16"/>
        <color rgb="FF7030A0"/>
        <rFont val="宋体"/>
        <charset val="134"/>
        <scheme val="minor"/>
      </rPr>
      <t>随机开关&lt;yes/no&gt;</t>
    </r>
    <r>
      <rPr>
        <sz val="16"/>
        <color theme="1"/>
        <rFont val="宋体"/>
        <charset val="134"/>
        <scheme val="minor"/>
      </rPr>
      <t xml:space="preserve"> | </t>
    </r>
    <r>
      <rPr>
        <sz val="16"/>
        <color theme="9"/>
        <rFont val="宋体"/>
        <charset val="134"/>
        <scheme val="minor"/>
      </rPr>
      <t>橙字为</t>
    </r>
    <r>
      <rPr>
        <b/>
        <sz val="16"/>
        <color theme="9"/>
        <rFont val="宋体"/>
        <charset val="134"/>
        <scheme val="minor"/>
      </rPr>
      <t>归属权</t>
    </r>
    <r>
      <rPr>
        <sz val="16"/>
        <color theme="9"/>
        <rFont val="宋体"/>
        <charset val="134"/>
        <scheme val="minor"/>
      </rPr>
      <t xml:space="preserve"> </t>
    </r>
    <r>
      <rPr>
        <sz val="16"/>
        <rFont val="宋体"/>
        <charset val="134"/>
        <scheme val="minor"/>
      </rPr>
      <t>|</t>
    </r>
  </si>
  <si>
    <t>备注1： 星门开随机不会自动在正确的地方生成</t>
  </si>
  <si>
    <t>备注2： 该代码有效避免巨构直接生成于恒星系中心的恒星处，由于重力井大小数值并不固定，可以搭配“effect remove_megastructure = this”使用以便多次调整，以达到最美观的状态。</t>
  </si>
  <si>
    <r>
      <rPr>
        <b/>
        <sz val="18"/>
        <color theme="1"/>
        <rFont val="宋体"/>
        <charset val="134"/>
        <scheme val="minor"/>
      </rPr>
      <t>优化整合代码</t>
    </r>
    <r>
      <rPr>
        <sz val="18"/>
        <color theme="1"/>
        <rFont val="宋体"/>
        <charset val="134"/>
        <scheme val="minor"/>
      </rPr>
      <t>（选中星球使用代码，在星球位置生成巨型建筑）</t>
    </r>
  </si>
  <si>
    <r>
      <rPr>
        <sz val="18"/>
        <color theme="1"/>
        <rFont val="宋体"/>
        <charset val="134"/>
        <scheme val="minor"/>
      </rPr>
      <t xml:space="preserve">环世界
</t>
    </r>
    <r>
      <rPr>
        <sz val="8"/>
        <color theme="1"/>
        <rFont val="宋体"/>
        <charset val="134"/>
        <scheme val="minor"/>
      </rPr>
      <t>（先选中恒星）</t>
    </r>
  </si>
  <si>
    <t>effect = { 
solar_system = {
spawn_megastructure = { type = "ring_world_3_intermediate" orbit_angle = 0 orbit_distance = 45 }
spawn_megastructure = { type = "ring_world_3_intermediate" orbit_angle = 90 orbit_distance = 45 }
spawn_megastructure = { type = "ring_world_3_intermediate" orbit_angle = 180 orbit_distance = 45 }
spawn_megastructure = { type = "ring_world_3_intermediate" orbit_angle = 270 orbit_distance = 45 }
}}</t>
  </si>
  <si>
    <r>
      <rPr>
        <sz val="10"/>
        <rFont val="宋体"/>
        <charset val="134"/>
        <scheme val="minor"/>
      </rPr>
      <t>effect = { solar_system = { spawn_megastructure = { type = "</t>
    </r>
    <r>
      <rPr>
        <sz val="10"/>
        <color rgb="FF7030A0"/>
        <rFont val="宋体"/>
        <charset val="134"/>
        <scheme val="minor"/>
      </rPr>
      <t>dyson_sphere_5</t>
    </r>
    <r>
      <rPr>
        <sz val="10"/>
        <rFont val="宋体"/>
        <charset val="134"/>
        <scheme val="minor"/>
      </rPr>
      <t>" planet = from owner = owner graphical_culture = owner }</t>
    </r>
  </si>
  <si>
    <t>奇迹球</t>
  </si>
  <si>
    <r>
      <rPr>
        <sz val="10"/>
        <rFont val="宋体"/>
        <charset val="134"/>
        <scheme val="minor"/>
      </rPr>
      <t>effect = { solar_system = { spawn_megastructure = { type = "</t>
    </r>
    <r>
      <rPr>
        <sz val="10"/>
        <color rgb="FF7030A0"/>
        <rFont val="宋体"/>
        <charset val="134"/>
        <scheme val="minor"/>
      </rPr>
      <t>dyson_sphere_disco</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</si>
  <si>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spy_orb_4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</si>
  <si>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think_tank_3</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</si>
  <si>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matter_decompressor_4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</si>
  <si>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strategic_coordination_center_3</t>
    </r>
    <r>
      <rPr>
        <sz val="10"/>
        <rFont val="宋体"/>
        <charset val="134"/>
        <scheme val="minor"/>
      </rPr>
      <t>" planet = from owner = owner graphical_culture = owner }</t>
    </r>
  </si>
  <si>
    <t>修复的巨构艺术设施：完工</t>
  </si>
  <si>
    <r>
      <rPr>
        <sz val="10"/>
        <rFont val="宋体"/>
        <charset val="134"/>
        <scheme val="minor"/>
      </rPr>
      <t>effect = { solar_system = { spawn_megastructure = { type = "</t>
    </r>
    <r>
      <rPr>
        <sz val="10"/>
        <color rgb="FF7030A0"/>
        <rFont val="宋体"/>
        <charset val="134"/>
        <scheme val="minor"/>
      </rPr>
      <t>mega_art_installation_restored_2</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</si>
  <si>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interstellar_assembly_4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</si>
  <si>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mega_shipyard_3</t>
    </r>
    <r>
      <rPr>
        <sz val="10"/>
        <rFont val="宋体"/>
        <charset val="134"/>
        <scheme val="minor"/>
      </rPr>
      <t>" planet = from owner = owner graphical_culture = owner }</t>
    </r>
  </si>
  <si>
    <t>改进型量子弹弓</t>
  </si>
  <si>
    <r>
      <rPr>
        <sz val="10"/>
        <rFont val="宋体"/>
        <charset val="134"/>
        <scheme val="minor"/>
      </rPr>
      <t>effect = { solar_system = { spawn_megastructure = { type = "</t>
    </r>
    <r>
      <rPr>
        <sz val="10"/>
        <color rgb="FF7030A0"/>
        <rFont val="宋体"/>
        <charset val="134"/>
        <scheme val="minor"/>
      </rPr>
      <t>quantum_catapult_improved_slingshot</t>
    </r>
    <r>
      <rPr>
        <sz val="10"/>
        <rFont val="宋体"/>
        <charset val="134"/>
        <scheme val="minor"/>
      </rPr>
      <t>" planet = from owner = owner graphical_culture = owner }</t>
    </r>
  </si>
  <si>
    <t>居住站复合体</t>
  </si>
  <si>
    <r>
      <rPr>
        <sz val="10"/>
        <rFont val="宋体"/>
        <charset val="134"/>
        <scheme val="minor"/>
      </rPr>
      <t>effect = { solar_system = { spawn_megastructure = { type = "</t>
    </r>
    <r>
      <rPr>
        <sz val="10"/>
        <color rgb="FF7030A0"/>
        <rFont val="宋体"/>
        <charset val="134"/>
        <scheme val="minor"/>
      </rPr>
      <t>habitat_central_complex</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</si>
  <si>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orbital_ring</t>
    </r>
    <r>
      <rPr>
        <sz val="10"/>
        <rFont val="宋体"/>
        <charset val="134"/>
        <scheme val="minor"/>
      </rPr>
      <t>" planet = from owner = owner graphical_culture = owner }</t>
    </r>
  </si>
  <si>
    <r>
      <rPr>
        <sz val="16"/>
        <color rgb="FFC00000"/>
        <rFont val="宋体"/>
        <charset val="134"/>
        <scheme val="minor"/>
      </rPr>
      <t>（慎用）</t>
    </r>
    <r>
      <rPr>
        <sz val="16"/>
        <color theme="1"/>
        <rFont val="宋体"/>
        <charset val="134"/>
        <scheme val="minor"/>
      </rPr>
      <t>以太相引擎</t>
    </r>
  </si>
  <si>
    <r>
      <rPr>
        <sz val="10"/>
        <rFont val="宋体"/>
        <charset val="134"/>
        <scheme val="minor"/>
      </rPr>
      <t>effect = { solar_system = { spawn_megastructure = { type = "</t>
    </r>
    <r>
      <rPr>
        <sz val="10"/>
        <color rgb="FF7030A0"/>
        <rFont val="宋体"/>
        <charset val="134"/>
        <scheme val="minor"/>
      </rPr>
      <t>crisis_sphere_4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</si>
  <si>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dyson_swarm_3</t>
    </r>
    <r>
      <rPr>
        <sz val="10"/>
        <rFont val="宋体"/>
        <charset val="134"/>
        <scheme val="minor"/>
      </rPr>
      <t>" planet = from owner = owner graphical_culture = owner }</t>
    </r>
  </si>
  <si>
    <t>(建议从1级升)电弧熔炉</t>
  </si>
  <si>
    <r>
      <rPr>
        <sz val="10"/>
        <rFont val="宋体"/>
        <charset val="134"/>
        <scheme val="minor"/>
      </rPr>
      <t>effect = { solar_system = { spawn_megastructure = { type = "</t>
    </r>
    <r>
      <rPr>
        <sz val="10"/>
        <color rgb="FF7030A0"/>
        <rFont val="宋体"/>
        <charset val="134"/>
        <scheme val="minor"/>
      </rPr>
      <t>orbital_arc_furnace_1</t>
    </r>
    <r>
      <rPr>
        <sz val="10"/>
        <rFont val="宋体"/>
        <charset val="134"/>
        <scheme val="minor"/>
      </rPr>
      <t>" planet = from owner = owner graphical_culture = owner }</t>
    </r>
  </si>
  <si>
    <t>博物天枢</t>
  </si>
  <si>
    <r>
      <rPr>
        <sz val="10"/>
        <rFont val="宋体"/>
        <charset val="134"/>
        <scheme val="minor"/>
      </rPr>
      <t>effect = { solar_system = { spawn_megastructure = { type = "</t>
    </r>
    <r>
      <rPr>
        <sz val="10"/>
        <color rgb="FF7030A0"/>
        <rFont val="宋体"/>
        <charset val="134"/>
        <scheme val="minor"/>
      </rPr>
      <t>grand_archive_0</t>
    </r>
    <r>
      <rPr>
        <sz val="10"/>
        <rFont val="宋体"/>
        <charset val="134"/>
        <scheme val="minor"/>
      </rPr>
      <t>" planet = from owner = owner graphical_culture = owner }</t>
    </r>
  </si>
  <si>
    <r>
      <rPr>
        <sz val="16"/>
        <color theme="1"/>
        <rFont val="宋体"/>
        <charset val="134"/>
        <scheme val="minor"/>
      </rPr>
      <t xml:space="preserve">| </t>
    </r>
    <r>
      <rPr>
        <sz val="16"/>
        <color theme="7"/>
        <rFont val="宋体"/>
        <charset val="134"/>
        <scheme val="minor"/>
      </rPr>
      <t>紫色字体为id（可替换为其它巨型建筑id进行生成）</t>
    </r>
    <r>
      <rPr>
        <sz val="16"/>
        <color theme="1"/>
        <rFont val="宋体"/>
        <charset val="134"/>
        <scheme val="minor"/>
      </rPr>
      <t xml:space="preserve"> |</t>
    </r>
  </si>
  <si>
    <t>备注：星环基地代码能不用就不用，遗失有动画BUG，在意的话可以使用orbital_ring_ruined生成损坏的星环基地再修复，无所谓的话请随便用。</t>
  </si>
  <si>
    <t>附录A</t>
  </si>
  <si>
    <t>（未殖民的）删除无主居住站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</si>
  <si>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no } remove_planet = yes }</t>
    </r>
  </si>
  <si>
    <t>附录B</t>
  </si>
  <si>
    <t>（已殖民的）删除殖民居住站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</si>
  <si>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yes } remove_planet = yes }</t>
    </r>
  </si>
  <si>
    <t>附录C</t>
  </si>
  <si>
    <t>（包括已殖民的）删除所有居住站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</si>
  <si>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 remove_planet = yes }</t>
    </r>
  </si>
  <si>
    <t>（不要忘记先随便选中后使用代码哦）</t>
  </si>
  <si>
    <r>
      <rPr>
        <sz val="10"/>
        <color rgb="FF7030A0"/>
        <rFont val="宋体"/>
        <charset val="134"/>
        <scheme val="minor"/>
      </rPr>
      <t>这里的pc_habitat实际上是星球代码，是可以替换成同类代码的</t>
    </r>
    <r>
      <rPr>
        <sz val="28"/>
        <color rgb="FF7030A0"/>
        <rFont val="宋体"/>
        <charset val="134"/>
        <scheme val="minor"/>
      </rPr>
      <t>↗</t>
    </r>
  </si>
  <si>
    <t xml:space="preserve">
批量删除居住站代码的意义在于拯救CPU0 _周树人</t>
  </si>
  <si>
    <t>官方内置控制台代码 及 巨型建筑id大全</t>
  </si>
  <si>
    <t>巨型建筑</t>
  </si>
  <si>
    <t>代码（在星系中心生成巨型建筑）</t>
  </si>
  <si>
    <t>中继器
超空间</t>
  </si>
  <si>
    <t>create_megastructure hyper_relay</t>
  </si>
  <si>
    <t>hyper_relay</t>
  </si>
  <si>
    <t>损毁的超空间中继器</t>
  </si>
  <si>
    <t>create_megastructure hyper_relay_ruined</t>
  </si>
  <si>
    <t>hyper_relay_ruined</t>
  </si>
  <si>
    <t>修复的超空间中继器</t>
  </si>
  <si>
    <t>create_megastructure hyper_relay_restored</t>
  </si>
  <si>
    <t>hyper_relay_restored</t>
  </si>
  <si>
    <t>星门基址</t>
  </si>
  <si>
    <t>create_megastructure gateway_0</t>
  </si>
  <si>
    <t>gateway_0</t>
  </si>
  <si>
    <t>create_megastructure gateway_final</t>
  </si>
  <si>
    <t>gateway_final</t>
  </si>
  <si>
    <t>失效的星门</t>
  </si>
  <si>
    <t>create_megastructure gateway_ruined</t>
  </si>
  <si>
    <t>gateway_ruined</t>
  </si>
  <si>
    <t>重新激活的星门</t>
  </si>
  <si>
    <t>create_megastructure gateway_restored</t>
  </si>
  <si>
    <t>gateway_restored</t>
  </si>
  <si>
    <t>废弃的星门</t>
  </si>
  <si>
    <t>create_megastructure gateway_derelict</t>
  </si>
  <si>
    <t>gateway_derelict</t>
  </si>
  <si>
    <t>create_megastructure lgate_base</t>
  </si>
  <si>
    <t>lgate_base</t>
  </si>
  <si>
    <t>环世界基址（单段）</t>
  </si>
  <si>
    <t>create_megastructure ring_world_1</t>
  </si>
  <si>
    <t>ring_world_1</t>
  </si>
  <si>
    <t>环世界骨架（单段）</t>
  </si>
  <si>
    <t>create_megastructure ring_world_2</t>
  </si>
  <si>
    <t>ring_world_2</t>
  </si>
  <si>
    <t>环世界框架</t>
  </si>
  <si>
    <t>create_megastructure ring_world_2_intermediate</t>
  </si>
  <si>
    <t>ring_world_2_intermediate</t>
  </si>
  <si>
    <t>已完成的环世界（单段）</t>
  </si>
  <si>
    <t>create_megastructure ring_world_3_intermediate</t>
  </si>
  <si>
    <t>ring_world_3_intermediate</t>
  </si>
  <si>
    <t>废弃的环世界（单段）</t>
  </si>
  <si>
    <t>create_megastructure ring_world_ruined</t>
  </si>
  <si>
    <t>ring_world_ruined</t>
  </si>
  <si>
    <t>修复的环世界（单段）</t>
  </si>
  <si>
    <t>create_megastructure ring_world_restored</t>
  </si>
  <si>
    <t>ring_world_restored</t>
  </si>
  <si>
    <t>戴森球基址</t>
  </si>
  <si>
    <t>create_megastructure dyson_sphere_0</t>
  </si>
  <si>
    <t>dyson_sphere_0</t>
  </si>
  <si>
    <t>戴森球框架</t>
  </si>
  <si>
    <t>create_megastructure dyson_sphere_1</t>
  </si>
  <si>
    <t>dyson_sphere_1</t>
  </si>
  <si>
    <t>局部戴森球</t>
  </si>
  <si>
    <t>create_megastructure dyson_sphere_2</t>
  </si>
  <si>
    <t>dyson_sphere_2</t>
  </si>
  <si>
    <t>create_megastructure dyson_sphere_3</t>
  </si>
  <si>
    <t>dyson_sphere_3</t>
  </si>
  <si>
    <t>create_megastructure dyson_sphere_4</t>
  </si>
  <si>
    <t>dyson_sphere_4</t>
  </si>
  <si>
    <t>create_megastructure dyson_sphere_5</t>
  </si>
  <si>
    <t>dyson_sphere_5</t>
  </si>
  <si>
    <t>废弃的戴森球</t>
  </si>
  <si>
    <t>create_megastructure dyson_sphere_ruined</t>
  </si>
  <si>
    <t>dyson_sphere_ruined</t>
  </si>
  <si>
    <t>修复的戴森球</t>
  </si>
  <si>
    <t>create_megastructure dyson_sphere_restored</t>
  </si>
  <si>
    <t>dyson_sphere_restored</t>
  </si>
  <si>
    <t>无法修复的戴森球</t>
  </si>
  <si>
    <t>create_megastructure dyson_sphere_permanently_ruined</t>
  </si>
  <si>
    <t>dyson_sphere_permanently_ruined</t>
  </si>
  <si>
    <t>create_megastructure dyson_sphere_disco</t>
  </si>
  <si>
    <t>dyson_sphere_disco</t>
  </si>
  <si>
    <t>修复的奇迹球</t>
  </si>
  <si>
    <t>create_megastructure dyson_sphere_disco_restored</t>
  </si>
  <si>
    <t>dyson_sphere_disco_restored</t>
  </si>
  <si>
    <t>哨兵阵列基址</t>
  </si>
  <si>
    <t>create_megastructure spy_orb_0</t>
  </si>
  <si>
    <t>spy_orb_0</t>
  </si>
  <si>
    <t>哨兵中心</t>
  </si>
  <si>
    <t>create_megastructure spy_orb_1</t>
  </si>
  <si>
    <t>spy_orb_1</t>
  </si>
  <si>
    <t>哨兵尖塔</t>
  </si>
  <si>
    <t>哨兵天线</t>
  </si>
  <si>
    <t>create_megastructure spy_orb_3</t>
  </si>
  <si>
    <t>spy_orb_3</t>
  </si>
  <si>
    <t>create_megastructure spy_orb_4</t>
  </si>
  <si>
    <t>spy_orb_4</t>
  </si>
  <si>
    <t>废弃的哨兵阵列</t>
  </si>
  <si>
    <t>create_megastructure spy_orb_ruined</t>
  </si>
  <si>
    <t>spy_orb_ruined</t>
  </si>
  <si>
    <t>修复的哨兵阵列</t>
  </si>
  <si>
    <t>create_megastructure spy_orb_restored</t>
  </si>
  <si>
    <t>spy_orb_restored</t>
  </si>
  <si>
    <t>无法修复的哨兵阵列</t>
  </si>
  <si>
    <t>create_megastructure spy_orb_permanently_ruined</t>
  </si>
  <si>
    <t>spy_orb_permanently_ruined</t>
  </si>
  <si>
    <t>科学枢纽基址</t>
  </si>
  <si>
    <t>create_megastructure think_tank_0</t>
  </si>
  <si>
    <t>think_tank_0</t>
  </si>
  <si>
    <t>科学枢纽中心</t>
  </si>
  <si>
    <t>create_megastructure think_tank_1</t>
  </si>
  <si>
    <t>think_tank_1</t>
  </si>
  <si>
    <t>科学枢纽研发辅翼</t>
  </si>
  <si>
    <t>create_megastructure think_tank_2</t>
  </si>
  <si>
    <t>think_tank_2</t>
  </si>
  <si>
    <t>create_megastructure think_tank_3</t>
  </si>
  <si>
    <t>think_tank_3</t>
  </si>
  <si>
    <t>废弃的科学枢纽</t>
  </si>
  <si>
    <t>create_megastructure think_tank_ruined</t>
  </si>
  <si>
    <t>think_tank_ruined</t>
  </si>
  <si>
    <t>修复的科学枢纽</t>
  </si>
  <si>
    <t>create_megastructure think_tank_restored</t>
  </si>
  <si>
    <t>think_tank_restored</t>
  </si>
  <si>
    <t>无法修复的科学枢纽</t>
  </si>
  <si>
    <t>create_megastructure think_tank_permanently_ruined</t>
  </si>
  <si>
    <t>think_tank_permanently_ruined</t>
  </si>
  <si>
    <t>物质解压器基址</t>
  </si>
  <si>
    <t>create_megastructure matter_decompressor_0</t>
  </si>
  <si>
    <t>matter_decompressor_0</t>
  </si>
  <si>
    <t>物质解压器：锚定</t>
  </si>
  <si>
    <t>create_megastructure matter_decompressor_1</t>
  </si>
  <si>
    <t>matter_decompressor_1</t>
  </si>
  <si>
    <t>物质解压器：透镜</t>
  </si>
  <si>
    <t>create_megastructure matter_decompressor_2</t>
  </si>
  <si>
    <t>matter_decompressor_2</t>
  </si>
  <si>
    <t>物质解压器：钻孔</t>
  </si>
  <si>
    <t>create_megastructure matter_decompressor_3</t>
  </si>
  <si>
    <t>matter_decompressor_3</t>
  </si>
  <si>
    <t>create_megastructure matter_decompressor_4</t>
  </si>
  <si>
    <t>matter_decompressor_4</t>
  </si>
  <si>
    <t>被毁的物质解压器</t>
  </si>
  <si>
    <t>create_megastructure matter_decompressor_ruined</t>
  </si>
  <si>
    <t>matter_decompressor_ruined</t>
  </si>
  <si>
    <t>修复的物质解压器</t>
  </si>
  <si>
    <t>create_megastructure matter_decompressor_restored</t>
  </si>
  <si>
    <t>matter_decompressor_restored</t>
  </si>
  <si>
    <t>无法修复的物质解压器</t>
  </si>
  <si>
    <t>create_megastructure matter_decompressor_permanently_ruined</t>
  </si>
  <si>
    <t>matter_decompressor_permanently_ruined</t>
  </si>
  <si>
    <t>战略指挥中心基址</t>
  </si>
  <si>
    <t>create_megastructure strategic_coordination_center_0</t>
  </si>
  <si>
    <t>strategic_coordination_center_0</t>
  </si>
  <si>
    <t>战略指挥中心：外结构</t>
  </si>
  <si>
    <t>create_megastructure strategic_coordination_center_1</t>
  </si>
  <si>
    <t>strategic_coordination_center_1</t>
  </si>
  <si>
    <t>战略指挥中心：外通讯</t>
  </si>
  <si>
    <t>create_megastructure strategic_coordination_center_2</t>
  </si>
  <si>
    <t>strategic_coordination_center_2</t>
  </si>
  <si>
    <t>create_megastructure strategic_coordination_center_3</t>
  </si>
  <si>
    <t>strategic_coordination_center_3</t>
  </si>
  <si>
    <t>被毁的战略指挥中心</t>
  </si>
  <si>
    <t>create_megastructure strategic_coordination_center_ruined</t>
  </si>
  <si>
    <t>strategic_coordination_center_ruined</t>
  </si>
  <si>
    <t>修复的战略指挥中心</t>
  </si>
  <si>
    <t>create_megastructure strategic_coordination_center_restored</t>
  </si>
  <si>
    <t>strategic_coordination_center_restored</t>
  </si>
  <si>
    <t>无法修复的战略指挥中心</t>
  </si>
  <si>
    <t>create_megastructure strategic_coordination_center_permanently_ruined</t>
  </si>
  <si>
    <t>strategic_coordination_center_permanently_ruined</t>
  </si>
  <si>
    <t>巨构艺术设施</t>
  </si>
  <si>
    <t>巨构艺术设施基址</t>
  </si>
  <si>
    <t>create_megastructure mega_art_installation_0</t>
  </si>
  <si>
    <t>mega_art_installation_0</t>
  </si>
  <si>
    <t>艺术设施：初始</t>
  </si>
  <si>
    <t>create_megastructure mega_art_installation_1</t>
  </si>
  <si>
    <t>mega_art_installation_1</t>
  </si>
  <si>
    <t>艺术设施：成品</t>
  </si>
  <si>
    <t>create_megastructure mega_art_installation_2</t>
  </si>
  <si>
    <t>mega_art_installation_2</t>
  </si>
  <si>
    <t>create_megastructure mega_art_installation_3</t>
  </si>
  <si>
    <t>mega_art_installation_3</t>
  </si>
  <si>
    <t>巨构艺术设施：完工</t>
  </si>
  <si>
    <t>create_megastructure mega_art_installation_4</t>
  </si>
  <si>
    <t>mega_art_installation_4</t>
  </si>
  <si>
    <t>被毁的巨构艺术设施</t>
  </si>
  <si>
    <t>create_megastructure mega_art_installation_ruined</t>
  </si>
  <si>
    <t>mega_art_installation_ruined</t>
  </si>
  <si>
    <t>修复的巨构艺术设施</t>
  </si>
  <si>
    <t>create_megastructure mega_art_installation_restored</t>
  </si>
  <si>
    <t>mega_art_installation_restored</t>
  </si>
  <si>
    <t>create_megastructure mega_art_installation_restored_2</t>
  </si>
  <si>
    <t>mega_art_installation_restored_2</t>
  </si>
  <si>
    <t>无法修复的巨构艺术设施</t>
  </si>
  <si>
    <t>create_megastructure mega_art_installation_permanently_ruined</t>
  </si>
  <si>
    <t>mega_art_installation_permanently_ruined</t>
  </si>
  <si>
    <t>星际集会基址</t>
  </si>
  <si>
    <t>create_megastructure interstellar_assembly_0</t>
  </si>
  <si>
    <t>interstellar_assembly_0</t>
  </si>
  <si>
    <t>星际集会：场所</t>
  </si>
  <si>
    <t>create_megastructure interstellar_assembly_1</t>
  </si>
  <si>
    <t>interstellar_assembly_1</t>
  </si>
  <si>
    <t>星际集会：领事环</t>
  </si>
  <si>
    <t>create_megastructure interstellar_assembly_2</t>
  </si>
  <si>
    <t>interstellar_assembly_2</t>
  </si>
  <si>
    <t>星际集会：会议广场模块</t>
  </si>
  <si>
    <t>create_megastructure interstellar_assembly_3</t>
  </si>
  <si>
    <t>interstellar_assembly_3</t>
  </si>
  <si>
    <t>create_megastructure interstellar_assembly_4</t>
  </si>
  <si>
    <t>interstellar_assembly_4</t>
  </si>
  <si>
    <t>被毁的星际集会</t>
  </si>
  <si>
    <t>create_megastructure interstellar_assembly_ruined</t>
  </si>
  <si>
    <t>interstellar_assembly_ruined</t>
  </si>
  <si>
    <t>修复的星际集会</t>
  </si>
  <si>
    <t>create_megastructure interstellar_assembly_restored</t>
  </si>
  <si>
    <t>interstellar_assembly_restored</t>
  </si>
  <si>
    <t>无法修复的星际集会</t>
  </si>
  <si>
    <t>create_megastructure interstellar_assembly_permanently_ruined</t>
  </si>
  <si>
    <t>interstellar_assembly_permanently_ruined</t>
  </si>
  <si>
    <t>巨型船坞基址</t>
  </si>
  <si>
    <t>create_megastructure mega_shipyard_0</t>
  </si>
  <si>
    <t>mega_shipyard_0</t>
  </si>
  <si>
    <t>巨型船坞框架</t>
  </si>
  <si>
    <t>create_megastructure mega_shipyard_1</t>
  </si>
  <si>
    <t>mega_shipyard_1</t>
  </si>
  <si>
    <t>巨型船坞核心</t>
  </si>
  <si>
    <t>create_megastructure mega_shipyard_2</t>
  </si>
  <si>
    <t>mega_shipyard_2</t>
  </si>
  <si>
    <t>create_megastructure mega_shipyard_3</t>
  </si>
  <si>
    <t>mega_shipyard_3</t>
  </si>
  <si>
    <t>被毁的巨型船坞</t>
  </si>
  <si>
    <t>create_megastructure mega_shipyard_ruined</t>
  </si>
  <si>
    <t>mega_shipyard_ruined</t>
  </si>
  <si>
    <t>修复的巨型船坞</t>
  </si>
  <si>
    <t>create_megastructure mega_shipyard_restored</t>
  </si>
  <si>
    <t>mega_shipyard_restored</t>
  </si>
  <si>
    <t>无法修复的巨型船坞</t>
  </si>
  <si>
    <t>create_megastructure mega_shipyard_permanently_ruined</t>
  </si>
  <si>
    <t>mega_shipyard_permanently_ruined</t>
  </si>
  <si>
    <t>量子弹弓基址</t>
  </si>
  <si>
    <t>create_megastructure quantum_catapult_0</t>
  </si>
  <si>
    <t>quantum_catapult_0</t>
  </si>
  <si>
    <t>量子弹弓阶段一</t>
  </si>
  <si>
    <t>create_megastructure quantum_catapult_1</t>
  </si>
  <si>
    <t>quantum_catapult_1</t>
  </si>
  <si>
    <t>量子弹弓阶段二</t>
  </si>
  <si>
    <t>create_megastructure quantum_catapult_2</t>
  </si>
  <si>
    <t>quantum_catapult_2</t>
  </si>
  <si>
    <t>create_megastructure quantum_catapult_3</t>
  </si>
  <si>
    <t>quantum_catapult_3</t>
  </si>
  <si>
    <t>被毁的量子弹弓</t>
  </si>
  <si>
    <t>create_megastructure quantum_catapult_ruined</t>
  </si>
  <si>
    <t>quantum_catapult_ruined</t>
  </si>
  <si>
    <t>修复的量子弹弓</t>
  </si>
  <si>
    <t>create_megastructure quantum_catapult_restored</t>
  </si>
  <si>
    <t>quantum_catapult_restored</t>
  </si>
  <si>
    <t>无法修复的量子弹弓</t>
  </si>
  <si>
    <t>create_megastructure quantum_catapult_permanently_ruined</t>
  </si>
  <si>
    <t>quantum_catapult_permanently_ruined</t>
  </si>
  <si>
    <t>（起源）被毁的量子弹弓</t>
  </si>
  <si>
    <t>create_megastructure quantum_catapult_ruined_slingshot</t>
  </si>
  <si>
    <t>quantum_catapult_ruined_slingshot</t>
  </si>
  <si>
    <t>（起源）修复的量子弹弓</t>
  </si>
  <si>
    <t>create_megastructure quantum_catapult_restored_slingshot</t>
  </si>
  <si>
    <t>quantum_catapult_restored_slingshot</t>
  </si>
  <si>
    <t>（起源）改进型量子弹弓</t>
  </si>
  <si>
    <t>create_megastructure quantum_catapult_improved_slingshot</t>
  </si>
  <si>
    <t>quantum_catapult_improved_slingshot</t>
  </si>
  <si>
    <t>create_megastructure habitat_central_complex</t>
  </si>
  <si>
    <t>habitat_central_complex</t>
  </si>
  <si>
    <t>被毁的居住站复合体</t>
  </si>
  <si>
    <t>create_megastructure habitat_central_complex_ruined</t>
  </si>
  <si>
    <t>habitat_central_complex_ruined</t>
  </si>
  <si>
    <t>修复的居住站复合体</t>
  </si>
  <si>
    <t>create_megastructure habitat_central_complex_restored</t>
  </si>
  <si>
    <t>habitat_central_complex_restored</t>
  </si>
  <si>
    <t>（无效）create_megastructure orbital_orbital_ring</t>
  </si>
  <si>
    <t>orbital_ring</t>
  </si>
  <si>
    <t>废弃的星环基地</t>
  </si>
  <si>
    <t>（无效）create_megastructure orbital_ring_ruined</t>
  </si>
  <si>
    <t>orbital_ring_ruined</t>
  </si>
  <si>
    <t>修复的星环基地</t>
  </si>
  <si>
    <t>（无效）create_megastructure orbital_ring_restored</t>
  </si>
  <si>
    <t>orbital_ring_restored</t>
  </si>
  <si>
    <t>以太相引擎</t>
  </si>
  <si>
    <t>以太相引擎框架</t>
  </si>
  <si>
    <t>create_megastructure crisis_sphere_0</t>
  </si>
  <si>
    <t>crisis_sphere_0</t>
  </si>
  <si>
    <t>部分以太相引擎</t>
  </si>
  <si>
    <t>create_megastructure crisis_sphere_1</t>
  </si>
  <si>
    <t>crisis_sphere_1</t>
  </si>
  <si>
    <t>create_megastructure crisis_sphere_2</t>
  </si>
  <si>
    <t>crisis_sphere_2</t>
  </si>
  <si>
    <t>create_megastructure crisis_sphere_3</t>
  </si>
  <si>
    <t>crisis_sphere_3</t>
  </si>
  <si>
    <t>（慎用）以太相引擎</t>
  </si>
  <si>
    <t>create_megastructure crisis_sphere_4</t>
  </si>
  <si>
    <t>crisis_sphere_4</t>
  </si>
  <si>
    <t>（无法修复）被毁的以太相引擎</t>
  </si>
  <si>
    <t>create_megastructure crisis_sphere_ruined</t>
  </si>
  <si>
    <t>crisis_sphere_ruined</t>
  </si>
  <si>
    <t>戴森云：阵列</t>
  </si>
  <si>
    <t>create_megastructure dyson_swarm_1</t>
  </si>
  <si>
    <t>dyson_swarm_1</t>
  </si>
  <si>
    <t>戴森云：星座</t>
  </si>
  <si>
    <t>create_megastructure dyson_swarm_2</t>
  </si>
  <si>
    <t>dyson_swarm_2</t>
  </si>
  <si>
    <t>create_megastructure dyson_swarm_3</t>
  </si>
  <si>
    <t>dyson_swarm_3</t>
  </si>
  <si>
    <t>电弧熔炉：赤道环带</t>
  </si>
  <si>
    <t>create_megastructure orbital_arc_furnace_1</t>
  </si>
  <si>
    <t>orbital_arc_furnace_1</t>
  </si>
  <si>
    <t>电弧熔炉：钻井泵机</t>
  </si>
  <si>
    <t>create_megastructure orbital_arc_furnace_2</t>
  </si>
  <si>
    <t>orbital_arc_furnace_2</t>
  </si>
  <si>
    <t>电弧熔炉：超深钻提取</t>
  </si>
  <si>
    <t>create_megastructure orbital_arc_furnace_3</t>
  </si>
  <si>
    <t>orbital_arc_furnace_3</t>
  </si>
  <si>
    <t>create_megastructure orbital_arc_furnace_4</t>
  </si>
  <si>
    <t>orbital_arc_furnace_4</t>
  </si>
  <si>
    <t>被毁的电弧熔炉</t>
  </si>
  <si>
    <t>create_megastructure orbital_arc_furnace_destroyed</t>
  </si>
  <si>
    <t>orbital_arc_furnace_destroyed</t>
  </si>
  <si>
    <t>create_megastructure grand_archive_0</t>
  </si>
  <si>
    <t>grand_archive_0</t>
  </si>
  <si>
    <t>3.14异常点收录（2024.11.13更新）</t>
  </si>
  <si>
    <t>出现地点</t>
  </si>
  <si>
    <t>坠毁的飞船</t>
  </si>
  <si>
    <t>add_anomaly crashed_ship_asteroid_category</t>
  </si>
  <si>
    <t>未知起源</t>
  </si>
  <si>
    <t>add_anomaly origin_asteroid_category</t>
  </si>
  <si>
    <t>标本小行星化石，粪粒石</t>
  </si>
  <si>
    <t>覆盖着残骸</t>
  </si>
  <si>
    <t>add_anomaly debris_asteroid_category</t>
  </si>
  <si>
    <t>加力燃烧室科技</t>
  </si>
  <si>
    <t>能量辐射</t>
  </si>
  <si>
    <t>add_anomaly emissions_asteroid_category</t>
  </si>
  <si>
    <t>对接舱</t>
  </si>
  <si>
    <t>add_anomaly hatch_asteroid_category</t>
  </si>
  <si>
    <t>小行星碰撞</t>
  </si>
  <si>
    <t>add_anomaly collision_asteroid_category</t>
  </si>
  <si>
    <t>国家修正，标本远古热传感器</t>
  </si>
  <si>
    <t>废弃空间站</t>
  </si>
  <si>
    <t>add_anomaly station_asteroid_category</t>
  </si>
  <si>
    <t>科技超空间移动，标本[星系名称]策展人调查</t>
  </si>
  <si>
    <t>生命迹象</t>
  </si>
  <si>
    <t>add_anomaly life_gasgiant_category</t>
  </si>
  <si>
    <t>大气风暴</t>
  </si>
  <si>
    <t>add_anomaly storms_gasgiant_category</t>
  </si>
  <si>
    <t>坑，拯救科学家</t>
  </si>
  <si>
    <t>飞行器结构</t>
  </si>
  <si>
    <t>add_anomaly aerostat_gasgiant_category</t>
  </si>
  <si>
    <t>货仓</t>
  </si>
  <si>
    <t>add_anomaly cargo_gasgiant_category</t>
  </si>
  <si>
    <t>样本外星珠宝，循环邮件</t>
  </si>
  <si>
    <t>太空碎片</t>
  </si>
  <si>
    <t>add_anomaly debris_gasgiant_category</t>
  </si>
  <si>
    <t>获得开明特质</t>
  </si>
  <si>
    <t>巨大撞击</t>
  </si>
  <si>
    <t>非宜居星球</t>
  </si>
  <si>
    <t>add_anomaly impact_uninhabitable_category</t>
  </si>
  <si>
    <t>异常能源示数</t>
  </si>
  <si>
    <t>add_anomaly energy_uninhabitable_category</t>
  </si>
  <si>
    <t>标本跨星系炮弹</t>
  </si>
  <si>
    <t>微弱的信号</t>
  </si>
  <si>
    <t>add_anomaly signal_uninhabitable_category</t>
  </si>
  <si>
    <t>轨道小行星</t>
  </si>
  <si>
    <t>非宜居星球，非卫星</t>
  </si>
  <si>
    <t>add_anomaly asteroid_uninhabitable_category</t>
  </si>
  <si>
    <t>被困的小行星</t>
  </si>
  <si>
    <t>太阳帆</t>
  </si>
  <si>
    <t>add_anomaly solar_uninhabitable_category</t>
  </si>
  <si>
    <t>标本破损恒星帆</t>
  </si>
  <si>
    <t>add_anomaly life_toxic_category</t>
  </si>
  <si>
    <t>样本剧毒生物引擎</t>
  </si>
  <si>
    <t>add_anomaly life_frozen_category</t>
  </si>
  <si>
    <t>活体金属科技</t>
  </si>
  <si>
    <t>add_anomaly life_barren_category</t>
  </si>
  <si>
    <t>行星修正</t>
  </si>
  <si>
    <t>战争迹象</t>
  </si>
  <si>
    <t>add_anomaly battle_uninhabitable_category</t>
  </si>
  <si>
    <t>远古船坞</t>
  </si>
  <si>
    <t>add_anomaly shipyard_uninhabitable_category</t>
  </si>
  <si>
    <t>前人殖民的迹象</t>
  </si>
  <si>
    <t>add_anomaly inhabited_toxic_category</t>
  </si>
  <si>
    <t>地表文字</t>
  </si>
  <si>
    <t>add_anomaly writing_uninhabitable_category</t>
  </si>
  <si>
    <t>标本佣兵传说</t>
  </si>
  <si>
    <t>地表信标</t>
  </si>
  <si>
    <t>add_anomaly beacon_uninhabitable_category</t>
  </si>
  <si>
    <t>标本远古采矿发射器</t>
  </si>
  <si>
    <t>成因奇怪的山脉</t>
  </si>
  <si>
    <t>add_anomaly mountain_uninhabitable_category</t>
  </si>
  <si>
    <t>行星修正，骸骨巨兽，标本超巨型炒蛋，巨大跖骨</t>
  </si>
  <si>
    <t>未知物体</t>
  </si>
  <si>
    <t>add_anomaly object_uninhabitable_category</t>
  </si>
  <si>
    <t>外星壁画，标本知识目录</t>
  </si>
  <si>
    <t>气态巨行星信号</t>
  </si>
  <si>
    <t>add_anomaly signal_gasgiant_category</t>
  </si>
  <si>
    <t>伯达拉克事件链</t>
  </si>
  <si>
    <t>气态巨行星飞船</t>
  </si>
  <si>
    <t>add_anomaly ship_gasgiant_category</t>
  </si>
  <si>
    <t>终结轨道</t>
  </si>
  <si>
    <t>add_anomaly terminal_gasgiant_category</t>
  </si>
  <si>
    <t>核废墟</t>
  </si>
  <si>
    <t>add_anomaly sol_wasteland_category</t>
  </si>
  <si>
    <t>奇特的撞击坑</t>
  </si>
  <si>
    <t>荒芜星球或小行星</t>
  </si>
  <si>
    <t>add_anomaly living_metal_category</t>
  </si>
  <si>
    <t>古生命迹象</t>
  </si>
  <si>
    <t>遗落星球，宜居星球，非格式塔</t>
  </si>
  <si>
    <t>add_anomaly the_lonely_bot_category</t>
  </si>
  <si>
    <t>行星特征，标本[prev.GetName]机器人残骸</t>
  </si>
  <si>
    <t>怪异辐射</t>
  </si>
  <si>
    <t>距脱水1-12跳的荒芜星球</t>
  </si>
  <si>
    <t>add_anomaly fungal_emitters_category</t>
  </si>
  <si>
    <t>改良真菌网络修正，标本变异“巨大蘑菇”</t>
  </si>
  <si>
    <t>迷路灵魂</t>
  </si>
  <si>
    <t>add_anomaly lost_soul_cat</t>
  </si>
  <si>
    <t>标本遗弃机器人</t>
  </si>
  <si>
    <t>在恒星帆上</t>
  </si>
  <si>
    <t>恒星</t>
  </si>
  <si>
    <t>add_anomaly on_solar_sails_cat</t>
  </si>
  <si>
    <t>考古遗址：瓶中信</t>
  </si>
  <si>
    <t>失事地点</t>
  </si>
  <si>
    <t>add_anomaly on_crashed_ship_cat</t>
  </si>
  <si>
    <t>考古遗址：毁灭的种子</t>
  </si>
  <si>
    <t>小行星电波</t>
  </si>
  <si>
    <t>add_anomaly AST_WAVELENGTHS_1_CAT</t>
  </si>
  <si>
    <t>获得特质治国术或生物学，标本DNA档案，矿化大脑</t>
  </si>
  <si>
    <t>残骸场</t>
  </si>
  <si>
    <t>小行星，有太阳系或地联</t>
  </si>
  <si>
    <t>add_anomaly AST_DEBRIS_FIELD_1_CAT</t>
  </si>
  <si>
    <t>恒星系坐标事件链，标本金色唱片</t>
  </si>
  <si>
    <t>丰饶的星球</t>
  </si>
  <si>
    <t>陆地，热带星球，有太阳系或地联</t>
  </si>
  <si>
    <t>add_anomaly HBL_LUSH_PLANET_1_CAT</t>
  </si>
  <si>
    <t>标本共生体，铝制雕版</t>
  </si>
  <si>
    <t>碑塔</t>
  </si>
  <si>
    <t>小行星，宜居星球，气态巨行星，环形世界</t>
  </si>
  <si>
    <t>add_anomaly UHB_ANCIENT_RUINS_1_CAT</t>
  </si>
  <si>
    <t>标本纪念碑影像</t>
  </si>
  <si>
    <t>令人玩味的遗迹</t>
  </si>
  <si>
    <t>小行星，气态巨行星，环形世界
非机械智能</t>
  </si>
  <si>
    <t>add_anomaly GEN_PLAYGROUND_CAT</t>
  </si>
  <si>
    <t>标本螺旋吸引装置</t>
  </si>
  <si>
    <t>被雕琢的小行星</t>
  </si>
  <si>
    <t>小行星，非AI，人类或母星为太
阳系的帝国，非格式塔，非屹立于巨人之肩</t>
  </si>
  <si>
    <t>add_anomaly AST_SHRINE_1_CAT</t>
  </si>
  <si>
    <t>古神神殿事件链</t>
  </si>
  <si>
    <t>深夜天籁</t>
  </si>
  <si>
    <t>宜居星球</t>
  </si>
  <si>
    <t>add_anomaly HBL_MUSIC_1_CAT</t>
  </si>
  <si>
    <t>玩具工厂，科技异种生物学，标本塑料玩具，[星球名称]管乐队</t>
  </si>
  <si>
    <t>冰冻巨行星</t>
  </si>
  <si>
    <t>气态巨行星，有蒸馏泽珞</t>
  </si>
  <si>
    <t>add_anomaly GAS_ZRO_ICE_CAT</t>
  </si>
  <si>
    <t>辐射小行星</t>
  </si>
  <si>
    <t>add_anomaly AST_ILLICIT_DARK_CAT</t>
  </si>
  <si>
    <t>标本[星球名称]虫洞锚</t>
  </si>
  <si>
    <t>斑斓毒星</t>
  </si>
  <si>
    <t>剧毒星球，非格式塔</t>
  </si>
  <si>
    <t>add_anomaly TOX_PURPLE_RAIN_CAT</t>
  </si>
  <si>
    <t>标本紫雨复兴</t>
  </si>
  <si>
    <t>冰冻荒原</t>
  </si>
  <si>
    <t>冰封星球，非格式塔</t>
  </si>
  <si>
    <t>add_anomaly FROZ_BASE_CAT</t>
  </si>
  <si>
    <t>流亡者</t>
  </si>
  <si>
    <t>疾行</t>
  </si>
  <si>
    <t>add_anomaly TROP_PETS_CAT</t>
  </si>
  <si>
    <t>标本红色的小家伙</t>
  </si>
  <si>
    <t>荒芜平原</t>
  </si>
  <si>
    <t>荒芜星球，非格式塔</t>
  </si>
  <si>
    <t>add_anomaly BARR_BASE_CAT</t>
  </si>
  <si>
    <t>生死弥留事件链</t>
  </si>
  <si>
    <t>奇异无比</t>
  </si>
  <si>
    <t>有卫星的非宜居星球</t>
  </si>
  <si>
    <t>add_anomaly PROJ_MOON_CAT</t>
  </si>
  <si>
    <t>变幻莫测</t>
  </si>
  <si>
    <t>add_anomaly SEA_CAT</t>
  </si>
  <si>
    <t>标本聚合物水网</t>
  </si>
  <si>
    <t>剧热律动</t>
  </si>
  <si>
    <t>add_anomaly MOLTEN_BASE_CAT</t>
  </si>
  <si>
    <t>蒸汽翻腾</t>
  </si>
  <si>
    <t>add_anomaly LEVELED_CAT</t>
  </si>
  <si>
    <t>维度扰动</t>
  </si>
  <si>
    <t>add_anomaly DIMENSIONAL_POCKET_CAT</t>
  </si>
  <si>
    <t>跃迁引擎科研船</t>
  </si>
  <si>
    <t>点点绿意</t>
  </si>
  <si>
    <t>热带，陆地，海洋星球</t>
  </si>
  <si>
    <t>add_anomaly HAB_CORN_CAT</t>
  </si>
  <si>
    <t>标本超肥沃土</t>
  </si>
  <si>
    <t>金属闪烁</t>
  </si>
  <si>
    <t>热带，陆地，干旱星球</t>
  </si>
  <si>
    <t>add_anomaly HAB_MAT_CAT</t>
  </si>
  <si>
    <t>大气异常现象</t>
  </si>
  <si>
    <t>小行星，环形世界，宜居星球，死寂星球，气态巨行星</t>
  </si>
  <si>
    <t>add_anomaly ATM_ANOMALY_CAT</t>
  </si>
  <si>
    <t>瞬息万变</t>
  </si>
  <si>
    <t>10-25格的荒芜星球</t>
  </si>
  <si>
    <t>add_anomaly FRBR_GRIMACING_CAT</t>
  </si>
  <si>
    <t>冰雪发光</t>
  </si>
  <si>
    <t>冰封星球，有红激光无紫激光以上</t>
  </si>
  <si>
    <t>add_anomaly FROZ_ILLUMINATED_CAT</t>
  </si>
  <si>
    <t>云舞</t>
  </si>
  <si>
    <t>add_anomaly GAS_CLOUDY_CAT</t>
  </si>
  <si>
    <t>似是天堂</t>
  </si>
  <si>
    <t>add_anomaly GAIA_MOVE_CAT</t>
  </si>
  <si>
    <t>暗藏玄机</t>
  </si>
  <si>
    <t>add_anomaly FROZ_BOX_CAT</t>
  </si>
  <si>
    <t>标本嗅盘</t>
  </si>
  <si>
    <t>行星伤痕</t>
  </si>
  <si>
    <t>陆地，热带，苔原星球</t>
  </si>
  <si>
    <t>add_anomaly CONT_SIGNS_CAT</t>
  </si>
  <si>
    <t>下一级激光导弹动能武器，粒子光矛，动能火炮，蜂群导弹，标本警示碑塔</t>
  </si>
  <si>
    <t>冰雪平原</t>
  </si>
  <si>
    <t>add_anomaly FROZ_BASE2_CAT</t>
  </si>
  <si>
    <t>尘暴区</t>
  </si>
  <si>
    <t>add_anomaly AST_CRATER_CAT</t>
  </si>
  <si>
    <t>科技离子推进器，标本行星发动机</t>
  </si>
  <si>
    <t>俯瞰</t>
  </si>
  <si>
    <t>add_anomaly BAR_COLONY_CAT</t>
  </si>
  <si>
    <t>剧毒外表</t>
  </si>
  <si>
    <t>add_anomaly TOX_MAT_CAT</t>
  </si>
  <si>
    <t>标本反应石</t>
  </si>
  <si>
    <t>矿群</t>
  </si>
  <si>
    <t>add_anomaly AST_CLUSTER_CAT</t>
  </si>
  <si>
    <t>标本最后一本《君主论》</t>
  </si>
  <si>
    <t>扫雷</t>
  </si>
  <si>
    <t>add_anomaly GAEA_CHECKERED_CAT</t>
  </si>
  <si>
    <t>获得新世界理论特质</t>
  </si>
  <si>
    <t>停泊</t>
  </si>
  <si>
    <t>陆地，干旱星球</t>
  </si>
  <si>
    <t>add_anomaly GEN_ABANDONED_SHIP_CAT</t>
  </si>
  <si>
    <t>沙丘</t>
  </si>
  <si>
    <t>add_anomaly GEN_DESERT_CAT</t>
  </si>
  <si>
    <t>毛巾携带者特质</t>
  </si>
  <si>
    <t>剧毒建筑</t>
  </si>
  <si>
    <t>add_anomaly TOX_STRUCTURES_CAT</t>
  </si>
  <si>
    <t>森林国度</t>
  </si>
  <si>
    <t>add_anomaly TROP_WOODS_CAT</t>
  </si>
  <si>
    <r>
      <rPr>
        <sz val="15"/>
        <rFont val="黑体"/>
        <charset val="134"/>
      </rPr>
      <t>黑暗</t>
    </r>
    <r>
      <rPr>
        <sz val="15"/>
        <rFont val="SimSun"/>
        <charset val="134"/>
      </rPr>
      <t>中的彩虹</t>
    </r>
  </si>
  <si>
    <t>add_anomaly HOLE_RADIATION_CAT</t>
  </si>
  <si>
    <t>坑，偏执</t>
  </si>
  <si>
    <t>多普勒效应</t>
  </si>
  <si>
    <t>非宜居球，死寂星球，非格式塔</t>
  </si>
  <si>
    <t>add_anomaly UHB_BUOY_CAT</t>
  </si>
  <si>
    <t>星际绑架者事件链</t>
  </si>
  <si>
    <t>破釜沉舟</t>
  </si>
  <si>
    <t>盖亚星球，陆地星球</t>
  </si>
  <si>
    <t>add_anomaly GAIA_RECORD_CAT</t>
  </si>
  <si>
    <t>漂流的战场事件链</t>
  </si>
  <si>
    <t>古代工厂</t>
  </si>
  <si>
    <t>有3-6小行星与0-4颗行星的星系</t>
  </si>
  <si>
    <t>add_anomaly CRYSTAL_MANUFACTORY_CAT</t>
  </si>
  <si>
    <t>古代工厂事件链</t>
  </si>
  <si>
    <t>热带奇谭</t>
  </si>
  <si>
    <t>add_anomaly TROP_BIOLOGY_CAT</t>
  </si>
  <si>
    <t>标本酸性孢子</t>
  </si>
  <si>
    <t>留心矿物</t>
  </si>
  <si>
    <t>add_anomaly AST_MINING_CAT</t>
  </si>
  <si>
    <t>求救信号</t>
  </si>
  <si>
    <t>苔原，荒芜星球，非机械</t>
  </si>
  <si>
    <t>add_anomaly GEN_DERELICT_SHIP_CAT</t>
  </si>
  <si>
    <t>古怪读数</t>
  </si>
  <si>
    <t>add_anomaly GEN_LOST_CARGO_CAT</t>
  </si>
  <si>
    <t>提升舰船速度修正，标本[物种名称]第一位宇航员</t>
  </si>
  <si>
    <t>钢之追寻</t>
  </si>
  <si>
    <t>荒芜，剧毒，死寂星球</t>
  </si>
  <si>
    <t>add_anomaly GEN_OLD_WAR_CAT</t>
  </si>
  <si>
    <t>大师的教诲:战争国度(格式塔)，标本破烂的巨型引擎</t>
  </si>
  <si>
    <t>沙中迷藏</t>
  </si>
  <si>
    <t>add_anomaly DES_BURIED_CAT</t>
  </si>
  <si>
    <t>大师的教诲：上上善道</t>
  </si>
  <si>
    <t>令人疑惑的宇宙射线</t>
  </si>
  <si>
    <t>沙漠，干旱星球</t>
  </si>
  <si>
    <t>add_anomaly SUN_RAYS_CAT</t>
  </si>
  <si>
    <t>恒星异常现象事件链</t>
  </si>
  <si>
    <t>沧海一粟</t>
  </si>
  <si>
    <t>海洋星球，非格式塔，不予干涉</t>
  </si>
  <si>
    <t>add_anomaly WAT_PLANET_CAT</t>
  </si>
  <si>
    <t>潜在发现</t>
  </si>
  <si>
    <t>冰封，荒芜星球</t>
  </si>
  <si>
    <t>add_anomaly COLD_RESEARCH_CAT</t>
  </si>
  <si>
    <t>大师的教诲：哲学思辩；增强太阳能修正；下一级护盾，标本特丽莎科学专论</t>
  </si>
  <si>
    <t>不可能的轨道</t>
  </si>
  <si>
    <t>K级或M级恒星</t>
  </si>
  <si>
    <t>add_anomaly SUN_TEAPOT_CAT</t>
  </si>
  <si>
    <t>高维洞见，标本高维度茶壶</t>
  </si>
  <si>
    <t>惊人的小行星</t>
  </si>
  <si>
    <t>add_anomaly AST_GEAR_CAT</t>
  </si>
  <si>
    <t>丛林之间</t>
  </si>
  <si>
    <t>热带星球非失控机仆的机械智能</t>
  </si>
  <si>
    <t>add_anomaly TROP_CONDITIONS_CAT</t>
  </si>
  <si>
    <t>标本玛娜果</t>
  </si>
  <si>
    <t>荒无人烟</t>
  </si>
  <si>
    <t>add_anomaly ARID_SENSOR_CAT</t>
  </si>
  <si>
    <t>广泛传感器搜寻</t>
  </si>
  <si>
    <t>大陆上的发现</t>
  </si>
  <si>
    <t>add_anomaly CON_BIOLOGY_CAT</t>
  </si>
  <si>
    <t>动物劳役修正，标本[星球名称]超级根茎</t>
  </si>
  <si>
    <t>毒性</t>
  </si>
  <si>
    <t>add_anomaly TOX_PLANET_CAT</t>
  </si>
  <si>
    <t>专长推进力学特质</t>
  </si>
  <si>
    <t>荒凉沙漠</t>
  </si>
  <si>
    <t>add_anomaly DES_PLANET_CAT</t>
  </si>
  <si>
    <t>谜团</t>
  </si>
  <si>
    <t>小行星，非格式塔</t>
  </si>
  <si>
    <t>add_anomaly GEN_MYSTICAL_CAT</t>
  </si>
  <si>
    <t>不老药，标本“生命树”标本</t>
  </si>
  <si>
    <t>末日之冬</t>
  </si>
  <si>
    <t>死寂星球，非格式塔且无卓越海军</t>
  </si>
  <si>
    <t>add_anomaly NUKE_PLANET_CAT</t>
  </si>
  <si>
    <t>坑</t>
  </si>
  <si>
    <t>干燥的废土</t>
  </si>
  <si>
    <t>add_anomaly ARID_PLANET_CAT</t>
  </si>
  <si>
    <t>荒芜的沙漠</t>
  </si>
  <si>
    <t>帕尔乌斯</t>
  </si>
  <si>
    <t>add_anomaly NANO_SWARM_CAT</t>
  </si>
  <si>
    <t>帕尔乌斯事件链</t>
  </si>
  <si>
    <t>怪异共鸣</t>
  </si>
  <si>
    <t>add_anomaly STAR_RESONANCE_CAT</t>
  </si>
  <si>
    <t>激光科技，标本共振扩散晶体</t>
  </si>
  <si>
    <t>稳态</t>
  </si>
  <si>
    <t>半人马座阿尔法星系</t>
  </si>
  <si>
    <t>add_anomaly ALPHA_CENTAURI_CAT</t>
  </si>
  <si>
    <t>异常时间波动</t>
  </si>
  <si>
    <t>add_anomaly TEMPORAL_PRISM_CAT</t>
  </si>
  <si>
    <t>一份邀请</t>
  </si>
  <si>
    <t>add_anomaly VENDING_MACHINE</t>
  </si>
  <si>
    <t>国家修正</t>
  </si>
  <si>
    <t>活体小行星</t>
  </si>
  <si>
    <t>缇云穴</t>
  </si>
  <si>
    <t>add_anomaly TIYANKI_ASTEROID_CAT</t>
  </si>
  <si>
    <t>奇怪的残骸</t>
  </si>
  <si>
    <t>希洛士</t>
  </si>
  <si>
    <t>add_anomaly UBUME_BABY_CAT</t>
  </si>
  <si>
    <t>古战场</t>
  </si>
  <si>
    <t>古战场类星系</t>
  </si>
  <si>
    <t>add_anomaly UNIQUE_SYSTEM_BATTLE_CAT</t>
  </si>
  <si>
    <t>下一级舰船科技</t>
  </si>
  <si>
    <t>怪异读数</t>
  </si>
  <si>
    <t>add_anomaly SINGING_PLANET_CAT</t>
  </si>
  <si>
    <t>神秘热源</t>
  </si>
  <si>
    <t>add_anomaly FROZEN_SPRINGS_CAT</t>
  </si>
  <si>
    <t>失踪的行星</t>
  </si>
  <si>
    <t>贺利托</t>
  </si>
  <si>
    <t>add_anomaly SOLARPUNK_CAT</t>
  </si>
  <si>
    <t>太阳朋克事件链</t>
  </si>
  <si>
    <t>薄冰</t>
  </si>
  <si>
    <t>add_anomaly DATA_DIAMOND_CAT</t>
  </si>
  <si>
    <t>球体</t>
  </si>
  <si>
    <t>非恒星，气态巨行星</t>
  </si>
  <si>
    <t>add_anomaly INTEMPORAL_ORB_CAT</t>
  </si>
  <si>
    <t>永生科学家</t>
  </si>
  <si>
    <t>迅速荒漠化</t>
  </si>
  <si>
    <t>干旱星球，非格式塔，非个械</t>
  </si>
  <si>
    <t>add_anomaly RAPID_DESERTIFICATION_CAT</t>
  </si>
  <si>
    <t>令人好奇的信号</t>
  </si>
  <si>
    <t>荒芜星球，非格式塔，非复国子遗</t>
  </si>
  <si>
    <t>add_anomaly strange_signal_category</t>
  </si>
  <si>
    <t>漂浮珍宝</t>
  </si>
  <si>
    <t>海洋星球，非格式塔</t>
  </si>
  <si>
    <t>add_anomaly SEA_CRYSTAL_CAT</t>
  </si>
  <si>
    <t>行星花园</t>
  </si>
  <si>
    <t>温科沃特</t>
  </si>
  <si>
    <t>add_anomaly WENKWORT_CAT</t>
  </si>
  <si>
    <t>武器痕迹</t>
  </si>
  <si>
    <t>add_anomaly ANCREL_RUBRICATOR_CAT</t>
  </si>
  <si>
    <t>考古遗址：飞天鼠盗</t>
  </si>
  <si>
    <t>外星遗址</t>
  </si>
  <si>
    <t>add_anomaly ANCREL_ARC_CAT</t>
  </si>
  <si>
    <t>科技快子传感器</t>
  </si>
  <si>
    <t>行星规模的机器</t>
  </si>
  <si>
    <t>特殊星系</t>
  </si>
  <si>
    <t>add_anomaly ANCREL_MECHANO_CAT</t>
  </si>
  <si>
    <t>考古遗址：行星机械</t>
  </si>
  <si>
    <t>补给船残骸</t>
  </si>
  <si>
    <t>非灭绝</t>
  </si>
  <si>
    <t>add_anomaly DISTAR_WRECK_CAT</t>
  </si>
  <si>
    <t>文明的踪迹</t>
  </si>
  <si>
    <t>add_anomaly DISTAR_FLARE_CAT</t>
  </si>
  <si>
    <t>在时光中冻结修正</t>
  </si>
  <si>
    <t>黑暗中的彩虹</t>
  </si>
  <si>
    <t>add_anomaly DISTAR_RAINBOW_CAT</t>
  </si>
  <si>
    <t>标本黑洞色异常</t>
  </si>
  <si>
    <t>舰队的信号</t>
  </si>
  <si>
    <t>add_anomaly DISTAR_HOLO_CAT</t>
  </si>
  <si>
    <t>舰队全息投影修正</t>
  </si>
  <si>
    <t>对称结构</t>
  </si>
  <si>
    <t>add_anomaly DISTAR_ROBO_CAT</t>
  </si>
  <si>
    <t>灰蛊</t>
  </si>
  <si>
    <t>冰封或荒芜星球</t>
  </si>
  <si>
    <t>add_anomaly DISTAR_NANO_CAT</t>
  </si>
  <si>
    <t>科技装配模式，建造模板，组装算法，标本纳米机器人泥</t>
  </si>
  <si>
    <t>异常的读数</t>
  </si>
  <si>
    <t>恒星，有失效的星门</t>
  </si>
  <si>
    <t>add_anomaly DISTAR_FLOW_CAT</t>
  </si>
  <si>
    <t>坑，获得偏执特质</t>
  </si>
  <si>
    <t>云中的动静</t>
  </si>
  <si>
    <t>add_anomaly DISTAR_LOST_CAT</t>
  </si>
  <si>
    <t>迷路的变形虫（泡泡）</t>
  </si>
  <si>
    <t>舰船碎片</t>
  </si>
  <si>
    <t>中子星，脉冲星</t>
  </si>
  <si>
    <t>add_anomaly DISTAR_TIME_CAT</t>
  </si>
  <si>
    <t>可疑的舱体</t>
  </si>
  <si>
    <t>add_anomaly DISTAR_CLONE_CAT</t>
  </si>
  <si>
    <t>隐秘核心</t>
  </si>
  <si>
    <t>add_anomaly DISTAR_GEODE_CAT</t>
  </si>
  <si>
    <t>沉默巨兽</t>
  </si>
  <si>
    <t>有土著的非宜居卫星</t>
  </si>
  <si>
    <t>add_anomaly DISTAR_DEAD_GOD_CAT</t>
  </si>
  <si>
    <t>网状构造</t>
  </si>
  <si>
    <t>熔融，冰封，剧毒，荒芜星球</t>
  </si>
  <si>
    <t>add_anomaly DISTAR_ELECTRO_CAT</t>
  </si>
  <si>
    <t>标本电流生命</t>
  </si>
  <si>
    <t>熟悉的化合物</t>
  </si>
  <si>
    <t>星云内的气态巨行星</t>
  </si>
  <si>
    <t>add_anomaly DISTAR_RUM_CAT</t>
  </si>
  <si>
    <t>共鸣水晶</t>
  </si>
  <si>
    <t>宜居星球，非格式塔</t>
  </si>
  <si>
    <t>add_anomaly DISTAR_SOOTHE_CAT</t>
  </si>
  <si>
    <t>标本颤动水晶</t>
  </si>
  <si>
    <t>高强磁性</t>
  </si>
  <si>
    <t>宜居星球，仅格式塔</t>
  </si>
  <si>
    <t>add_anomaly DISTAR_SOOTHE_GC_CAT</t>
  </si>
  <si>
    <t>奇异的植物毯子</t>
  </si>
  <si>
    <t>大于15格的宜居星球</t>
  </si>
  <si>
    <t>add_anomaly DISTAR_EXO_CAT</t>
  </si>
  <si>
    <t>标本侵入性外来真菌</t>
  </si>
  <si>
    <t>不一致的读数</t>
  </si>
  <si>
    <t>add_anomaly DISTAR_ICE_CAT</t>
  </si>
  <si>
    <t>标本热冰</t>
  </si>
  <si>
    <t>干扰云层</t>
  </si>
  <si>
    <t>add_anomaly DISTAR_METAL_CAT</t>
  </si>
  <si>
    <t>标本金属雪</t>
  </si>
  <si>
    <t>深层隧道</t>
  </si>
  <si>
    <t>add_anomaly DISTAR_OCEAN_CAT</t>
  </si>
  <si>
    <t>标本水漫定居山丘</t>
  </si>
  <si>
    <t>荒废站点</t>
  </si>
  <si>
    <t>add_anomaly DISTAR_COLLAPSE_CAT</t>
  </si>
  <si>
    <t>获得专长粒子物理特质</t>
  </si>
  <si>
    <t>二重身</t>
  </si>
  <si>
    <t>add_anomaly DISTAR_FOES_CAT</t>
  </si>
  <si>
    <t>超重脉冲</t>
  </si>
  <si>
    <t>F级恒星</t>
  </si>
  <si>
    <t>add_anomaly DISTAR_DIAMOND_CAT</t>
  </si>
  <si>
    <t>标本宇宙级钻石碎片</t>
  </si>
  <si>
    <t>火山喷口</t>
  </si>
  <si>
    <t>add_anomaly DISTAR_MOLTEN_CAT</t>
  </si>
  <si>
    <t>深层洞窟</t>
  </si>
  <si>
    <t>add_anomaly DISTAR_MERCURY_CAT</t>
  </si>
  <si>
    <t>科技活体金属</t>
  </si>
  <si>
    <t>神秘构造</t>
  </si>
  <si>
    <t>add_anomaly DISTAR_WARFORM_CAT</t>
  </si>
  <si>
    <t>领袖s875.1战体</t>
  </si>
  <si>
    <t>废弃聚落</t>
  </si>
  <si>
    <t>有闹事的动物修正或危险野生动物的宜居星球</t>
  </si>
  <si>
    <t>add_anomaly DISTAR_BRAINSLUG_CAT</t>
  </si>
  <si>
    <t>脑蛞蝓事件链，标本脱水脑蛞蝓</t>
  </si>
  <si>
    <t>干涸峡谷</t>
  </si>
  <si>
    <t>add_anomaly DISTAR_THIRSTY_CAT</t>
  </si>
  <si>
    <t>巨型植被</t>
  </si>
  <si>
    <t>非沙漠，极地的宜居星球，非机器人</t>
  </si>
  <si>
    <t>add_anomaly DISTAR_FLYTRAP_CAT</t>
  </si>
  <si>
    <t>标本巨型食肉植物</t>
  </si>
  <si>
    <t>仿徨海</t>
  </si>
  <si>
    <t>add_anomaly DISTAR_LIVING_CAT</t>
  </si>
  <si>
    <t>未知接触事件链</t>
  </si>
  <si>
    <t>遗世废墟</t>
  </si>
  <si>
    <t>add_anomaly DISTAR_ZONE_CAT</t>
  </si>
  <si>
    <t>标本区域A镇定剂</t>
  </si>
  <si>
    <t>残毁首都</t>
  </si>
  <si>
    <t>残毁核心</t>
  </si>
  <si>
    <t>add_anomaly DISTAR_RAT_CAT</t>
  </si>
  <si>
    <t>神秘箱体</t>
  </si>
  <si>
    <t>add_anomaly DISTAR_MED_CAT</t>
  </si>
  <si>
    <t>科技神经组织工程</t>
  </si>
  <si>
    <t>不明吊舱</t>
  </si>
  <si>
    <t>K级与F级有各自恒星的双星星系中
的气态巨行星</t>
  </si>
  <si>
    <t>add_anomaly DISTAR_POD_CAT</t>
  </si>
  <si>
    <t>领袖看护者AX-7B行政官</t>
  </si>
  <si>
    <t>相变星球</t>
  </si>
  <si>
    <t>特定双B级恒星星系中的虚境/盖亚
星球</t>
  </si>
  <si>
    <t>add_anomaly DISTAR_PHASE_CAT</t>
  </si>
  <si>
    <t>杂草丛生的遗迹</t>
  </si>
  <si>
    <t>热带，草原，陆地，高山，海洋，盖亚星球</t>
  </si>
  <si>
    <t>add_anomaly DISTAR_SOY_CAT</t>
  </si>
  <si>
    <t>干扰</t>
  </si>
  <si>
    <t>add_anomaly DISTAR_SIGNAL_CAT</t>
  </si>
  <si>
    <t>无法扫描的物体</t>
  </si>
  <si>
    <t>add_anomaly DISTAR_PUZZLE_CAT</t>
  </si>
  <si>
    <t>l星门线索，标本声学反射棱镜</t>
  </si>
  <si>
    <t>金属晶体结构</t>
  </si>
  <si>
    <t>荒芜，冰封星球</t>
  </si>
  <si>
    <t>add_anomaly DISTAR_NANOCITY_CAT</t>
  </si>
  <si>
    <t>l星门线索</t>
  </si>
  <si>
    <t>金属沙子</t>
  </si>
  <si>
    <t>沙漠，盖亚，荒芜星球</t>
  </si>
  <si>
    <t>add_anomaly DISTAR_NANOSAND_CAT</t>
  </si>
  <si>
    <t>坚固的核心</t>
  </si>
  <si>
    <t>气态巨行星，完成L星门线索收集</t>
  </si>
  <si>
    <t>add_anomaly DISTAR_MEDGAS_CAT</t>
  </si>
  <si>
    <t>远古船壳</t>
  </si>
  <si>
    <t>add_anomaly debris_gasgiant_category_temp</t>
  </si>
  <si>
    <t>维克塔泽沃尼亚事件链</t>
  </si>
  <si>
    <t>废弃外星平台</t>
  </si>
  <si>
    <t>add_anomaly star_lifting_category</t>
  </si>
  <si>
    <t>下一级激光武器</t>
  </si>
  <si>
    <t>废弃观测站</t>
  </si>
  <si>
    <t>add_anomaly abandoned_outpost_category</t>
  </si>
  <si>
    <t>add_anomaly ast_debris_field_1_cat_2</t>
  </si>
  <si>
    <t>阿兹詹虫</t>
  </si>
  <si>
    <t>有土著的宜居星球</t>
  </si>
  <si>
    <t>add_anomaly atomic_clock_cat</t>
  </si>
  <si>
    <t>四十二年零三天事件链</t>
  </si>
  <si>
    <t>外星人活动</t>
  </si>
  <si>
    <t>add_anomaly gaia_planet_cat</t>
  </si>
  <si>
    <t>调查数据损坏</t>
  </si>
  <si>
    <t>add_anomaly corrupt_data_cat</t>
  </si>
  <si>
    <t>异常能源放射</t>
  </si>
  <si>
    <t>恒星，非格式塔及机飞帝国</t>
  </si>
  <si>
    <t>add_anomaly irregular_energy_cat</t>
  </si>
  <si>
    <t>奇怪的图案</t>
  </si>
  <si>
    <t>盖亚，陆地，草原，热带，海洋星球</t>
  </si>
  <si>
    <t>add_anomaly peculiar_patterns_cat</t>
  </si>
  <si>
    <t>剧毒，死寂，荒芜星球</t>
  </si>
  <si>
    <t>add_anomaly tomb_world_cat</t>
  </si>
  <si>
    <t>下一级激光或装甲</t>
  </si>
  <si>
    <t>外星生命</t>
  </si>
  <si>
    <t>add_anomaly alien_life_cat</t>
  </si>
  <si>
    <t>奇特卫星</t>
  </si>
  <si>
    <t>卫星</t>
  </si>
  <si>
    <t>add_anomaly moon_cat</t>
  </si>
  <si>
    <t>特定星系中的屏障星球</t>
  </si>
  <si>
    <t>add_anomaly time_loop_world</t>
  </si>
  <si>
    <t>佩奇奇提</t>
  </si>
  <si>
    <t>武装舰船</t>
  </si>
  <si>
    <t>add_anomaly stolen_ship_cat</t>
  </si>
  <si>
    <t>加密通讯</t>
  </si>
  <si>
    <t>未完成L星门线索收
星系中有任意星门或L星门</t>
  </si>
  <si>
    <t>add_anomaly transmitter_cat</t>
  </si>
  <si>
    <t>未知内部</t>
  </si>
  <si>
    <t>小行星，非机械</t>
  </si>
  <si>
    <t>add_anomaly disco_trojan_asteroid_cat</t>
  </si>
  <si>
    <t>不可能的有机体</t>
  </si>
  <si>
    <t>add_anomaly disco_impossible_organism_cat</t>
  </si>
  <si>
    <t>不可能的有机体事件链</t>
  </si>
  <si>
    <t>太空船遗留物</t>
  </si>
  <si>
    <t>小行星，非格式塔或极端排外或人类</t>
  </si>
  <si>
    <t>add_anomaly disco_stranded_scientist_cat</t>
  </si>
  <si>
    <t>科技自动探索协议，同步防御，亚空间传感器</t>
  </si>
  <si>
    <t>可能的居民</t>
  </si>
  <si>
    <t>沙漠，干旱，草原星球，非格式塔或极端排外或人类</t>
  </si>
  <si>
    <t>add_anomaly disco_molluscoid_miners_cat</t>
  </si>
  <si>
    <t>标本[molluscoid_miners_species.GetName]至高晶洞</t>
  </si>
  <si>
    <t>外星机器</t>
  </si>
  <si>
    <t>add_anomaly disco_alien_machine_cat</t>
  </si>
  <si>
    <t>轨道高速妖</t>
  </si>
  <si>
    <t>add_anomaly disco_speed_demon_cat</t>
  </si>
  <si>
    <t>外星盒子，红色群体荷尔蒙，绿色生物适应性，蓝色有限再生</t>
  </si>
  <si>
    <t>光学现象</t>
  </si>
  <si>
    <t>中子星，脉冲星，黑洞</t>
  </si>
  <si>
    <t>add_anomaly disco_breathing_rift_cat</t>
  </si>
  <si>
    <t>地表信号</t>
  </si>
  <si>
    <t>add_anomaly disco_gray_cat</t>
  </si>
  <si>
    <t>小灰</t>
  </si>
  <si>
    <t>峰值读数</t>
  </si>
  <si>
    <t>add_anomaly paragon_beholder_category</t>
  </si>
  <si>
    <t>凝望者</t>
  </si>
  <si>
    <t>星界细缝</t>
  </si>
  <si>
    <t>有星界采收科技，星系内没有星界细缝/裂隙</t>
  </si>
  <si>
    <t>add_anomaly ASTRAL_SCAR_CAT</t>
  </si>
  <si>
    <t>探测到光亮物体</t>
  </si>
  <si>
    <t>add_anomaly GREATEST_SHOW_CAT</t>
  </si>
  <si>
    <t>娱乐中枢</t>
  </si>
  <si>
    <t>不稳定黑洞</t>
  </si>
  <si>
    <t>add_anomaly BLACK_HOLE_INSTABLE_CAT</t>
  </si>
  <si>
    <t>自发爆炸</t>
  </si>
  <si>
    <t>add_anomaly SPONTANEOUS_EXPLOSIONS_CAT</t>
  </si>
  <si>
    <t>星界裂隙</t>
  </si>
  <si>
    <t>发现宇宙裂口</t>
  </si>
  <si>
    <t>add_anomaly BREACHSEALER_CAT</t>
  </si>
  <si>
    <t>猩红地表</t>
  </si>
  <si>
    <t>add_anomaly crimson_crawlers_category</t>
  </si>
  <si>
    <t>有机彗星</t>
  </si>
  <si>
    <t>add_anomaly STORMS_ANOM_ANTS</t>
  </si>
  <si>
    <t>存在主义耗散</t>
  </si>
  <si>
    <t>add_anomaly STORMS_ANOM_BRAIN</t>
  </si>
  <si>
    <t>令人费解的组成</t>
  </si>
  <si>
    <t>add_anomaly STORMS_ANOM_STAT</t>
  </si>
  <si>
    <t>但他们实在太可爱了！</t>
  </si>
  <si>
    <t>add_anomaly but_they_are_cute_category</t>
  </si>
  <si>
    <t>特质情感支持动物或科技清除危险野生动物</t>
  </si>
  <si>
    <t>天文望远镜</t>
  </si>
  <si>
    <t>add_anomaly terrestial_telescope_category</t>
  </si>
  <si>
    <t>模仿者</t>
  </si>
  <si>
    <t>add_anomaly the_imitator_category</t>
  </si>
  <si>
    <t>3级科学家</t>
  </si>
  <si>
    <t>多彩之星</t>
  </si>
  <si>
    <t>add_anomaly STORMS_ANOM_POLYCHROMATIC</t>
  </si>
  <si>
    <t>小行星三姊妹</t>
  </si>
  <si>
    <t>add_anomaly STORMS_ANOM_TRIPLETS</t>
  </si>
  <si>
    <t>余波求助信号</t>
  </si>
  <si>
    <t>add_anomaly STORMS_ANOM_TRAVELLERS</t>
  </si>
  <si>
    <t>宇宙污泥</t>
  </si>
  <si>
    <t>add_anomaly STORMS_COSMIC_SLUDGE</t>
  </si>
  <si>
    <t>科技风暴类</t>
  </si>
  <si>
    <t>破碎的卫星</t>
  </si>
  <si>
    <t>add_anomaly STORMS_SHATTERED_SATTELITE</t>
  </si>
  <si>
    <t>异物</t>
  </si>
  <si>
    <t>add_anomaly STORMS_EVISCERATED_FAUNA</t>
  </si>
  <si>
    <t>科技异星动物园或风暴类</t>
  </si>
  <si>
    <t>走失的缇杨奇</t>
  </si>
  <si>
    <t>add_anomaly STORMS_DISPLACED_TIYANKI</t>
  </si>
  <si>
    <t>先驱者相关</t>
  </si>
  <si>
    <t>远古庇护所</t>
  </si>
  <si>
    <t>add_anomaly STORMS_PREC_WM_ONE</t>
  </si>
  <si>
    <t>先驱者：因内特贸易体</t>
  </si>
  <si>
    <t>远古信号</t>
  </si>
  <si>
    <t>add_anomaly STORMS_PREC_ONE</t>
  </si>
  <si>
    <t>先驱者：阿达卡利亚</t>
  </si>
  <si>
    <t>先驱者的活动迹象</t>
  </si>
  <si>
    <t>add_anomaly vultaum_1_cat</t>
  </si>
  <si>
    <t>先驱者：沃陶姆</t>
  </si>
  <si>
    <t>add_anomaly yuht_1_cat</t>
  </si>
  <si>
    <t>先驱者：尤特</t>
  </si>
  <si>
    <t>add_anomaly league_1_cat</t>
  </si>
  <si>
    <t>先驱者：第一联盟</t>
  </si>
  <si>
    <t>add_anomaly irassian_1_cat</t>
  </si>
  <si>
    <t>先驱者：伊拉斯人</t>
  </si>
  <si>
    <t>add_anomaly cybrex_1_cat</t>
  </si>
  <si>
    <t>先驱者：赛博勒克斯</t>
  </si>
  <si>
    <r>
      <rPr>
        <sz val="16"/>
        <color theme="1"/>
        <rFont val="标准粗黑"/>
        <charset val="134"/>
      </rPr>
      <t>3.14事件代码收录（2024.11.13）</t>
    </r>
    <r>
      <rPr>
        <sz val="9"/>
        <color theme="1"/>
        <rFont val="标准粗黑"/>
        <charset val="134"/>
      </rPr>
      <t>（仅记录部分）</t>
    </r>
  </si>
  <si>
    <t>殖民
星球
事件
开始</t>
  </si>
  <si>
    <t>迁徙森林</t>
  </si>
  <si>
    <t>event colony.1</t>
  </si>
  <si>
    <t>大地震怒</t>
  </si>
  <si>
    <t>event colony.50</t>
  </si>
  <si>
    <t>被遗弃的改造装置</t>
  </si>
  <si>
    <t>event colony.100</t>
  </si>
  <si>
    <t>地下避难所</t>
  </si>
  <si>
    <t>event colony.150</t>
  </si>
  <si>
    <t>核心炸弹</t>
  </si>
  <si>
    <t>event colony.155</t>
  </si>
  <si>
    <t>破损的粒子加速器</t>
  </si>
  <si>
    <t>event colony.160</t>
  </si>
  <si>
    <t>幸存的基础设施</t>
  </si>
  <si>
    <t>event colony.161</t>
  </si>
  <si>
    <t>被遗弃的空间站</t>
  </si>
  <si>
    <t>event colony.162</t>
  </si>
  <si>
    <t>废土辐照</t>
  </si>
  <si>
    <t>event colony.163</t>
  </si>
  <si>
    <t>轨道残骸</t>
  </si>
  <si>
    <t>event colony.170</t>
  </si>
  <si>
    <t>发现小行星</t>
  </si>
  <si>
    <t>event colony.180</t>
  </si>
  <si>
    <t>序幕（古代无人机）</t>
  </si>
  <si>
    <t>event colony.1500</t>
  </si>
  <si>
    <t>玛琳·卡琳</t>
  </si>
  <si>
    <t>event colony.1520</t>
  </si>
  <si>
    <t>天堂的烦恼</t>
  </si>
  <si>
    <t>event colony.2001</t>
  </si>
  <si>
    <t>波涛之下</t>
  </si>
  <si>
    <t>event colony.2005</t>
  </si>
  <si>
    <t>思维转变</t>
  </si>
  <si>
    <t>event colony.2010</t>
  </si>
  <si>
    <t>古怪工厂</t>
  </si>
  <si>
    <t>event colony.2015</t>
  </si>
  <si>
    <t>种群隔阂</t>
  </si>
  <si>
    <t>event colony.2025</t>
  </si>
  <si>
    <t>官员失败</t>
  </si>
  <si>
    <t>event colony.2050</t>
  </si>
  <si>
    <t>采掘蘑菇</t>
  </si>
  <si>
    <t>event colony.2060</t>
  </si>
  <si>
    <t>这里发生了什么事？</t>
  </si>
  <si>
    <t>event colony_mod.1</t>
  </si>
  <si>
    <t>泰坦巨兽</t>
  </si>
  <si>
    <t>event colony_mod.2</t>
  </si>
  <si>
    <t>地震</t>
  </si>
  <si>
    <t>event colony_mod.3</t>
  </si>
  <si>
    <t>观测到彗星经过行星环带</t>
  </si>
  <si>
    <t>event colony_mod.4</t>
  </si>
  <si>
    <t>清除</t>
  </si>
  <si>
    <t>event colony_mod.5</t>
  </si>
  <si>
    <t>磁力奇迹</t>
  </si>
  <si>
    <t>event colony_mod.16</t>
  </si>
  <si>
    <t>磁力破坏</t>
  </si>
  <si>
    <t>event colony_mod.17</t>
  </si>
  <si>
    <t>磁场谜团揭晓</t>
  </si>
  <si>
    <t>event colony_mod.18</t>
  </si>
  <si>
    <t>神秘卫星</t>
  </si>
  <si>
    <t>event colony.3001</t>
  </si>
  <si>
    <t>传送门</t>
  </si>
  <si>
    <t>event colony.3005</t>
  </si>
  <si>
    <t>黑暗骑士</t>
  </si>
  <si>
    <t>event colony.3050</t>
  </si>
  <si>
    <t>意外之友</t>
  </si>
  <si>
    <t>event colony.5000</t>
  </si>
  <si>
    <t>返祖现象</t>
  </si>
  <si>
    <t>event colony.8001</t>
  </si>
  <si>
    <t>不可能的凹地</t>
  </si>
  <si>
    <t>event colony_fed.100</t>
  </si>
  <si>
    <t>不稳地面</t>
  </si>
  <si>
    <t>event colony.9000</t>
  </si>
  <si>
    <t>意外矿层</t>
  </si>
  <si>
    <t>event colony.9050</t>
  </si>
  <si>
    <t>隐藏地库</t>
  </si>
  <si>
    <t>event colony.9200</t>
  </si>
  <si>
    <t>金属泥潭</t>
  </si>
  <si>
    <t>event colony.9295</t>
  </si>
  <si>
    <t>轨道垃圾场</t>
  </si>
  <si>
    <t>event colony.9310</t>
  </si>
  <si>
    <t>密弥库蚁</t>
  </si>
  <si>
    <t>event colony.9350</t>
  </si>
  <si>
    <t>虚无次元（贝塔宇宙）</t>
  </si>
  <si>
    <t>event colony.9800</t>
  </si>
  <si>
    <t>晨间打卡缺席</t>
  </si>
  <si>
    <t>event colony.9900</t>
  </si>
  <si>
    <t>平流层喷口</t>
  </si>
  <si>
    <t>event colony.9950</t>
  </si>
  <si>
    <t>冰川危机</t>
  </si>
  <si>
    <t>event colony.7230</t>
  </si>
  <si>
    <t>国家宝藏</t>
  </si>
  <si>
    <t>event colony.7160</t>
  </si>
  <si>
    <t>火山喷发</t>
  </si>
  <si>
    <t>event colony_mod.31</t>
  </si>
  <si>
    <t>相撞行星</t>
  </si>
  <si>
    <t>event cstorms.1200</t>
  </si>
  <si>
    <t>神秘迷宫</t>
  </si>
  <si>
    <t>event situation.5</t>
  </si>
  <si>
    <t>白雪异变</t>
  </si>
  <si>
    <t>event situation.150</t>
  </si>
  <si>
    <t>恒星耀斑</t>
  </si>
  <si>
    <t>event situation.200</t>
  </si>
  <si>
    <t>宣泄派的崛起</t>
  </si>
  <si>
    <t>event manifesti.1</t>
  </si>
  <si>
    <t>国家
事件</t>
  </si>
  <si>
    <t>亚光速探测器</t>
  </si>
  <si>
    <t>event country.1</t>
  </si>
  <si>
    <t>宜居星球调查</t>
  </si>
  <si>
    <t>event country.50</t>
  </si>
  <si>
    <t>外星生物收集</t>
  </si>
  <si>
    <t>event country.53</t>
  </si>
  <si>
    <t>神之座（异教徒）</t>
  </si>
  <si>
    <t>event country.200</t>
  </si>
  <si>
    <t>追寻风信子号</t>
  </si>
  <si>
    <t>event country.250</t>
  </si>
  <si>
    <t>浪迹星涯</t>
  </si>
  <si>
    <t>event country.1000</t>
  </si>
  <si>
    <t>古往今来的大灭绝</t>
  </si>
  <si>
    <t>event country.1100</t>
  </si>
  <si>
    <t>太空之彩</t>
  </si>
  <si>
    <t>event situation.2002</t>
  </si>
  <si>
    <t>自由落体</t>
  </si>
  <si>
    <t>event situation.500</t>
  </si>
  <si>
    <t>过度清醒</t>
  </si>
  <si>
    <t>event enclave.5005</t>
  </si>
  <si>
    <t>发大财的冒险</t>
  </si>
  <si>
    <t>event subject.1</t>
  </si>
  <si>
    <t>智械危机开始</t>
  </si>
  <si>
    <t>event syndaw.500</t>
  </si>
  <si>
    <t>为时已晚</t>
  </si>
  <si>
    <t>event syndaw.1020</t>
  </si>
  <si>
    <t>抟土之塑师</t>
  </si>
  <si>
    <t>event unique.70</t>
  </si>
  <si>
    <t>更改星球类型（虚境风暴）</t>
  </si>
  <si>
    <t>event cstorms.8500</t>
  </si>
  <si>
    <t>巨尸乐队</t>
  </si>
  <si>
    <t>event cara.4160</t>
  </si>
  <si>
    <t>老虎机</t>
  </si>
  <si>
    <t>event cara.4140</t>
  </si>
  <si>
    <t>收藏家</t>
  </si>
  <si>
    <t>event cara.4110</t>
  </si>
  <si>
    <t>水晶之国</t>
  </si>
  <si>
    <t>event central.2</t>
  </si>
  <si>
    <t>领袖
事件</t>
  </si>
  <si>
    <t>event paragon.1</t>
  </si>
  <si>
    <t>艾莎琳</t>
  </si>
  <si>
    <t>event paragon.202</t>
  </si>
  <si>
    <t>event paragon.228</t>
  </si>
  <si>
    <t>受控生态园</t>
  </si>
  <si>
    <t>event paragon.241</t>
  </si>
  <si>
    <t>瑞斯，昂多</t>
  </si>
  <si>
    <t>event paragon_2.1005</t>
  </si>
  <si>
    <t>斯科兰德</t>
  </si>
  <si>
    <t>event paragon.3000</t>
  </si>
  <si>
    <t>坏羽病</t>
  </si>
  <si>
    <t>event paragon.3010</t>
  </si>
  <si>
    <t>舰载机</t>
  </si>
  <si>
    <t>event paragon.3020</t>
  </si>
  <si>
    <t>指挥问题</t>
  </si>
  <si>
    <t>event paragon.3030</t>
  </si>
  <si>
    <t>整合结构</t>
  </si>
  <si>
    <t>event paragon.3031</t>
  </si>
  <si>
    <t>潜在升级</t>
  </si>
  <si>
    <t>event paragon.3040</t>
  </si>
  <si>
    <t>最终飞航</t>
  </si>
  <si>
    <t>event paragon.3050</t>
  </si>
  <si>
    <t>利爪号研究</t>
  </si>
  <si>
    <t>event paragon.3060</t>
  </si>
  <si>
    <t>新希望</t>
  </si>
  <si>
    <t>event paragon.3080</t>
  </si>
  <si>
    <t>历史研究</t>
  </si>
  <si>
    <t>event paragon.3090</t>
  </si>
  <si>
    <t>event paragon.3100</t>
  </si>
  <si>
    <t>成长</t>
  </si>
  <si>
    <t>event paragon.3114</t>
  </si>
  <si>
    <t>成年</t>
  </si>
  <si>
    <t>event paragon.3115</t>
  </si>
  <si>
    <t>s875.1战体</t>
  </si>
  <si>
    <t>event distar.165</t>
  </si>
  <si>
    <t>event ancrel.4036</t>
  </si>
  <si>
    <t>万爪之母</t>
  </si>
  <si>
    <t>event fircon.1200</t>
  </si>
  <si>
    <t>图博里克</t>
  </si>
  <si>
    <t>event galactic_features.303 0</t>
  </si>
  <si>
    <t>梅赛德斯·罗梅罗</t>
  </si>
  <si>
    <t>event astral_planes.6105</t>
  </si>
  <si>
    <t>event graygoo.401</t>
  </si>
  <si>
    <t>乍狄伽</t>
  </si>
  <si>
    <t>event astral_planes.3100</t>
  </si>
  <si>
    <t>看护者AX7-b</t>
  </si>
  <si>
    <t>event event distar.245</t>
  </si>
  <si>
    <t>橡树茎</t>
  </si>
  <si>
    <t>event astral_rift.3031</t>
  </si>
  <si>
    <t>奈斯船长</t>
  </si>
  <si>
    <t>event grand_archive.8570</t>
  </si>
  <si>
    <t>瑟里兹，柯哈尔</t>
  </si>
  <si>
    <t>event grand_archive.1075</t>
  </si>
  <si>
    <t>茹克，恰卜鲁克</t>
  </si>
  <si>
    <t>event grand_archive.1085</t>
  </si>
  <si>
    <t>利维坦</t>
  </si>
  <si>
    <t>event leviathans.670</t>
  </si>
  <si>
    <t>复活以太龙</t>
  </si>
  <si>
    <t>event leviathans.675</t>
  </si>
  <si>
    <t>孵化龙蛋</t>
  </si>
  <si>
    <t>event leviathans.664</t>
  </si>
  <si>
    <t>击杀族母</t>
  </si>
  <si>
    <t>event distar.212</t>
  </si>
  <si>
    <t>复活祖母</t>
  </si>
  <si>
    <t>event distar.218</t>
  </si>
  <si>
    <t>击杀虚空孳孽</t>
  </si>
  <si>
    <t>event distar.5009</t>
  </si>
  <si>
    <t>复活虚空孳孽</t>
  </si>
  <si>
    <t>event distar.5016</t>
  </si>
  <si>
    <t>击杀裂爪龙</t>
  </si>
  <si>
    <t>event ancrel.4020</t>
  </si>
  <si>
    <t>复活裂爪龙</t>
  </si>
  <si>
    <t>event ancrel.4026</t>
  </si>
  <si>
    <t>击杀天龙</t>
  </si>
  <si>
    <t>event aquatics.105</t>
  </si>
  <si>
    <t>复活天龙</t>
  </si>
  <si>
    <t>event aquatics.115</t>
  </si>
  <si>
    <t>击杀噬星虫</t>
  </si>
  <si>
    <t>event leviathans.1016</t>
  </si>
  <si>
    <t>幽魂退治</t>
  </si>
  <si>
    <t>event leviathans.2014</t>
  </si>
  <si>
    <t>击杀位面之魇</t>
  </si>
  <si>
    <t>event leviathans.3003</t>
  </si>
  <si>
    <t>击杀蜂群小行星</t>
  </si>
  <si>
    <t>event leviathans.3204</t>
  </si>
  <si>
    <t>击杀拾荒者</t>
  </si>
  <si>
    <t>event distar.137</t>
  </si>
  <si>
    <t>击杀无畏舰</t>
  </si>
  <si>
    <t>event leviathans.3102</t>
  </si>
  <si>
    <t>击败神秘堡垒</t>
  </si>
  <si>
    <t>event leviathans.2099</t>
  </si>
  <si>
    <t>摧毁无限神机</t>
  </si>
  <si>
    <t>event leviathans.1040</t>
  </si>
  <si>
    <t>成功的无限神机</t>
  </si>
  <si>
    <t>event leviathans.1065</t>
  </si>
  <si>
    <t>虚境</t>
  </si>
  <si>
    <t>event utopia.3000</t>
  </si>
  <si>
    <t>虚境选择契约</t>
  </si>
  <si>
    <t>event utopia.3005</t>
  </si>
  <si>
    <t>灵能化身</t>
  </si>
  <si>
    <t>event utopia.3020</t>
  </si>
  <si>
    <t>灵能跃迁引擎抽奖</t>
  </si>
  <si>
    <t>event utopia.3160</t>
  </si>
  <si>
    <t>灵能护盾抽奖</t>
  </si>
  <si>
    <t>event utopia.3170</t>
  </si>
  <si>
    <t>预知接口抽奖</t>
  </si>
  <si>
    <t>event utopia.3180</t>
  </si>
  <si>
    <t>event utopia.3190</t>
  </si>
  <si>
    <t>虚空之低语</t>
  </si>
  <si>
    <t>event utopia.3304</t>
  </si>
  <si>
    <t>生命之织缕</t>
  </si>
  <si>
    <t>event utopia.3305</t>
  </si>
  <si>
    <t>世界之喰煞</t>
  </si>
  <si>
    <t>event utopia.3306</t>
  </si>
  <si>
    <t>渴求之器具</t>
  </si>
  <si>
    <t>event utopia.3307</t>
  </si>
  <si>
    <t>终末之轮回</t>
  </si>
  <si>
    <t>event utopia.3308</t>
  </si>
  <si>
    <t>清算</t>
  </si>
  <si>
    <t>event utopia.3320</t>
  </si>
  <si>
    <t>天灾</t>
  </si>
  <si>
    <t>索林原虫信号</t>
  </si>
  <si>
    <t>event crisis.10</t>
  </si>
  <si>
    <t>索林原虫到达</t>
  </si>
  <si>
    <t>event crisis.15</t>
  </si>
  <si>
    <t>哨兵</t>
  </si>
  <si>
    <t>event crisis.50</t>
  </si>
  <si>
    <t>受伤的虫后</t>
  </si>
  <si>
    <t>event crisis.100</t>
  </si>
  <si>
    <t>破界者</t>
  </si>
  <si>
    <t>event crisis.1000</t>
  </si>
  <si>
    <t>破界者到来</t>
  </si>
  <si>
    <t>event crisis.1007</t>
  </si>
  <si>
    <t>背道者</t>
  </si>
  <si>
    <t>event crisis.1110</t>
  </si>
  <si>
    <t>狂热者</t>
  </si>
  <si>
    <t>event crisis.1210</t>
  </si>
  <si>
    <t>肃正协议</t>
  </si>
  <si>
    <t>event crisis.2005</t>
  </si>
  <si>
    <t>赛博勒克斯-贝塔</t>
  </si>
  <si>
    <t>event crisis.2400</t>
  </si>
  <si>
    <t>合成女王</t>
  </si>
  <si>
    <t>event crisis.8005</t>
  </si>
  <si>
    <t>粘土之舞</t>
  </si>
  <si>
    <t>event crisis.24250</t>
  </si>
  <si>
    <t>可汗觉醒</t>
  </si>
  <si>
    <t>event marauder.500</t>
  </si>
  <si>
    <t>尖啸的虚空虫</t>
  </si>
  <si>
    <t>event grand_archive.1100</t>
  </si>
  <si>
    <t>虚空虫瘟疫</t>
  </si>
  <si>
    <t>event grand_archive.2300</t>
  </si>
  <si>
    <t>起源
开局
事件
部分
配合
更换
起源
使用</t>
  </si>
  <si>
    <t>event origin.5</t>
  </si>
  <si>
    <t>event origin.55</t>
  </si>
  <si>
    <t>末日将临</t>
  </si>
  <si>
    <t>event origin.60</t>
  </si>
  <si>
    <t>破碎的枷锁</t>
  </si>
  <si>
    <t>event origin.110</t>
  </si>
  <si>
    <t>繁星门阶</t>
  </si>
  <si>
    <t>event origin.1001</t>
  </si>
  <si>
    <t>屹立于巨人之肩</t>
  </si>
  <si>
    <t>event origin.1199</t>
  </si>
  <si>
    <t>event origin.3001</t>
  </si>
  <si>
    <t>event origin.3010</t>
  </si>
  <si>
    <t>event origin.3101</t>
  </si>
  <si>
    <t>event origin.3150</t>
  </si>
  <si>
    <t>event origin.3200</t>
  </si>
  <si>
    <t>event origin.3500</t>
  </si>
  <si>
    <t>event origin.5600</t>
  </si>
  <si>
    <t>虚境信标</t>
  </si>
  <si>
    <t>event origin.5605</t>
  </si>
  <si>
    <t>event origin.5700</t>
  </si>
  <si>
    <t>event origin.6000</t>
  </si>
  <si>
    <t>event origin.4000</t>
  </si>
  <si>
    <t>event clones.1</t>
  </si>
  <si>
    <t>event clones.2</t>
  </si>
  <si>
    <t>event clones.3</t>
  </si>
  <si>
    <t>event clones.5</t>
  </si>
  <si>
    <t>event astral_planes.2100</t>
  </si>
  <si>
    <t>event origin.5040</t>
  </si>
  <si>
    <t>event cstorms.3101</t>
  </si>
  <si>
    <t>event grand_archive.1000</t>
  </si>
  <si>
    <t>event grand_archive.8000</t>
  </si>
  <si>
    <t>event machine_age.90</t>
  </si>
  <si>
    <t>event machine_age.3100</t>
  </si>
  <si>
    <t>合成繁衍事件链</t>
  </si>
  <si>
    <t>event machine_age.3120</t>
  </si>
  <si>
    <t>event paragon.5000</t>
  </si>
  <si>
    <t>event aquatics.100</t>
  </si>
  <si>
    <t>event aquatics.120</t>
  </si>
  <si>
    <t>先驱者
事件</t>
  </si>
  <si>
    <t>先驱者—沃陶姆</t>
  </si>
  <si>
    <t>event precursor.1 0</t>
  </si>
  <si>
    <t>先驱者—尤特帝国</t>
  </si>
  <si>
    <t>event precursor.500 0</t>
  </si>
  <si>
    <t>先驱者—第一联盟</t>
  </si>
  <si>
    <t>event precursor.1000 0</t>
  </si>
  <si>
    <t>先驱者—伊拉斯协约国</t>
  </si>
  <si>
    <t>event precursor.1500 0</t>
  </si>
  <si>
    <t>先驱者—赛博勒克斯</t>
  </si>
  <si>
    <t>event precursor.2000 0</t>
  </si>
  <si>
    <t>泽珞和巴奥需要特殊条件，详见其他代码</t>
  </si>
  <si>
    <t>阿达卡利亚和因内特由异常现象触发，详见异常</t>
  </si>
  <si>
    <t>3.14考古遗址（2024.11.13）</t>
  </si>
  <si>
    <t>遗址名称</t>
  </si>
  <si>
    <t>出现点</t>
  </si>
  <si>
    <t>重要奖励备注</t>
  </si>
  <si>
    <t>古都遗址</t>
  </si>
  <si>
    <t>effect create_archaeological_site =site_krazura_dig</t>
  </si>
  <si>
    <t>绿色天空</t>
  </si>
  <si>
    <t>effect create_archaeological_site =site_green_skies</t>
  </si>
  <si>
    <t>瓶中信</t>
  </si>
  <si>
    <t>effect create_archaeological_site =site_space_shanty_dig</t>
  </si>
  <si>
    <t>异常：在恒星帆上</t>
  </si>
  <si>
    <t>文物主要来源</t>
  </si>
  <si>
    <t>林冠传信</t>
  </si>
  <si>
    <t>effect create_archaeological_site =site_transformation_dig</t>
  </si>
  <si>
    <t>事件：树冠中的消息</t>
  </si>
  <si>
    <t>丰富化石</t>
  </si>
  <si>
    <t>effect create_archaeological_site =site_engineered_species</t>
  </si>
  <si>
    <t>冰封之下</t>
  </si>
  <si>
    <t>effect create_archaeological_site =site_ice_trauma</t>
  </si>
  <si>
    <t>effect create_archaeological_site =site_the_chosen_backstory</t>
  </si>
  <si>
    <t>特殊星系：欧法拉</t>
  </si>
  <si>
    <t>远古机器人星球</t>
  </si>
  <si>
    <t>effect create_archaeological_site =site_ancient_robot_world</t>
  </si>
  <si>
    <t>特殊星系：极域警哨</t>
  </si>
  <si>
    <t>概率天灾提前</t>
  </si>
  <si>
    <t>碎片环带</t>
  </si>
  <si>
    <t>effect create_archaeological_site =site_debris_belt</t>
  </si>
  <si>
    <t>特殊星系：小屋</t>
  </si>
  <si>
    <t>遗珍：奥德律斯基亚水晶</t>
  </si>
  <si>
    <t>脱水</t>
  </si>
  <si>
    <t>effect create_archaeological_site =site_fumongus_dig</t>
  </si>
  <si>
    <t>特殊星系：奥瓦尔</t>
  </si>
  <si>
    <t>卫星基地</t>
  </si>
  <si>
    <t>effect create_archaeological_site =site_minigalaxy_1</t>
  </si>
  <si>
    <t>特殊星系：停战倡议组织</t>
  </si>
  <si>
    <t>被遗弃的都市星球</t>
  </si>
  <si>
    <t>effect create_archaeological_site =site_minigalaxy_2</t>
  </si>
  <si>
    <t>遗珍：微缩星河</t>
  </si>
  <si>
    <t>永不遗忘</t>
  </si>
  <si>
    <t>effect create_archaeological_site =site_lost_moments</t>
  </si>
  <si>
    <t>特殊星系：哈尔</t>
  </si>
  <si>
    <t>最后的希望</t>
  </si>
  <si>
    <t>effect create_archaeological_site =site_polaris_seed_vault</t>
  </si>
  <si>
    <t>被毁灭的恒星系</t>
  </si>
  <si>
    <t>effect create_archaeological_site =site_ruins_of_shallash</t>
  </si>
  <si>
    <t>废弃星球</t>
  </si>
  <si>
    <t>effect create_archaeological_site =omnirelic_site</t>
  </si>
  <si>
    <t>遗珍：有机全典</t>
  </si>
  <si>
    <t>effect create_archaeological_site =zevox_digsite</t>
  </si>
  <si>
    <t>改变格式塔思潮</t>
  </si>
  <si>
    <t>信号</t>
  </si>
  <si>
    <t>effect create_archaeological_site =larion_digsite</t>
  </si>
  <si>
    <t>特殊星系：拉里昂内斯安全区</t>
  </si>
  <si>
    <t>缇扬奇乱坟岗</t>
  </si>
  <si>
    <t>effect create_archaeological_site =site_tiyanki_graveyard</t>
  </si>
  <si>
    <t>特殊星系：缇云穴</t>
  </si>
  <si>
    <t>瓦格罗人废墟</t>
  </si>
  <si>
    <t>effect create_archaeological_site =paragon_legendary_leader_homeworld</t>
  </si>
  <si>
    <t>特殊星系：瑟塞特</t>
  </si>
  <si>
    <t>星门发射之物</t>
  </si>
  <si>
    <t>effect create_archaeological_site =site_from_gateway_sent</t>
  </si>
  <si>
    <t>起源：繁星门阶</t>
  </si>
  <si>
    <t>母星挖掘</t>
  </si>
  <si>
    <t>effect create_archaeological_site =clone_army_digsite</t>
  </si>
  <si>
    <t>起源：克隆打军</t>
  </si>
  <si>
    <t>重力之下</t>
  </si>
  <si>
    <t>effect create_archaeological_site = site_ex_gravitas</t>
  </si>
  <si>
    <t>起源：屹立于巨人之肩</t>
  </si>
  <si>
    <t>静待揭晓</t>
  </si>
  <si>
    <t>effect create_archaeological_site = site_something_waiting</t>
  </si>
  <si>
    <t>深埋</t>
  </si>
  <si>
    <t>effect create_archaeological_site = site_buried_deep</t>
  </si>
  <si>
    <t>记忆深处</t>
  </si>
  <si>
    <t>effect create_archaeological_site = site_in_memoriam</t>
  </si>
  <si>
    <t>最后一战</t>
  </si>
  <si>
    <t>effect create_archaeological_site = site_the_last_stand</t>
  </si>
  <si>
    <t>黑暗秘密</t>
  </si>
  <si>
    <t>effect create_archaeological_site = site_dark_secret</t>
  </si>
  <si>
    <t>善意的谎言</t>
  </si>
  <si>
    <t>effect create_archaeological_site = site_benign_cover_up</t>
  </si>
  <si>
    <t>放下屠刀</t>
  </si>
  <si>
    <t>effect create_archaeological_site = site_bury_the_hatchet</t>
  </si>
  <si>
    <t>战争创伤</t>
  </si>
  <si>
    <t>effect create_archaeological_site =payback_digsite</t>
  </si>
  <si>
    <t>起源：血债血偿</t>
  </si>
  <si>
    <t>坠毁的运奴船</t>
  </si>
  <si>
    <t>effect create_archaeological_site =broken_shackles_digsite</t>
  </si>
  <si>
    <t>起源：破碎的枷锁</t>
  </si>
  <si>
    <t>量子架构师的日志</t>
  </si>
  <si>
    <t>effect create_archaeological_site =slingshot_digsite</t>
  </si>
  <si>
    <t>起源：射向星际</t>
  </si>
  <si>
    <t>远古撞击坑</t>
  </si>
  <si>
    <t>effect create_archaeological_site =riftworld_digsite</t>
  </si>
  <si>
    <t>起源：裂隙当空</t>
  </si>
  <si>
    <t>古茹努尔遗迹</t>
  </si>
  <si>
    <t>先驱者：巴奥</t>
  </si>
  <si>
    <t>不毛之地</t>
  </si>
  <si>
    <t>effect create_archaeological_site = baol_digsite_1</t>
  </si>
  <si>
    <t>破碎行星</t>
  </si>
  <si>
    <t>effect create_archaeological_site = baol_digsite_2</t>
  </si>
  <si>
    <t>寂静之地</t>
  </si>
  <si>
    <t>effect create_archaeological_site = baol_digsite_3</t>
  </si>
  <si>
    <t>遗珍：最后的巴奥</t>
  </si>
  <si>
    <t>调查废弃殖民地</t>
  </si>
  <si>
    <t>先驱者：泽洛族</t>
  </si>
  <si>
    <t>泽洛小型殖民地</t>
  </si>
  <si>
    <t>effect create_archaeological_site = zroni_digsite_2</t>
  </si>
  <si>
    <t>调查泽洛的记忆水晶</t>
  </si>
  <si>
    <t>effect create_archaeological_site = zroni_digsite_3</t>
  </si>
  <si>
    <t>effect create_archaeological_site = zroni_digsite_4</t>
  </si>
  <si>
    <t>调查泽洛大型殖民地</t>
  </si>
  <si>
    <t>effect create_archaeological_site = zroni_digsite_5</t>
  </si>
  <si>
    <t>调查泽洛母星</t>
  </si>
  <si>
    <t>effect create_archaeological_site = zroni_digsite_6</t>
  </si>
  <si>
    <t>遗珍：灵能档案</t>
  </si>
  <si>
    <t>宣传中心</t>
  </si>
  <si>
    <t>effect create_archaeological_site =site_adakkaria_the_propaganda_station</t>
  </si>
  <si>
    <t>风扫命运</t>
  </si>
  <si>
    <t>effect create_archaeological_site =site_adakarria_windswept_fates</t>
  </si>
  <si>
    <t>受三咒之舰队</t>
  </si>
  <si>
    <t>effect create_archaeological_site =site_adakkaria_fleets_of_the_thrice_damned</t>
  </si>
  <si>
    <t>崇高仁善协会</t>
  </si>
  <si>
    <t>effect create_archaeological_site =site_adakkaria_the_patriotic_institute</t>
  </si>
  <si>
    <t>庆典学院</t>
  </si>
  <si>
    <t>effect create_archaeological_site =site_adakkaria_celebration</t>
  </si>
  <si>
    <t>遗珍：风暴召唤器</t>
  </si>
  <si>
    <t>effect create_archaeological_site =site_weathermanipulators_the_ancient_storm_shelters</t>
  </si>
  <si>
    <t>坐标A：殖民星球</t>
  </si>
  <si>
    <t>effect create_archaeological_site =site_weathermanipulators_CoordinatesA_Residential_Planet</t>
  </si>
  <si>
    <t>坐标B：工业行星</t>
  </si>
  <si>
    <t>effect create_archaeological_site =site_weathermanipulators_CoordinatesB_Industrial_Planet</t>
  </si>
  <si>
    <t>坐标C：荒芜行星</t>
  </si>
  <si>
    <t>effect create_archaeological_site =site_weathermanipulators_CoordinatesC_Barren_Planet</t>
  </si>
  <si>
    <t>平凡起源</t>
  </si>
  <si>
    <t>effect create_archaeological_site =site_weathermanipulators_storm_formation</t>
  </si>
  <si>
    <t>末日前夕</t>
  </si>
  <si>
    <t>effect create_archaeological_site =site_weathermanipulators_last_shelter</t>
  </si>
  <si>
    <t>遗珍：扰动抑制器</t>
  </si>
  <si>
    <t>古战场遗址</t>
  </si>
  <si>
    <t>effect create_archaeological_site =ancient_battle_site</t>
  </si>
  <si>
    <t>古墓</t>
  </si>
  <si>
    <t>effect create_archaeological_site =site_zarqlan</t>
  </si>
  <si>
    <t>游戏中期，圣卫存在，非宜居星球</t>
  </si>
  <si>
    <t>遗珍：扎克兰的头颅</t>
  </si>
  <si>
    <t>岩石之外</t>
  </si>
  <si>
    <t>effect create_archaeological_site =site_ebb_and_flow</t>
  </si>
  <si>
    <t>有人在吗</t>
  </si>
  <si>
    <t>effect create_archaeological_site =site_phoenix_collective</t>
  </si>
  <si>
    <t>小行星防爆门</t>
  </si>
  <si>
    <t>effect create_archaeological_site =site_command_center</t>
  </si>
  <si>
    <t>美丽泡沫</t>
  </si>
  <si>
    <t>effect create_archaeological_site =site_sky_glow_hymn</t>
  </si>
  <si>
    <t>effect create_archaeological_site =site_hive_coral</t>
  </si>
  <si>
    <t>白骨之城</t>
  </si>
  <si>
    <t>effect create_archaeological_site =city_of_bones</t>
  </si>
  <si>
    <t>盖亚或干燥星球</t>
  </si>
  <si>
    <t>行星决议</t>
  </si>
  <si>
    <t>陨落星舰</t>
  </si>
  <si>
    <t>effect create_archaeological_site =site_freighter_crash</t>
  </si>
  <si>
    <t>似曾相识的挖掘</t>
  </si>
  <si>
    <t>effect create_archaeological_site =site_deja_vu_dig</t>
  </si>
  <si>
    <t>星罗群岛</t>
  </si>
  <si>
    <t>effect create_archaeological_site =site_fossilized_jellyfish</t>
  </si>
  <si>
    <t>化石遗骸</t>
  </si>
  <si>
    <t>effect create_archaeological_site =site_hunting_ground</t>
  </si>
  <si>
    <t>事件</t>
  </si>
  <si>
    <t>遗珍：女猎手之刃</t>
  </si>
  <si>
    <t>冰封设施</t>
  </si>
  <si>
    <t>effect create_archaeological_site =site_hidden_lab_a</t>
  </si>
  <si>
    <t>气态巨行星中的建筑</t>
  </si>
  <si>
    <t>effect create_archaeological_site =site_star_petal</t>
  </si>
  <si>
    <t>深入探查</t>
  </si>
  <si>
    <t>effect create_archaeological_site =site_warmer_climates</t>
  </si>
  <si>
    <t>一查到底</t>
  </si>
  <si>
    <t>effect create_archaeological_site =site_orbital_rain</t>
  </si>
  <si>
    <t>埃克斯-柏楞</t>
  </si>
  <si>
    <t>effect create_archaeological_site =endless_expanse_digsite_2</t>
  </si>
  <si>
    <t>行星修正：眠梦仪</t>
  </si>
  <si>
    <t>隐蔽星球</t>
  </si>
  <si>
    <t>effect create_archaeological_site =oracle_digsite</t>
  </si>
  <si>
    <t>清除障碍</t>
  </si>
  <si>
    <t>领袖：神谕</t>
  </si>
  <si>
    <t>大地之眼</t>
  </si>
  <si>
    <t>effect create_archaeological_site =site_shot_into_the_ground</t>
  </si>
  <si>
    <t>飞天鼠盗</t>
  </si>
  <si>
    <t>effect create_archaeological_site =rubricator_digsite</t>
  </si>
  <si>
    <t>异常：武器痕迹</t>
  </si>
  <si>
    <t>遗珍：誊录仪</t>
  </si>
  <si>
    <t>尘中之信</t>
  </si>
  <si>
    <t>effect create_archaeological_site =site_lesser_messenger</t>
  </si>
  <si>
    <t>死寂，沙漠，干旱，草原星球</t>
  </si>
  <si>
    <t>被撞肿的行星</t>
  </si>
  <si>
    <t>effect create_archaeological_site =site_moon_bump</t>
  </si>
  <si>
    <t>异变化石</t>
  </si>
  <si>
    <t>effect create_archaeological_site =mutation_vats</t>
  </si>
  <si>
    <t>行星机械</t>
  </si>
  <si>
    <t>effect create_archaeological_site =planetary_mechanocalibrator</t>
  </si>
  <si>
    <t>C.A.R.E遗落星球</t>
  </si>
  <si>
    <t>遗珍：碎片整理程序</t>
  </si>
  <si>
    <t>受欢迎的岩石</t>
  </si>
  <si>
    <t>effect create_archaeological_site =site_popular_rock</t>
  </si>
  <si>
    <t>轨路遗迹</t>
  </si>
  <si>
    <t>effect create_archaeological_site =relicrails_digsite</t>
  </si>
  <si>
    <t>完成住房</t>
  </si>
  <si>
    <t>机器人碎片</t>
  </si>
  <si>
    <t>effect create_archaeological_site =site_robot_debris</t>
  </si>
  <si>
    <t>被毁的空间站</t>
  </si>
  <si>
    <t>effect create_archaeological_site =site_percussive_maintenance</t>
  </si>
  <si>
    <t>国家修正：鲁达里死亡激光</t>
  </si>
  <si>
    <t>废墟</t>
  </si>
  <si>
    <t>effect create_archaeological_site =it_was_aliens_site</t>
  </si>
  <si>
    <t>毁灭的种子</t>
  </si>
  <si>
    <t>effect create_archaeological_site =site_rage_sage_dig</t>
  </si>
  <si>
    <t>异常：失事地点</t>
  </si>
  <si>
    <t>奇怪的小行星</t>
  </si>
  <si>
    <t>effect create_archaeological_site =asteroid_vault_1</t>
  </si>
  <si>
    <t>奇异流体</t>
  </si>
  <si>
    <t>effect create_archaeological_site =site_strange_flows</t>
  </si>
  <si>
    <t>地下洞穴</t>
  </si>
  <si>
    <t>effect create_archaeological_site =the_host</t>
  </si>
  <si>
    <t>轨道目标</t>
  </si>
  <si>
    <t>effect create_archaeological_site =site_target_from_orbit</t>
  </si>
  <si>
    <t>内部回响</t>
  </si>
  <si>
    <t>effect create_archaeological_site =site_echoes_inside</t>
  </si>
  <si>
    <t>无边无垠</t>
  </si>
  <si>
    <t>effect create_archaeological_site =endless_expanse_digsite</t>
  </si>
  <si>
    <t>伟大先驱</t>
  </si>
  <si>
    <t>effect create_archaeological_site =site_grand_herald</t>
  </si>
  <si>
    <t>图书馆</t>
  </si>
  <si>
    <t>effect create_archaeological_site =site_the_library</t>
  </si>
  <si>
    <t>国家修正：杀手微生物</t>
  </si>
  <si>
    <t>棱角分明</t>
  </si>
  <si>
    <t>effect create_archaeological_site =site_cut_to_fit</t>
  </si>
  <si>
    <t>堑壕星球</t>
  </si>
  <si>
    <t>effect create_archaeological_site =site_trench_world</t>
  </si>
  <si>
    <t>武器贮藏室</t>
  </si>
  <si>
    <t>effect create_archaeological_site =site_tombworld_weapon_cache</t>
  </si>
  <si>
    <t>事件：武器贮存</t>
  </si>
  <si>
    <t>石中低语</t>
  </si>
  <si>
    <t>effect create_archaeological_site =lithoids_digsite</t>
  </si>
  <si>
    <t>effect create_archaeological_site =sentinels_digsite</t>
  </si>
  <si>
    <t>破损的大门</t>
  </si>
  <si>
    <t>effect create_archaeological_site =broken_world_digsite</t>
  </si>
  <si>
    <t>坚守战线</t>
  </si>
  <si>
    <t>effect create_archaeological_site =site_hold_the_line</t>
  </si>
  <si>
    <t>设施复工</t>
  </si>
  <si>
    <t>effect create_archaeological_site =site_repowered_complex</t>
  </si>
  <si>
    <t>非气态巨行星</t>
  </si>
  <si>
    <t>地狱翁鸣</t>
  </si>
  <si>
    <t>effect create_archaeological_site =leylines_digsite</t>
  </si>
  <si>
    <t>塞塔娜：不可能的幸存者</t>
  </si>
  <si>
    <t>effect create_archaeological_site =synth_queen_history_site_2</t>
  </si>
  <si>
    <t>天灾：合成女王</t>
  </si>
  <si>
    <t>塞塔娜：隐蔽神庙</t>
  </si>
  <si>
    <t>effect create_archaeological_site =synth_queen_history_site_1</t>
  </si>
  <si>
    <t>安全屋废墟</t>
  </si>
  <si>
    <t>effect create_archaeological_site =smeegibb_digsite</t>
  </si>
  <si>
    <t>起源：寻宝猎人</t>
  </si>
  <si>
    <t>3.14裂隙代码（2024.11.06）</t>
  </si>
  <si>
    <t>裂隙名称</t>
  </si>
  <si>
    <t>毁灭的行星</t>
  </si>
  <si>
    <t>spawn_astral_rift riftworld</t>
  </si>
  <si>
    <t>无尽长廊</t>
  </si>
  <si>
    <t>spawn_astral_rift corridors</t>
  </si>
  <si>
    <t>次元冲突</t>
  </si>
  <si>
    <t>spawn_astral_rift ancient_battlegrounds</t>
  </si>
  <si>
    <t>晶格</t>
  </si>
  <si>
    <t>spawn_astral_rift library</t>
  </si>
  <si>
    <t>深海之下</t>
  </si>
  <si>
    <t>spawn_astral_rift subnautical</t>
  </si>
  <si>
    <t>巨塔</t>
  </si>
  <si>
    <t>spawn_astral_rift tower</t>
  </si>
  <si>
    <t>空白天地</t>
  </si>
  <si>
    <t>spawn_astral_rift whiteout</t>
  </si>
  <si>
    <t>顾问</t>
  </si>
  <si>
    <t>spawn_astral_rift advisor</t>
  </si>
  <si>
    <t>天顶</t>
  </si>
  <si>
    <t>spawn_astral_rift vortex</t>
  </si>
  <si>
    <t>晶体裂隙</t>
  </si>
  <si>
    <t>spawn_astral_rift crystal</t>
  </si>
  <si>
    <t>孵化之地</t>
  </si>
  <si>
    <t>spawn_astral_rift lonely_planet</t>
  </si>
  <si>
    <t>微型宇宙</t>
  </si>
  <si>
    <t>spawn_astral_rift microverse</t>
  </si>
  <si>
    <t>流体</t>
  </si>
  <si>
    <t>spawn_astral_rift fluid</t>
  </si>
  <si>
    <t>花园</t>
  </si>
  <si>
    <t>spawn_astral_rift garden</t>
  </si>
  <si>
    <t>沙漠废墟</t>
  </si>
  <si>
    <t>spawn_astral_rift desert_ruins</t>
  </si>
  <si>
    <t>怪异空间站</t>
  </si>
  <si>
    <t>spawn_astral_rift station</t>
  </si>
  <si>
    <t>孤独物体</t>
  </si>
  <si>
    <t>spawn_astral_rift tomb</t>
  </si>
  <si>
    <t>岩蠹</t>
  </si>
  <si>
    <t>spawn_astral_rift rockworms</t>
  </si>
  <si>
    <t>火山位面</t>
  </si>
  <si>
    <t>spawn_astral_rift volcano</t>
  </si>
  <si>
    <t>废弃设施</t>
  </si>
  <si>
    <t>spawn_astral_rift research_lab</t>
  </si>
  <si>
    <t>机械结构</t>
  </si>
  <si>
    <t>spawn_astral_rift clock</t>
  </si>
  <si>
    <t>维度垃圾场</t>
  </si>
  <si>
    <t>spawn_astral_rift dimensional_dump</t>
  </si>
  <si>
    <t>创世</t>
  </si>
  <si>
    <t>spawn_astral_rift genesis</t>
  </si>
  <si>
    <t>纠缠的暗物质</t>
  </si>
  <si>
    <t>spawn_astral_rift entangled_dark_matter</t>
  </si>
  <si>
    <t>褪色行星</t>
  </si>
  <si>
    <t>spawn_astral_rift bleached_planet</t>
  </si>
  <si>
    <t>化学废土</t>
  </si>
  <si>
    <t>spawn_astral_rift cleaning_drones</t>
  </si>
  <si>
    <t>风扫行星</t>
  </si>
  <si>
    <t>spawn_astral_rift windswept_planet</t>
  </si>
  <si>
    <t>袖珍行星</t>
  </si>
  <si>
    <t>spawn_astral_rift tiny_planet</t>
  </si>
  <si>
    <t>spawn_astral_rift interdimensional_circus</t>
  </si>
  <si>
    <t>天堂围攻</t>
  </si>
  <si>
    <t>spawn_astral_rift siege_on_paradise</t>
  </si>
  <si>
    <t>热带宜居带</t>
  </si>
  <si>
    <t>spawn_astral_rift tropical_habitat</t>
  </si>
  <si>
    <t>灵能陌生人</t>
  </si>
  <si>
    <t>spawn_astral_rift psionic_stranger</t>
  </si>
  <si>
    <t>3.14标本收录（2024.11.10）</t>
  </si>
  <si>
    <t>样本名称</t>
  </si>
  <si>
    <t>稀有度</t>
  </si>
  <si>
    <t>样本效果</t>
  </si>
  <si>
    <t>获取来源</t>
  </si>
  <si>
    <t>美学
大观</t>
  </si>
  <si>
    <t>[星球名称]之美</t>
  </si>
  <si>
    <t>add_specimen beauty_of_planet</t>
  </si>
  <si>
    <t>有机人口增长速度+2%</t>
  </si>
  <si>
    <t>环境改造</t>
  </si>
  <si>
    <t>镶嵌宝石的宠物项圈</t>
  </si>
  <si>
    <t>add_specimen pet_collar</t>
  </si>
  <si>
    <t>稀有</t>
  </si>
  <si>
    <t>太空生物舰船伤害+4%</t>
  </si>
  <si>
    <t>需非格式塔非人类肖像，派驻官员至共同体</t>
  </si>
  <si>
    <t>纳马里安殖民旗杆</t>
  </si>
  <si>
    <t>add_specimen namarian_colonist_standard</t>
  </si>
  <si>
    <t>史诗</t>
  </si>
  <si>
    <t>稳定度+4</t>
  </si>
  <si>
    <t>星海游牧民系列事件中，割让一个星球给星海游
牧民安家获得</t>
  </si>
  <si>
    <t>纳马里安雕塑</t>
  </si>
  <si>
    <t>add_specimen namarian_sculpture</t>
  </si>
  <si>
    <t>贸易额+3%(非格式塔)
岗位产出的能量币+2%(格式塔)</t>
  </si>
  <si>
    <t>星海游牧民系列事件中，接纳3个人口获得</t>
  </si>
  <si>
    <t>纳马里安舰船纹章</t>
  </si>
  <si>
    <t>add_specimen namarian_vessel_heraldry</t>
  </si>
  <si>
    <t>稳定度+3</t>
  </si>
  <si>
    <t>星海游牧民系列事件中，接受贸易提案获得(讲
价50%概率不给了)</t>
  </si>
  <si>
    <t>森贝拉米受施碗</t>
  </si>
  <si>
    <t>add_specimen sembelami_alms_basket</t>
  </si>
  <si>
    <t>贸易额+10%(非格式塔)
岗位产出的能量币+6%(格式塔)</t>
  </si>
  <si>
    <t>星国图志</t>
  </si>
  <si>
    <t>奥桑三角帽</t>
  </si>
  <si>
    <t>add_specimen tricorne_of_aussan</t>
  </si>
  <si>
    <r>
      <rPr>
        <sz val="11"/>
        <rFont val="黑体"/>
        <charset val="134"/>
      </rPr>
      <t>贸易额+10%(非格式塔)</t>
    </r>
    <r>
      <rPr>
        <sz val="11"/>
        <rFont val="Microsoft YaHei"/>
        <charset val="134"/>
      </rPr>
      <t> </t>
    </r>
    <r>
      <rPr>
        <sz val="11"/>
        <rFont val="黑体"/>
        <charset val="134"/>
      </rPr>
      <t xml:space="preserve">
岗位产出的能量币+7%(格式塔)</t>
    </r>
  </si>
  <si>
    <t>星达广场免费地图</t>
  </si>
  <si>
    <t>add_specimen star_mall_map</t>
  </si>
  <si>
    <t>进入特殊星系星达广场 (需要dlc乌托邦，联邦)</t>
  </si>
  <si>
    <t>疯狂掮客百宝箱</t>
  </si>
  <si>
    <t>add_specimen lunatic_broker_therapy_box</t>
  </si>
  <si>
    <t>舒适度+3</t>
  </si>
  <si>
    <t>抽圣遗物(行商抽奖)</t>
  </si>
  <si>
    <t>巨尸超弦琴</t>
  </si>
  <si>
    <t>add_specimen megacorpse_hyperguitar</t>
  </si>
  <si>
    <t>舒适度+5</t>
  </si>
  <si>
    <t>行商事件链：巨尸乐队(需要dlc寰宇巨企)</t>
  </si>
  <si>
    <t>改造清洁无人机</t>
  </si>
  <si>
    <t>add_specimen repurposed_cleaning_drone</t>
  </si>
  <si>
    <t>行星建造速度+25%</t>
  </si>
  <si>
    <t>星界裂隙-化学废土</t>
  </si>
  <si>
    <t>写作者球体</t>
  </si>
  <si>
    <t>add_specimen the_writer_sphere</t>
  </si>
  <si>
    <t>卓绝</t>
  </si>
  <si>
    <t>星界裂隙探索速度+25%</t>
  </si>
  <si>
    <t>星界裂隙-空白天地</t>
  </si>
  <si>
    <t>塞塔娜之爱</t>
  </si>
  <si>
    <t>add_specimen cetana_love</t>
  </si>
  <si>
    <t>物理学研究点数+40</t>
  </si>
  <si>
    <t>天灾合成女王</t>
  </si>
  <si>
    <t>远古雕塑</t>
  </si>
  <si>
    <t>add_specimen ancient_bust</t>
  </si>
  <si>
    <t>国民理念、传统、文物抽奖</t>
  </si>
  <si>
    <t>油绘织物</t>
  </si>
  <si>
    <t>add_specimen oiled_fabric</t>
  </si>
  <si>
    <t>稳定度+2</t>
  </si>
  <si>
    <t>铀玻璃器皿</t>
  </si>
  <si>
    <t>add_specimen uranium_glassware</t>
  </si>
  <si>
    <t>晶化岩居兽眼</t>
  </si>
  <si>
    <t>add_specimen crystallized_cutholoid_eye</t>
  </si>
  <si>
    <t>物理学研究点数+10</t>
  </si>
  <si>
    <t>塞勒涅的面纱</t>
  </si>
  <si>
    <t>add_specimen veil_of_selene</t>
  </si>
  <si>
    <t>舒适度+7</t>
  </si>
  <si>
    <t>外星珠宝</t>
  </si>
  <si>
    <t>add_specimen alien_jewelry</t>
  </si>
  <si>
    <t>异常现象货舱</t>
  </si>
  <si>
    <t>氨藻</t>
  </si>
  <si>
    <t>add_specimen ammoniaphytus</t>
  </si>
  <si>
    <t>贸易额+6%(非格式塔)
岗位产出的能量币+4%(格式塔)</t>
  </si>
  <si>
    <t>异常现象生命迹象</t>
  </si>
  <si>
    <t>黑洞色异常</t>
  </si>
  <si>
    <t>add_specimen black_hole_chromatic_anomaly</t>
  </si>
  <si>
    <t>传感器范围+1</t>
  </si>
  <si>
    <t>异常现象黑暗中的彩虹</t>
  </si>
  <si>
    <t>纪念碑影像</t>
  </si>
  <si>
    <t>add_specimen cenotaph_display</t>
  </si>
  <si>
    <t>太空生物舰船伤害+3%</t>
  </si>
  <si>
    <t>异常现象碑塔</t>
  </si>
  <si>
    <t>红色的小家伙</t>
  </si>
  <si>
    <t>add_specimen crimson_nimkips</t>
  </si>
  <si>
    <t>异常现象疾行</t>
  </si>
  <si>
    <t>高维度茶壶</t>
  </si>
  <si>
    <t>add_specimen extradimensional_ceramic_pot</t>
  </si>
  <si>
    <t>物理学研究点数+20</t>
  </si>
  <si>
    <t>异常现象不可能的轨道</t>
  </si>
  <si>
    <t>辐射异花</t>
  </si>
  <si>
    <t>add_specimen gamma_resistant_flora</t>
  </si>
  <si>
    <t>异常现象放射性行星</t>
  </si>
  <si>
    <t>知识目录</t>
  </si>
  <si>
    <t>add_specimen index_of_knowledge</t>
  </si>
  <si>
    <t>异常现象未知物体</t>
  </si>
  <si>
    <t>最后一本《君主论》</t>
  </si>
  <si>
    <t>add_specimen last_copy_of_the_prince</t>
  </si>
  <si>
    <t>异常现象矿群</t>
  </si>
  <si>
    <t>变异“巨大蘑菇“</t>
  </si>
  <si>
    <t>add_specimen  mutated_fumongus</t>
  </si>
  <si>
    <t>异常现象怪异辐射</t>
  </si>
  <si>
    <t>嗅盘</t>
  </si>
  <si>
    <t>add_specimen scent_based_information_device</t>
  </si>
  <si>
    <t>异常现象暗藏玄机</t>
  </si>
  <si>
    <t>塑料玩具</t>
  </si>
  <si>
    <t>add_specimen alien_toy</t>
  </si>
  <si>
    <t>异常现象深夜天籁</t>
  </si>
  <si>
    <t>聚合物水网</t>
  </si>
  <si>
    <t>add_specimen geometric_water_currents</t>
  </si>
  <si>
    <t>行星建造速度+10%</t>
  </si>
  <si>
    <t>异常现象变幻莫测</t>
  </si>
  <si>
    <t>紫雨复兴</t>
  </si>
  <si>
    <t>add_specimen rainaissance</t>
  </si>
  <si>
    <t>异常现象斑斓毒星</t>
  </si>
  <si>
    <t>螺旋吸引装置</t>
  </si>
  <si>
    <t>add_specimen spiraling_attraction</t>
  </si>
  <si>
    <t>异常现象令人玩味的遗迹</t>
  </si>
  <si>
    <t>共生体</t>
  </si>
  <si>
    <t>add_specimen cunning_flora_specimen</t>
  </si>
  <si>
    <t>物理学研究点数+5</t>
  </si>
  <si>
    <t>异常现象丰饶的星球</t>
  </si>
  <si>
    <t>[星球名称]管乐队</t>
  </si>
  <si>
    <t>add_specimen the_planet_orchestra</t>
  </si>
  <si>
    <t>“生命树”标本</t>
  </si>
  <si>
    <t>add_specimen tree_of_life_sample</t>
  </si>
  <si>
    <t>异常现象谜团</t>
  </si>
  <si>
    <t>热冰</t>
  </si>
  <si>
    <t>add_specimen hot_ice</t>
  </si>
  <si>
    <r>
      <rPr>
        <sz val="11"/>
        <rFont val="黑体"/>
        <charset val="134"/>
      </rPr>
      <t>异常现象不一致的读数</t>
    </r>
    <r>
      <rPr>
        <sz val="11"/>
        <rFont val="Microsoft YaHei"/>
        <charset val="134"/>
      </rPr>
      <t> </t>
    </r>
    <r>
      <rPr>
        <sz val="11"/>
        <rFont val="黑体"/>
        <charset val="134"/>
      </rPr>
      <t>(需要dlc辽远群星)</t>
    </r>
  </si>
  <si>
    <t>侵入性外来真菌</t>
  </si>
  <si>
    <t>add_specimen invasive_exofungus</t>
  </si>
  <si>
    <r>
      <rPr>
        <sz val="11"/>
        <rFont val="黑体"/>
        <charset val="134"/>
      </rPr>
      <t>异常现象奇怪的植物毯子</t>
    </r>
    <r>
      <rPr>
        <sz val="11"/>
        <rFont val="Microsoft YaHei"/>
        <charset val="134"/>
      </rPr>
      <t> </t>
    </r>
    <r>
      <rPr>
        <sz val="11"/>
        <rFont val="黑体"/>
        <charset val="134"/>
      </rPr>
      <t xml:space="preserve"> (需要dlc辽远群星)</t>
    </r>
  </si>
  <si>
    <t>声学反射棱镜</t>
  </si>
  <si>
    <t>add_specimen sonic_reflective_prism</t>
  </si>
  <si>
    <r>
      <rPr>
        <sz val="11"/>
        <rFont val="黑体"/>
        <charset val="134"/>
      </rPr>
      <t>异常现象无法扫描的物体</t>
    </r>
    <r>
      <rPr>
        <sz val="11"/>
        <rFont val="Microsoft YaHei"/>
        <charset val="134"/>
      </rPr>
      <t> </t>
    </r>
    <r>
      <rPr>
        <sz val="11"/>
        <rFont val="黑体"/>
        <charset val="134"/>
      </rPr>
      <t xml:space="preserve"> (需要dlc辽远群星)</t>
    </r>
  </si>
  <si>
    <t>星系超级硬盘</t>
  </si>
  <si>
    <t>add_specimen galactic_megadrive</t>
  </si>
  <si>
    <t>考古遗迹远古机器人星球</t>
  </si>
  <si>
    <t>太空船歌</t>
  </si>
  <si>
    <t>add_specimen fish_in_the_sea_sheet_music</t>
  </si>
  <si>
    <t>考古遗迹瓶中信</t>
  </si>
  <si>
    <t>造化面具</t>
  </si>
  <si>
    <t>add_specimen the_mask_of_transformation</t>
  </si>
  <si>
    <t>考古遗迹林冠传信</t>
  </si>
  <si>
    <t>勾陈一庇护所</t>
  </si>
  <si>
    <t>add_specimen vault_of_polaris</t>
  </si>
  <si>
    <t>生态园容量上限+15</t>
  </si>
  <si>
    <t>考古遗迹最后的希望</t>
  </si>
  <si>
    <t>青釉餐具</t>
  </si>
  <si>
    <t>add_specimen alien_dining_set</t>
  </si>
  <si>
    <r>
      <rPr>
        <sz val="11"/>
        <rFont val="黑体"/>
        <charset val="134"/>
      </rPr>
      <t>考古遗迹奇怪的小行星</t>
    </r>
    <r>
      <rPr>
        <sz val="11"/>
        <rFont val="Microsoft YaHei"/>
        <charset val="134"/>
      </rPr>
      <t> </t>
    </r>
    <r>
      <rPr>
        <sz val="11"/>
        <rFont val="黑体"/>
        <charset val="134"/>
      </rPr>
      <t>(需要dlc上古之遗)</t>
    </r>
  </si>
  <si>
    <t>脉动之心</t>
  </si>
  <si>
    <t>add_specimen heart_of_the_pulsar</t>
  </si>
  <si>
    <t>考古遗迹气态巨行星建筑 (需要dlc上古之遗)</t>
  </si>
  <si>
    <t>定域北极光</t>
  </si>
  <si>
    <t>add_specimen localised_aurora_borealis</t>
  </si>
  <si>
    <t>考古遗迹美丽泡沫 (需要dlc上古之遗)</t>
  </si>
  <si>
    <t>记忆球体</t>
  </si>
  <si>
    <t>add_specimen memory_orbs</t>
  </si>
  <si>
    <t>考古遗迹无边无垠(需要dlc上古之遗)</t>
  </si>
  <si>
    <t>有机计算机</t>
  </si>
  <si>
    <t>add_specimen organic_computer</t>
  </si>
  <si>
    <t>考古遗迹破碎行星 (需要dlc上古之遗)</t>
  </si>
  <si>
    <t>行星雕刻</t>
  </si>
  <si>
    <t>add_specimen planetary_sculpture</t>
  </si>
  <si>
    <r>
      <rPr>
        <sz val="11"/>
        <rFont val="黑体"/>
        <charset val="134"/>
      </rPr>
      <t>考古遗迹棱角分明</t>
    </r>
    <r>
      <rPr>
        <sz val="11"/>
        <rFont val="Microsoft YaHei"/>
        <charset val="134"/>
      </rPr>
      <t> </t>
    </r>
    <r>
      <rPr>
        <sz val="11"/>
        <rFont val="黑体"/>
        <charset val="134"/>
      </rPr>
      <t>(需要dlc上古之遗)</t>
    </r>
  </si>
  <si>
    <t>可编程谜盒</t>
  </si>
  <si>
    <t>add_specimen programmable_puzzle_cube</t>
  </si>
  <si>
    <r>
      <rPr>
        <sz val="11"/>
        <rFont val="黑体"/>
        <charset val="134"/>
      </rPr>
      <t>考古遗迹轨道目标</t>
    </r>
    <r>
      <rPr>
        <sz val="11"/>
        <rFont val="Microsoft YaHei"/>
        <charset val="134"/>
      </rPr>
      <t> </t>
    </r>
    <r>
      <rPr>
        <sz val="11"/>
        <rFont val="黑体"/>
        <charset val="134"/>
      </rPr>
      <t>(需要dlc上古之遗)</t>
    </r>
  </si>
  <si>
    <t>雷塔拉克斯狩猎战利品</t>
  </si>
  <si>
    <t>add_specimen retarax_hunting_trophies</t>
  </si>
  <si>
    <t>太空生物克隆速度+10%</t>
  </si>
  <si>
    <t>考古遗迹化石遗骸 (需要dlc上古之遗)</t>
  </si>
  <si>
    <t>终极献祭</t>
  </si>
  <si>
    <t>add_specimen the_final_sacrifice</t>
  </si>
  <si>
    <t>考古遗迹泽珞星 (需要dlc上古之遗)</t>
  </si>
  <si>
    <t>远古指星器</t>
  </si>
  <si>
    <t>add_specimen ancient_laser_pointer</t>
  </si>
  <si>
    <t>考古遗迹重力之下 (需要dlc联邦)</t>
  </si>
  <si>
    <t>弥那玛吊灯</t>
  </si>
  <si>
    <t>add_specimen minamar_chandelier</t>
  </si>
  <si>
    <t>有机人口增长速度+4%</t>
  </si>
  <si>
    <t>考古遗迹战争创伤 (需要dlc第一次接触)</t>
  </si>
  <si>
    <t>挣脱桎梏之魂</t>
  </si>
  <si>
    <t>add_specimen spirit_of_the_unshackled</t>
  </si>
  <si>
    <t>考古遗迹坠毁的运奴船 (需要dlc第一次接触)</t>
  </si>
  <si>
    <t>阿达卡利亚宣传海报</t>
  </si>
  <si>
    <t>add_specimen adakkaria_propaganda_poster</t>
  </si>
  <si>
    <t>考古遗迹宣传中心 (需要dlc风起云涌)</t>
  </si>
  <si>
    <t>因内特贸易宣言</t>
  </si>
  <si>
    <t>add_specimen inet_trade_manifesto</t>
  </si>
  <si>
    <t>考古遗迹远古庇护所 (需要dlc风起云涌)</t>
  </si>
  <si>
    <t>伊拉斯幼儿课本</t>
  </si>
  <si>
    <t>add_specimen irassian_digital_atlas</t>
  </si>
  <si>
    <t>先驱者伊拉斯人特殊项目</t>
  </si>
  <si>
    <t>汉姆达玛基沙</t>
  </si>
  <si>
    <t>add_specimen khamdai_magil_sha</t>
  </si>
  <si>
    <t>先驱者第一联盟特殊项目</t>
  </si>
  <si>
    <t>沃陶姆虚拟现实视频游戏</t>
  </si>
  <si>
    <t>add_specimen vultaum_vr_video_game</t>
  </si>
  <si>
    <t>先驱者沃陶姆特殊项目</t>
  </si>
  <si>
    <t>尤特音频控制台</t>
  </si>
  <si>
    <t>add_specimen yuht_audio_console</t>
  </si>
  <si>
    <t>先驱者尤特特殊项目</t>
  </si>
  <si>
    <t>尤特水晶头骨</t>
  </si>
  <si>
    <t>add_specimen yuht_crystal_skull</t>
  </si>
  <si>
    <r>
      <rPr>
        <sz val="11"/>
        <rFont val="黑体"/>
        <charset val="134"/>
      </rPr>
      <t>贸易额+6%(非格式塔)</t>
    </r>
    <r>
      <rPr>
        <sz val="11"/>
        <rFont val="Microsoft YaHei"/>
        <charset val="134"/>
      </rPr>
      <t> </t>
    </r>
    <r>
      <rPr>
        <sz val="11"/>
        <rFont val="黑体"/>
        <charset val="134"/>
      </rPr>
      <t xml:space="preserve">
岗位产出的能量币+4%(格式塔)</t>
    </r>
  </si>
  <si>
    <t>虚缈之尘</t>
  </si>
  <si>
    <t>add_specimen ethereal_dust</t>
  </si>
  <si>
    <t>事件链浪迹星涯：叛变科学官</t>
  </si>
  <si>
    <t>活树皮</t>
  </si>
  <si>
    <t>add_specimen burnt_migratory_trees</t>
  </si>
  <si>
    <t>殖民地事件链迁徙森林</t>
  </si>
  <si>
    <t>最后的玛琳·卡琳</t>
  </si>
  <si>
    <t>add_specimen last_mharin_kharin</t>
  </si>
  <si>
    <t>有机人口增长速度+8%</t>
  </si>
  <si>
    <t>殖民地事件链：玛琳·卡琳</t>
  </si>
  <si>
    <t>“寿无限”魔法霜</t>
  </si>
  <si>
    <t>add_specimen miracle_cream</t>
  </si>
  <si>
    <t>科学枢纽事件链青春之泉 (需要dlc乌托邦)</t>
  </si>
  <si>
    <t>精准原子钟</t>
  </si>
  <si>
    <t>add_specimen peerless_atomic_clock</t>
  </si>
  <si>
    <t>异常现象残骸场 (需要dlc辽远群星)</t>
  </si>
  <si>
    <t>变形虫鞭毛腺</t>
  </si>
  <si>
    <t>add_specimen amoeba_flagella_gland</t>
  </si>
  <si>
    <t>太空生物舰船亚光速航速+10%</t>
  </si>
  <si>
    <t>原始呼唤起源特殊项目解剖</t>
  </si>
  <si>
    <t>水晶核</t>
  </si>
  <si>
    <t>add_specimen crystal_core</t>
  </si>
  <si>
    <t>太空生物生长速度+10%</t>
  </si>
  <si>
    <t>岩居兽消化液</t>
  </si>
  <si>
    <t>add_specimen cutholoid_digestive_acids</t>
  </si>
  <si>
    <t>太空生物舰船武器伤害+5%</t>
  </si>
  <si>
    <t>缇扬奇放射囊</t>
  </si>
  <si>
    <t>add_specimen tiyanki_radioactive_sac</t>
  </si>
  <si>
    <t>太空生物血量+10%</t>
  </si>
  <si>
    <t>虚空虫羊膜</t>
  </si>
  <si>
    <t>add_specimen voidworm_amniotics</t>
  </si>
  <si>
    <t>异种百科全书</t>
  </si>
  <si>
    <t>add_specimen spaceborne_xeno_encyclopedia</t>
  </si>
  <si>
    <t>生态园容量上限+10</t>
  </si>
  <si>
    <t>原始呼唤起源招募茹克·恰卜鲁克</t>
  </si>
  <si>
    <t>乙特人万花筒</t>
  </si>
  <si>
    <t>add_specimen ytterite_kaleidoscopic_fascinator</t>
  </si>
  <si>
    <t>舒适度+10</t>
  </si>
  <si>
    <t>寻宝猎人起源特殊项目</t>
  </si>
  <si>
    <t>黑针佩剑</t>
  </si>
  <si>
    <t>add_specimen black_needle_ceremonial_sword</t>
  </si>
  <si>
    <t>斯密吉卜雕塑</t>
  </si>
  <si>
    <t>add_specimen smeegibb_statue</t>
  </si>
  <si>
    <t>舒适度+4</t>
  </si>
  <si>
    <t>黄金掮客的长袍</t>
  </si>
  <si>
    <t>add_specimen robe_of_the_golden_broker</t>
  </si>
  <si>
    <t>贸易额+15%(非格式塔)
岗位产出的能量币+8%(格式塔)</t>
  </si>
  <si>
    <t>寻宝猎人起源结局</t>
  </si>
  <si>
    <t>天龙</t>
  </si>
  <si>
    <t>add_specimen sky_dragon</t>
  </si>
  <si>
    <t>起源与龙共舞接受天龙的提议</t>
  </si>
  <si>
    <t>对无限的集体沉思</t>
  </si>
  <si>
    <t>add_specimen musings_on_infinity</t>
  </si>
  <si>
    <t>传感器范围+2</t>
  </si>
  <si>
    <t>完成 重力井(黑洞)局势
(会出现在建造在黑洞之上并且带有黑洞瞭望站的恒星基地上)</t>
  </si>
  <si>
    <t>关于无穷本质的数据</t>
  </si>
  <si>
    <t>add_specimen data_on_infinity</t>
  </si>
  <si>
    <t>无限再引导循环</t>
  </si>
  <si>
    <t>add_specimen infinite_reboot_loop</t>
  </si>
  <si>
    <t>无限知觉</t>
  </si>
  <si>
    <t>add_specimen perception_of_infinity</t>
  </si>
  <si>
    <t>活雪雕塑</t>
  </si>
  <si>
    <t>add_specimen living_snow_sculpture</t>
  </si>
  <si>
    <t>局势白雪异变</t>
  </si>
  <si>
    <t>有机—机械交口雕塑</t>
  </si>
  <si>
    <t>add_specimen organic_machine_interface_sculpture</t>
  </si>
  <si>
    <t>局势地磁风暴 (需要dlc智械黎明，机械时代)</t>
  </si>
  <si>
    <t>黑骑士之歌</t>
  </si>
  <si>
    <t>add_specimen ballad_of_the_sable_knight</t>
  </si>
  <si>
    <t>起源：毒圣骑士-毒圣试炼局势</t>
  </si>
  <si>
    <t>骗术师之爪</t>
  </si>
  <si>
    <t>add_specimen claw_of_the_trickster</t>
  </si>
  <si>
    <t>稳定度+5</t>
  </si>
  <si>
    <t>进步之路</t>
  </si>
  <si>
    <t>add_specimen path_to_progress</t>
  </si>
  <si>
    <t>局势[Target.GetName]环境恶化 (需要dlc剧毒物种包)</t>
  </si>
  <si>
    <t>星海
往事</t>
  </si>
  <si>
    <t>远古核武器</t>
  </si>
  <si>
    <t>add_specimen ancient_nuclear_armament</t>
  </si>
  <si>
    <t>凝聚力+2%</t>
  </si>
  <si>
    <t>殖民地事件链：核心炸弹</t>
  </si>
  <si>
    <t>破碎卫星</t>
  </si>
  <si>
    <t>add_specimen decayed_satellite</t>
  </si>
  <si>
    <t>凝聚力+5</t>
  </si>
  <si>
    <t>殖民地事件链：轨道残骸</t>
  </si>
  <si>
    <t>外交任职奖</t>
  </si>
  <si>
    <t>add_specimen medal_for_services_to_diplomacy</t>
  </si>
  <si>
    <t>法令经费+15</t>
  </si>
  <si>
    <t>在共同体派驻了60岁以上的官员且外交权重排名前五</t>
  </si>
  <si>
    <t>孤独守望者的导弹</t>
  </si>
  <si>
    <t>add_specimen missile_lone_defender</t>
  </si>
  <si>
    <t>友方星系内护盾值+30%</t>
  </si>
  <si>
    <t>摧毁孤独守望者</t>
  </si>
  <si>
    <t>虚空虫心脏</t>
  </si>
  <si>
    <t>add_specimen voidworm_heart</t>
  </si>
  <si>
    <t>凝聚力+10%</t>
  </si>
  <si>
    <t>击败虚空虫疫</t>
  </si>
  <si>
    <t>哈罗莱约旗帜</t>
  </si>
  <si>
    <t>add_specimen flag_of_the_jaro_lyjo</t>
  </si>
  <si>
    <t>领袖经验获取+15%</t>
  </si>
  <si>
    <t>长者祭坛</t>
  </si>
  <si>
    <t>add_specimen altar_to_the_elder_one</t>
  </si>
  <si>
    <t>主流思潮吸引+50%</t>
  </si>
  <si>
    <t>阻止长者出现 (需要dlc利维坦)</t>
  </si>
  <si>
    <t>[迷途变形虫名称]纪念</t>
  </si>
  <si>
    <t>add_specimen memorial_for_bubbles</t>
  </si>
  <si>
    <t>凝聚力+20</t>
  </si>
  <si>
    <t>泡泡死亡（危）</t>
  </si>
  <si>
    <t>武器商的无扳机枪</t>
  </si>
  <si>
    <t>add_specimen triggerless_gun</t>
  </si>
  <si>
    <t>舰船武器伤害+3%</t>
  </si>
  <si>
    <t>圣遗物 (需要dlc寰宇巨企)</t>
  </si>
  <si>
    <t>远古动能发射器</t>
  </si>
  <si>
    <t>add_specimen ancient_kinetic_launcher</t>
  </si>
  <si>
    <t>社会学研究点数+5</t>
  </si>
  <si>
    <t>远古政治回忆录</t>
  </si>
  <si>
    <t>add_specimen ancient_political_memoir</t>
  </si>
  <si>
    <t>领袖维护费-5%</t>
  </si>
  <si>
    <t>双腔陶罐</t>
  </si>
  <si>
    <t>add_specimen chambered_clay_pot</t>
  </si>
  <si>
    <t>远古微型石棺</t>
  </si>
  <si>
    <t>add_specimen tiny_ancient_sarcophagus</t>
  </si>
  <si>
    <t>社会学研究点数+10</t>
  </si>
  <si>
    <t>舒勒巴斯特控制杆</t>
  </si>
  <si>
    <t>add_specimen sullebaster_control_column</t>
  </si>
  <si>
    <t>社会学研究点数+20</t>
  </si>
  <si>
    <t>铝制雕版</t>
  </si>
  <si>
    <t>add_specimen aluminium_plaque</t>
  </si>
  <si>
    <t>破烂的巨型引擎</t>
  </si>
  <si>
    <t>add_specimen decayed_megathrusters</t>
  </si>
  <si>
    <t>亚光速航速+5%</t>
  </si>
  <si>
    <t>异常现象钢之追寻</t>
  </si>
  <si>
    <t>DNA档案</t>
  </si>
  <si>
    <t>add_specimen dna_archive</t>
  </si>
  <si>
    <t>异常现象小行星电波</t>
  </si>
  <si>
    <t>[物种名称]第一位宇航员</t>
  </si>
  <si>
    <t>add_specimen first_defiled_astronaut</t>
  </si>
  <si>
    <t>凝聚力+5%</t>
  </si>
  <si>
    <t>异常现象古怪读数</t>
  </si>
  <si>
    <t>金色唱片</t>
  </si>
  <si>
    <t>add_specimen golden_phonograph_record</t>
  </si>
  <si>
    <t>凝聚力+40</t>
  </si>
  <si>
    <t>异常现象残骸场</t>
  </si>
  <si>
    <t>跨星系炮弹</t>
  </si>
  <si>
    <t>add_specimen intergalactic_projectile</t>
  </si>
  <si>
    <t>异常现象异常能源示数</t>
  </si>
  <si>
    <t>循环邮件</t>
  </si>
  <si>
    <t>add_specimen loopmail</t>
  </si>
  <si>
    <t>社会学研究点数+40</t>
  </si>
  <si>
    <t>行星发动机</t>
  </si>
  <si>
    <t>add_specimen planet_pushing_thruster</t>
  </si>
  <si>
    <t>舰船指挥上限+5</t>
  </si>
  <si>
    <t>异常现象尘暴区</t>
  </si>
  <si>
    <t>[prev.GetName]机器人残骸</t>
  </si>
  <si>
    <t>add_specimen destroyed_mascot_of_colony</t>
  </si>
  <si>
    <t>凝聚力+7%</t>
  </si>
  <si>
    <t>异常现象古生命迹象</t>
  </si>
  <si>
    <t>特丽莎科学专论</t>
  </si>
  <si>
    <t>add_specimen scientific_treatise_of_telisa</t>
  </si>
  <si>
    <t>领袖经验获取+10%</t>
  </si>
  <si>
    <t>异常现象潜在发现</t>
  </si>
  <si>
    <t>佣兵传说</t>
  </si>
  <si>
    <t>add_specimen mercenary_story</t>
  </si>
  <si>
    <t>异常现象地表文字</t>
  </si>
  <si>
    <t>破损恒星帆</t>
  </si>
  <si>
    <t>add_specimen torn_solar_sail</t>
  </si>
  <si>
    <t>异常现象太阳帆</t>
  </si>
  <si>
    <t>剧毒生物引擎</t>
  </si>
  <si>
    <t>add_specimen toxic_bio_engine</t>
  </si>
  <si>
    <t>轨道轰炸伤害+5%</t>
  </si>
  <si>
    <t>异常现象生命迹象（毒球）</t>
  </si>
  <si>
    <t>[星球名称]虫洞锚</t>
  </si>
  <si>
    <t>add_specimen wormhole_anchor</t>
  </si>
  <si>
    <t>异常现象辐射小行星</t>
  </si>
  <si>
    <t>死亡之神斗篷</t>
  </si>
  <si>
    <t>add_specimen dead_god_mantle</t>
  </si>
  <si>
    <t>登陆有“逝往神灵”或“神秘脉冲”修正的土著星球</t>
  </si>
  <si>
    <t>无人舰船核心</t>
  </si>
  <si>
    <t>add_specimen drone_ship_core</t>
  </si>
  <si>
    <t>异常现象神秘构造→修复战舰→取代S875.1战体的人工智能</t>
  </si>
  <si>
    <t>纳米机器人泥</t>
  </si>
  <si>
    <t>add_specimen nanite_sludge</t>
  </si>
  <si>
    <t>法令经费+5</t>
  </si>
  <si>
    <t>异常现象灰蛊</t>
  </si>
  <si>
    <t>奈斯船长日志</t>
  </si>
  <si>
    <t>add_specimen captain_ness_logbook</t>
  </si>
  <si>
    <t>考古遗迹安全屋废墟（寻宝猎人起源）</t>
  </si>
  <si>
    <t>拉里昂内斯克隆仓</t>
  </si>
  <si>
    <t>add_specimen larionessi_cloning_vat</t>
  </si>
  <si>
    <t>考古遗迹信号</t>
  </si>
  <si>
    <t>和乐族数据核心</t>
  </si>
  <si>
    <t>add_specimen shallarian_data_core</t>
  </si>
  <si>
    <t>考古遗迹被毁灭的恒星系</t>
  </si>
  <si>
    <t>末日古卷</t>
  </si>
  <si>
    <t>add_specimen doomsday_scrolls</t>
  </si>
  <si>
    <t>考古遗迹岩石之外 (需要dlc上古之遗)</t>
  </si>
  <si>
    <t>泽珞族档案碎片</t>
  </si>
  <si>
    <t>add_specimen fragmented_zroni_archive</t>
  </si>
  <si>
    <t>考古遗迹遗弃的殖民地遗址 (需要dlc上古之遗)</t>
  </si>
  <si>
    <t>古如努尔数据晶体</t>
  </si>
  <si>
    <t>add_specimen grunur_data_crystal</t>
  </si>
  <si>
    <t>领袖经验获取+5%</t>
  </si>
  <si>
    <t>考古遗迹古茹努尔遗迹 (需要dlc上古之遗)</t>
  </si>
  <si>
    <t>伊拉尼志</t>
  </si>
  <si>
    <t>add_specimen illanii_archives</t>
  </si>
  <si>
    <t>考古遗迹图书馆 (需要dlc上古之遗)</t>
  </si>
  <si>
    <t>原始巨型电磁铁</t>
  </si>
  <si>
    <t>add_specimen primitive_mega_electromagnet</t>
  </si>
  <si>
    <t>轨道轰炸伤害+10%</t>
  </si>
  <si>
    <r>
      <rPr>
        <sz val="11"/>
        <rFont val="黑体"/>
        <charset val="134"/>
      </rPr>
      <t>考古遗迹被撞肿的行星</t>
    </r>
    <r>
      <rPr>
        <sz val="11"/>
        <rFont val="Microsoft YaHei"/>
        <charset val="134"/>
      </rPr>
      <t> </t>
    </r>
    <r>
      <rPr>
        <sz val="11"/>
        <rFont val="黑体"/>
        <charset val="134"/>
      </rPr>
      <t>(需要dlc上古之遗)</t>
    </r>
  </si>
  <si>
    <t>鲁达里死亡激光原型机</t>
  </si>
  <si>
    <t>add_specimen rudari_death_laser_prototype</t>
  </si>
  <si>
    <t>舰船武器伤害+7%</t>
  </si>
  <si>
    <r>
      <rPr>
        <sz val="11"/>
        <rFont val="黑体"/>
        <charset val="134"/>
      </rPr>
      <t>考古遗迹被毁的空间站</t>
    </r>
    <r>
      <rPr>
        <sz val="11"/>
        <rFont val="Microsoft YaHei"/>
        <charset val="134"/>
      </rPr>
      <t> </t>
    </r>
    <r>
      <rPr>
        <sz val="11"/>
        <rFont val="黑体"/>
        <charset val="134"/>
      </rPr>
      <t>(需要dlc上古之遗)</t>
    </r>
  </si>
  <si>
    <t>萨阿里亚之愧</t>
  </si>
  <si>
    <t>add_specimen saariah_guilt</t>
  </si>
  <si>
    <t>考古遗迹埃克斯-柏楞(需要dlc上古之遗)</t>
  </si>
  <si>
    <t>末日朝圣</t>
  </si>
  <si>
    <t>add_specimen pilgrimage_last_days</t>
  </si>
  <si>
    <t>考古遗迹伟大先驱 (需要dlc上古之遗)</t>
  </si>
  <si>
    <t>泽珞族战旗</t>
  </si>
  <si>
    <t>add_specimen zroni_war_banners</t>
  </si>
  <si>
    <r>
      <rPr>
        <sz val="11"/>
        <rFont val="黑体"/>
        <charset val="134"/>
      </rPr>
      <t>考古遗迹泽珞族神殿</t>
    </r>
    <r>
      <rPr>
        <sz val="11"/>
        <rFont val="Microsoft YaHei"/>
        <charset val="134"/>
      </rPr>
      <t> </t>
    </r>
    <r>
      <rPr>
        <sz val="11"/>
        <rFont val="黑体"/>
        <charset val="134"/>
      </rPr>
      <t>(需要dlc上古之遗)</t>
    </r>
  </si>
  <si>
    <t>施恩者的告解</t>
  </si>
  <si>
    <t>add_specimen confessions_benefactors</t>
  </si>
  <si>
    <t>考古遗迹黑暗秘密(需要dlc联邦)</t>
  </si>
  <si>
    <t>埃里克的记忆</t>
  </si>
  <si>
    <t>add_specimen memories_of_elik</t>
  </si>
  <si>
    <t>领袖维护费-10%</t>
  </si>
  <si>
    <t>考古遗迹塞塔娜：不可能的幸存者 (需要dlc机械时代)</t>
  </si>
  <si>
    <t>扎克兰史诗</t>
  </si>
  <si>
    <t>add_specimen epic_of_zarqlan</t>
  </si>
  <si>
    <t>考古遗迹塞塔娜：隐蔽神庙 (需要dlc机械时代)</t>
  </si>
  <si>
    <t>因内特行星模型手册</t>
  </si>
  <si>
    <t>add_specimen inetian_model_manual</t>
  </si>
  <si>
    <t>亚光速航速+8%</t>
  </si>
  <si>
    <t>考古遗迹坐标A：殖民星球 (需要dlc风起云涌)</t>
  </si>
  <si>
    <t>蓝迪尔之臂</t>
  </si>
  <si>
    <t>add_specimen landeer_arm</t>
  </si>
  <si>
    <t>（阿达卡利亚先驱）考古遗迹崇高仁善协会 (需要dlc风起云涌)</t>
  </si>
  <si>
    <t>召唤器碎片</t>
  </si>
  <si>
    <t>add_specimen piece_of_invocator</t>
  </si>
  <si>
    <t>（阿达卡利亚先驱）考古遗迹庆典学院 (需要dlc风起云涌)</t>
  </si>
  <si>
    <t>最后的将星</t>
  </si>
  <si>
    <t>add_specimen last_general_badge</t>
  </si>
  <si>
    <t>考古遗迹末日前夕 (需要dlc风起云涌)</t>
  </si>
  <si>
    <t>废弃赛博勒克斯战体</t>
  </si>
  <si>
    <t>add_specimen derelict_cybrex_warform</t>
  </si>
  <si>
    <t>船体值+10%</t>
  </si>
  <si>
    <t>先驱者赛伯勒克斯特殊项目</t>
  </si>
  <si>
    <t>伊拉斯净化指令</t>
  </si>
  <si>
    <t>add_specimen irassian_purge_order</t>
  </si>
  <si>
    <t>克尔人赛博勒克斯蓝图</t>
  </si>
  <si>
    <t>add_specimen kuurian_cybrex_blueprints</t>
  </si>
  <si>
    <t>地下酒吧招牌</t>
  </si>
  <si>
    <t>add_specimen underworld_cantina_sign</t>
  </si>
  <si>
    <t>沃陶姆传教手册</t>
  </si>
  <si>
    <t>add_specimen vultaum_religious_pamphlet</t>
  </si>
  <si>
    <t>主流思潮吸引+20%</t>
  </si>
  <si>
    <t>外星大脑扫描</t>
  </si>
  <si>
    <t>add_specimen alien_brain_scans</t>
  </si>
  <si>
    <t>法令经费+10</t>
  </si>
  <si>
    <t>异常现象荒芜平原</t>
  </si>
  <si>
    <t>远古卫星</t>
  </si>
  <si>
    <t>add_specimen ancient_satellite</t>
  </si>
  <si>
    <t>船体值+7%</t>
  </si>
  <si>
    <t>殖民地事件链：古老无人机</t>
  </si>
  <si>
    <t>异星生物学纲要</t>
  </si>
  <si>
    <t>add_specimen exobiology_compendium</t>
  </si>
  <si>
    <t>殖民地事件链：宜居星球调查</t>
  </si>
  <si>
    <t>风信子号船艏雕像</t>
  </si>
  <si>
    <t>add_specimen figurehead_hyacinth</t>
  </si>
  <si>
    <t>追捕风信子号事件链</t>
  </si>
  <si>
    <t>内骨骼化石</t>
  </si>
  <si>
    <t>add_specimen fossilized_endoskeletons</t>
  </si>
  <si>
    <t>古往今来的大灭绝事件链</t>
  </si>
  <si>
    <t>巨兽之首</t>
  </si>
  <si>
    <t>add_specimen head_of_the_beast</t>
  </si>
  <si>
    <t>领袖维护费-15%</t>
  </si>
  <si>
    <t>殖民地事件链：被遗弃的改造装置</t>
  </si>
  <si>
    <t>$NAME_Nivlac$仇恨宣言</t>
  </si>
  <si>
    <t>add_specimen declaration_of_animosity</t>
  </si>
  <si>
    <t>异常现象不可能的有机体</t>
  </si>
  <si>
    <t>$NAME_Nivlac$友谊宣言</t>
  </si>
  <si>
    <t>add_specimen declaration_of_friendship</t>
  </si>
  <si>
    <t>凝聚力+10</t>
  </si>
  <si>
    <t>宣泄派键政帖</t>
  </si>
  <si>
    <t>add_specimen manifesti_piece</t>
  </si>
  <si>
    <t>殖民地事件链：宣泄派的崛起</t>
  </si>
  <si>
    <t>[radical_cult.GetName]船坞设计</t>
  </si>
  <si>
    <t>add_specimen shipyard_schematics</t>
  </si>
  <si>
    <t>船体值+5%</t>
  </si>
  <si>
    <t>事件链异教徒</t>
  </si>
  <si>
    <t>[radical_cult.GetName]未完宣言</t>
  </si>
  <si>
    <t>add_specimen unfinished_manifesto</t>
  </si>
  <si>
    <t>环境改造机械</t>
  </si>
  <si>
    <t>add_specimen terraforming_machinery</t>
  </si>
  <si>
    <t>僵尸探机</t>
  </si>
  <si>
    <t>add_specimen zombie_probe</t>
  </si>
  <si>
    <t>事件链亚光速探测器</t>
  </si>
  <si>
    <t>菲沃尔人物质投射炮蓝图</t>
  </si>
  <si>
    <t>add_specimen fevorian_blueprints</t>
  </si>
  <si>
    <t>舰船武器伤害+5%</t>
  </si>
  <si>
    <r>
      <rPr>
        <sz val="11"/>
        <rFont val="黑体"/>
        <charset val="134"/>
      </rPr>
      <t>黑暗之怖起源事件链</t>
    </r>
    <r>
      <rPr>
        <sz val="11"/>
        <rFont val="Microsoft YaHei"/>
        <charset val="134"/>
      </rPr>
      <t> </t>
    </r>
    <r>
      <rPr>
        <sz val="11"/>
        <rFont val="黑体"/>
        <charset val="134"/>
      </rPr>
      <t>(需要dlc第一次接触)</t>
    </r>
  </si>
  <si>
    <t>菲沃尔残片</t>
  </si>
  <si>
    <t>add_specimen last_fragment_fevor</t>
  </si>
  <si>
    <t>轨道轰炸伤害+15%</t>
  </si>
  <si>
    <t>乙特人皇家节杖</t>
  </si>
  <si>
    <t>add_specimen ytterite_royal_scepter</t>
  </si>
  <si>
    <t>法令经费+20</t>
  </si>
  <si>
    <t>黑针账本</t>
  </si>
  <si>
    <t>add_specimen black_needle_ledger</t>
  </si>
  <si>
    <t>寻宝猎人起源击败黑针海盗团</t>
  </si>
  <si>
    <t>奈斯船长尸身</t>
  </si>
  <si>
    <t>add_specimen captain_ness_body</t>
  </si>
  <si>
    <t>领袖经验获取+20%</t>
  </si>
  <si>
    <t>狩猎艺术</t>
  </si>
  <si>
    <t>add_specimen spaceborne_hunter_handbook</t>
  </si>
  <si>
    <t>对太空生物舰船伤害+7%</t>
  </si>
  <si>
    <t>原始呼唤起源招募瑟里兹·柯哈尔</t>
  </si>
  <si>
    <t>黑王冠秘密</t>
  </si>
  <si>
    <t>add_specimen secrets_black_crown</t>
  </si>
  <si>
    <t>繁星门阶起源重新激活黑王冠</t>
  </si>
  <si>
    <t>[星球名称]纪念碑</t>
  </si>
  <si>
    <t>add_specimen memorial_to_homeworld</t>
  </si>
  <si>
    <t>起源：末日将临-母星爆炸</t>
  </si>
  <si>
    <t>铁石英数据核心</t>
  </si>
  <si>
    <t>add_specimen datacore_of_sinople</t>
  </si>
  <si>
    <t>赔款发票</t>
  </si>
  <si>
    <t>add_specimen reparation_invoice</t>
  </si>
  <si>
    <t>血债血偿起源由MSI保送</t>
  </si>
  <si>
    <t>顾问核心</t>
  </si>
  <si>
    <t>add_specimen advisor_core</t>
  </si>
  <si>
    <t>星界裂隙-顾问原型机-给他拆了！</t>
  </si>
  <si>
    <t>远古裂隙探球</t>
  </si>
  <si>
    <t>add_specimen ancient_rift_sphere</t>
  </si>
  <si>
    <t>星界裂隙-残毁行星(裂隙当空起源限定)</t>
  </si>
  <si>
    <t>跨维度协议</t>
  </si>
  <si>
    <t>add_specimen interdimensional_treaty</t>
  </si>
  <si>
    <t>星界裂隙-怪异空间站-对对方友好的选项即可</t>
  </si>
  <si>
    <t>异星
奇景</t>
  </si>
  <si>
    <t>远古纳米机器人</t>
  </si>
  <si>
    <t>add_specimen ancient_nanites</t>
  </si>
  <si>
    <t>宜居度+2%</t>
  </si>
  <si>
    <t>异常现象荒芜的沙漠：驯服纳米虫群</t>
  </si>
  <si>
    <t>晶巢碎片</t>
  </si>
  <si>
    <t>add_specimen crystal_nest_fragments</t>
  </si>
  <si>
    <t>岗位产出的能量币+4%</t>
  </si>
  <si>
    <t>开采站事件：无法解释的旋转（需研究奇怪的小行星）</t>
  </si>
  <si>
    <t>[星球名称]超覆层</t>
  </si>
  <si>
    <t>add_specimen hyper_mulch</t>
  </si>
  <si>
    <t>岗位产出的食物+8%(肉人)
岗位产出的矿物+8%(石头人)</t>
  </si>
  <si>
    <t>不可能物体</t>
  </si>
  <si>
    <t>add_specimen impossible_object</t>
  </si>
  <si>
    <t>工程学研究点数+10</t>
  </si>
  <si>
    <t>神秘迷宫局势</t>
  </si>
  <si>
    <t>环境改造案例研究</t>
  </si>
  <si>
    <t>add_specimen terraforming_case_study</t>
  </si>
  <si>
    <t>环境改造事件</t>
  </si>
  <si>
    <t>[星球名称]环境改造记录</t>
  </si>
  <si>
    <t>add_specimen terraforming_records</t>
  </si>
  <si>
    <t>赫姆特磁性船艏像</t>
  </si>
  <si>
    <t>add_specimen hemterine_magnetic_figurehead</t>
  </si>
  <si>
    <t>工程学研究点数+20</t>
  </si>
  <si>
    <t>佛丁戈卷须钩</t>
  </si>
  <si>
    <t>add_specimen verdingo_tendril_hook</t>
  </si>
  <si>
    <t>岗位产出的合计+6%</t>
  </si>
  <si>
    <t>保存的乙特人尸体</t>
  </si>
  <si>
    <t>add_specimen ytterite_preserved_corpse</t>
  </si>
  <si>
    <t>工程学研究点数+40</t>
  </si>
  <si>
    <t>佩里坎塔皮科珠宝</t>
  </si>
  <si>
    <t>add_specimen perikan_tapico_jewel</t>
  </si>
  <si>
    <t>每月稀有水晶+20%</t>
  </si>
  <si>
    <t>灵能实体残留</t>
  </si>
  <si>
    <t>add_specimen psionic_entity_residue</t>
  </si>
  <si>
    <t>岗位产出的能量币+8%</t>
  </si>
  <si>
    <t>击败只有虫洞相连三联星系中的恶堕化身</t>
  </si>
  <si>
    <t>水晶球体碎片</t>
  </si>
  <si>
    <t>add_specimen crystal_sphere_fragments</t>
  </si>
  <si>
    <t>每月星界丝缕+12%</t>
  </si>
  <si>
    <t>挖三个星界裂隙后，出现晶体裂隙的前置局势，完成即可</t>
  </si>
  <si>
    <t>虚空虫牙化石</t>
  </si>
  <si>
    <t>add_specimen fossilized_voidworm_tooth</t>
  </si>
  <si>
    <r>
      <rPr>
        <sz val="11"/>
        <rFont val="黑体"/>
        <charset val="134"/>
      </rPr>
      <t>岗位产出的食物+2%(肉人)</t>
    </r>
    <r>
      <rPr>
        <sz val="11"/>
        <rFont val="Microsoft YaHei"/>
        <charset val="134"/>
      </rPr>
      <t> </t>
    </r>
    <r>
      <rPr>
        <sz val="11"/>
        <rFont val="黑体"/>
        <charset val="134"/>
      </rPr>
      <t xml:space="preserve">
岗位产出的矿物+2%(石头人)</t>
    </r>
  </si>
  <si>
    <t>完美切面碳</t>
  </si>
  <si>
    <t>add_specimen perfectly_faceted_carbon</t>
  </si>
  <si>
    <t>工程学研究点数+5</t>
  </si>
  <si>
    <t>横纹沙</t>
  </si>
  <si>
    <t>add_specimen striated_sand</t>
  </si>
  <si>
    <t>岗位产出的矿物+2%</t>
  </si>
  <si>
    <t>纪念石</t>
  </si>
  <si>
    <t>add_specimen memorial_stone</t>
  </si>
  <si>
    <t>星铁</t>
  </si>
  <si>
    <t>add_specimen starmetal</t>
  </si>
  <si>
    <t>酸性孢子</t>
  </si>
  <si>
    <t>add_specimen acidic_spores</t>
  </si>
  <si>
    <t>异常现象热带奇谭</t>
  </si>
  <si>
    <t>远古热传感器</t>
  </si>
  <si>
    <t>add_specimen ancient_sensor</t>
  </si>
  <si>
    <t>异常现象小行星碰撞</t>
  </si>
  <si>
    <t>远古采矿发射器</t>
  </si>
  <si>
    <t>add_specimen mining_transmitter</t>
  </si>
  <si>
    <t>异常现象地表信标</t>
  </si>
  <si>
    <t>小行星化石</t>
  </si>
  <si>
    <t>add_specimen asteroid_fossils</t>
  </si>
  <si>
    <t>未知起源异常现象</t>
  </si>
  <si>
    <t>遗弃机器人</t>
  </si>
  <si>
    <t>add_specimen castaway_robot</t>
  </si>
  <si>
    <t>岗位产出的能量币+2%</t>
  </si>
  <si>
    <t>迷路灵魂异常现象</t>
  </si>
  <si>
    <t>粪粒石</t>
  </si>
  <si>
    <t>add_specimen coprolite</t>
  </si>
  <si>
    <t>[星系名称]策展人调查</t>
  </si>
  <si>
    <t>add_specimen curator_survey</t>
  </si>
  <si>
    <t>异常现象废弃空间站</t>
  </si>
  <si>
    <t>[星球名称]晶糖</t>
  </si>
  <si>
    <t>add_specimen planet_crystalose</t>
  </si>
  <si>
    <t>超巨型炒蛋</t>
  </si>
  <si>
    <t>add_specimen enormous_scrambled_albumen</t>
  </si>
  <si>
    <t>岗位产出的食物+4%(肉人)
岗位产出的矿物+4%(石头人)</t>
  </si>
  <si>
    <t>异常现象成因奇怪的山脉</t>
  </si>
  <si>
    <t>[molluscoid_miners_species.GetName]至高晶洞</t>
  </si>
  <si>
    <t>add_specimen high_geode_of_the_molluscoids</t>
  </si>
  <si>
    <t>岗位产出的矿物+4%</t>
  </si>
  <si>
    <t>异常现象可能的居民</t>
  </si>
  <si>
    <t>超肥沃土</t>
  </si>
  <si>
    <t>add_specimen hyperfertile_soil</t>
  </si>
  <si>
    <t>岗位产出的食物+6%(肉人)
岗位产出的矿物+6%(石头人)</t>
  </si>
  <si>
    <t>异常现象点点绿意</t>
  </si>
  <si>
    <t>玛娜果</t>
  </si>
  <si>
    <t>add_specimen manna_fruit</t>
  </si>
  <si>
    <t>异常现象丛林之间</t>
  </si>
  <si>
    <t>巨大跖骨</t>
  </si>
  <si>
    <t>add_specimen massive_metatarsal</t>
  </si>
  <si>
    <t>矿化大脑</t>
  </si>
  <si>
    <t>add_specimen mineralized_brain</t>
  </si>
  <si>
    <t>反应石</t>
  </si>
  <si>
    <t>add_specimen reactive_rock</t>
  </si>
  <si>
    <t>异常现象剧毒外表</t>
  </si>
  <si>
    <t>共振扩散晶体</t>
  </si>
  <si>
    <t>add_specimen resonant_diffusion_crystal</t>
  </si>
  <si>
    <t>每月稀有水晶+10%</t>
  </si>
  <si>
    <t>异常现象怪异共鸣</t>
  </si>
  <si>
    <t>[星球名称]超级根茎</t>
  </si>
  <si>
    <t>add_specimen planet_super_roots</t>
  </si>
  <si>
    <t>异常现象大陆上的发现</t>
  </si>
  <si>
    <t>警示碑塔</t>
  </si>
  <si>
    <t>add_specimen warning_monolith</t>
  </si>
  <si>
    <t>岗位产出的消费品+2%(非格式塔)
岗位产出的能量币+2%(格式塔)</t>
  </si>
  <si>
    <t>异常现象行星伤痕</t>
  </si>
  <si>
    <t>巨型食肉植物</t>
  </si>
  <si>
    <t>add_specimen carnivorous_megaflora</t>
  </si>
  <si>
    <t>异常现象巨型植被 (需要dlc辽远群星)</t>
  </si>
  <si>
    <t>宇宙级钻石碎片</t>
  </si>
  <si>
    <t>add_specimen cosmic_diamond_fragment</t>
  </si>
  <si>
    <t>每月稀有水晶+15%</t>
  </si>
  <si>
    <t>异常现象超重脉冲 (需要dlc辽远群星)</t>
  </si>
  <si>
    <t>脱水脑蛞蝓</t>
  </si>
  <si>
    <t>add_specimen desiccated_brain_slug</t>
  </si>
  <si>
    <t>异常现象废弃聚落 (需要dlc辽远群星)</t>
  </si>
  <si>
    <t>电流生命</t>
  </si>
  <si>
    <t>add_specimen electric_life</t>
  </si>
  <si>
    <t>岗位产出的能量币+6%</t>
  </si>
  <si>
    <t>异常现象网状构造 (需要dlc辽远群星)</t>
  </si>
  <si>
    <t>水漫定居山丘</t>
  </si>
  <si>
    <t>add_specimen flooded_settlement_mound</t>
  </si>
  <si>
    <t>宜居度+1%</t>
  </si>
  <si>
    <r>
      <rPr>
        <sz val="11"/>
        <rFont val="黑体"/>
        <charset val="134"/>
      </rPr>
      <t>异常现象深层隧道</t>
    </r>
    <r>
      <rPr>
        <sz val="11"/>
        <rFont val="Microsoft YaHei"/>
        <charset val="134"/>
      </rPr>
      <t> </t>
    </r>
    <r>
      <rPr>
        <sz val="11"/>
        <rFont val="黑体"/>
        <charset val="134"/>
      </rPr>
      <t>(需要dlc辽远群星)</t>
    </r>
  </si>
  <si>
    <t>金属雪</t>
  </si>
  <si>
    <t>add_specimen metallic_snow</t>
  </si>
  <si>
    <t>岗位产出的合计+4%</t>
  </si>
  <si>
    <r>
      <rPr>
        <sz val="11"/>
        <rFont val="黑体"/>
        <charset val="134"/>
      </rPr>
      <t>异常现象干扰云层</t>
    </r>
    <r>
      <rPr>
        <sz val="11"/>
        <rFont val="Microsoft YaHei"/>
        <charset val="134"/>
      </rPr>
      <t> </t>
    </r>
    <r>
      <rPr>
        <sz val="11"/>
        <rFont val="黑体"/>
        <charset val="134"/>
      </rPr>
      <t>(需要dlc辽远群星)</t>
    </r>
  </si>
  <si>
    <t>颤动水晶</t>
  </si>
  <si>
    <t>add_specimen vibrating_crystal</t>
  </si>
  <si>
    <t>岗位产出的消费品+6%(非格式塔)
岗位产出的能量币+6%(格式塔)</t>
  </si>
  <si>
    <t>异常现象共鸣水晶 (需要dlc辽远群星)</t>
  </si>
  <si>
    <t>区域A镇定剂</t>
  </si>
  <si>
    <t>add_specimen zone_a_sedative</t>
  </si>
  <si>
    <t>环境改造速度+10%</t>
  </si>
  <si>
    <t>异常现象遗世废墟 (需要dlc辽远群星)</t>
  </si>
  <si>
    <t>退化巴奥子个体</t>
  </si>
  <si>
    <t>add_specimen devolved_baol_drones</t>
  </si>
  <si>
    <t>考古遗迹寂静之地 (需要dlc上古之遗)</t>
  </si>
  <si>
    <t>巨胃化石</t>
  </si>
  <si>
    <t>add_specimen fossilized_megastomach</t>
  </si>
  <si>
    <t>考古遗迹地下洞穴 (需要dlc上古之遗)</t>
  </si>
  <si>
    <t>巨大卵壳</t>
  </si>
  <si>
    <t>add_specimen giant_egg_shell</t>
  </si>
  <si>
    <t>太空生物克隆花费-5%</t>
  </si>
  <si>
    <r>
      <rPr>
        <sz val="11"/>
        <rFont val="黑体"/>
        <charset val="134"/>
      </rPr>
      <t>考古遗迹大地之眼</t>
    </r>
    <r>
      <rPr>
        <sz val="11"/>
        <rFont val="Microsoft YaHei"/>
        <charset val="134"/>
      </rPr>
      <t> </t>
    </r>
    <r>
      <rPr>
        <sz val="11"/>
        <rFont val="黑体"/>
        <charset val="134"/>
      </rPr>
      <t xml:space="preserve"> (需要dlc上古之遗)</t>
    </r>
  </si>
  <si>
    <t>晶化卡兰卡尸体</t>
  </si>
  <si>
    <t>add_specimen khalanka_crystallized_corpses</t>
  </si>
  <si>
    <r>
      <rPr>
        <sz val="11"/>
        <rFont val="黑体"/>
        <charset val="134"/>
      </rPr>
      <t>考古遗迹石中低语</t>
    </r>
    <r>
      <rPr>
        <sz val="11"/>
        <rFont val="Microsoft YaHei"/>
        <charset val="134"/>
      </rPr>
      <t> </t>
    </r>
    <r>
      <rPr>
        <sz val="11"/>
        <rFont val="黑体"/>
        <charset val="134"/>
      </rPr>
      <t>(需要dlc上古之遗)</t>
    </r>
  </si>
  <si>
    <t>奥修斯建材</t>
  </si>
  <si>
    <t>add_specimen osseus_construction_material</t>
  </si>
  <si>
    <r>
      <rPr>
        <sz val="11"/>
        <rFont val="黑体"/>
        <charset val="134"/>
      </rPr>
      <t>考古遗迹白骨之城</t>
    </r>
    <r>
      <rPr>
        <sz val="11"/>
        <rFont val="Microsoft YaHei"/>
        <charset val="134"/>
      </rPr>
      <t> </t>
    </r>
    <r>
      <rPr>
        <sz val="11"/>
        <rFont val="黑体"/>
        <charset val="134"/>
      </rPr>
      <t>(需要dlc上古之遗)</t>
    </r>
  </si>
  <si>
    <t>受辐射残骸</t>
  </si>
  <si>
    <t>add_specimen radiated_remains</t>
  </si>
  <si>
    <t>考古遗迹诱变(需要dlc上古之遗)</t>
  </si>
  <si>
    <t>岩石水母</t>
  </si>
  <si>
    <t>add_specimen rock_jellies</t>
  </si>
  <si>
    <t>岗位产出的矿物+8%</t>
  </si>
  <si>
    <t>考古遗迹星罗群岛 (需要dlc上古之遗)</t>
  </si>
  <si>
    <t>赛博勒克斯采矿阵列</t>
  </si>
  <si>
    <t>add_specimen cybrex_mining_column</t>
  </si>
  <si>
    <t>岗位产出的矿物+6%</t>
  </si>
  <si>
    <t>第一联盟船员名单</t>
  </si>
  <si>
    <t>add_specimen first_league_crew_manifest</t>
  </si>
  <si>
    <t>岗位产出的合金+4%</t>
  </si>
  <si>
    <t>沃陶姆遗骸化石</t>
  </si>
  <si>
    <t>add_specimen fossilized_vultaum_remains</t>
  </si>
  <si>
    <t>岗位产出的消费品+8%(非格式塔)
岗位产出的能量币+8%(格式塔)</t>
  </si>
  <si>
    <t>伊拉斯贾沃菌</t>
  </si>
  <si>
    <t>add_specimen irassian_bacterium_javoria</t>
  </si>
  <si>
    <t>尤特冷冻仓</t>
  </si>
  <si>
    <t>add_specimen yuht_cryo_pod</t>
  </si>
  <si>
    <t>宜居度+5%</t>
  </si>
  <si>
    <t>[cult_name.GetName]吊坠</t>
  </si>
  <si>
    <t>add_specimen cult_pendant</t>
  </si>
  <si>
    <t>殖民地事件链：异教徒</t>
  </si>
  <si>
    <t>达斯纳克气体</t>
  </si>
  <si>
    <t>add_specimen dathnak_gas</t>
  </si>
  <si>
    <t>每月异星天然气+15%</t>
  </si>
  <si>
    <t>转移达斯纳克事件链</t>
  </si>
  <si>
    <t>高速离心机容器</t>
  </si>
  <si>
    <t>add_specimen centrifugal_container</t>
  </si>
  <si>
    <t>异常现象 轨道高速妖</t>
  </si>
  <si>
    <t>add_specimen fractured_planet</t>
  </si>
  <si>
    <t>每月易爆微粒+5%</t>
  </si>
  <si>
    <t>巨大植物</t>
  </si>
  <si>
    <t>add_specimen gargantua_megalus</t>
  </si>
  <si>
    <t>熔融行星炉渣</t>
  </si>
  <si>
    <t>add_specimen molten_slag</t>
  </si>
  <si>
    <t>欧林提之牙</t>
  </si>
  <si>
    <t>add_specimen orinthi_teeth</t>
  </si>
  <si>
    <t>萨尼兰尖刺</t>
  </si>
  <si>
    <t>add_specimen sniran_spikes</t>
  </si>
  <si>
    <t>塔布拉克闪耀膜</t>
  </si>
  <si>
    <t>add_specimen tarblac_shimmer</t>
  </si>
  <si>
    <t>乌杜兰毛皮</t>
  </si>
  <si>
    <t>add_specimen uddloran_pelts</t>
  </si>
  <si>
    <t>祖卡虫翼</t>
  </si>
  <si>
    <t>add_specimen zulcor_wings</t>
  </si>
  <si>
    <t>岗位产出的合金+2%</t>
  </si>
  <si>
    <t>[owner_main_species.GetName]基因核心</t>
  </si>
  <si>
    <t>add_specimen genetic_code</t>
  </si>
  <si>
    <t>有机人口组装速度+6%</t>
  </si>
  <si>
    <t>起源：克隆大军-基因十字路口事件链</t>
  </si>
  <si>
    <t>[owner_main_species.GetName]繁衍之钥</t>
  </si>
  <si>
    <t>add_specimen key_to_fertility</t>
  </si>
  <si>
    <t>有机人口增长速度+6%</t>
  </si>
  <si>
    <t>异次元内皮细胞</t>
  </si>
  <si>
    <t>add_specimen dimensional_endothelial_lining</t>
  </si>
  <si>
    <t>星界裂隙-流体</t>
  </si>
  <si>
    <t>异次元真菌</t>
  </si>
  <si>
    <t>add_specimen extradimensional_fungus</t>
  </si>
  <si>
    <t>星界裂隙风扫行星</t>
  </si>
  <si>
    <t>创世核心</t>
  </si>
  <si>
    <t>add_specimen genesis_core</t>
  </si>
  <si>
    <t>星界裂隙创世</t>
  </si>
  <si>
    <t>巨兽鳞片</t>
  </si>
  <si>
    <t>add_specimen leviathan_scale</t>
  </si>
  <si>
    <t>岗位产出的合金+8%</t>
  </si>
  <si>
    <t>星界裂隙次元冲突</t>
  </si>
  <si>
    <t>谜拟月尘</t>
  </si>
  <si>
    <t>add_specimen mini_moon_dust</t>
  </si>
  <si>
    <t>星界裂隙袖珍行星</t>
  </si>
  <si>
    <t>黑曜石方尖碑碎片</t>
  </si>
  <si>
    <t>add_specimen obsidian_obelisk_fragment</t>
  </si>
  <si>
    <t>每月星界丝缕+9%</t>
  </si>
  <si>
    <t>星界裂隙火山位面</t>
  </si>
  <si>
    <t>共生菌果</t>
  </si>
  <si>
    <t>add_specimen symbiotic_fruit</t>
  </si>
  <si>
    <t>星界裂隙-花园-研究生物(成功/失败)-获得</t>
  </si>
  <si>
    <t>极致柔术家基因</t>
  </si>
  <si>
    <t>add_specimen golem_contortionist_dna</t>
  </si>
  <si>
    <t>每月易爆微粒+15%</t>
  </si>
  <si>
    <t>星界裂隙-娱乐中枢-会见柔术家</t>
  </si>
  <si>
    <t>变异消化液</t>
  </si>
  <si>
    <t>add_specimen mutative_digestive_fluids</t>
  </si>
  <si>
    <t>环境改造速度+20%</t>
  </si>
  <si>
    <t>星界裂隙-娱乐中枢-会见大嘴</t>
  </si>
  <si>
    <t>虫洞毫毛</t>
  </si>
  <si>
    <t>add_specimen wormhole_fur</t>
  </si>
  <si>
    <t>星界裂隙-娱乐中枢-会见杂技家</t>
  </si>
  <si>
    <t>3.14遗珍收录（2024.12.12）</t>
  </si>
  <si>
    <t>被动效果</t>
  </si>
  <si>
    <t>激活花费</t>
  </si>
  <si>
    <t>激活效果</t>
  </si>
  <si>
    <t>以太巨龙战利品</t>
  </si>
  <si>
    <t>增添</t>
  </si>
  <si>
    <t>add_relic r_dragon_trophy</t>
  </si>
  <si>
    <t>每月凝聚力+10%
胜利点数+1000</t>
  </si>
  <si>
    <t>3000凝聚力
持续3600天
添加以太巨龙巡回展览修正</t>
  </si>
  <si>
    <t>幸福度+10%，稳定度+10%</t>
  </si>
  <si>
    <t>击败以太巨龙</t>
  </si>
  <si>
    <t>删除</t>
  </si>
  <si>
    <t>effect remove_relic = r_dragon_trophy</t>
  </si>
  <si>
    <t>可汗王座</t>
  </si>
  <si>
    <t>add_relic r_khans_throne</t>
  </si>
  <si>
    <t>宣称影响力花费-20%
解锁辖地附属国预设
胜利点数+3000</t>
  </si>
  <si>
    <t>3000凝聚力
持续3600天
添加战鼓修正</t>
  </si>
  <si>
    <t>舰船武器伤害+20%，军国主义思潮吸引力+25%</t>
  </si>
  <si>
    <t>彻底击败大可汗</t>
  </si>
  <si>
    <t>effect remove_relic = r_khans_throne</t>
  </si>
  <si>
    <t>时螶之鳞</t>
  </si>
  <si>
    <t>add_relic r_worm_scales</t>
  </si>
  <si>
    <t>研究速度（物理学）+10%
胜利点数+1000</t>
  </si>
  <si>
    <t>3000凝聚力
持续3600天
添加时螶鳞濡修正</t>
  </si>
  <si>
    <t>研究速度+20%，稳定度-5</t>
  </si>
  <si>
    <t>击败时之螶</t>
  </si>
  <si>
    <t>effect remove_relic = r_worm_scales</t>
  </si>
  <si>
    <t>勘探器</t>
  </si>
  <si>
    <t>add_relic r_surveyor</t>
  </si>
  <si>
    <t>探测范围+1，
胜利点数+200</t>
  </si>
  <si>
    <t>500能量币
持续1800天
扫描版图内的行星
星球随机刷新一项随机资源
360-1080天50%再次触发
1080-1800天20%再次触发</t>
  </si>
  <si>
    <t>5/7/9能量币；5/7/9矿物；5/7/9贸易价值
5/7/9物理学；5/7/9社会学；5/7/9工程学
1-3合金
1-3异星天然气；1-3稀有水晶；1-3易爆微粒</t>
  </si>
  <si>
    <t>击败古代矿石处理中心</t>
  </si>
  <si>
    <t>effect remove_relic = r_surveyor</t>
  </si>
  <si>
    <t>变异虚空虫巢穴</t>
  </si>
  <si>
    <t>add_relic r_mutated_voidworm_nest</t>
  </si>
  <si>
    <t>太空兽群舰船克隆速度+25%
 生态园容量上限+25</t>
  </si>
  <si>
    <t>5000矿物
冷却3600天</t>
  </si>
  <si>
    <t>在首都恒星系产生一支成熟的变异虚空虫舰队
无法升级，稀有度为常见</t>
  </si>
  <si>
    <t>击败变异虚空虫巢穴</t>
  </si>
  <si>
    <t>effect remove_relic =r_mutated_voidworm_nest</t>
  </si>
  <si>
    <t>誊录仪</t>
  </si>
  <si>
    <t>add_relic r_rubricator</t>
  </si>
  <si>
    <t>远古科技武器伤害+15%
社会学+20
胜利点数+2000</t>
  </si>
  <si>
    <t>3000凝聚力
冷却3600天</t>
  </si>
  <si>
    <t>稀有文物+500</t>
  </si>
  <si>
    <t>完成考古：飞天鼠盗
击败裂爪龙</t>
  </si>
  <si>
    <t>effect remove_relic = r_rubricator</t>
  </si>
  <si>
    <t>微缩星河</t>
  </si>
  <si>
    <t>add_relic r_galaxy</t>
  </si>
  <si>
    <t>研究速度+5%
胜利点数+2000</t>
  </si>
  <si>
    <t>随机一项科技研究进度+50%</t>
  </si>
  <si>
    <t>完成考古：卫星基地
和被遗弃的都市星球</t>
  </si>
  <si>
    <t>effect remove_relic = r_galaxy</t>
  </si>
  <si>
    <t>有机全典</t>
  </si>
  <si>
    <t>add_relic r_omnicodex</t>
  </si>
  <si>
    <t>基因修饰点+1
非机器人帝国的评价+25
胜利点数+500</t>
  </si>
  <si>
    <t>获得来自一个随机新物种的3个人口</t>
  </si>
  <si>
    <t>完成考古：废弃星球</t>
  </si>
  <si>
    <t>effect remove_relic = r_omnicodex</t>
  </si>
  <si>
    <t>女猎手之刃</t>
  </si>
  <si>
    <t>add_relic r_ancient_sword</t>
  </si>
  <si>
    <t>陆军士气+25%
行星探测范围+2
外交权重+10%
胜利点数+200</t>
  </si>
  <si>
    <t>3000凝聚力
持续3600天
添加女猎手之刃修正</t>
  </si>
  <si>
    <t>亚光速航速+25%</t>
  </si>
  <si>
    <t>完成考古：化石遗骸</t>
  </si>
  <si>
    <t>effect remove_relic = r_ancient_sword</t>
  </si>
  <si>
    <t>扎克兰的头颅</t>
  </si>
  <si>
    <t>add_relic r_severed_head</t>
  </si>
  <si>
    <t>圣地守护者允许你殖民其圣地
胜利点数+200</t>
  </si>
  <si>
    <t>3000凝聚力
持续3600天
添加扎克兰的头颅修正</t>
  </si>
  <si>
    <t>唯心主义思潮吸引力+75%
召唤一只舰队
初始为3护航舰，随激活次数最多15护航舰
圣地守护者存在且没有被消灭
则额外生成1-5艘战列巡洋舰</t>
  </si>
  <si>
    <t>完成考古：古墓</t>
  </si>
  <si>
    <t>effect remove_relic = r_severed_head</t>
  </si>
  <si>
    <t>碎片整理程序</t>
  </si>
  <si>
    <t>add_relic r_the_defragmentor</t>
  </si>
  <si>
    <t>建筑和区划能量币维护费用-10%
岗位能量币维护费用-10%
机器人维护费用-10%
机械帝国人口住房-10%
胜利点数+1000</t>
  </si>
  <si>
    <t>3000凝聚力
持续3600天
添加碎片整理程序修正</t>
  </si>
  <si>
    <t>每月能量币+20%
研究速度 (工程学）+10%</t>
  </si>
  <si>
    <t>完成考古：行星机械</t>
  </si>
  <si>
    <t>effect remove_relic = r_the_defragmentor</t>
  </si>
  <si>
    <t>奥德律斯基亚水晶</t>
  </si>
  <si>
    <t>add_relic r_odryskan_crystal</t>
  </si>
  <si>
    <t>每月稀有水晶+15%
胜利点数+3000</t>
  </si>
  <si>
    <t>获得60个月的能量币
科学家可能获得超级专注特质（非格式塔）</t>
  </si>
  <si>
    <t>完成考古：碎片环带</t>
  </si>
  <si>
    <t>effect remove_relic = r_odryskan_crystal</t>
  </si>
  <si>
    <t>银河之星</t>
  </si>
  <si>
    <t>add_relic r_galatron</t>
  </si>
  <si>
    <t>外交权重+100%
影响力+3
胜利点数+20000</t>
  </si>
  <si>
    <t>随机获得以下一项：
能量币+8000；矿物+8000；食物+8000；
合金+5000；消费品+5000；
异星天然气+500；稀有水晶+500；易爆微粒+500；
稀有文物+30</t>
  </si>
  <si>
    <t>行商处购买圣遗物抽奖
开出的基础权重为0.5%</t>
  </si>
  <si>
    <t>effect remove_relic = r_galatron</t>
  </si>
  <si>
    <t>统治芯片</t>
  </si>
  <si>
    <t>add_relic r_the_rulerchip</t>
  </si>
  <si>
    <t>每位前任科学官统治者研究速度+5%
每位前任指挥官统治者舰船武器伤害+5%
每位前任行政官统治者岗位生产的资源+5%
全部上限为+25%</t>
  </si>
  <si>
    <t>3000凝聚力
持续3600天
添加跨代知识修正</t>
  </si>
  <si>
    <t>统治者经验获得+50%</t>
  </si>
  <si>
    <t>帝制政权完成义体飞升
转换制度为芯片组帝制</t>
  </si>
  <si>
    <t>effect remove_relic =r_the_rulerchip</t>
  </si>
  <si>
    <t>楔</t>
  </si>
  <si>
    <t>add_relic r_wormhole_key</t>
  </si>
  <si>
    <t>研究速度（物理学）+20%
跃迁引擎冷却-25%
胜利点数+2500</t>
  </si>
  <si>
    <t>3000凝聚力
持续90天
为帝国添加楔修正
冷却时间3600天</t>
  </si>
  <si>
    <t>允许所有舰船跃迁
跃迁引擎冷却-50%
战斗撤离几率+75%</t>
  </si>
  <si>
    <t>完成凯德斯事件链</t>
  </si>
  <si>
    <t>effect remove_relic = r_wormhole_key</t>
  </si>
  <si>
    <t>真空花朵</t>
  </si>
  <si>
    <t>add_relic r_vacuum_flower</t>
  </si>
  <si>
    <t>每月能量币+10%
胜利点数+1000</t>
  </si>
  <si>
    <t>3000凝聚力
持续3600天
添加绽放之星修正</t>
  </si>
  <si>
    <t>视首都星系的恒星种类，获得不同的产出加成：
B型恒星：每月合金+75；A型恒星：每月消费品+150
F型恒星：每月食物+300；G型恒星：每月能量币+300
K型恒星：每月矿物+300；M型恒星：每月稀有水晶+30
M型红巨星：每月活体金属+15；T型褐矮星：每月易爆微粒+30
黑洞：每月暗物质+15；中子星：每月纳米机器人+15
脉冲星：每月泽珞+15；翠光使：每月异星天然气+30</t>
  </si>
  <si>
    <t>成功完成万华镜事件链</t>
  </si>
  <si>
    <t>effect remove_relic = r_vacuum_flower</t>
  </si>
  <si>
    <t>索林原虫虫后</t>
  </si>
  <si>
    <t>add_relic r_prethoryn_queen</t>
  </si>
  <si>
    <t>研究速度（社会学）+50%
胜利点数+5000</t>
  </si>
  <si>
    <t>10000食物
冷却3600天</t>
  </si>
  <si>
    <t>获得一支索林原虫舰队
10只孕母+36只战士+54只幼虫</t>
  </si>
  <si>
    <t>捕获索林原虫虫后</t>
  </si>
  <si>
    <t>effect remove_relic = r_prethoryn_queen</t>
  </si>
  <si>
    <t>异次元术士</t>
  </si>
  <si>
    <t>add_relic r_unbidden_warlock</t>
  </si>
  <si>
    <t>亚光速航速+30%
舰船武器射程+30%
胜利点数+5000</t>
  </si>
  <si>
    <t>3000凝聚力
持续3600天
添加破界秘仪修正</t>
  </si>
  <si>
    <t>跃迁引擎范围+100%，跃迁引擎冷却-50%
量子弹弓准确度+75%，量子弹弓作用距离+75%</t>
  </si>
  <si>
    <t>击败高维恶魔</t>
  </si>
  <si>
    <t>effect remove_relic = r_unbidden_warlock</t>
  </si>
  <si>
    <t>独立的肃正核心</t>
  </si>
  <si>
    <t>add_relic r_contingency_core</t>
  </si>
  <si>
    <t>允许每种巨型结构多建造一个
机械人口组装速度+100%
胜利点数+5000</t>
  </si>
  <si>
    <t>3000凝聚力
持续3600天
添加肃正演算修正</t>
  </si>
  <si>
    <t>巨型结构建造速度+300%</t>
  </si>
  <si>
    <t>击败肃正协议</t>
  </si>
  <si>
    <t>effect remove_relic = r_contingency_core</t>
  </si>
  <si>
    <t>塞塔娜之心</t>
  </si>
  <si>
    <t>add_relic r_cetanas_heart</t>
  </si>
  <si>
    <t>行星飞升花费-50%
胜利点数+5000</t>
  </si>
  <si>
    <t>3000凝聚力，500纳米机器人
冷却3600天</t>
  </si>
  <si>
    <t>创建30到50名合成人人口
具体数值取决于可用的岗位和住房</t>
  </si>
  <si>
    <t>击败合成女王</t>
  </si>
  <si>
    <t>effect remove_relic = r_cetanas_heart</t>
  </si>
  <si>
    <t>灵能档案</t>
  </si>
  <si>
    <t>add_relic r_zro_crystal</t>
  </si>
  <si>
    <t>突入虚境的冷却时间缩短50%
解锁泽珞添加剂法令
胜利点数+1000</t>
  </si>
  <si>
    <t>从以下几项选择一项：
当前统治者等级+1
舰船武器伤害+20%，持续5年
稳定度+5，法令花费-10%，主流思潮吸引力+25%，持续5年</t>
  </si>
  <si>
    <t>完成先驱者：泽洛</t>
  </si>
  <si>
    <t>effect remove_relic = r_zro_crystal</t>
  </si>
  <si>
    <t>最后的巴奥</t>
  </si>
  <si>
    <t>add_relic r_the_last_baol</t>
  </si>
  <si>
    <t>人口增长速度+10%（有机）
研究速度（社会学）+10%（机械）
胜利点数+1000</t>
  </si>
  <si>
    <t>解锁星球决议: 新巴奥生命播种</t>
  </si>
  <si>
    <t>完成先驱者：巴奥</t>
  </si>
  <si>
    <t>effect remove_relic = r_the_last_baol</t>
  </si>
  <si>
    <t>沃陶姆现实透孔仪</t>
  </si>
  <si>
    <t>add_relic r_reality_perforator</t>
  </si>
  <si>
    <t>人口舒适度使用-10%
胜利点数+5000</t>
  </si>
  <si>
    <t>获得以下一项随机战斗修正：
2-5年的装甲值+40%；2-5年的护盾值+40%
2-5年的船体值+40%；2-5年舰船武器+40%
3%获得以上所有效果，持续1年</t>
  </si>
  <si>
    <t>完成先驱者：沃陶姆</t>
  </si>
  <si>
    <t>effect remove_relic = r_reality_perforator</t>
  </si>
  <si>
    <t>贾沃疹样本</t>
  </si>
  <si>
    <t>add_relic r_pox_sample</t>
  </si>
  <si>
    <t>启用散布瘟疫轨道轰炸姿态
增加发现生物科技的可能性
领袖寿命+20年
胜利点数+5000</t>
  </si>
  <si>
    <t>3000凝聚力
持续3600天
添加贾沃疹样本修正</t>
  </si>
  <si>
    <t>研究速度 (生物学)+25%</t>
  </si>
  <si>
    <t>完成先驱者：伊拉斯</t>
  </si>
  <si>
    <t>effect remove_relic = r_pox_sample</t>
  </si>
  <si>
    <t>尤特冷冻核心</t>
  </si>
  <si>
    <t>add_relic r_cryo_core</t>
  </si>
  <si>
    <t>建立殖民地的额外人口+1
能量武器射速+20%
胜利点数+5000</t>
  </si>
  <si>
    <t>3000凝聚力
持续3600天
添加尤特冷冻核心修正</t>
  </si>
  <si>
    <t>舰船维护费-20%</t>
  </si>
  <si>
    <t>完成先驱者：尤特</t>
  </si>
  <si>
    <t>effect remove_relic = r_cryo_core</t>
  </si>
  <si>
    <t>赛博勒克斯兵工厂</t>
  </si>
  <si>
    <t>add_relic r_war_forge</t>
  </si>
  <si>
    <t>允许首都建造赛博勒克斯战体陆军部队
胜利点数+5000</t>
  </si>
  <si>
    <t>3000凝聚力
冷却900天</t>
  </si>
  <si>
    <t>消耗2000矿物，获得1000合金（初始）
下次激活多消耗2000矿物，多获得1000合金
最高消耗40000矿物，获得20000合金</t>
  </si>
  <si>
    <t>完成先驱者：赛博勒克斯</t>
  </si>
  <si>
    <t>effect remove_relic = r_war_forge</t>
  </si>
  <si>
    <t>扰动抑制器</t>
  </si>
  <si>
    <t>add_relic r_weather_manipulator</t>
  </si>
  <si>
    <t>每月物理学研究+15%
胜利点数+1000</t>
  </si>
  <si>
    <t>在首都附近创造一个持续36个月的特大宇宙风暴驱斥场</t>
  </si>
  <si>
    <t>完成先驱者：因内特</t>
  </si>
  <si>
    <t>effect remove_relic =r_weather_manipulator</t>
  </si>
  <si>
    <t>风暴召唤器</t>
  </si>
  <si>
    <t>add_relic r_the_tempest_invocator</t>
  </si>
  <si>
    <t>每月凝聚力+10%
舰船维护费-15%
胜利点数+1000</t>
  </si>
  <si>
    <t>50000能量币
持续3600天
添加风暴驱斥修正</t>
  </si>
  <si>
    <t>宇宙风暴驱斥效果+100%
在你选择的星系中制造一场枢纽风暴
星系一经选定，就要献祭一位科学家</t>
  </si>
  <si>
    <t>完成先驱者：阿达卡利亚</t>
  </si>
  <si>
    <t>effect remove_relic =r_the_tempest_invocator</t>
  </si>
  <si>
    <t>毒性神祇之咽</t>
  </si>
  <si>
    <t>add_relic r_toxic_god</t>
  </si>
  <si>
    <t>舰载机伤害+15%
胜利点数+3000</t>
  </si>
  <si>
    <t>获得60个月的异星天然气，最少1000（无毒圣骑士起源）
解锁祝圣居住站决议（有毒圣骑士起源）</t>
  </si>
  <si>
    <t>起源：毒圣骑士</t>
  </si>
  <si>
    <t>effect remove_relic = r_toxic_god</t>
  </si>
  <si>
    <t>add_relic r_celestial_chart_4</t>
  </si>
  <si>
    <t>调查速度+40%
每10年发现一个珍宝藏库
胜利点数+2500</t>
  </si>
  <si>
    <t>3000凝聚力
冷却1800天</t>
  </si>
  <si>
    <t>在一个殖民地上建立一座珍宝馆
解锁首席密藏猎手内阁席位</t>
  </si>
  <si>
    <t>effect remove_relic =add_relic r_celestial_chart_4</t>
  </si>
  <si>
    <t>天空之泪</t>
  </si>
  <si>
    <t>add_relic r_celestial_tear</t>
  </si>
  <si>
    <t>围绕A、B、F、G级恒星的行星宜居+5%
胜利点数+3000</t>
  </si>
  <si>
    <t>星界丝缕+1000</t>
  </si>
  <si>
    <t>星界裂隙：深海之下</t>
  </si>
  <si>
    <t>effect remove_relic = r_celestial_tear</t>
  </si>
  <si>
    <t>代达罗斯封印</t>
  </si>
  <si>
    <t>add_relic r_daedalus_seal</t>
  </si>
  <si>
    <t>维度锁持续时长+25%
星界丝缕+1
胜利点数+3000</t>
  </si>
  <si>
    <t>5年内关闭你的国境内的所有虫洞和L-星门</t>
  </si>
  <si>
    <t>星界裂隙：次元冲突</t>
  </si>
  <si>
    <t>effect remove_relic = r_daedalus_seal</t>
  </si>
  <si>
    <t>永旋陀螺</t>
  </si>
  <si>
    <t>add_relic r_ever_spinning_top</t>
  </si>
  <si>
    <t>每月能量币+10%
胜利点数+3000</t>
  </si>
  <si>
    <t>3000凝聚力
持续1800天
添加永动机修正</t>
  </si>
  <si>
    <t>研究速度(推进力学):+33%？</t>
  </si>
  <si>
    <t>星界裂隙：天顶</t>
  </si>
  <si>
    <t>effect remove_relic = r_ever_spinning_top</t>
  </si>
  <si>
    <t>无限之根</t>
  </si>
  <si>
    <t>add_relic r_infinity_root</t>
  </si>
  <si>
    <t>每月食物+10%
胜利点数+3000</t>
  </si>
  <si>
    <t>100星界丝缕
冷却3600天</t>
  </si>
  <si>
    <t>招募一位三级科学家
不需要维护费且在四级之前不占用领袖容量</t>
  </si>
  <si>
    <t>星界裂隙：花园</t>
  </si>
  <si>
    <t>effect remove_relic = r_infinity_root</t>
  </si>
  <si>
    <t>血浆核心</t>
  </si>
  <si>
    <t>add_relic r_plasmic_core</t>
  </si>
  <si>
    <t>人口增长速度+10%（有机）
领袖获得经验+10%（机械）
胜利点数+3000</t>
  </si>
  <si>
    <t>随机一个行星上的所有人口获得等离子体特质（有机）
随机一个领袖会获得3个正面初始特质（机械）</t>
  </si>
  <si>
    <t>星界裂隙：流体</t>
  </si>
  <si>
    <t>effect remove_relic = r_plasmic_core</t>
  </si>
  <si>
    <t>连续体</t>
  </si>
  <si>
    <t>add_relic r_continuum</t>
  </si>
  <si>
    <t>每月能量币，矿物，食物+5%
每月合金，消费品+5%
研究速度+5%
胜利点数+3000</t>
  </si>
  <si>
    <t>获得12个月的全部产出</t>
  </si>
  <si>
    <t>星界裂隙：机械结构</t>
  </si>
  <si>
    <t>effect remove_relic = r_continuum</t>
  </si>
  <si>
    <t>时间水晶</t>
  </si>
  <si>
    <t>add_relic r_time_crystal</t>
  </si>
  <si>
    <t>领袖寿命+10年
胜利点数+3000</t>
  </si>
  <si>
    <t>所有领袖获得800经验</t>
  </si>
  <si>
    <t>星界裂隙：沙漠废墟</t>
  </si>
  <si>
    <t>effect remove_relic = r_time_crystal</t>
  </si>
  <si>
    <t>永恒王座</t>
  </si>
  <si>
    <t>add_relic r_eternal_throne</t>
  </si>
  <si>
    <t>所有领袖变为永生
胜利点数+3000</t>
  </si>
  <si>
    <t>333星界丝缕
持续3600天
添加星界调谐修正</t>
  </si>
  <si>
    <t>每月星界丝缕+333%</t>
  </si>
  <si>
    <t>征服或击败无形异使</t>
  </si>
  <si>
    <t>effect remove_relic = r_eternal_throne</t>
  </si>
  <si>
    <t>振天器</t>
  </si>
  <si>
    <t>add_relic r_celestial_resonator</t>
  </si>
  <si>
    <t>每展出一个标本+10凝聚力
胜利点数+1000</t>
  </si>
  <si>
    <t>每个展出的标本增加
100点能量币激活花费
冷却1800天
添加振天器修正</t>
  </si>
  <si>
    <t>每展出一个标本能够获得+1%幸福度以及+2%外交权重</t>
  </si>
  <si>
    <t>收集九个美学大观标本
前往策展人处购买</t>
  </si>
  <si>
    <t>effect remove_relic =r_celestial_resonator</t>
  </si>
  <si>
    <t>审判庭之槌</t>
  </si>
  <si>
    <t>add_relic r_gavel_of_the_tribunal</t>
  </si>
  <si>
    <t>来自已分配领袖的技能等级
所产生的外交权重+5%
胜利点数+1000</t>
  </si>
  <si>
    <t>3000凝聚力
持续3600天
添加审判庭之槌修正</t>
  </si>
  <si>
    <t>宣称影响力花费-25%</t>
  </si>
  <si>
    <t>effect remove_relic =r_gavel_of_the_tribunal</t>
  </si>
  <si>
    <t>add_relic r_the_pattern_maker</t>
  </si>
  <si>
    <t>破译+4，追踪+5，命中+5%
胜利点数+1000</t>
  </si>
  <si>
    <t>3000凝聚力，750合金
冷却3600天</t>
  </si>
  <si>
    <t>创建一艘模式漫游者级侦查船
拥有极高的航速和极大超空间航道探测范围</t>
  </si>
  <si>
    <t>effect remove_relic =add_relic r_the_pattern_maker</t>
  </si>
  <si>
    <t>缇杨奇祖母神经核</t>
  </si>
  <si>
    <t>add_relic r_tiyanki_matriarch_nerve_core</t>
  </si>
  <si>
    <t>对星神兽的伤害+25%
胜利点数+1000</t>
  </si>
  <si>
    <t>3000凝聚力
持续3600天
添加缇杨奇祖母神经核修正</t>
  </si>
  <si>
    <t>太空兽群船体值+20%
太空兽群舰船装甲+20%
太空兽群舰船生长速度+25%</t>
  </si>
  <si>
    <t>effect remove_relic =r_tiyanki_matriarch_nerve_core</t>
  </si>
  <si>
    <t>氤氲香兰</t>
  </si>
  <si>
    <t>add_relic r_vaporous_mega_orchid</t>
  </si>
  <si>
    <t>有机体信任度上限+50
有机体附庸的每月忠诚度+1
胜利点数+1000</t>
  </si>
  <si>
    <t>与所有非嗜杀、非失落、非机械帝国+150评价</t>
  </si>
  <si>
    <t>effect remove_relic =r_vaporous_mega_orchid</t>
  </si>
  <si>
    <t>纠缠中继器</t>
  </si>
  <si>
    <t>add_relic r_entangled_relay</t>
  </si>
  <si>
    <t>星域尺寸+2
恒星基地影响力距离花费-50%
胜利点数+1000</t>
  </si>
  <si>
    <t>3000凝聚力
持续3600天
添加纠缠中继器修正</t>
  </si>
  <si>
    <t>轨道空间站产出+40%</t>
  </si>
  <si>
    <t>收集九个星海往事标本
前往策展人处购买</t>
  </si>
  <si>
    <t>effect remove_relic =r_entangled_relay</t>
  </si>
  <si>
    <t>执行纲要</t>
  </si>
  <si>
    <t>add_relic r_executus_compendium</t>
  </si>
  <si>
    <t>有效内阁官员技能+1
内阁议程速度+25%
胜利点数+1000</t>
  </si>
  <si>
    <t>议程提前启动花费的10%
冷却3600天</t>
  </si>
  <si>
    <t>以提前启动花费的10%为代价启动议程</t>
  </si>
  <si>
    <t>effect remove_relic =r_executus_compendium</t>
  </si>
  <si>
    <t>VIR原型机核心</t>
  </si>
  <si>
    <t>add_relic r_prototype_vir_core</t>
  </si>
  <si>
    <t>行政官上限+1
指挥官上限+1
科学家上限+1
胜利点数+1000</t>
  </si>
  <si>
    <t>3000凝聚力
持续3600天
添加VIR原型机核心修正</t>
  </si>
  <si>
    <t>有效内阁官员技能+4</t>
  </si>
  <si>
    <t>effect remove_relic =r_prototype_vir_core</t>
  </si>
  <si>
    <t>保存室</t>
  </si>
  <si>
    <t>add_relic r_preservation_chamber</t>
  </si>
  <si>
    <t>资源储存上限+25000
生态园容量上限+25
胜利点数+1000</t>
  </si>
  <si>
    <t>向生态园添加随机太空兽群物种
两个卓绝成热个体的标本</t>
  </si>
  <si>
    <t>effect remove_relic =r_preservation_chamber</t>
  </si>
  <si>
    <t>宣传之球</t>
  </si>
  <si>
    <t>add_relic r_propagandosphere</t>
  </si>
  <si>
    <t>士兵凝聚力生产+2
主流思潮吸引力+25%
胜利点数+1000</t>
  </si>
  <si>
    <t>5000能量币
冷却3600天</t>
  </si>
  <si>
    <t>获得48个月凝聚力</t>
  </si>
  <si>
    <t>effect remove_relic =r_propagandosphere</t>
  </si>
  <si>
    <t>晶华喷雾</t>
  </si>
  <si>
    <t>add_relic r_crystallinus_diffuser</t>
  </si>
  <si>
    <t>非机器人产出+5%（有机）
有机体帝国的评价+25(机械)
胜利点数+1000</t>
  </si>
  <si>
    <t>3000凝聚力
持续3600天
添加晶华喷雾巡回展览</t>
  </si>
  <si>
    <t>有机人口产出+100%，10年后死亡20%的人口（有机）
+100能量币（机械）</t>
  </si>
  <si>
    <t>收集九个异星奇景标本
前往策展人处购买</t>
  </si>
  <si>
    <t>effect remove_relic =r_crystallinus_diffuser</t>
  </si>
  <si>
    <t>万变魔石</t>
  </si>
  <si>
    <t>add_relic r_everchanging_stone</t>
  </si>
  <si>
    <t>异星奇景标本产出+30%
工匠矿物维护费-1，冶金师矿物维护费-1
胜利点数+1000</t>
  </si>
  <si>
    <t>3000凝聚力
持续3600天
添加万变魔石巡回展览</t>
  </si>
  <si>
    <t>异星奇景中每展览一个标本，将+3%另外两个大类的产出</t>
  </si>
  <si>
    <t>effect remove_relic =r_everchanging_stone</t>
  </si>
  <si>
    <t>流金属合金</t>
  </si>
  <si>
    <t>add_relic r_flowmetal_alloy</t>
  </si>
  <si>
    <t>机器人维护费-30%
舰船建造速度+15%
胜利点数+1000</t>
  </si>
  <si>
    <t>首都创建3个机器人人口</t>
  </si>
  <si>
    <t>effect remove_relic =r_flowmetal_alloy</t>
  </si>
  <si>
    <t>脉石</t>
  </si>
  <si>
    <t>add_relic r_pulsestone</t>
  </si>
  <si>
    <t>力场操控研究速度+25%
力场操控研究选项概率+50%
胜利点数+1000</t>
  </si>
  <si>
    <t>3000凝聚力
持续3600天
添加脉石修正</t>
  </si>
  <si>
    <t>幸福度-10%
战斗撤离儿率+25%
护盾硬化+25%
能量武器伤害+25%</t>
  </si>
  <si>
    <t>effect remove_relic =r_pulsestone</t>
  </si>
  <si>
    <t>模块化五金</t>
  </si>
  <si>
    <t>add_relic r_the_modularium</t>
  </si>
  <si>
    <t>易爆微粒+1
异星天然气+1
稀有水晶+1
胜利点数+1000</t>
  </si>
  <si>
    <t>2500能量币
冷却3600天</t>
  </si>
  <si>
    <t>使模块化五金产生的资源数量翻倍
并使下一次激活遗珍的花费翻倍</t>
  </si>
  <si>
    <t>effect remove_relic =r_the_modularium</t>
  </si>
  <si>
    <t>3.14星球矿藏收录（2024.11.16）</t>
  </si>
  <si>
    <t>自然生成类</t>
  </si>
  <si>
    <t>嗞嗡平原</t>
  </si>
  <si>
    <t>发电区划+1</t>
  </si>
  <si>
    <t>effect add_deposit = d_buzzing_plains</t>
  </si>
  <si>
    <t>effect remove_deposit = d_buzzing_plains</t>
  </si>
  <si>
    <t>干旱高原</t>
  </si>
  <si>
    <t>effect add_deposit = d_arid_highlands</t>
  </si>
  <si>
    <t>effect remove_deposit = d_arid_highlands</t>
  </si>
  <si>
    <t>温泉</t>
  </si>
  <si>
    <t>effect add_deposit = d_hot_springs</t>
  </si>
  <si>
    <t>effect remove_deposit = d_hot_springs</t>
  </si>
  <si>
    <t>激流瀑布</t>
  </si>
  <si>
    <t>发电区划+2</t>
  </si>
  <si>
    <t>effect add_deposit = d_rushing_waterfalls</t>
  </si>
  <si>
    <t>effect remove_deposit = d_rushing_waterfalls</t>
  </si>
  <si>
    <t>炎热沙漠</t>
  </si>
  <si>
    <t>effect add_deposit = d_searing_desert</t>
  </si>
  <si>
    <t>effect remove_deposit = d_searing_desert</t>
  </si>
  <si>
    <t>冻气湖</t>
  </si>
  <si>
    <t>effect add_deposit = d_frozen_gas_lake</t>
  </si>
  <si>
    <t>effect remove_deposit = d_frozen_gas_lake</t>
  </si>
  <si>
    <t>地热喷口</t>
  </si>
  <si>
    <t>发电区划+3</t>
  </si>
  <si>
    <t>effect add_deposit = d_geothermal_vent</t>
  </si>
  <si>
    <t>effect remove_deposit = d_geothermal_vent</t>
  </si>
  <si>
    <t>水下喷口</t>
  </si>
  <si>
    <t>effect add_deposit = d_underwater_vent</t>
  </si>
  <si>
    <t>effect remove_deposit = d_underwater_vent</t>
  </si>
  <si>
    <t>风暴山脉</t>
  </si>
  <si>
    <t>effect add_deposit = d_tempestous_mountain</t>
  </si>
  <si>
    <t>effect remove_deposit = d_tempestous_mountain</t>
  </si>
  <si>
    <t>矿产</t>
  </si>
  <si>
    <t>矿物带</t>
  </si>
  <si>
    <t>采矿区划+1</t>
  </si>
  <si>
    <t>effect add_deposit = d_mineral_striations</t>
  </si>
  <si>
    <t>effect remove_deposit = d_mineral_striations</t>
  </si>
  <si>
    <t>矿脉悬崖</t>
  </si>
  <si>
    <t>effect add_deposit = d_veiny_cliffs</t>
  </si>
  <si>
    <t>effect remove_deposit = d_veiny_cliffs</t>
  </si>
  <si>
    <t>矿场</t>
  </si>
  <si>
    <t>effect add_deposit = d_mineral_fields</t>
  </si>
  <si>
    <t>effect remove_deposit = d_mineral_fields</t>
  </si>
  <si>
    <t>繁盛平顶山</t>
  </si>
  <si>
    <t>采矿区划+2</t>
  </si>
  <si>
    <t>effect add_deposit = d_prosperous_mesa</t>
  </si>
  <si>
    <t>effect remove_deposit = d_prosperous_mesa</t>
  </si>
  <si>
    <t>富矿洞穴</t>
  </si>
  <si>
    <t>effect add_deposit = d_ore_rich_caverns</t>
  </si>
  <si>
    <t>effect remove_deposit = d_ore_rich_caverns</t>
  </si>
  <si>
    <t>富饶山脉</t>
  </si>
  <si>
    <t>采矿区划+3</t>
  </si>
  <si>
    <t>effect add_deposit = d_rich_mountain</t>
  </si>
  <si>
    <t>effect remove_deposit = d_rich_mountain</t>
  </si>
  <si>
    <t>深海矿脉</t>
  </si>
  <si>
    <t>effect add_deposit = d_submerged_ore_veins</t>
  </si>
  <si>
    <t>effect remove_deposit = d_submerged_ore_veins</t>
  </si>
  <si>
    <t>天然农田</t>
  </si>
  <si>
    <t>农业区划+1</t>
  </si>
  <si>
    <t>effect add_deposit = d_natural_farmland</t>
  </si>
  <si>
    <t>effect remove_deposit = d_natural_farmland</t>
  </si>
  <si>
    <t>苔藓平原</t>
  </si>
  <si>
    <t>effect add_deposit = d_lichen_fields</t>
  </si>
  <si>
    <t>effect remove_deposit = d_lichen_fields</t>
  </si>
  <si>
    <t>丰茂平原</t>
  </si>
  <si>
    <t>effect add_deposit = d_bountiful_plains</t>
  </si>
  <si>
    <t>effect remove_deposit = d_bountiful_plains</t>
  </si>
  <si>
    <t>崎岖森林</t>
  </si>
  <si>
    <t>effect add_deposit = d_rugged_woods</t>
  </si>
  <si>
    <t>effect remove_deposit = d_rugged_woods</t>
  </si>
  <si>
    <t>绿色山脉</t>
  </si>
  <si>
    <t>effect add_deposit = d_green_hills</t>
  </si>
  <si>
    <t>effect remove_deposit = d_green_hills</t>
  </si>
  <si>
    <t>美丽苔原</t>
  </si>
  <si>
    <t>effect add_deposit = d_forgiving_tundra</t>
  </si>
  <si>
    <t>effect remove_deposit = d_forgiving_tundra</t>
  </si>
  <si>
    <t>潮湿沼泽</t>
  </si>
  <si>
    <t>effect add_deposit = d_boggy_fens</t>
  </si>
  <si>
    <t>effect remove_deposit = d_boggy_fens</t>
  </si>
  <si>
    <t>富养泥地</t>
  </si>
  <si>
    <t>effect add_deposit = d_nutritious_mudland</t>
  </si>
  <si>
    <t>effect remove_deposit = d_nutritious_mudland</t>
  </si>
  <si>
    <t>菌落洞穴</t>
  </si>
  <si>
    <t>农业区划+2</t>
  </si>
  <si>
    <t>effect add_deposit = d_fungal_caves</t>
  </si>
  <si>
    <t>effect remove_deposit = d_fungal_caves</t>
  </si>
  <si>
    <t>繁盛密林</t>
  </si>
  <si>
    <t>effect add_deposit = d_lush_jungle</t>
  </si>
  <si>
    <t>effect remove_deposit = d_lush_jungle</t>
  </si>
  <si>
    <t>丰饶之地</t>
  </si>
  <si>
    <t>effect add_deposit = d_fertile_lands</t>
  </si>
  <si>
    <t>effect remove_deposit = d_fertile_lands</t>
  </si>
  <si>
    <t>奔流河川</t>
  </si>
  <si>
    <t>effect add_deposit = d_great_river</t>
  </si>
  <si>
    <t>effect remove_deposit = d_great_river</t>
  </si>
  <si>
    <t>黑沃土</t>
  </si>
  <si>
    <t>农业区划+3</t>
  </si>
  <si>
    <t>effect add_deposit = d_black_soil</t>
  </si>
  <si>
    <t>effect remove_deposit = d_black_soil</t>
  </si>
  <si>
    <t>丰饶礁石</t>
  </si>
  <si>
    <t>effect add_deposit = d_teeming_reef</t>
  </si>
  <si>
    <t>effect remove_deposit = d_teeming_reef</t>
  </si>
  <si>
    <t>非凡绿洲</t>
  </si>
  <si>
    <t>effect add_deposit = d_marvelous_oasis</t>
  </si>
  <si>
    <t>effect remove_deposit = d_marvelous_oasis</t>
  </si>
  <si>
    <t>热带岛屿</t>
  </si>
  <si>
    <t>effect add_deposit = d_tropical_island</t>
  </si>
  <si>
    <t>effect remove_deposit = d_tropical_island</t>
  </si>
  <si>
    <t>菌落森林</t>
  </si>
  <si>
    <t>effect add_deposit = d_fungal_forest</t>
  </si>
  <si>
    <t>effect remove_deposit = d_fungal_forest</t>
  </si>
  <si>
    <t>稀有
资源</t>
  </si>
  <si>
    <t>尘土洞穴</t>
  </si>
  <si>
    <t>采矿区划+3，矿工产出的易爆微粒+0.2</t>
  </si>
  <si>
    <t>effect add_deposit = d_dust_caverns</t>
  </si>
  <si>
    <t>effect remove_deposit = d_dust_caverns</t>
  </si>
  <si>
    <t>尘土沙漠</t>
  </si>
  <si>
    <t>采矿区划+3，矿工产出的易爆微粒+0.4</t>
  </si>
  <si>
    <t>effect add_deposit = d_dust_desert</t>
  </si>
  <si>
    <t>effect remove_deposit = d_dust_desert</t>
  </si>
  <si>
    <t>冒泡沼泽</t>
  </si>
  <si>
    <t>采矿区划+3，矿工产出的异星天然气+0.2</t>
  </si>
  <si>
    <t>effect add_deposit = d_bubbling_swamp</t>
  </si>
  <si>
    <t>effect remove_deposit = d_bubbling_swamp</t>
  </si>
  <si>
    <t>发烟泥潭</t>
  </si>
  <si>
    <t>采矿区划+3，矿工产出的异星天然气+0.4</t>
  </si>
  <si>
    <t>effect add_deposit = d_fuming_bog</t>
  </si>
  <si>
    <t>effect remove_deposit = d_fuming_bog</t>
  </si>
  <si>
    <t>水晶洞穴</t>
  </si>
  <si>
    <t>采矿区划+3，矿工产出的稀有水晶+0.2</t>
  </si>
  <si>
    <t>effect add_deposit = d_crystalline_caverns</t>
  </si>
  <si>
    <t>effect remove_deposit = d_crystalline_caverns</t>
  </si>
  <si>
    <t>水晶森林</t>
  </si>
  <si>
    <t>采矿区划+3，矿工产出的稀有水晶+0.4</t>
  </si>
  <si>
    <t>effect add_deposit = d_crystal_forest</t>
  </si>
  <si>
    <t>effect remove_deposit = d_crystal_forest</t>
  </si>
  <si>
    <t>水晶礁石</t>
  </si>
  <si>
    <t>effect add_deposit = d_crystal_reef</t>
  </si>
  <si>
    <t>effect remove_deposit = d_crystal_reef</t>
  </si>
  <si>
    <t>贝塞里安平原</t>
  </si>
  <si>
    <t>贝塞里安发电站+1</t>
  </si>
  <si>
    <t>effect add_deposit = d_betharian_deposit</t>
  </si>
  <si>
    <t>effect remove_deposit = d_betharian_deposit</t>
  </si>
  <si>
    <t>偏僻山谷</t>
  </si>
  <si>
    <t>异星动物园+1</t>
  </si>
  <si>
    <t>effect add_deposit = d_alien_pets_deposit</t>
  </si>
  <si>
    <t>effect remove_deposit = d_alien_pets_deposit</t>
  </si>
  <si>
    <t>天然障碍类</t>
  </si>
  <si>
    <t>自然</t>
  </si>
  <si>
    <t>高耸山脉</t>
  </si>
  <si>
    <t>最大区划数-2</t>
  </si>
  <si>
    <t>effect add_deposit = d_mountain_range</t>
  </si>
  <si>
    <t>effect remove_deposit = d_mountain_range</t>
  </si>
  <si>
    <t>活火山</t>
  </si>
  <si>
    <t>effect add_deposit = d_active_volcano</t>
  </si>
  <si>
    <t>effect remove_deposit = d_active_volcano</t>
  </si>
  <si>
    <t>危险野生动物</t>
  </si>
  <si>
    <t>effect add_deposit = d_dangerous_wildlife_blocker</t>
  </si>
  <si>
    <t>effect remove_deposit = d_dangerous_wildlife_blocker</t>
  </si>
  <si>
    <t>茂密丛林</t>
  </si>
  <si>
    <t>最大区划数-1</t>
  </si>
  <si>
    <t>effect add_deposit = d_dense_jungle</t>
  </si>
  <si>
    <t>effect remove_deposit = d_dense_jungle</t>
  </si>
  <si>
    <t>有毒海藻</t>
  </si>
  <si>
    <t>effect add_deposit = d_toxic_kelp</t>
  </si>
  <si>
    <t>effect remove_deposit = d_toxic_kelp</t>
  </si>
  <si>
    <t>深坑</t>
  </si>
  <si>
    <t>effect add_deposit = d_deep_sinkhole</t>
  </si>
  <si>
    <t>effect remove_deposit = d_deep_sinkhole</t>
  </si>
  <si>
    <t>流沙盆地</t>
  </si>
  <si>
    <t>effect add_deposit = d_quicksand_basin</t>
  </si>
  <si>
    <t>effect remove_deposit = d_quicksand_basin</t>
  </si>
  <si>
    <t>剧毒沼泽</t>
  </si>
  <si>
    <t>effect add_deposit = d_noxious_swamp</t>
  </si>
  <si>
    <t>effect remove_deposit = d_noxious_swamp</t>
  </si>
  <si>
    <t>巨型冰川</t>
  </si>
  <si>
    <t>effect add_deposit = d_massive_glacier</t>
  </si>
  <si>
    <t>effect remove_deposit = d_massive_glacier</t>
  </si>
  <si>
    <t>辐射废土</t>
  </si>
  <si>
    <t>effect add_deposit = d_radioactive_wasteland</t>
  </si>
  <si>
    <t>effect remove_deposit = d_radioactive_wasteland</t>
  </si>
  <si>
    <t>城市废墟</t>
  </si>
  <si>
    <t>effect add_deposit = d_city_ruins</t>
  </si>
  <si>
    <t>effect remove_deposit = d_city_ruins</t>
  </si>
  <si>
    <t>弹坑</t>
  </si>
  <si>
    <t>effect add_deposit = d_bomb_crater</t>
  </si>
  <si>
    <t>effect remove_deposit = d_bomb_crater</t>
  </si>
  <si>
    <t>撞击坑</t>
  </si>
  <si>
    <t>effect add_deposit = d_crater</t>
  </si>
  <si>
    <t>effect remove_deposit = d_crater</t>
  </si>
  <si>
    <t>残毁区划</t>
  </si>
  <si>
    <t>effect add_deposit = d_ruined_district</t>
  </si>
  <si>
    <t>effect remove_deposit = d_ruined_district</t>
  </si>
  <si>
    <t>迁移森林</t>
  </si>
  <si>
    <t>effect add_deposit = d_wandering_forests</t>
  </si>
  <si>
    <t>effect remove_deposit = d_wandering_forests</t>
  </si>
  <si>
    <t>地下入口</t>
  </si>
  <si>
    <t>effect add_deposit = d_sinkhole_subterraneans</t>
  </si>
  <si>
    <t>effect remove_deposit = d_sinkhole_subterraneans</t>
  </si>
  <si>
    <t>巨型生命体</t>
  </si>
  <si>
    <t>effect add_deposit = d_titanic_life_blocker</t>
  </si>
  <si>
    <t>effect remove_deposit = d_titanic_life_blocker</t>
  </si>
  <si>
    <t>工业废土</t>
  </si>
  <si>
    <t>effect add_deposit = d_failing_infrastructure</t>
  </si>
  <si>
    <t>effect remove_deposit = d_failing_infrastructure</t>
  </si>
  <si>
    <t>机械
开局</t>
  </si>
  <si>
    <t>有人居住的废墟</t>
  </si>
  <si>
    <t>effect add_deposit = d_tomb_world_ruins</t>
  </si>
  <si>
    <t>effect remove_deposit = d_tomb_world_ruins</t>
  </si>
  <si>
    <t>辐射区</t>
  </si>
  <si>
    <t>effect add_deposit = d_tomb_world_wasteland</t>
  </si>
  <si>
    <t>effect remove_deposit = d_tomb_world_wasteland</t>
  </si>
  <si>
    <t>废弃空城</t>
  </si>
  <si>
    <t>effect add_deposit = d_machine_empire_ruins</t>
  </si>
  <si>
    <t>effect remove_deposit = d_machine_empire_ruins</t>
  </si>
  <si>
    <t>有机城市废墟</t>
  </si>
  <si>
    <t>effect add_deposit = d_exterminators_ruins</t>
  </si>
  <si>
    <t>effect remove_deposit = d_exterminators_ruins</t>
  </si>
  <si>
    <t>战场遗迹</t>
  </si>
  <si>
    <t>effect add_deposit = d_former_battlefield</t>
  </si>
  <si>
    <t>effect remove_deposit = d_former_battlefield</t>
  </si>
  <si>
    <t>废弃露天矿坑</t>
  </si>
  <si>
    <t>effect add_deposit = d_strip_mine</t>
  </si>
  <si>
    <t>effect remove_deposit = d_strip_mine</t>
  </si>
  <si>
    <t>机仆</t>
  </si>
  <si>
    <t>未监管的居住地</t>
  </si>
  <si>
    <t>effect add_deposit = d_unsupervised_settlement</t>
  </si>
  <si>
    <t>effect remove_deposit = d_unsupervised_settlement</t>
  </si>
  <si>
    <t>坍塌的地洞</t>
  </si>
  <si>
    <t>effect add_deposit = d_collapsed_burrows</t>
  </si>
  <si>
    <t>effect remove_deposit = d_collapsed_burrows</t>
  </si>
  <si>
    <t>寂静废墟</t>
  </si>
  <si>
    <t>effect add_deposit = d_assimilators_ruins</t>
  </si>
  <si>
    <t>effect remove_deposit = d_assimilators_ruins</t>
  </si>
  <si>
    <t>真菌生物残留物</t>
  </si>
  <si>
    <t>effect add_deposit = d_fungoid_extermination</t>
  </si>
  <si>
    <t>effect remove_deposit = d_fungoid_extermination</t>
  </si>
  <si>
    <t>裂隙</t>
  </si>
  <si>
    <t>effect add_deposit = d_egg_cracking</t>
  </si>
  <si>
    <t>effect remove_deposit = d_egg_cracking</t>
  </si>
  <si>
    <t>effect add_deposit = d_ruined_building_blocker</t>
  </si>
  <si>
    <t>effect remove_deposit = d_ruined_building_blocker</t>
  </si>
  <si>
    <t>石质
生物</t>
  </si>
  <si>
    <t>石质巨柱</t>
  </si>
  <si>
    <t>清除后创建1主体物种人口</t>
  </si>
  <si>
    <t>effect add_deposit = d_hibernating_lithoids</t>
  </si>
  <si>
    <t>effect remove_deposit = d_hibernating_lithoids</t>
  </si>
  <si>
    <t>石质燹墟</t>
  </si>
  <si>
    <t>effect add_deposit = d_lithoid_devastation</t>
  </si>
  <si>
    <t>effect remove_deposit = d_lithoid_devastation</t>
  </si>
  <si>
    <t>环境改造残骸</t>
  </si>
  <si>
    <t>effect add_deposit = d_terraforming_blocker</t>
  </si>
  <si>
    <t>effect remove_deposit = d_terraforming_blocker</t>
  </si>
  <si>
    <t>枯竭矿藏</t>
  </si>
  <si>
    <t>effect add_deposit = d_exploited_deposit_blocker</t>
  </si>
  <si>
    <t>effect remove_deposit = d_exploited_deposit_blocker</t>
  </si>
  <si>
    <t>感染冰盖</t>
  </si>
  <si>
    <t>effect add_deposit = d_tainted_snowcaps</t>
  </si>
  <si>
    <t>effect remove_deposit = d_tainted_snowcaps</t>
  </si>
  <si>
    <t>剧毒海藻</t>
  </si>
  <si>
    <t>effect add_deposit = d_poisonous_algae</t>
  </si>
  <si>
    <t>effect remove_deposit = d_poisonous_algae</t>
  </si>
  <si>
    <t>有毒害虫</t>
  </si>
  <si>
    <t>effect add_deposit = d_venomous_insects</t>
  </si>
  <si>
    <t>effect remove_deposit = d_venomous_insects</t>
  </si>
  <si>
    <t>不适大气</t>
  </si>
  <si>
    <t>宜居性-5%</t>
  </si>
  <si>
    <t>effect add_deposit = d_unpleasant_atmosphere</t>
  </si>
  <si>
    <t>effect remove_deposit = d_unpleasant_atmosphere</t>
  </si>
  <si>
    <t>腐烂温床</t>
  </si>
  <si>
    <t>建筑槽位-2</t>
  </si>
  <si>
    <t>effect add_deposit = d_rotten_soil</t>
  </si>
  <si>
    <t>effect remove_deposit = d_rotten_soil</t>
  </si>
  <si>
    <t>集体坟墓</t>
  </si>
  <si>
    <t>物种宜居性上限-10%</t>
  </si>
  <si>
    <t>effect add_deposit = d_mass_graves</t>
  </si>
  <si>
    <t>effect remove_deposit = d_mass_graves</t>
  </si>
  <si>
    <t>遗落星球类</t>
  </si>
  <si>
    <t>清理
完毕</t>
  </si>
  <si>
    <t>古老堆坑</t>
  </si>
  <si>
    <t>发电区划+6</t>
  </si>
  <si>
    <t>effect add_deposit = d_ancient_reactor_pits</t>
  </si>
  <si>
    <t>effect remove_deposit = d_ancient_reactor_pits</t>
  </si>
  <si>
    <t>巨型太阳能阵列</t>
  </si>
  <si>
    <t>effect add_deposit = d_immense_solar_array</t>
  </si>
  <si>
    <t>effect remove_deposit = d_immense_solar_array</t>
  </si>
  <si>
    <t>遗弃矿道</t>
  </si>
  <si>
    <t>采矿区划+6</t>
  </si>
  <si>
    <t>effect add_deposit = d_abandoned_mining_tunnels</t>
  </si>
  <si>
    <t>effect remove_deposit = d_abandoned_mining_tunnels</t>
  </si>
  <si>
    <t>建筑废墟</t>
  </si>
  <si>
    <t>effect add_deposit = d_relic_metal_boneyard</t>
  </si>
  <si>
    <t>effect remove_deposit = d_relic_metal_boneyard</t>
  </si>
  <si>
    <t>中央尖塔</t>
  </si>
  <si>
    <t>岗位产出的三种科学+15%，研究人员岗位+8</t>
  </si>
  <si>
    <t>effect add_deposit = d_central_spire</t>
  </si>
  <si>
    <t>effect remove_deposit = d_central_spire</t>
  </si>
  <si>
    <t>工业区域</t>
  </si>
  <si>
    <t>矿工产生的三种稀有资源+0.2</t>
  </si>
  <si>
    <t>effect add_deposit = d_industrial_sector</t>
  </si>
  <si>
    <t>effect remove_deposit = d_industrial_sector</t>
  </si>
  <si>
    <t>密集废墟</t>
  </si>
  <si>
    <t>最大区划数-6，岗位产出的三种科学+15%</t>
  </si>
  <si>
    <t>effect add_deposit = d_relic_dense_ruins</t>
  </si>
  <si>
    <t>effect remove_deposit = d_relic_dense_ruins</t>
  </si>
  <si>
    <t>前遗落星球</t>
  </si>
  <si>
    <t>岗位产出的三种科学+10%</t>
  </si>
  <si>
    <t>effect add_deposit = d_former_relic_world</t>
  </si>
  <si>
    <t>effect remove_deposit = d_former_relic_world</t>
  </si>
  <si>
    <t>原有
障碍</t>
  </si>
  <si>
    <t>坍塌尖塔</t>
  </si>
  <si>
    <t>effect add_deposit = d_collapsed_spire</t>
  </si>
  <si>
    <t>effect remove_deposit = d_collapsed_spire</t>
  </si>
  <si>
    <t>巨型裂隙</t>
  </si>
  <si>
    <t>effect add_deposit = d_massive_crevice</t>
  </si>
  <si>
    <t>effect remove_deposit = d_massive_crevice</t>
  </si>
  <si>
    <t>破碎的太阳能阵列</t>
  </si>
  <si>
    <t>effect add_deposit = d_shattered_solar_array</t>
  </si>
  <si>
    <t>effect remove_deposit = d_shattered_solar_array</t>
  </si>
  <si>
    <t>水漫堆坑</t>
  </si>
  <si>
    <t>effect add_deposit = d_flooded_reactor_pits</t>
  </si>
  <si>
    <t>effect remove_deposit = d_flooded_reactor_pits</t>
  </si>
  <si>
    <t>垮塌矿道</t>
  </si>
  <si>
    <t>effect add_deposit = d_crumbling_mining_tunnels</t>
  </si>
  <si>
    <t>effect remove_deposit = d_crumbling_mining_tunnels</t>
  </si>
  <si>
    <t>异常事件类</t>
  </si>
  <si>
    <t>异常</t>
  </si>
  <si>
    <t>废弃的宅地</t>
  </si>
  <si>
    <t>岗位产出的社会学+10% 农业区划+2</t>
  </si>
  <si>
    <t>effect add_deposit = d_abandoned_primitive_homesteads</t>
  </si>
  <si>
    <t>effect remove_deposit = d_abandoned_primitive_homesteads</t>
  </si>
  <si>
    <t>异常：废弃聚落</t>
  </si>
  <si>
    <t>区域A</t>
  </si>
  <si>
    <t>岗位产出的物理学+15% 研究人员岗位+2 
凝聚力+3.0</t>
  </si>
  <si>
    <t>effect add_deposit = d_the_zone</t>
  </si>
  <si>
    <t>effect remove_deposit = d_the_zone</t>
  </si>
  <si>
    <t>异常：遗世废墟</t>
  </si>
  <si>
    <t>异常肥沃的山谷</t>
  </si>
  <si>
    <t>农业区划+5</t>
  </si>
  <si>
    <t>effect add_deposit = d_hyperfertile_valley</t>
  </si>
  <si>
    <t>effect remove_deposit = d_hyperfertile_valley</t>
  </si>
  <si>
    <t>异常：点点绿意</t>
  </si>
  <si>
    <t>远古矿井</t>
  </si>
  <si>
    <t>采矿区划+5</t>
  </si>
  <si>
    <t>effect add_deposit = d_ancient_mining_site</t>
  </si>
  <si>
    <t>effect remove_deposit = d_ancient_mining_site</t>
  </si>
  <si>
    <t>异常：冰雪平原</t>
  </si>
  <si>
    <t>玩具工厂建筑群</t>
  </si>
  <si>
    <t>岗位产出的社会学+10%，岗位产出的工程学+20% 
研究人员岗位+2</t>
  </si>
  <si>
    <t>effect add_deposit = d_toy_factory_complex</t>
  </si>
  <si>
    <t>effect remove_deposit = d_toy_factory_complex</t>
  </si>
  <si>
    <t>异常：深夜天籁</t>
  </si>
  <si>
    <t>被淹没的丘穴</t>
  </si>
  <si>
    <t>岗位产出的社会学+20%，研究人员岗位+2</t>
  </si>
  <si>
    <t>effect add_deposit = d_flooded_mounds</t>
  </si>
  <si>
    <t>effect remove_deposit = d_flooded_mounds</t>
  </si>
  <si>
    <t>异常：深层隧道</t>
  </si>
  <si>
    <t>收割者田地</t>
  </si>
  <si>
    <t>农业区划+6</t>
  </si>
  <si>
    <t>effect add_deposit = d_harvester_fields</t>
  </si>
  <si>
    <t>effect remove_deposit = d_harvester_fields</t>
  </si>
  <si>
    <t>异常：奇异无比</t>
  </si>
  <si>
    <t>湿体电脑</t>
  </si>
  <si>
    <t>岗位产出的工程学+20%，研究人员岗位+2</t>
  </si>
  <si>
    <t>effect add_deposit = d_wetware_computer</t>
  </si>
  <si>
    <t>effect remove_deposit = d_wetware_computer</t>
  </si>
  <si>
    <t>未开化的荒野</t>
  </si>
  <si>
    <t>岗位产出的社会学+10%，研究人员岗位+1</t>
  </si>
  <si>
    <t>effect add_deposit = d_savage_wildlands</t>
  </si>
  <si>
    <t>effect remove_deposit = d_savage_wildlands</t>
  </si>
  <si>
    <t>异常：外星生命</t>
  </si>
  <si>
    <t>远古造物</t>
  </si>
  <si>
    <t>社会学+4</t>
  </si>
  <si>
    <t>effect add_deposit = d_ancient_one</t>
  </si>
  <si>
    <t>effect remove_deposit = d_ancient_one</t>
  </si>
  <si>
    <t>异常：沧海一粟</t>
  </si>
  <si>
    <t>纳米沙</t>
  </si>
  <si>
    <t>采矿区划+2，最大区划数+2</t>
  </si>
  <si>
    <t>effect add_deposit = d_nanosands</t>
  </si>
  <si>
    <t>effect remove_deposit = d_nanosands</t>
  </si>
  <si>
    <t>异常：金属沙子</t>
  </si>
  <si>
    <t>神秘机器人</t>
  </si>
  <si>
    <t>合金+5</t>
  </si>
  <si>
    <t>effect add_deposit = d_hab_lonely_bot_deposit</t>
  </si>
  <si>
    <t>effect remove_deposit = d_hab_lonely_bot_deposit</t>
  </si>
  <si>
    <t>异常：古生命迹象</t>
  </si>
  <si>
    <t>合金+5，易爆微粒+1，异星天然气+1</t>
  </si>
  <si>
    <t>effect add_deposit = d_hab_lonely_bot_deposit_2</t>
  </si>
  <si>
    <t>effect remove_deposit = d_hab_lonely_bot_deposit_2</t>
  </si>
  <si>
    <t>机器人看护者岗位+1，
合金+5，易爆微粒+1，异星天然气+1</t>
  </si>
  <si>
    <t>effect add_deposit = d_hab_lonely_bot_deposit_3</t>
  </si>
  <si>
    <t>effect remove_deposit = d_hab_lonely_bot_deposit_3</t>
  </si>
  <si>
    <t>红色沙漠</t>
  </si>
  <si>
    <t>采矿区划+2，矿物+2</t>
  </si>
  <si>
    <t>effect add_deposit = d_red_desert</t>
  </si>
  <si>
    <t>effect remove_deposit = d_red_desert</t>
  </si>
  <si>
    <t>异常：迅速荒漠化</t>
  </si>
  <si>
    <t>武器提取设施</t>
  </si>
  <si>
    <t>岗位产出的工程学+10%，军需脱模官岗位+2</t>
  </si>
  <si>
    <t>effect add_deposit = d_weapon_extraction_facility</t>
  </si>
  <si>
    <t>effect remove_deposit = d_weapon_extraction_facility</t>
  </si>
  <si>
    <t>异常：自发爆炸</t>
  </si>
  <si>
    <t>考古</t>
  </si>
  <si>
    <t>变异仓</t>
  </si>
  <si>
    <t>社会学+12，异星天然气+1</t>
  </si>
  <si>
    <t>effect add_deposit = d_mutation_vats</t>
  </si>
  <si>
    <t>effect remove_deposit = d_mutation_vats</t>
  </si>
  <si>
    <t>考古：异变化石</t>
  </si>
  <si>
    <t>最大区划数-1，岗位产出的凝聚力+10%</t>
  </si>
  <si>
    <t>effect add_deposit = d_sentinels</t>
  </si>
  <si>
    <t>effect remove_deposit = d_sentinels</t>
  </si>
  <si>
    <t>考古：哨兵</t>
  </si>
  <si>
    <t>活体金属+2</t>
  </si>
  <si>
    <t>effect add_deposit = d_sentinels_metal</t>
  </si>
  <si>
    <t>effect remove_deposit = d_sentinels_metal</t>
  </si>
  <si>
    <t>凝聚力+15</t>
  </si>
  <si>
    <t>effect add_deposit = d_sentinels_monument</t>
  </si>
  <si>
    <t>effect remove_deposit = d_sentinels_monument</t>
  </si>
  <si>
    <t>远古粒子加速器</t>
  </si>
  <si>
    <t>岗位产出的物理学+20%，研究人员岗位+2</t>
  </si>
  <si>
    <t>effect add_deposit = d_ancient_particle_accelerator</t>
  </si>
  <si>
    <t>effect remove_deposit = d_ancient_particle_accelerator</t>
  </si>
  <si>
    <t>殖民地事件</t>
  </si>
  <si>
    <t>effect add_deposit = d_underground_vault</t>
  </si>
  <si>
    <t>effect remove_deposit = d_underground_vault</t>
  </si>
  <si>
    <t>岗位产出的工程学+10%，研究人员岗位+2</t>
  </si>
  <si>
    <t>effect add_deposit = d_underground_vault_2</t>
  </si>
  <si>
    <t>effect remove_deposit = d_underground_vault_2</t>
  </si>
  <si>
    <t>有机一机械接口中心</t>
  </si>
  <si>
    <t>+1生物助理岗位，每25人+1生物助理岗位</t>
  </si>
  <si>
    <t>effect add_deposit = d_machine_care_home</t>
  </si>
  <si>
    <t>effect remove_deposit = d_machine_care_home</t>
  </si>
  <si>
    <t>殖民地事件：地磁风暴</t>
  </si>
  <si>
    <t>自由港</t>
  </si>
  <si>
    <t>商贩岗位+4</t>
  </si>
  <si>
    <t>effect add_deposit = d_freeports</t>
  </si>
  <si>
    <t>effect remove_deposit = d_freeports</t>
  </si>
  <si>
    <t>观测事件</t>
  </si>
  <si>
    <t>外国地产</t>
  </si>
  <si>
    <t>最大区划数-4</t>
  </si>
  <si>
    <t>effect add_deposit = d_landgrab_blocker</t>
  </si>
  <si>
    <t>effect remove_deposit = d_landgrab_blocker</t>
  </si>
  <si>
    <t>遥控地产</t>
  </si>
  <si>
    <t>最大区划数+1</t>
  </si>
  <si>
    <t>effect add_deposit = d_landgrab_foreign_holdings</t>
  </si>
  <si>
    <t>effect remove_deposit = d_landgrab_foreign_holdings</t>
  </si>
  <si>
    <t>古怪工厂的工人岗位+1</t>
  </si>
  <si>
    <t>effect add_deposit = d_odd_factory</t>
  </si>
  <si>
    <t>effect remove_deposit = d_odd_factory</t>
  </si>
  <si>
    <t>事件链：古怪工厂</t>
  </si>
  <si>
    <t>突变体填埋场</t>
  </si>
  <si>
    <t>effect add_deposit = d_mutant_landfill</t>
  </si>
  <si>
    <t>effect remove_deposit = d_mutant_landfill</t>
  </si>
  <si>
    <t>事件链：被遗弃的改造装置</t>
  </si>
  <si>
    <t>时空异常</t>
  </si>
  <si>
    <t>每25人口+1时空异常研究员岗位</t>
  </si>
  <si>
    <t>effect add_deposit = d_space_time_anomaly</t>
  </si>
  <si>
    <t>effect remove_deposit = d_space_time_anomaly</t>
  </si>
  <si>
    <t>事件链：探索迷宫</t>
  </si>
  <si>
    <t>真菌研究地带</t>
  </si>
  <si>
    <t>岗位产出的社会学+15%</t>
  </si>
  <si>
    <t>effect add_deposit = d_fungal_study_zone</t>
  </si>
  <si>
    <t>effect remove_deposit = d_fungal_study_zone</t>
  </si>
  <si>
    <t>事件链：无人倾听</t>
  </si>
  <si>
    <t>活雪保留地</t>
  </si>
  <si>
    <t>岗位产出的物理学+20%，岗位产出的社会学+20%，
最大区划数-2</t>
  </si>
  <si>
    <t>effect add_deposit = d_living_snow_reserve</t>
  </si>
  <si>
    <t>effect remove_deposit = d_living_snow_reserve</t>
  </si>
  <si>
    <t>事件链：活着的雪</t>
  </si>
  <si>
    <t>太空垃圾单元</t>
  </si>
  <si>
    <t>太空垃圾收集者岗位+2，每25人+1太空垃圾收集者</t>
  </si>
  <si>
    <t>effect add_deposit = d_astrogarbage_collector</t>
  </si>
  <si>
    <t>effect remove_deposit = d_astrogarbage_collector</t>
  </si>
  <si>
    <t>事件链：轨道净空</t>
  </si>
  <si>
    <t>外溢填埋场</t>
  </si>
  <si>
    <t>effect add_deposit = d_sprawling_landfill_blocker</t>
  </si>
  <si>
    <t>effect remove_deposit = d_sprawling_landfill_blocker</t>
  </si>
  <si>
    <t>密弥库能量农场</t>
  </si>
  <si>
    <t>密弥库能量农民岗位+1，每25人+1密弥库能量农民</t>
  </si>
  <si>
    <t>effect add_deposit = d_myrmeku_power_farms</t>
  </si>
  <si>
    <t>effect remove_deposit = d_myrmeku_power_farms</t>
  </si>
  <si>
    <t>事件链：密弥库蚁</t>
  </si>
  <si>
    <t>采矿区划-1，农业区划-1，发电区划-1</t>
  </si>
  <si>
    <t>effect add_deposit = d_migrating_forests</t>
  </si>
  <si>
    <t>effect remove_deposit = d_migrating_forests</t>
  </si>
  <si>
    <t>事件链：迁徙森林</t>
  </si>
  <si>
    <t>迁徙森林护林区</t>
  </si>
  <si>
    <t>effect add_deposit = d_migrating_forest_reserve</t>
  </si>
  <si>
    <t>effect remove_deposit = d_migrating_forest_reserve</t>
  </si>
  <si>
    <t>孢子排出口</t>
  </si>
  <si>
    <t>气体工程师岗位+2，每20人+1个气体工程师岗位</t>
  </si>
  <si>
    <t>effect add_deposit = d_spore_vents</t>
  </si>
  <si>
    <t>effect remove_deposit = d_spore_vents</t>
  </si>
  <si>
    <t>事件链：野性过载</t>
  </si>
  <si>
    <t>洞穴蘑菇矿脉</t>
  </si>
  <si>
    <t>洞穴清理者岗位+3，每20人+1个洞穴清理者岗位</t>
  </si>
  <si>
    <t>effect add_deposit = d_cave_shroom_veins</t>
  </si>
  <si>
    <t>effect remove_deposit = d_cave_shroom_veins</t>
  </si>
  <si>
    <t>封存设施</t>
  </si>
  <si>
    <t>effect add_deposit = d_mothballed_facilities</t>
  </si>
  <si>
    <t>effect remove_deposit = d_mothballed_facilities</t>
  </si>
  <si>
    <t>事件链：视界信号</t>
  </si>
  <si>
    <t>螺旋切削矿井</t>
  </si>
  <si>
    <t>采矿区划+4</t>
  </si>
  <si>
    <t>effect add_deposit = d_worm_mine</t>
  </si>
  <si>
    <t>effect remove_deposit = d_worm_mine</t>
  </si>
  <si>
    <t>圆环耕种农场</t>
  </si>
  <si>
    <t>农业区划+4</t>
  </si>
  <si>
    <t>effect add_deposit = d_worm_farm</t>
  </si>
  <si>
    <t>effect remove_deposit = d_worm_farm</t>
  </si>
  <si>
    <t>垃圾废土</t>
  </si>
  <si>
    <t>effect add_deposit = d_junk_wastes</t>
  </si>
  <si>
    <t>effect remove_deposit = d_junk_wastes</t>
  </si>
  <si>
    <t>事件链：毁灭的世界</t>
  </si>
  <si>
    <t>垃圾沟渠</t>
  </si>
  <si>
    <t>effect add_deposit = d_junk_canals</t>
  </si>
  <si>
    <t>effect remove_deposit = d_junk_canals</t>
  </si>
  <si>
    <t>垃圾洞窟</t>
  </si>
  <si>
    <t>effect add_deposit = d_junk_hollows</t>
  </si>
  <si>
    <t>effect remove_deposit = d_junk_hollows</t>
  </si>
  <si>
    <t>传送门研究区域</t>
  </si>
  <si>
    <t>位面传送门研究者+1，每25人+1个位面传送门研究者</t>
  </si>
  <si>
    <t>effect add_deposit = d_portal_research_zone</t>
  </si>
  <si>
    <t>effect remove_deposit = d_portal_research_zone</t>
  </si>
  <si>
    <t>事件链：位面传送门</t>
  </si>
  <si>
    <t>effect add_deposit = d_portal_research_zone_gestalt</t>
  </si>
  <si>
    <t>effect remove_deposit = d_portal_research_zone_gestalt</t>
  </si>
  <si>
    <t>结晶冻原</t>
  </si>
  <si>
    <t>水晶矿工岗位+3，每25人+1个水晶矿工岗位</t>
  </si>
  <si>
    <t>effect add_deposit = d_crystalline_glacier</t>
  </si>
  <si>
    <t>effect remove_deposit = d_crystalline_glacier</t>
  </si>
  <si>
    <t>事件链：冰川危机</t>
  </si>
  <si>
    <t>富矿海床</t>
  </si>
  <si>
    <t>深海潜水员岗位+2，每25人+1个深海潜水员岗位</t>
  </si>
  <si>
    <t>effect add_deposit = d_mineral_seabed</t>
  </si>
  <si>
    <t>effect remove_deposit = d_mineral_seabed</t>
  </si>
  <si>
    <t>不断扩大的洪泛区</t>
  </si>
  <si>
    <t>最大区划数-2，宜居性-20%</t>
  </si>
  <si>
    <t>effect add_deposit = d_floodplains</t>
  </si>
  <si>
    <t>effect remove_deposit = d_floodplains</t>
  </si>
  <si>
    <t>青年尼玛</t>
  </si>
  <si>
    <t>最大区划数+1，岗位产出的社会学+2.5%，食物-2</t>
  </si>
  <si>
    <t>effect add_deposit = d_house_turtle</t>
  </si>
  <si>
    <t>effect remove_deposit = d_house_turtle</t>
  </si>
  <si>
    <t>事件链：移动之岛</t>
  </si>
  <si>
    <t>尼玛矿业</t>
  </si>
  <si>
    <t>尼玛矿工岗位+1，每25人+1个尼玛矿工岗位</t>
  </si>
  <si>
    <t>effect add_deposit = d_turtle_miner</t>
  </si>
  <si>
    <t>effect remove_deposit = d_turtle_miner</t>
  </si>
  <si>
    <t>尼玛尸骸</t>
  </si>
  <si>
    <t>岗位产出的社会学+10%，采矿区划+3，农业区划+3</t>
  </si>
  <si>
    <t>effect add_deposit = d_turtle_corpse</t>
  </si>
  <si>
    <t>effect remove_deposit = d_turtle_corpse</t>
  </si>
  <si>
    <t>静滞监狱</t>
  </si>
  <si>
    <t>静滞看守岗位+1，每25人+1静滞看守岗位</t>
  </si>
  <si>
    <t>effect add_deposit = d_stasis_prison</t>
  </si>
  <si>
    <t>effect remove_deposit = d_stasis_prison</t>
  </si>
  <si>
    <t>事件链：静滞监狱</t>
  </si>
  <si>
    <t>结构性整合</t>
  </si>
  <si>
    <t>文化工作者+1，稳定度+5，生物人口增长速度+10%</t>
  </si>
  <si>
    <t>effect add_deposit = d_prisoner_intergration</t>
  </si>
  <si>
    <t>effect remove_deposit = d_prisoner_intergration</t>
  </si>
  <si>
    <t>仓中自助餐</t>
  </si>
  <si>
    <t>食物+10</t>
  </si>
  <si>
    <t>effect add_deposit = d_meals_in_pods</t>
  </si>
  <si>
    <t>effect remove_deposit = d_meals_in_pods</t>
  </si>
  <si>
    <t>运转中的工厂</t>
  </si>
  <si>
    <t>操作员岗位+1，每25人+1操作员岗位</t>
  </si>
  <si>
    <t>effect add_deposit = d_ancient_manufactorium_working</t>
  </si>
  <si>
    <t>effect remove_deposit = d_ancient_manufactorium_working</t>
  </si>
  <si>
    <t>事件链：山体地下工厂</t>
  </si>
  <si>
    <t>工厂回收厂</t>
  </si>
  <si>
    <t>拆解手岗位+2</t>
  </si>
  <si>
    <t>effect add_deposit = d_ancient_manufactorium_scrapyard</t>
  </si>
  <si>
    <t>effect remove_deposit = d_ancient_manufactorium_scrapyard</t>
  </si>
  <si>
    <t>被毁的舱室</t>
  </si>
  <si>
    <t>矿物+1，合金+1</t>
  </si>
  <si>
    <t>effect add_deposit = d_ancient_manufactorium_crater</t>
  </si>
  <si>
    <t>effect remove_deposit = d_ancient_manufactorium_crater</t>
  </si>
  <si>
    <t>山体地下舱室</t>
  </si>
  <si>
    <t>effect add_deposit = d_ancient_manufactorium_vaultexploration</t>
  </si>
  <si>
    <t>effect remove_deposit = d_ancient_manufactorium_vaultexploration</t>
  </si>
  <si>
    <t>农业区划+3，泥潭技工岗位+1</t>
  </si>
  <si>
    <t>effect add_deposit = d_metallic_puddles</t>
  </si>
  <si>
    <t>effect remove_deposit = d_metallic_puddles</t>
  </si>
  <si>
    <t>事件链：金属泥潭</t>
  </si>
  <si>
    <t>荷斗</t>
  </si>
  <si>
    <t>岗位产出的物理学+20%</t>
  </si>
  <si>
    <t>effect add_deposit = d_impossiblecorrie</t>
  </si>
  <si>
    <t>effect remove_deposit = d_impossiblecorrie</t>
  </si>
  <si>
    <t>事件链：不可能的凹地</t>
  </si>
  <si>
    <t>蓝荷原型</t>
  </si>
  <si>
    <t>转换者岗位+1</t>
  </si>
  <si>
    <t>effect add_deposit = d_bluelotus</t>
  </si>
  <si>
    <t>effect remove_deposit = d_bluelotus</t>
  </si>
  <si>
    <t>蓝荷设施</t>
  </si>
  <si>
    <t>转换者岗位+2</t>
  </si>
  <si>
    <t>effect add_deposit = d_bluelotus2</t>
  </si>
  <si>
    <t>effect remove_deposit = d_bluelotus2</t>
  </si>
  <si>
    <t>蓝荷废墟</t>
  </si>
  <si>
    <t>合金+1</t>
  </si>
  <si>
    <t>effect add_deposit = d_ruin_bluelotus</t>
  </si>
  <si>
    <t>effect remove_deposit = d_ruin_bluelotus</t>
  </si>
  <si>
    <t>蓝荷坑</t>
  </si>
  <si>
    <t>采矿区划+1，合金+2</t>
  </si>
  <si>
    <t>effect add_deposit = d_crater_bluelotus</t>
  </si>
  <si>
    <t>effect remove_deposit = d_crater_bluelotus</t>
  </si>
  <si>
    <t>地下农作物洞穴</t>
  </si>
  <si>
    <t>最大区划数+3，农业区划+3</t>
  </si>
  <si>
    <t>effect add_deposit = d_underground_farm</t>
  </si>
  <si>
    <t>effect remove_deposit = d_underground_farm</t>
  </si>
  <si>
    <t>事件链：地底人文明</t>
  </si>
  <si>
    <t>地下矿井</t>
  </si>
  <si>
    <t>最大区划数+3，采矿区划+3</t>
  </si>
  <si>
    <t>effect add_deposit = d_underground_mine</t>
  </si>
  <si>
    <t>effect remove_deposit = d_underground_mine</t>
  </si>
  <si>
    <t>地下发电区域</t>
  </si>
  <si>
    <t>最大区划数+3，发电区划+3</t>
  </si>
  <si>
    <t>effect add_deposit = d_underground_generator</t>
  </si>
  <si>
    <t>effect remove_deposit = d_underground_generator</t>
  </si>
  <si>
    <t>人头涌动的农业洞穴</t>
  </si>
  <si>
    <t>effect add_deposit = d_underground_farm_blocked</t>
  </si>
  <si>
    <t>effect remove_deposit = d_underground_farm_blocked</t>
  </si>
  <si>
    <t>人头涌动的矿井</t>
  </si>
  <si>
    <t>effect add_deposit = d_underground_mine_blocked</t>
  </si>
  <si>
    <t>effect remove_deposit = d_underground_mine_blocked</t>
  </si>
  <si>
    <t>人头涌动的发电区域</t>
  </si>
  <si>
    <t>effect add_deposit = d_underground_generator_blocked</t>
  </si>
  <si>
    <t>effect remove_deposit = d_underground_generator_blocked</t>
  </si>
  <si>
    <t>尸横遍野的洞穴</t>
  </si>
  <si>
    <t>effect add_deposit = d_underground_farm_dead</t>
  </si>
  <si>
    <t>effect remove_deposit = d_underground_farm_dead</t>
  </si>
  <si>
    <t>尸横遍野的矿井</t>
  </si>
  <si>
    <t>effect add_deposit = d_underground_mine_dead</t>
  </si>
  <si>
    <t>effect remove_deposit = d_underground_mine_dead</t>
  </si>
  <si>
    <t>尸横遍野的发电区</t>
  </si>
  <si>
    <t>effect add_deposit = d_underground_generator_dead</t>
  </si>
  <si>
    <t>effect remove_deposit = d_underground_generator_dead</t>
  </si>
  <si>
    <t>地下会晤区域</t>
  </si>
  <si>
    <t>最大区划数+2，发电区划+2，
地下住民联络官岗位+1，每20人+1个地下住民联络官</t>
  </si>
  <si>
    <t>effect add_deposit = d_underground_contact_zone</t>
  </si>
  <si>
    <t>effect remove_deposit = d_underground_contact_zone</t>
  </si>
  <si>
    <t>派对狂热</t>
  </si>
  <si>
    <t>舒适度+20%，气体采集井+1，人口增长速度+15%</t>
  </si>
  <si>
    <t>effect add_deposit = d_disco_planet</t>
  </si>
  <si>
    <t>effect remove_deposit = d_disco_planet</t>
  </si>
  <si>
    <t>事件链：舞蹈瘟疫</t>
  </si>
  <si>
    <t>舒适度+20%，人口增长速度+15%</t>
  </si>
  <si>
    <t>effect add_deposit = d_disco_planet2</t>
  </si>
  <si>
    <t>effect remove_deposit = d_disco_planet2</t>
  </si>
  <si>
    <t>特殊星系类</t>
  </si>
  <si>
    <t>特殊
星系</t>
  </si>
  <si>
    <t>北欧再开发区域</t>
  </si>
  <si>
    <t>effect add_deposit = d_scandinavian_reclamation_sector</t>
  </si>
  <si>
    <t>effect remove_deposit = d_scandinavian_reclamation_sector</t>
  </si>
  <si>
    <t>地球</t>
  </si>
  <si>
    <t>太平洋海藻带</t>
  </si>
  <si>
    <t>effect add_deposit = d_pacific_algae_tracts</t>
  </si>
  <si>
    <t>effect remove_deposit = d_pacific_algae_tracts</t>
  </si>
  <si>
    <t>撒哈拉水利工程</t>
  </si>
  <si>
    <t>effect add_deposit = d_saharan_irrigation_project</t>
  </si>
  <si>
    <t>effect remove_deposit = d_saharan_irrigation_project</t>
  </si>
  <si>
    <t>美索不达米亚城市走廊</t>
  </si>
  <si>
    <t>effect add_deposit = d_mesopotamian_urban_corridor</t>
  </si>
  <si>
    <t>effect remove_deposit = d_mesopotamian_urban_corridor</t>
  </si>
  <si>
    <t>德里城区</t>
  </si>
  <si>
    <t>effect add_deposit = d_delhi_sprawl</t>
  </si>
  <si>
    <t>effect remove_deposit = d_delhi_sprawl</t>
  </si>
  <si>
    <t>波士顿-华盛顿都市枢纽</t>
  </si>
  <si>
    <t>effect add_deposit = d_boswash_metropolitan_axis</t>
  </si>
  <si>
    <t>effect remove_deposit = d_boswash_metropolitan_axis</t>
  </si>
  <si>
    <t>珠江都市集群区</t>
  </si>
  <si>
    <t>effect add_deposit = d_pearl_river_agglomerate</t>
  </si>
  <si>
    <t>effect remove_deposit = d_pearl_river_agglomerate</t>
  </si>
  <si>
    <t>毛里塔尼亚安全区域</t>
  </si>
  <si>
    <t>effect add_deposit = d_mauritanian_security_zone</t>
  </si>
  <si>
    <t>effect remove_deposit = d_mauritanian_security_zone</t>
  </si>
  <si>
    <t>阿尔伯塔巨型陨石坑</t>
  </si>
  <si>
    <t>effect add_deposit = d_great_albertan_crater</t>
  </si>
  <si>
    <t>effect remove_deposit = d_great_albertan_crater</t>
  </si>
  <si>
    <t>太平洋垃圾带</t>
  </si>
  <si>
    <t>effect add_deposit = d_great_pacific_garbage_patch</t>
  </si>
  <si>
    <t>effect remove_deposit = d_great_pacific_garbage_patch</t>
  </si>
  <si>
    <t>effect add_deposit = d_failing_infrastructure_earth</t>
  </si>
  <si>
    <t>effect remove_deposit = d_failing_infrastructure_earth</t>
  </si>
  <si>
    <t>毁坏的步行街</t>
  </si>
  <si>
    <t>effect add_deposit = d_star_mall_promenade_blocker</t>
  </si>
  <si>
    <t>effect remove_deposit = d_star_mall_promenade_blocker</t>
  </si>
  <si>
    <t>星达广场</t>
  </si>
  <si>
    <t>步行街</t>
  </si>
  <si>
    <t>贸易额+25%，生物人口幸福度+10%</t>
  </si>
  <si>
    <t>effect add_deposit = d_star_mall_promenade</t>
  </si>
  <si>
    <t>effect remove_deposit = d_star_mall_promenade</t>
  </si>
  <si>
    <t>废弃辅翼</t>
  </si>
  <si>
    <t>effect add_deposit = d_star_mall_blocker</t>
  </si>
  <si>
    <t>effect remove_deposit = d_star_mall_blocker</t>
  </si>
  <si>
    <t>火山活动</t>
  </si>
  <si>
    <t>采矿区划+3，微粒捕获阱+1</t>
  </si>
  <si>
    <t>effect add_deposit = d_volcanic_active_planet</t>
  </si>
  <si>
    <t>effect remove_deposit = d_volcanic_active_planet</t>
  </si>
  <si>
    <t>特殊星系：瓦珀博</t>
  </si>
  <si>
    <t>侵略性野生动物</t>
  </si>
  <si>
    <t>农业区划+1，每10人+1个士兵岗位</t>
  </si>
  <si>
    <t>effect add_deposit = d_hostile_fauna</t>
  </si>
  <si>
    <t>effect remove_deposit = d_hostile_fauna</t>
  </si>
  <si>
    <t>特殊星系：伊弗施</t>
  </si>
  <si>
    <t>侵略性植物</t>
  </si>
  <si>
    <t>农业区划+1，士兵岗位+1</t>
  </si>
  <si>
    <t>effect add_deposit = d_hostile_flora</t>
  </si>
  <si>
    <t>effect remove_deposit = d_hostile_flora</t>
  </si>
  <si>
    <t>坠毁舰群</t>
  </si>
  <si>
    <t>住房+1，最大区划数-1，
岗位产出的矿物-5%，拆解矿工岗位+1</t>
  </si>
  <si>
    <t>effect add_deposit = d_space_ship_graveyard</t>
  </si>
  <si>
    <t>effect remove_deposit = d_space_ship_graveyard</t>
  </si>
  <si>
    <t>特殊星系：塔普入</t>
  </si>
  <si>
    <t>坠毁船坞</t>
  </si>
  <si>
    <t>住房+8，发电区划+3，采矿区划+3，
每4人+1拆解矿工岗位</t>
  </si>
  <si>
    <t>effect add_deposit = d_fallen_orbital_shipyard</t>
  </si>
  <si>
    <t>effect remove_deposit = d_fallen_orbital_shipyard</t>
  </si>
  <si>
    <t>满目疮痍的大地</t>
  </si>
  <si>
    <t>技工产出的能量币+2</t>
  </si>
  <si>
    <t>effect add_deposit = d_pulsar_scarred</t>
  </si>
  <si>
    <t>effect remove_deposit = d_pulsar_scarred</t>
  </si>
  <si>
    <t>远古设施</t>
  </si>
  <si>
    <t>发电区划+3，研究人员岗位+2</t>
  </si>
  <si>
    <t>effect add_deposit = d_ancient_facilities</t>
  </si>
  <si>
    <t>effect remove_deposit = d_ancient_facilities</t>
  </si>
  <si>
    <t>辐射山谷</t>
  </si>
  <si>
    <t>effect add_deposit = d_irradiated_valley</t>
  </si>
  <si>
    <t>effect remove_deposit = d_irradiated_valley</t>
  </si>
  <si>
    <t>特殊星系：超强耀斑</t>
  </si>
  <si>
    <t>扎娜姆之谷</t>
  </si>
  <si>
    <t>岗位产出的三种科学+30%，研究人员岗位+4</t>
  </si>
  <si>
    <t>effect add_deposit = d_valley_of_zanaam</t>
  </si>
  <si>
    <t>effect remove_deposit = d_valley_of_zanaam</t>
  </si>
  <si>
    <t>特殊星系：扎娜姆</t>
  </si>
  <si>
    <t>远古轰炸弹坑</t>
  </si>
  <si>
    <t>岗位产出的物理学+20% 研究人员岗位+2</t>
  </si>
  <si>
    <t>effect add_deposit = d_ancient_bombardment_craters</t>
  </si>
  <si>
    <t>effect remove_deposit = d_ancient_bombardment_craters</t>
  </si>
  <si>
    <t>特殊星系：太阳系</t>
  </si>
  <si>
    <t>effect add_deposit = d_ancient_battlefield</t>
  </si>
  <si>
    <t>effect remove_deposit = d_ancient_battlefield</t>
  </si>
  <si>
    <t>辐射废墟</t>
  </si>
  <si>
    <t>effect add_deposit = d_irradiated_ruins</t>
  </si>
  <si>
    <t>effect remove_deposit = d_irradiated_ruins</t>
  </si>
  <si>
    <t>远古沉沦城</t>
  </si>
  <si>
    <t>采矿区划+3，工业区建造速度+10%</t>
  </si>
  <si>
    <t>effect add_deposit = d_polaris_city</t>
  </si>
  <si>
    <t>effect remove_deposit = d_polaris_city</t>
  </si>
  <si>
    <t>特殊星系：勾陈一</t>
  </si>
  <si>
    <t>纳米虫群遗骸</t>
  </si>
  <si>
    <t>采矿区划+3，水晶矿井+2</t>
  </si>
  <si>
    <t>effect add_deposit = d_nano_corpses</t>
  </si>
  <si>
    <t>effect remove_deposit = d_nano_corpses</t>
  </si>
  <si>
    <t>特殊星系：帕尔乌斯</t>
  </si>
  <si>
    <t>宇宙风暴类</t>
  </si>
  <si>
    <t>电力
风暴</t>
  </si>
  <si>
    <t>带电海洋</t>
  </si>
  <si>
    <t>发电区划+1，岗位生产能量币+5%，宜居度-5%</t>
  </si>
  <si>
    <t>effect add_deposit = d_electrified_oceans</t>
  </si>
  <si>
    <t>effect remove_deposit = d_electrified_oceans</t>
  </si>
  <si>
    <t>雷击废墟</t>
  </si>
  <si>
    <t>研究速度（材料学）+15%</t>
  </si>
  <si>
    <t>effect add_deposit = d_electric_storm_1_engineering</t>
  </si>
  <si>
    <t>effect remove_deposit = d_electric_storm_1_engineering</t>
  </si>
  <si>
    <t>行星伤疤</t>
  </si>
  <si>
    <t>岗位生产的凝聚力+6%（根据风暴特征数量变化）</t>
  </si>
  <si>
    <t>effect add_deposit = d_electric_storm_2_unity</t>
  </si>
  <si>
    <t>effect remove_deposit = d_electric_storm_2_unity</t>
  </si>
  <si>
    <t>静默舰队</t>
  </si>
  <si>
    <t>研究速度（推进力学，力场操控）+10%</t>
  </si>
  <si>
    <t>effect add_deposit = d_electric_storm_3_physics</t>
  </si>
  <si>
    <t>effect remove_deposit = d_electric_storm_3_physics</t>
  </si>
  <si>
    <t>粒子
风暴</t>
  </si>
  <si>
    <t>被风暴毁的郊区</t>
  </si>
  <si>
    <t>岗位生产的社会学+10%，最大区划数-2</t>
  </si>
  <si>
    <t>effect add_deposit = d_particle_storm_1_society</t>
  </si>
  <si>
    <t>effect remove_deposit = d_particle_storm_1_society</t>
  </si>
  <si>
    <t>浩宇风暴</t>
  </si>
  <si>
    <t>岗位生产的凝聚力+10%，最大区划数-2</t>
  </si>
  <si>
    <t>effect add_deposit = d_particle_storm_2_unity</t>
  </si>
  <si>
    <t>effect remove_deposit = d_particle_storm_2_unity</t>
  </si>
  <si>
    <t>不稳定的位面</t>
  </si>
  <si>
    <t>微粒捕获岗位+1</t>
  </si>
  <si>
    <t>effect add_deposit = d_particle_storm_3_motes</t>
  </si>
  <si>
    <t>effect remove_deposit = d_particle_storm_3_motes</t>
  </si>
  <si>
    <t>重力
风暴</t>
  </si>
  <si>
    <t>天空之山</t>
  </si>
  <si>
    <t>采矿区划+2，矿工物理学+1</t>
  </si>
  <si>
    <t>effect add_deposit = d_sky_mountain</t>
  </si>
  <si>
    <t>effect remove_deposit = d_sky_mountain</t>
  </si>
  <si>
    <t>鸟类保护区</t>
  </si>
  <si>
    <t>effect add_deposit = d_avian_reserve</t>
  </si>
  <si>
    <t>effect remove_deposit = d_avian_reserve</t>
  </si>
  <si>
    <t>压实的平原</t>
  </si>
  <si>
    <t>最大区划数+3</t>
  </si>
  <si>
    <t>effect add_deposit = d_gravity_storm_1_districts</t>
  </si>
  <si>
    <t>effect remove_deposit = d_gravity_storm_1_districts</t>
  </si>
  <si>
    <t>粉碎纪念碑</t>
  </si>
  <si>
    <t>岗位生产的凝聚力+10%</t>
  </si>
  <si>
    <t>effect add_deposit = d_gravity_storm_2_unity</t>
  </si>
  <si>
    <t>effect remove_deposit = d_gravity_storm_2_unity</t>
  </si>
  <si>
    <t>重力洞穴</t>
  </si>
  <si>
    <t>岗位生产的工程学+20%，最大区划数-1</t>
  </si>
  <si>
    <t>effect add_deposit = d_gravity_storm_3_engineering</t>
  </si>
  <si>
    <t>effect remove_deposit = d_gravity_storm_3_engineering</t>
  </si>
  <si>
    <t>磁力
风暴</t>
  </si>
  <si>
    <t>磁化矿石</t>
  </si>
  <si>
    <t>采矿区划+3，岗位生产的矿物+25%，最大区划数+3</t>
  </si>
  <si>
    <t>effect add_deposit = d_magnetic_storm_1_minerals</t>
  </si>
  <si>
    <t>effect remove_deposit = d_magnetic_storm_1_minerals</t>
  </si>
  <si>
    <t>风暴铸造</t>
  </si>
  <si>
    <t>冶金师维护费-30%，冶金师产出+30%</t>
  </si>
  <si>
    <t>effect add_deposit = d_magnetic_storm_2_alloys</t>
  </si>
  <si>
    <t>effect remove_deposit = d_magnetic_storm_2_alloys</t>
  </si>
  <si>
    <t>天翔高原</t>
  </si>
  <si>
    <t>采矿区划+1，岗位生产的矿物+10%
最大区划数+1，制造者合金产出+10%</t>
  </si>
  <si>
    <t>effect add_deposit = d_magnetic_storm_3_mix</t>
  </si>
  <si>
    <t>effect remove_deposit = d_magnetic_storm_3_mix</t>
  </si>
  <si>
    <t>辐射
风暴</t>
  </si>
  <si>
    <t>退化的臭氧层</t>
  </si>
  <si>
    <t>岗位生产的能量币+100%，人口增长速度-25%</t>
  </si>
  <si>
    <t>effect add_deposit = d_solar_storm_1_energy</t>
  </si>
  <si>
    <t>effect remove_deposit = d_solar_storm_1_energy</t>
  </si>
  <si>
    <t>辐射高地</t>
  </si>
  <si>
    <t>effect add_deposit = d_solar_storm_2_districts</t>
  </si>
  <si>
    <t>effect remove_deposit = d_solar_storm_2_districts</t>
  </si>
  <si>
    <t>发光沙漠</t>
  </si>
  <si>
    <t>岗位生产的能量币+10%，贸易额+10%</t>
  </si>
  <si>
    <t>effect add_deposit = d_solar_storm_3_output</t>
  </si>
  <si>
    <t>effect remove_deposit = d_solar_storm_3_output</t>
  </si>
  <si>
    <t>星尘
风暴</t>
  </si>
  <si>
    <t>羽毛状水晶矿</t>
  </si>
  <si>
    <t>水晶开采岗位+2</t>
  </si>
  <si>
    <t>effect add_deposit = d_celestial_storm_1_mines</t>
  </si>
  <si>
    <t>effect remove_deposit = d_celestial_storm_1_mines</t>
  </si>
  <si>
    <t>史前沉淀</t>
  </si>
  <si>
    <t>岗位生产的社会学+10%</t>
  </si>
  <si>
    <t>effect add_deposit = d_celestial_storm_2_society</t>
  </si>
  <si>
    <t>effect remove_deposit = d_celestial_storm_2_society</t>
  </si>
  <si>
    <t>星辰沙丘</t>
  </si>
  <si>
    <t>水晶开采岗位+3</t>
  </si>
  <si>
    <t>effect add_deposit = d_celestial_storm_3_crystal</t>
  </si>
  <si>
    <t>effect remove_deposit = d_celestial_storm_3_crystal</t>
  </si>
  <si>
    <t>虚境
风暴</t>
  </si>
  <si>
    <t>幽灵峡谷</t>
  </si>
  <si>
    <t>岗位生产的凝聚力+10%，灵能使产出+20%
最大区划数-1，稳定度-5%，泽珞+1</t>
  </si>
  <si>
    <t>effect add_deposit = d_ghostly_canyon</t>
  </si>
  <si>
    <t>effect remove_deposit = d_ghostly_canyon</t>
  </si>
  <si>
    <t>虚境寄生虫</t>
  </si>
  <si>
    <t>岗位生产的社会学+10%，人口增长速度+10%</t>
  </si>
  <si>
    <t>effect add_deposit = d_shroud_storm_1_society</t>
  </si>
  <si>
    <t>effect remove_deposit = d_shroud_storm_1_society</t>
  </si>
  <si>
    <t>泽珞场</t>
  </si>
  <si>
    <t>幸福度+10%，农业区划-1，泽珞+2</t>
  </si>
  <si>
    <t>effect add_deposit = d_shroud_storm_2_zro</t>
  </si>
  <si>
    <t>effect remove_deposit = d_shroud_storm_2_zro</t>
  </si>
  <si>
    <t>湖中实体</t>
  </si>
  <si>
    <t>幸福度+25%，唯心主义思潮吸引力+50%</t>
  </si>
  <si>
    <t>effect add_deposit = d_shroud_storm_3_happy</t>
  </si>
  <si>
    <t>effect remove_deposit = d_shroud_storm_3_happy</t>
  </si>
  <si>
    <t>起源国策类</t>
  </si>
  <si>
    <t>贫民窟</t>
  </si>
  <si>
    <t>effect add_deposit = d_decrepit_dwellings</t>
  </si>
  <si>
    <t>effect remove_deposit = d_decrepit_dwellings</t>
  </si>
  <si>
    <t>开局母星</t>
  </si>
  <si>
    <t>采矿区划+4，岗位产出的社会学+10%</t>
  </si>
  <si>
    <t>effect add_deposit = d_metal_boneyard</t>
  </si>
  <si>
    <t>effect remove_deposit = d_metal_boneyard</t>
  </si>
  <si>
    <t>机械开局母星</t>
  </si>
  <si>
    <t>遗落文明</t>
  </si>
  <si>
    <t>effect add_deposit = d_forgotten_civilization</t>
  </si>
  <si>
    <t>effect remove_deposit = d_forgotten_civilization</t>
  </si>
  <si>
    <t>理想城废墟</t>
  </si>
  <si>
    <t>effect add_deposit = d_ruined_arcology</t>
  </si>
  <si>
    <t>effect remove_deposit = d_ruined_arcology</t>
  </si>
  <si>
    <t>考古遗址</t>
  </si>
  <si>
    <t>effect add_deposit = d_archaeological_site</t>
  </si>
  <si>
    <t>effect remove_deposit = d_archaeological_site</t>
  </si>
  <si>
    <t>爆发性真菌增生</t>
  </si>
  <si>
    <t>effect add_deposit = d_seed_bombing_fungoid_blocker</t>
  </si>
  <si>
    <t>effect remove_deposit = d_seed_bombing_fungoid_blocker</t>
  </si>
  <si>
    <t>爆发性森林塔生</t>
  </si>
  <si>
    <t>effect add_deposit = d_seed_bombing_plantoid_blocker</t>
  </si>
  <si>
    <t>effect remove_deposit = d_seed_bombing_plantoid_blocker</t>
  </si>
  <si>
    <t>奥术发电机</t>
  </si>
  <si>
    <t>effect add_deposit = d_arcane_generator</t>
  </si>
  <si>
    <t>effect remove_deposit = d_arcane_generator</t>
  </si>
  <si>
    <t>远古废墟</t>
  </si>
  <si>
    <t>effect add_deposit = d_segment_rubble_1</t>
  </si>
  <si>
    <t>effect remove_deposit = d_segment_rubble_1</t>
  </si>
  <si>
    <t>effect add_deposit = d_segment_rubble_1_small</t>
  </si>
  <si>
    <t>effect remove_deposit = d_segment_rubble_1_small</t>
  </si>
  <si>
    <t>effect add_deposit = d_segment_rubble_2</t>
  </si>
  <si>
    <t>effect remove_deposit = d_segment_rubble_2</t>
  </si>
  <si>
    <t>effect add_deposit = d_segment_rubble_3</t>
  </si>
  <si>
    <t>effect remove_deposit = d_segment_rubble_3</t>
  </si>
  <si>
    <t>effect add_deposit = d_segment_rubble_4</t>
  </si>
  <si>
    <t>effect remove_deposit = d_segment_rubble_4</t>
  </si>
  <si>
    <t>残破隧道</t>
  </si>
  <si>
    <t>effect add_deposit = d_decrepit_tunnels_1</t>
  </si>
  <si>
    <t>effect remove_deposit = d_decrepit_tunnels_1</t>
  </si>
  <si>
    <t>effect add_deposit = d_decrepit_tunnels_2</t>
  </si>
  <si>
    <t>effect remove_deposit = d_decrepit_tunnels_2</t>
  </si>
  <si>
    <t>effect add_deposit = d_decrepit_tunnels_3</t>
  </si>
  <si>
    <t>effect remove_deposit = d_decrepit_tunnels_3</t>
  </si>
  <si>
    <t>失常的反应堆</t>
  </si>
  <si>
    <t>最大区划数-5，区划与建筑能量币维护费+100%</t>
  </si>
  <si>
    <t>effect add_deposit = d_malfunctioning_reactor</t>
  </si>
  <si>
    <t>effect remove_deposit = d_malfunctioning_reactor</t>
  </si>
  <si>
    <t>故障的昼夜调节器</t>
  </si>
  <si>
    <t>最大区划数-2，宜居性上限-25%</t>
  </si>
  <si>
    <t>effect add_deposit = d_sr_diurnal_regulator</t>
  </si>
  <si>
    <t>effect remove_deposit = d_sr_diurnal_regulator</t>
  </si>
  <si>
    <t>不稳的真空场</t>
  </si>
  <si>
    <t>effect add_deposit = d_sr_vacuum_fields</t>
  </si>
  <si>
    <t>effect remove_deposit = d_sr_vacuum_fields</t>
  </si>
  <si>
    <t>失调的环结构陀螺</t>
  </si>
  <si>
    <t>effect add_deposit = d_sr_ring_gyros</t>
  </si>
  <si>
    <t>effect remove_deposit = d_sr_ring_gyros</t>
  </si>
  <si>
    <t>电网短缺</t>
  </si>
  <si>
    <t>effect add_deposit = d_sr_power_grid</t>
  </si>
  <si>
    <t>effect remove_deposit = d_sr_power_grid</t>
  </si>
  <si>
    <t>人口增长速度+15%，岗位产出的社会学+10% 
住房+10，农业区划+4，食物-4</t>
  </si>
  <si>
    <t>effect add_deposit = d_tree_of_life_home</t>
  </si>
  <si>
    <t>effect remove_deposit = d_tree_of_life_home</t>
  </si>
  <si>
    <t>人口增长速度+10%，岗位产出的社会学+10%
住房+5，农业区划+2，食物-2</t>
  </si>
  <si>
    <t>effect add_deposit = d_tree_of_life_colony</t>
  </si>
  <si>
    <t>effect remove_deposit = d_tree_of_life_colony</t>
  </si>
  <si>
    <t>埋藏的石质生物</t>
  </si>
  <si>
    <t>清除后创建一个主体物种人口</t>
  </si>
  <si>
    <t>effect add_deposit = d_buried_lithoids</t>
  </si>
  <si>
    <t>effect remove_deposit = d_buried_lithoids</t>
  </si>
  <si>
    <t>effect add_deposit = d_buried_lithoids_overlord</t>
  </si>
  <si>
    <t>effect remove_deposit = d_buried_lithoids_overlord</t>
  </si>
  <si>
    <t>巨型陨石坑</t>
  </si>
  <si>
    <t>增强石质特质的效果+50%，人口增长速度+25%，
最大区划数+6，农业区划-6，采矿区划+6</t>
  </si>
  <si>
    <t>effect add_deposit = d_lithoid_crater</t>
  </si>
  <si>
    <t>effect remove_deposit = d_lithoid_crater</t>
  </si>
  <si>
    <t>统合资源</t>
  </si>
  <si>
    <t>矿物+25</t>
  </si>
  <si>
    <t>effect add_deposit = d_machine_minerals</t>
  </si>
  <si>
    <t>effect remove_deposit = d_machine_minerals</t>
  </si>
  <si>
    <t>有机浊浆</t>
  </si>
  <si>
    <t>食物+15</t>
  </si>
  <si>
    <t>effect add_deposit = d_organic_slurry</t>
  </si>
  <si>
    <t>effect remove_deposit = d_organic_slurry</t>
  </si>
  <si>
    <t>始祖巢穴</t>
  </si>
  <si>
    <t>每月有机人口生长+1，稳定度+5，舒适度+20%</t>
  </si>
  <si>
    <t>effect add_deposit = d_progenitor</t>
  </si>
  <si>
    <t>effect remove_deposit = d_progenitor</t>
  </si>
  <si>
    <t>空的始祖巢穴</t>
  </si>
  <si>
    <t>复合子个体产出-10%，稳定度-10，舒适度-40%，
凝聚力-5</t>
  </si>
  <si>
    <t>effect add_deposit = d_progenitor_empty</t>
  </si>
  <si>
    <t>effect remove_deposit = d_progenitor_empty</t>
  </si>
  <si>
    <t>废弃城市</t>
  </si>
  <si>
    <t>effect add_deposit = d_abandoned_cities</t>
  </si>
  <si>
    <t>effect remove_deposit = d_abandoned_cities</t>
  </si>
  <si>
    <t>老旧城镇</t>
  </si>
  <si>
    <t>effect add_deposit = d_old_towns</t>
  </si>
  <si>
    <t>effect remove_deposit = d_old_towns</t>
  </si>
  <si>
    <t>生物城邦</t>
  </si>
  <si>
    <t>最大区划数-1，犯罪度+5，稳定度-5</t>
  </si>
  <si>
    <t>effect add_deposit = d_biological_enclaves</t>
  </si>
  <si>
    <t>effect remove_deposit = d_biological_enclaves</t>
  </si>
  <si>
    <t>奥术复制器</t>
  </si>
  <si>
    <t>消费品+10，合金+20</t>
  </si>
  <si>
    <t>effect add_deposit = d_arcane_replicator</t>
  </si>
  <si>
    <t>effect remove_deposit = d_arcane_replicator</t>
  </si>
  <si>
    <t>废弃的大型轨道站</t>
  </si>
  <si>
    <t>宜居性上限-5%，最大区划数-0.50</t>
  </si>
  <si>
    <t>effect add_deposit = d_ruined_major_orbital</t>
  </si>
  <si>
    <t>effect remove_deposit = d_ruined_major_orbital</t>
  </si>
  <si>
    <t>废弃的小型轨道站</t>
  </si>
  <si>
    <t>宜居性上限-5%</t>
  </si>
  <si>
    <t>effect add_deposit = d_ruined_minor_orbital</t>
  </si>
  <si>
    <t>effect remove_deposit = d_ruined_minor_orbital</t>
  </si>
  <si>
    <t>联邦纪念碑</t>
  </si>
  <si>
    <t>帝国修正：每月影响力+0.25</t>
  </si>
  <si>
    <t>effect add_deposit = d_federation_hegemony_monument_1</t>
  </si>
  <si>
    <t>effect remove_deposit = d_federation_hegemony_monument_1</t>
  </si>
  <si>
    <t>帝国修正：每月影响力+0.50</t>
  </si>
  <si>
    <t>effect add_deposit = d_federation_hegemony_monument_2</t>
  </si>
  <si>
    <t>effect remove_deposit = d_federation_hegemony_monument_2</t>
  </si>
  <si>
    <t>故障的复制者舱室</t>
  </si>
  <si>
    <t>复制者岗位-1，最大区划数-1</t>
  </si>
  <si>
    <t>effect add_deposit = d_resource_consolidation_1</t>
  </si>
  <si>
    <t>effect remove_deposit = d_resource_consolidation_1</t>
  </si>
  <si>
    <t>坠毁的货船</t>
  </si>
  <si>
    <t>住房-10%，矿物+3</t>
  </si>
  <si>
    <t>effect add_deposit = d_admirals_bickering_crashed_cargo_ship</t>
  </si>
  <si>
    <t>effect remove_deposit = d_admirals_bickering_crashed_cargo_ship</t>
  </si>
  <si>
    <t>毒性废料</t>
  </si>
  <si>
    <t>岗位产出的社会学+10%，最大区划数-3</t>
  </si>
  <si>
    <t>effect add_deposit = d_technocracy_toxic_waste_blocker</t>
  </si>
  <si>
    <t>effect remove_deposit = d_technocracy_toxic_waste_blocker</t>
  </si>
  <si>
    <t>荒地</t>
  </si>
  <si>
    <t>岗位产出的社会学+10%，人口增长减少 25%</t>
  </si>
  <si>
    <t>effect add_deposit = d_technocracy_barren_lands_blocker</t>
  </si>
  <si>
    <t>effect remove_deposit = d_technocracy_barren_lands_blocker</t>
  </si>
  <si>
    <t>毒水</t>
  </si>
  <si>
    <t>岗位产出的物理学+10%，人口增长减少 25%</t>
  </si>
  <si>
    <t>effect add_deposit = d_technocracy_toxic_ocean_blocker</t>
  </si>
  <si>
    <t>effect remove_deposit = d_technocracy_toxic_ocean_blocker</t>
  </si>
  <si>
    <t>熔融废土</t>
  </si>
  <si>
    <t>岗位产出的物理学+10%，最大区划数-3</t>
  </si>
  <si>
    <t>effect add_deposit = d_technocracy_molten_waste_blocker</t>
  </si>
  <si>
    <t>effect remove_deposit = d_technocracy_molten_waste_blocker</t>
  </si>
  <si>
    <t>最大拾荒站+6</t>
  </si>
  <si>
    <t>effect add_deposit = d_crashed_slaver_ship</t>
  </si>
  <si>
    <t>effect remove_deposit = d_crashed_slaver_ship</t>
  </si>
  <si>
    <t>挣脱桎梏纪念碑</t>
  </si>
  <si>
    <t>文化工作者岗位+2</t>
  </si>
  <si>
    <t>effect add_deposit = d_crashed_slaver_ship_memorial</t>
  </si>
  <si>
    <t>effect remove_deposit = d_crashed_slaver_ship_memorial</t>
  </si>
  <si>
    <t>舰船残骸</t>
  </si>
  <si>
    <t>effect add_deposit = d_ship_debris_broken_shackles_blocker</t>
  </si>
  <si>
    <t>effect remove_deposit = d_ship_debris_broken_shackles_blocker</t>
  </si>
  <si>
    <t>effect add_deposit = d_ship_debris_payback_blocker</t>
  </si>
  <si>
    <t>effect remove_deposit = d_ship_debris_payback_blocker</t>
  </si>
  <si>
    <t>科技宝库</t>
  </si>
  <si>
    <t>岗位产出的三种科学+10%，
最大零重力研究区划+8，研究人员岗位+2</t>
  </si>
  <si>
    <t>effect add_deposit = d_payback_habitat_research</t>
  </si>
  <si>
    <t>effect remove_deposit = d_payback_habitat_research</t>
  </si>
  <si>
    <t>大气注入器</t>
  </si>
  <si>
    <t>宜居性+40%</t>
  </si>
  <si>
    <t>effect add_deposit = d_msi_air_freshener</t>
  </si>
  <si>
    <t>effect remove_deposit = d_msi_air_freshener</t>
  </si>
  <si>
    <t>次元操纵装置</t>
  </si>
  <si>
    <t>每个骑士团辖地将额外提供+0.5建筑槽和+1住房，
最大区划数+50%，暗物质-1</t>
  </si>
  <si>
    <t>effect add_deposit = d_dimensional_manipulation_device</t>
  </si>
  <si>
    <t>effect remove_deposit = d_dimensional_manipulation_device</t>
  </si>
  <si>
    <t>枯潮大地</t>
  </si>
  <si>
    <t>effect add_deposit = d_toxic_god_blight_upon_the_land</t>
  </si>
  <si>
    <t>effect remove_deposit = d_toxic_god_blight_upon_the_land</t>
  </si>
  <si>
    <t>枯潮之忆</t>
  </si>
  <si>
    <t>官僚产出的凝聚力+1，帝国修正公民人口幸福度+10%</t>
  </si>
  <si>
    <t>effect add_deposit = d_toxic_god_blight_upon_the_land_upgraded</t>
  </si>
  <si>
    <t>effect remove_deposit = d_toxic_god_blight_upon_the_land_upgraded</t>
  </si>
  <si>
    <t>圣临虫群</t>
  </si>
  <si>
    <t>effect add_deposit = d_toxic_god_deitys_swarms</t>
  </si>
  <si>
    <t>effect remove_deposit = d_toxic_god_deitys_swarms</t>
  </si>
  <si>
    <t>驯化圣虫</t>
  </si>
  <si>
    <t>岗位产生的食物+25%，帝国修正舰载机射速+25%</t>
  </si>
  <si>
    <t>effect add_deposit = d_toxic_god_deitys_swarms_upgraded</t>
  </si>
  <si>
    <t>effect remove_deposit = d_toxic_god_deitys_swarms_upgraded</t>
  </si>
  <si>
    <t>最毒之池</t>
  </si>
  <si>
    <t>effect add_deposit = d_toxic_god_pools_most_venemous</t>
  </si>
  <si>
    <t>effect remove_deposit = d_toxic_god_pools_most_venemous</t>
  </si>
  <si>
    <t>至猛毒素</t>
  </si>
  <si>
    <t>研究人员产出的三种科学+1
帝国修正：舰船武器伤害+10%</t>
  </si>
  <si>
    <t>effect add_deposit = d_toxic_god_pools_most_venemous_upgraded</t>
  </si>
  <si>
    <t>effect remove_deposit = d_toxic_god_pools_most_venemous_upgraded</t>
  </si>
  <si>
    <t>瘟疫废土</t>
  </si>
  <si>
    <t>effect add_deposit = d_toxic_god_pestilential_wasteland</t>
  </si>
  <si>
    <t>effect remove_deposit = d_toxic_god_pestilential_wasteland</t>
  </si>
  <si>
    <t>再临瘟疫</t>
  </si>
  <si>
    <t>最大区划数+1，岗位产出的资源+15%</t>
  </si>
  <si>
    <t>effect add_deposit = d_toxic_god_pestilential_wasteland_upgraded</t>
  </si>
  <si>
    <t>effect remove_deposit = d_toxic_god_pestilential_wasteland_upgraded</t>
  </si>
  <si>
    <t>脓毒海</t>
  </si>
  <si>
    <t>effect add_deposit = d_toxic_god_envenomed_seas</t>
  </si>
  <si>
    <t>effect remove_deposit = d_toxic_god_envenomed_seas</t>
  </si>
  <si>
    <t>远洋馈赠</t>
  </si>
  <si>
    <t>最大区划数+1,，气体采集工岗位+5</t>
  </si>
  <si>
    <t>effect add_deposit = d_toxic_god_envenomed_seas_upgraded</t>
  </si>
  <si>
    <t>effect remove_deposit = d_toxic_god_envenomed_seas_upgraded</t>
  </si>
  <si>
    <t>骑士团石中鉴</t>
  </si>
  <si>
    <t>宜居性+40%，人口维护费-10%，能量币+10</t>
  </si>
  <si>
    <t>effect add_deposit = d_knights_calibrator</t>
  </si>
  <si>
    <t>effect remove_deposit = d_knights_calibrator</t>
  </si>
  <si>
    <t>放射性废墟</t>
  </si>
  <si>
    <t>effect add_deposit = d_radioactive_ruins</t>
  </si>
  <si>
    <t>effect remove_deposit = d_radioactive_ruins</t>
  </si>
  <si>
    <t>珍宝馆</t>
  </si>
  <si>
    <t>珍宝馆馆长+1，每15人+1珍宝馆馆长岗位</t>
  </si>
  <si>
    <t>effect add_deposit = d_treasure_planet</t>
  </si>
  <si>
    <t>effect remove_deposit = d_treasure_planet</t>
  </si>
  <si>
    <t>隐藏的黑针基地</t>
  </si>
  <si>
    <t>士兵提供的海军容量+1，士兵岗位+2</t>
  </si>
  <si>
    <t>effect add_deposit = d_black_needle_base</t>
  </si>
  <si>
    <t>effect remove_deposit = d_black_needle_base</t>
  </si>
  <si>
    <t>废弃的黑针基地</t>
  </si>
  <si>
    <t>士兵提供的海军容量+1，士兵岗位+3</t>
  </si>
  <si>
    <t>effect add_deposit = d_abandoned_black_needle_base</t>
  </si>
  <si>
    <t>effect remove_deposit = d_abandoned_black_needle_base</t>
  </si>
  <si>
    <t>蜂巢思维住地</t>
  </si>
  <si>
    <t>凝聚力+10，岗位产出的社会学研究+5%</t>
  </si>
  <si>
    <t>effect add_deposit = d_hive_dwelling</t>
  </si>
  <si>
    <t>effect remove_deposit = d_hive_dwelling</t>
  </si>
  <si>
    <t>蜂巢思维住地废墟</t>
  </si>
  <si>
    <t>effect add_deposit = d_ruined_hive_dwelling</t>
  </si>
  <si>
    <t>effect remove_deposit = d_ruined_hive_dwelling</t>
  </si>
  <si>
    <t>饲喂巨龙</t>
  </si>
  <si>
    <t>稳定度+10，凝聚力+5，食物-15</t>
  </si>
  <si>
    <t>effect add_deposit = d_landed_dragon</t>
  </si>
  <si>
    <t>effect remove_deposit = d_landed_dragon</t>
  </si>
  <si>
    <t>起源：与龙共舞</t>
  </si>
  <si>
    <t>晶体残骸</t>
  </si>
  <si>
    <t>岗位产出的矿物+20%，水晶矿工岗位+3，凝聚力+10</t>
  </si>
  <si>
    <t>effect add_deposit = d_crystal_kraken_body</t>
  </si>
  <si>
    <t>effect remove_deposit = d_crystal_kraken_body</t>
  </si>
  <si>
    <t>起源：地底人</t>
  </si>
  <si>
    <t>支离破碎的晶体残骸</t>
  </si>
  <si>
    <t>水晶矿工岗位+1</t>
  </si>
  <si>
    <t>effect add_deposit = d_crystal_kraken_body_bombed</t>
  </si>
  <si>
    <t>effect remove_deposit = d_crystal_kraken_body_bombed</t>
  </si>
  <si>
    <t>国策</t>
  </si>
  <si>
    <t>创世保护区</t>
  </si>
  <si>
    <t>effect add_deposit = d_genesis_preserve</t>
  </si>
  <si>
    <t>effect remove_deposit = d_genesis_preserve</t>
  </si>
  <si>
    <t>创世方舟</t>
  </si>
  <si>
    <t>创世纪念碑</t>
  </si>
  <si>
    <t>effect add_deposit = d_genesis_monument</t>
  </si>
  <si>
    <t>effect remove_deposit = d_genesis_monument</t>
  </si>
  <si>
    <t>产品尖塔</t>
  </si>
  <si>
    <t>消费品+2</t>
  </si>
  <si>
    <t>effect add_deposit = d_consumer_goods_obsessional_directive</t>
  </si>
  <si>
    <t>effect remove_deposit = d_consumer_goods_obsessional_directive</t>
  </si>
  <si>
    <t>自然保护区</t>
  </si>
  <si>
    <t>effect add_deposit = d_big_nature_preserve_blocker</t>
  </si>
  <si>
    <t>effect remove_deposit = d_big_nature_preserve_blocker</t>
  </si>
  <si>
    <t>有机废料填埋场</t>
  </si>
  <si>
    <t>发电区划+4，岗位产出的社会学+10%</t>
  </si>
  <si>
    <t>effect add_deposit = d_organic_landfill</t>
  </si>
  <si>
    <t>effect remove_deposit = d_organic_landfill</t>
  </si>
  <si>
    <t>同化斗士，铁心灭绝者</t>
  </si>
  <si>
    <t>其他类</t>
  </si>
  <si>
    <t>星界
裂隙</t>
  </si>
  <si>
    <t>分形之种</t>
  </si>
  <si>
    <t>建筑槽位+1</t>
  </si>
  <si>
    <t>effect add_deposit = d_fractal_seed</t>
  </si>
  <si>
    <t>effect remove_deposit = d_fractal_seed</t>
  </si>
  <si>
    <t>星界裂隙：晶格</t>
  </si>
  <si>
    <t>岩蠹巢穴</t>
  </si>
  <si>
    <t>岗位产出的矿物+20%，采矿区划+5</t>
  </si>
  <si>
    <t>effect add_deposit = d_rockworm_hive</t>
  </si>
  <si>
    <t>effect remove_deposit = d_rockworm_hive</t>
  </si>
  <si>
    <t>星界裂隙：岩蠹</t>
  </si>
  <si>
    <t>孵化风中生物</t>
  </si>
  <si>
    <t>岗位产出的能量币+30%，发电区划+5</t>
  </si>
  <si>
    <t>effect add_deposit = d_forceful_winds</t>
  </si>
  <si>
    <t>effect remove_deposit = d_forceful_winds</t>
  </si>
  <si>
    <t>星界裂隙：风扫行星</t>
  </si>
  <si>
    <t>袖珍行星纪念碑</t>
  </si>
  <si>
    <t>稳定度+10，犯罪度-30</t>
  </si>
  <si>
    <t>effect add_deposit = d_microplanet_memorial</t>
  </si>
  <si>
    <t>effect remove_deposit = d_microplanet_memorial</t>
  </si>
  <si>
    <t>星界裂隙：袖珍行星</t>
  </si>
  <si>
    <t>嬗变</t>
  </si>
  <si>
    <t>纳米机器人复制器欧米茄</t>
  </si>
  <si>
    <t>纳米机器人+1.2</t>
  </si>
  <si>
    <t>effect add_deposit = d_nanites_medium</t>
  </si>
  <si>
    <t>effect remove_deposit = d_nanites_medium</t>
  </si>
  <si>
    <t>纳米全部研究</t>
  </si>
  <si>
    <t>纳米机器人复制器阿尔法</t>
  </si>
  <si>
    <t>纳米机器人+0.6</t>
  </si>
  <si>
    <t>effect add_deposit = d_nanites_small</t>
  </si>
  <si>
    <t>effect remove_deposit = d_nanites_small</t>
  </si>
  <si>
    <t>纳米部分研究</t>
  </si>
  <si>
    <t>纳米机器人复制器贝塔</t>
  </si>
  <si>
    <t>纳米机器人+0.3</t>
  </si>
  <si>
    <t>effect add_deposit = d_nanites_tiny</t>
  </si>
  <si>
    <t>effect remove_deposit = d_nanites_tiny</t>
  </si>
  <si>
    <t>纳米有限研究</t>
  </si>
  <si>
    <t>活体金属仓</t>
  </si>
  <si>
    <t>活体金属+1.2</t>
  </si>
  <si>
    <t>effect add_deposit = d_living_metal_medium</t>
  </si>
  <si>
    <t>effect remove_deposit = d_living_metal_medium</t>
  </si>
  <si>
    <t>模组全部研究</t>
  </si>
  <si>
    <t>小型活体金属仓</t>
  </si>
  <si>
    <t>活体金属+0.6</t>
  </si>
  <si>
    <t>effect add_deposit = d_living_metal_small</t>
  </si>
  <si>
    <t>effect remove_deposit = d_living_metal_small</t>
  </si>
  <si>
    <t>模组部分研究</t>
  </si>
  <si>
    <t>微型活体金属仓</t>
  </si>
  <si>
    <t>活体金属+0.3</t>
  </si>
  <si>
    <t>effect add_deposit = d_living_metal_tiny</t>
  </si>
  <si>
    <t>effect remove_deposit = d_living_metal_tiny</t>
  </si>
  <si>
    <t>模组有限研究</t>
  </si>
  <si>
    <t>虚拟发电站</t>
  </si>
  <si>
    <t>能量币+20，暗物质+0.4</t>
  </si>
  <si>
    <t>effect add_deposit = d_virtual_power_medium</t>
  </si>
  <si>
    <t>effect remove_deposit = d_virtual_power_medium</t>
  </si>
  <si>
    <t>虚拟全部研究</t>
  </si>
  <si>
    <t>紧凑型虚拟发电站</t>
  </si>
  <si>
    <t>能量币+12，暗物质+0.2</t>
  </si>
  <si>
    <t>effect add_deposit = d_virtual_power_small</t>
  </si>
  <si>
    <t>effect remove_deposit = d_virtual_power_small</t>
  </si>
  <si>
    <t>虚拟部分研究</t>
  </si>
  <si>
    <t>原型虚拟发电站</t>
  </si>
  <si>
    <t>能量币+8，暗物质+0.1</t>
  </si>
  <si>
    <t>effect add_deposit = d_virtual_power_tiny</t>
  </si>
  <si>
    <t>effect remove_deposit = d_virtual_power_tiny</t>
  </si>
  <si>
    <t>虚拟有限研究</t>
  </si>
  <si>
    <t>纳米
星球</t>
  </si>
  <si>
    <t>纳米矿藏1</t>
  </si>
  <si>
    <t>纳米机器人+0.1</t>
  </si>
  <si>
    <t>effect add_deposit = d_nanite_harvester_deposit</t>
  </si>
  <si>
    <t>effect remove_deposit = d_nanite_harvester_deposit</t>
  </si>
  <si>
    <t>纳米矿藏2</t>
  </si>
  <si>
    <t>纳米机器人+1.6</t>
  </si>
  <si>
    <t>effect add_deposit = d_nanite_harvester_deposit_regular</t>
  </si>
  <si>
    <t>effect remove_deposit = d_nanite_harvester_deposit_regular</t>
  </si>
  <si>
    <t>纳米矿藏3</t>
  </si>
  <si>
    <t>纳米机器人+25.2</t>
  </si>
  <si>
    <t>effect add_deposit = d_nanite_harvester_deposit_large</t>
  </si>
  <si>
    <t>effect remove_deposit = d_nanite_harvester_deposit_large</t>
  </si>
  <si>
    <t>冷冻克隆人纪念碑</t>
  </si>
  <si>
    <t>社会学+6</t>
  </si>
  <si>
    <t>effect add_deposit = d_cryonic_clones</t>
  </si>
  <si>
    <t>effect remove_deposit = d_cryonic_clones</t>
  </si>
  <si>
    <t>培养场</t>
  </si>
  <si>
    <t>食物+14</t>
  </si>
  <si>
    <t>effect add_deposit = d_processing_pens</t>
  </si>
  <si>
    <t>effect remove_deposit = d_processing_pens</t>
  </si>
  <si>
    <t>野生真核生物</t>
  </si>
  <si>
    <t>奴玛之息</t>
  </si>
  <si>
    <t>最大区划数+2，发电区划+3</t>
  </si>
  <si>
    <t>effect add_deposit = d_numas_breath</t>
  </si>
  <si>
    <t>effect remove_deposit = d_numas_breath</t>
  </si>
  <si>
    <t>行商</t>
  </si>
  <si>
    <t>昼半球太阳能发电厂</t>
  </si>
  <si>
    <t>发电区划+6，岗位产出的能量币+30%</t>
  </si>
  <si>
    <t>effect add_deposit = d_dayside_farm</t>
  </si>
  <si>
    <t>effect remove_deposit = d_dayside_farm</t>
  </si>
  <si>
    <t>潮汐锁定</t>
  </si>
  <si>
    <t>辐射合成保护区</t>
  </si>
  <si>
    <t>岗位产出的社会学研究+5%，演艺人员岗位+3</t>
  </si>
  <si>
    <t>effect add_deposit = d_radiotrophic_preserve</t>
  </si>
  <si>
    <t>effect remove_deposit = d_radiotrophic_preserve</t>
  </si>
  <si>
    <t>放射性菌群</t>
  </si>
  <si>
    <t>空采石场</t>
  </si>
  <si>
    <t>采矿区划最大建造数-2</t>
  </si>
  <si>
    <t>effect add_deposit = d_empty_quarry</t>
  </si>
  <si>
    <t>effect remove_deposit = d_empty_quarry</t>
  </si>
  <si>
    <t>入侵动物群</t>
  </si>
  <si>
    <t>生物人口幸福度-10%，宜居性-10%，
外星野兽猎手岗位+3，每25人+1个外星野兽猎手岗位</t>
  </si>
  <si>
    <t>effect add_deposit = d_desertling_infestation</t>
  </si>
  <si>
    <t>effect remove_deposit = d_desertling_infestation</t>
  </si>
  <si>
    <t>外星野生动物园</t>
  </si>
  <si>
    <t>生物人口幸福度+10%，迁入吸引力+2，
动物园饲养员岗位+2</t>
  </si>
  <si>
    <t>effect add_deposit = d_alien_sanctuary</t>
  </si>
  <si>
    <t>effect remove_deposit = d_alien_sanctuary</t>
  </si>
  <si>
    <t>露天采矿网络</t>
  </si>
  <si>
    <t>采矿区划+10，宜居度-50%</t>
  </si>
  <si>
    <t>effect add_deposit = d_planet_stripmine</t>
  </si>
  <si>
    <t>effect remove_deposit = d_planet_stripmine</t>
  </si>
  <si>
    <t>屠龙者纪念碑</t>
  </si>
  <si>
    <t>凝聚力+16.5</t>
  </si>
  <si>
    <t>击杀以太巨龙</t>
  </si>
  <si>
    <t>噬星者战利品</t>
  </si>
  <si>
    <t>幸福度+5% ，凝聚力+5.5</t>
  </si>
  <si>
    <t>虚境深坑</t>
  </si>
  <si>
    <t>最大区划数-2，稳定度-5，物理学+6，社会学+6</t>
  </si>
  <si>
    <t>effect add_deposit = d_eater_deposit</t>
  </si>
  <si>
    <t>effect remove_deposit = d_eater_deposit</t>
  </si>
  <si>
    <t>丰饶计划</t>
  </si>
  <si>
    <t>采矿区划+4，岗位产出的矿物+5%，宜居性-20%</t>
  </si>
  <si>
    <t>effect add_deposit = d_project_cornucopia</t>
  </si>
  <si>
    <t>effect remove_deposit = d_project_cornucopia</t>
  </si>
  <si>
    <t>勘探邦露天矿井</t>
  </si>
  <si>
    <t>effect add_deposit = d_prospectorium_strip_mine</t>
  </si>
  <si>
    <t>effect remove_deposit = d_prospectorium_strip_mine</t>
  </si>
  <si>
    <t>宗主地产</t>
  </si>
  <si>
    <t>宗主产卵复合体</t>
  </si>
  <si>
    <t>effect add_deposit = d_spawning_complex_blocker</t>
  </si>
  <si>
    <t>effect remove_deposit = d_spawning_complex_blocker</t>
  </si>
  <si>
    <t>effect add_deposit = d_nature_preserve_blocker</t>
  </si>
  <si>
    <t>effect remove_deposit = d_nature_preserve_blocker</t>
  </si>
  <si>
    <t>纳米机器人采收盆地</t>
  </si>
  <si>
    <t>effect add_deposit = d_nanotech_devastation</t>
  </si>
  <si>
    <t>effect remove_deposit = d_nanotech_devastation</t>
  </si>
  <si>
    <t>异星山峦</t>
  </si>
  <si>
    <t>异星天然气+4</t>
  </si>
  <si>
    <t>effect add_deposit = d_exotic_mountain</t>
  </si>
  <si>
    <t>effect remove_deposit = d_exotic_mountain</t>
  </si>
  <si>
    <t>奥术设施</t>
  </si>
  <si>
    <t>合金+8，能量币-4</t>
  </si>
  <si>
    <t>effect add_deposit = d_arcane_device</t>
  </si>
  <si>
    <t>effect remove_deposit = d_arcane_device</t>
  </si>
  <si>
    <t>居住站类</t>
  </si>
  <si>
    <t>高级
资源</t>
  </si>
  <si>
    <t>合金矿藏</t>
  </si>
  <si>
    <t>effect add_deposit = d_hab_alloy_1</t>
  </si>
  <si>
    <t>effect remove_deposit = d_hab_alloy_1</t>
  </si>
  <si>
    <t>合金+2</t>
  </si>
  <si>
    <t>effect add_deposit = d_hab_alloy_2</t>
  </si>
  <si>
    <t>effect remove_deposit = d_hab_alloy_2</t>
  </si>
  <si>
    <t>合金+3</t>
  </si>
  <si>
    <t>effect add_deposit = d_hab_alloy_3</t>
  </si>
  <si>
    <t>effect remove_deposit = d_hab_alloy_3</t>
  </si>
  <si>
    <t>合金+4</t>
  </si>
  <si>
    <t>effect add_deposit = d_hab_alloy_4</t>
  </si>
  <si>
    <t>effect remove_deposit = d_hab_alloy_4</t>
  </si>
  <si>
    <t>effect add_deposit = d_hab_alloy_5</t>
  </si>
  <si>
    <t>effect remove_deposit = d_hab_alloy_5</t>
  </si>
  <si>
    <t>合金+10</t>
  </si>
  <si>
    <t>effect add_deposit = d_hab_alloy_10</t>
  </si>
  <si>
    <t>effect remove_deposit = d_hab_alloy_10</t>
  </si>
  <si>
    <t>合金+25</t>
  </si>
  <si>
    <t>effect add_deposit = d_hab_alloy_25</t>
  </si>
  <si>
    <t>effect remove_deposit = d_hab_alloy_25</t>
  </si>
  <si>
    <t>消费品矿藏</t>
  </si>
  <si>
    <t>effect add_deposit = d_hab_consumer_goods_2</t>
  </si>
  <si>
    <t>effect remove_deposit = d_hab_consumer_goods_2</t>
  </si>
  <si>
    <t>异星天然气矿藏</t>
  </si>
  <si>
    <t>气体采集工岗位+1</t>
  </si>
  <si>
    <t>effect add_deposit = d_hab_gas_1</t>
  </si>
  <si>
    <t>effect remove_deposit = d_hab_gas_1</t>
  </si>
  <si>
    <t>气体采集工岗位+2</t>
  </si>
  <si>
    <t>effect add_deposit = d_hab_gas_2</t>
  </si>
  <si>
    <t>effect remove_deposit = d_hab_gas_2</t>
  </si>
  <si>
    <t>气体采集工岗位+3</t>
  </si>
  <si>
    <t>effect add_deposit = d_hab_gas_3</t>
  </si>
  <si>
    <t>effect remove_deposit = d_hab_gas_3</t>
  </si>
  <si>
    <t>气体采集工岗位+4</t>
  </si>
  <si>
    <t>effect add_deposit = d_hab_gas_4</t>
  </si>
  <si>
    <t>effect remove_deposit = d_hab_gas_4</t>
  </si>
  <si>
    <t>气体采集工岗位+5</t>
  </si>
  <si>
    <t>effect add_deposit = d_hab_gas_5</t>
  </si>
  <si>
    <t>effect remove_deposit = d_hab_gas_5</t>
  </si>
  <si>
    <t>稀有水晶矿藏</t>
  </si>
  <si>
    <t>effect add_deposit = d_hab_crystal_1</t>
  </si>
  <si>
    <t>effect remove_deposit = d_hab_crystal_1</t>
  </si>
  <si>
    <t>水晶矿工岗位+2</t>
  </si>
  <si>
    <t>effect add_deposit = d_hab_crystal_2</t>
  </si>
  <si>
    <t>effect remove_deposit = d_hab_crystal_2</t>
  </si>
  <si>
    <t>水晶矿工岗位+3</t>
  </si>
  <si>
    <t>effect add_deposit = d_hab_crystal_3</t>
  </si>
  <si>
    <t>effect remove_deposit = d_hab_crystal_3</t>
  </si>
  <si>
    <t>水晶矿工岗位+4</t>
  </si>
  <si>
    <t>effect add_deposit = d_hab_crystal_4</t>
  </si>
  <si>
    <t>effect remove_deposit = d_hab_crystal_4</t>
  </si>
  <si>
    <t>水晶矿工岗位+5</t>
  </si>
  <si>
    <t>effect add_deposit = d_hab_crystal_5</t>
  </si>
  <si>
    <t>effect remove_deposit = d_hab_crystal_5</t>
  </si>
  <si>
    <t>易爆微粒矿藏</t>
  </si>
  <si>
    <t>微粒捕获工岗位+1</t>
  </si>
  <si>
    <t>effect add_deposit = d_hab_mote_1</t>
  </si>
  <si>
    <t>effect remove_deposit = d_hab_mote_1</t>
  </si>
  <si>
    <t>微粒捕获工岗位+2</t>
  </si>
  <si>
    <t>effect add_deposit = d_hab_mote_2</t>
  </si>
  <si>
    <t>effect remove_deposit = d_hab_mote_2</t>
  </si>
  <si>
    <t>微粒捕获工岗位+3</t>
  </si>
  <si>
    <t>effect add_deposit = d_hab_mote_3</t>
  </si>
  <si>
    <t>effect remove_deposit = d_hab_mote_3</t>
  </si>
  <si>
    <t>微粒捕获工岗位+4</t>
  </si>
  <si>
    <t>effect add_deposit = d_hab_mote_4</t>
  </si>
  <si>
    <t>effect remove_deposit = d_hab_mote_4</t>
  </si>
  <si>
    <t>微粒捕获工岗位+5</t>
  </si>
  <si>
    <t>effect add_deposit = d_hab_mote_5</t>
  </si>
  <si>
    <t>effect remove_deposit = d_hab_mote_5</t>
  </si>
  <si>
    <t>卓越
资源</t>
  </si>
  <si>
    <t>泽珞矿藏</t>
  </si>
  <si>
    <t>泽珞+1</t>
  </si>
  <si>
    <t>effect add_deposit = d_hab_zro_1</t>
  </si>
  <si>
    <t>effect remove_deposit = d_hab_zro_1</t>
  </si>
  <si>
    <t>泽珞+2</t>
  </si>
  <si>
    <t>effect add_deposit = d_hab_zro_2</t>
  </si>
  <si>
    <t>effect remove_deposit = d_hab_zro_2</t>
  </si>
  <si>
    <t>泽珞+3</t>
  </si>
  <si>
    <t>effect add_deposit = d_hab_zro_3</t>
  </si>
  <si>
    <t>effect remove_deposit = d_hab_zro_3</t>
  </si>
  <si>
    <t>泽珞+4</t>
  </si>
  <si>
    <t>effect add_deposit = d_hab_zro_4</t>
  </si>
  <si>
    <t>effect remove_deposit = d_hab_zro_4</t>
  </si>
  <si>
    <t>泽珞+5</t>
  </si>
  <si>
    <t>effect add_deposit = d_hab_zro_5</t>
  </si>
  <si>
    <t>effect remove_deposit = d_hab_zro_5</t>
  </si>
  <si>
    <t>暗物质矿藏</t>
  </si>
  <si>
    <t>暗物质+1</t>
  </si>
  <si>
    <t>effect add_deposit = d_hab_dark_matter_1</t>
  </si>
  <si>
    <t>effect remove_deposit = d_hab_dark_matter_1</t>
  </si>
  <si>
    <t>暗物质+2</t>
  </si>
  <si>
    <t>effect add_deposit = d_hab_dark_matter_2</t>
  </si>
  <si>
    <t>effect remove_deposit = d_hab_dark_matter_2</t>
  </si>
  <si>
    <t>暗物质+3</t>
  </si>
  <si>
    <t>effect add_deposit = d_hab_dark_matter_3</t>
  </si>
  <si>
    <t>effect remove_deposit = d_hab_dark_matter_3</t>
  </si>
  <si>
    <t>暗物质+10</t>
  </si>
  <si>
    <t>effect add_deposit = d_hab_dark_matter_10</t>
  </si>
  <si>
    <t>effect remove_deposit = d_hab_dark_matter_10</t>
  </si>
  <si>
    <t>活体金属矿藏</t>
  </si>
  <si>
    <t>活体金属+1</t>
  </si>
  <si>
    <t>effect add_deposit = d_hab_living_metal_1</t>
  </si>
  <si>
    <t>effect remove_deposit = d_hab_living_metal_1</t>
  </si>
  <si>
    <t>纳米机器人矿藏</t>
  </si>
  <si>
    <t>纳米机器人+3</t>
  </si>
  <si>
    <t>effect add_deposit = d_hab_nanites_3</t>
  </si>
  <si>
    <t>effect remove_deposit = d_hab_nanites_3</t>
  </si>
  <si>
    <t>effect add_deposit = d_hab_harvester_nanites_1</t>
  </si>
  <si>
    <t>effect remove_deposit = d_hab_harvester_nanites_1</t>
  </si>
  <si>
    <t>effect add_deposit = d_hab_harvester_nanites_2</t>
  </si>
  <si>
    <t>effect remove_deposit = d_hab_harvester_nanites_2</t>
  </si>
  <si>
    <t>effect add_deposit = d_hab_harvester_nanites_3</t>
  </si>
  <si>
    <t>effect remove_deposit = d_hab_harvester_nanites_3</t>
  </si>
  <si>
    <t>星界丝缕贮藏</t>
  </si>
  <si>
    <t>星界丝缕+1</t>
  </si>
  <si>
    <t>effect add_deposit = d_hab_astral_threads_1</t>
  </si>
  <si>
    <t>effect remove_deposit = d_hab_astral_threads_1</t>
  </si>
  <si>
    <t>星界丝缕+2</t>
  </si>
  <si>
    <t>effect add_deposit = d_hab_astral_threads_2</t>
  </si>
  <si>
    <t>effect remove_deposit = d_hab_astral_threads_2</t>
  </si>
  <si>
    <t>星界丝缕+3</t>
  </si>
  <si>
    <t>effect add_deposit = d_hab_astral_threads_3</t>
  </si>
  <si>
    <t>effect remove_deposit = d_hab_astral_threads_3</t>
  </si>
  <si>
    <t>储藏矿藏类</t>
  </si>
  <si>
    <t>基础
矿藏</t>
  </si>
  <si>
    <t>能量币矿藏</t>
  </si>
  <si>
    <t>能量币+1</t>
  </si>
  <si>
    <t>effect add_deposit = d_energy_1</t>
  </si>
  <si>
    <t>effect remove_deposit = d_energy_1</t>
  </si>
  <si>
    <t>能量币+2</t>
  </si>
  <si>
    <t>effect add_deposit = d_energy_2</t>
  </si>
  <si>
    <t>effect remove_deposit = d_energy_2</t>
  </si>
  <si>
    <t>能量币+3</t>
  </si>
  <si>
    <t>effect add_deposit = d_energy_3</t>
  </si>
  <si>
    <t>effect remove_deposit = d_energy_3</t>
  </si>
  <si>
    <t>能量币+4</t>
  </si>
  <si>
    <t>effect add_deposit = d_energy_4</t>
  </si>
  <si>
    <t>effect remove_deposit = d_energy_4</t>
  </si>
  <si>
    <t>能量币+5</t>
  </si>
  <si>
    <t>effect add_deposit = d_energy_5</t>
  </si>
  <si>
    <t>effect remove_deposit = d_energy_5</t>
  </si>
  <si>
    <t>能量币+6</t>
  </si>
  <si>
    <t>effect add_deposit = d_energy_6</t>
  </si>
  <si>
    <t>effect remove_deposit = d_energy_6</t>
  </si>
  <si>
    <t>能量币+7</t>
  </si>
  <si>
    <t>effect add_deposit = d_energy_7</t>
  </si>
  <si>
    <t>effect remove_deposit = d_energy_7</t>
  </si>
  <si>
    <t>能量币+8</t>
  </si>
  <si>
    <t>effect add_deposit = d_energy_8</t>
  </si>
  <si>
    <t>effect remove_deposit = d_energy_8</t>
  </si>
  <si>
    <t>能量币+9</t>
  </si>
  <si>
    <t>effect add_deposit = d_energy_9</t>
  </si>
  <si>
    <t>effect remove_deposit = d_energy_9</t>
  </si>
  <si>
    <t>能量币+10</t>
  </si>
  <si>
    <t>effect add_deposit = d_energy_10</t>
  </si>
  <si>
    <t>effect remove_deposit = d_energy_10</t>
  </si>
  <si>
    <t>矿物矿藏</t>
  </si>
  <si>
    <t>矿物+1</t>
  </si>
  <si>
    <t>effect add_deposit = d_minerals_1</t>
  </si>
  <si>
    <t>effect remove_deposit = d_minerals_1</t>
  </si>
  <si>
    <t>矿物+2</t>
  </si>
  <si>
    <t>effect add_deposit = d_minerals_2</t>
  </si>
  <si>
    <t>effect remove_deposit = d_minerals_2</t>
  </si>
  <si>
    <t>矿物+3</t>
  </si>
  <si>
    <t>effect add_deposit = d_minerals_3</t>
  </si>
  <si>
    <t>effect remove_deposit = d_minerals_3</t>
  </si>
  <si>
    <t>矿物+4</t>
  </si>
  <si>
    <t>effect add_deposit = d_minerals_4</t>
  </si>
  <si>
    <t>effect remove_deposit = d_minerals_4</t>
  </si>
  <si>
    <t>矿物+5</t>
  </si>
  <si>
    <t>effect add_deposit = d_minerals_5</t>
  </si>
  <si>
    <t>effect remove_deposit = d_minerals_5</t>
  </si>
  <si>
    <t>矿物+6</t>
  </si>
  <si>
    <t>effect add_deposit = d_minerals_6</t>
  </si>
  <si>
    <t>effect remove_deposit = d_minerals_6</t>
  </si>
  <si>
    <t>矿物+7</t>
  </si>
  <si>
    <t>effect add_deposit = d_minerals_7</t>
  </si>
  <si>
    <t>effect remove_deposit = d_minerals_7</t>
  </si>
  <si>
    <t>矿物+8</t>
  </si>
  <si>
    <t>effect add_deposit = d_minerals_8</t>
  </si>
  <si>
    <t>effect remove_deposit = d_minerals_8</t>
  </si>
  <si>
    <t>矿物+9</t>
  </si>
  <si>
    <t>effect add_deposit = d_minerals_9</t>
  </si>
  <si>
    <t>effect remove_deposit = d_minerals_9</t>
  </si>
  <si>
    <t>矿物+10</t>
  </si>
  <si>
    <t>effect add_deposit = d_minerals_10</t>
  </si>
  <si>
    <t>effect remove_deposit = d_minerals_10</t>
  </si>
  <si>
    <t>食物矿藏</t>
  </si>
  <si>
    <t>食物+3</t>
  </si>
  <si>
    <t>effect add_deposit = d_food_3</t>
  </si>
  <si>
    <t>effect remove_deposit = d_food_3</t>
  </si>
  <si>
    <t>effect add_deposit = d_food_10</t>
  </si>
  <si>
    <t>effect remove_deposit = d_food_10</t>
  </si>
  <si>
    <t>贸易额
矿藏</t>
  </si>
  <si>
    <t>贸易额矿藏</t>
  </si>
  <si>
    <t>贸易额+1</t>
  </si>
  <si>
    <t>effect add_deposit = d_trade_value_1</t>
  </si>
  <si>
    <t>effect remove_deposit = d_trade_value_1</t>
  </si>
  <si>
    <t>贸易额+2</t>
  </si>
  <si>
    <t>effect add_deposit = d_trade_value_2</t>
  </si>
  <si>
    <t>effect remove_deposit = d_trade_value_2</t>
  </si>
  <si>
    <t>贸易额+3</t>
  </si>
  <si>
    <t>effect add_deposit = d_trade_value_3</t>
  </si>
  <si>
    <t>effect remove_deposit = d_trade_value_3</t>
  </si>
  <si>
    <t>贸易额+4</t>
  </si>
  <si>
    <t>effect add_deposit = d_trade_value_4</t>
  </si>
  <si>
    <t>effect remove_deposit = d_trade_value_4</t>
  </si>
  <si>
    <t>贸易额+5</t>
  </si>
  <si>
    <t>effect add_deposit = d_trade_value_5</t>
  </si>
  <si>
    <t>effect remove_deposit = d_trade_value_5</t>
  </si>
  <si>
    <t>贸易额+6</t>
  </si>
  <si>
    <t>effect add_deposit = d_trade_value_6</t>
  </si>
  <si>
    <t>effect remove_deposit = d_trade_value_6</t>
  </si>
  <si>
    <t>贸易额+7</t>
  </si>
  <si>
    <t>effect add_deposit = d_trade_value_7</t>
  </si>
  <si>
    <t>effect remove_deposit = d_trade_value_7</t>
  </si>
  <si>
    <t>贸易额+8</t>
  </si>
  <si>
    <t>effect add_deposit = d_trade_value_8</t>
  </si>
  <si>
    <t>effect remove_deposit = d_trade_value_8</t>
  </si>
  <si>
    <t>贸易额+9</t>
  </si>
  <si>
    <t>effect add_deposit = d_trade_value_9</t>
  </si>
  <si>
    <t>effect remove_deposit = d_trade_value_9</t>
  </si>
  <si>
    <t>贸易额+10</t>
  </si>
  <si>
    <t>effect add_deposit = d_trade_value_10</t>
  </si>
  <si>
    <t>effect remove_deposit = d_trade_value_10</t>
  </si>
  <si>
    <t>高级
矿藏</t>
  </si>
  <si>
    <t>effect add_deposit = d_alloys_1</t>
  </si>
  <si>
    <t>effect remove_deposit = d_alloys_1</t>
  </si>
  <si>
    <t>effect add_deposit = d_alloys_2</t>
  </si>
  <si>
    <t>effect remove_deposit = d_alloys_2</t>
  </si>
  <si>
    <t>effect add_deposit = d_alloys_3</t>
  </si>
  <si>
    <t>effect remove_deposit = d_alloys_3</t>
  </si>
  <si>
    <t>effect add_deposit = d_alloys_4</t>
  </si>
  <si>
    <t>effect remove_deposit = d_alloys_4</t>
  </si>
  <si>
    <t>effect add_deposit = d_alloys_5</t>
  </si>
  <si>
    <t>effect remove_deposit = d_alloys_5</t>
  </si>
  <si>
    <t>effect add_deposit = d_alloys_10</t>
  </si>
  <si>
    <t>effect remove_deposit = d_alloys_10</t>
  </si>
  <si>
    <t>effect add_deposit = d_alloys_25</t>
  </si>
  <si>
    <t>effect remove_deposit = d_alloys_25</t>
  </si>
  <si>
    <t>科研
矿藏</t>
  </si>
  <si>
    <t>物理学矿藏</t>
  </si>
  <si>
    <t>物理学+1</t>
  </si>
  <si>
    <t>effect add_deposit = d_physics_1</t>
  </si>
  <si>
    <t>effect remove_deposit = d_physics_1</t>
  </si>
  <si>
    <t>物理学+2</t>
  </si>
  <si>
    <t>effect add_deposit = d_physics_2</t>
  </si>
  <si>
    <t>effect remove_deposit = d_physics_2</t>
  </si>
  <si>
    <t>物理学+3</t>
  </si>
  <si>
    <t>effect add_deposit = d_physics_3</t>
  </si>
  <si>
    <t>effect remove_deposit = d_physics_3</t>
  </si>
  <si>
    <t>物理学+4</t>
  </si>
  <si>
    <t>effect add_deposit = d_physics_4</t>
  </si>
  <si>
    <t>effect remove_deposit = d_physics_4</t>
  </si>
  <si>
    <t>物理学+5</t>
  </si>
  <si>
    <t>effect add_deposit = d_physics_5</t>
  </si>
  <si>
    <t>effect remove_deposit = d_physics_5</t>
  </si>
  <si>
    <t>物理学+6</t>
  </si>
  <si>
    <t>effect add_deposit = d_physics_6</t>
  </si>
  <si>
    <t>effect remove_deposit = d_physics_6</t>
  </si>
  <si>
    <t>物理学+7</t>
  </si>
  <si>
    <t>effect add_deposit = d_physics_7</t>
  </si>
  <si>
    <t>effect remove_deposit = d_physics_7</t>
  </si>
  <si>
    <t>物理学+8</t>
  </si>
  <si>
    <t>effect add_deposit = d_physics_8</t>
  </si>
  <si>
    <t>effect remove_deposit = d_physics_8</t>
  </si>
  <si>
    <t>物理学+9</t>
  </si>
  <si>
    <t>effect add_deposit = d_physics_9</t>
  </si>
  <si>
    <t>effect remove_deposit = d_physics_9</t>
  </si>
  <si>
    <t>物理学+10</t>
  </si>
  <si>
    <t>effect add_deposit = d_physics_10</t>
  </si>
  <si>
    <t>effect remove_deposit = d_physics_10</t>
  </si>
  <si>
    <t>物理学+25</t>
  </si>
  <si>
    <t>effect add_deposit = d_physics_25</t>
  </si>
  <si>
    <t>effect remove_deposit = d_physics_25</t>
  </si>
  <si>
    <t>社会学矿藏</t>
  </si>
  <si>
    <t>社会学+1</t>
  </si>
  <si>
    <t>effect add_deposit = d_society_1</t>
  </si>
  <si>
    <t>effect remove_deposit = d_society_1</t>
  </si>
  <si>
    <t>社会学+2</t>
  </si>
  <si>
    <t>effect add_deposit = d_society_2</t>
  </si>
  <si>
    <t>effect remove_deposit = d_society_2</t>
  </si>
  <si>
    <t>社会学+3</t>
  </si>
  <si>
    <t>effect add_deposit = d_society_3</t>
  </si>
  <si>
    <t>effect remove_deposit = d_society_3</t>
  </si>
  <si>
    <t>effect add_deposit = d_society_4</t>
  </si>
  <si>
    <t>effect remove_deposit = d_society_4</t>
  </si>
  <si>
    <t>社会学+5</t>
  </si>
  <si>
    <t>effect add_deposit = d_society_5</t>
  </si>
  <si>
    <t>effect remove_deposit = d_society_5</t>
  </si>
  <si>
    <t>effect add_deposit = d_society_6</t>
  </si>
  <si>
    <t>effect remove_deposit = d_society_6</t>
  </si>
  <si>
    <t>社会学+7</t>
  </si>
  <si>
    <t>effect add_deposit = d_society_7</t>
  </si>
  <si>
    <t>effect remove_deposit = d_society_7</t>
  </si>
  <si>
    <t>社会学+8</t>
  </si>
  <si>
    <t>effect add_deposit = d_society_8</t>
  </si>
  <si>
    <t>effect remove_deposit = d_society_8</t>
  </si>
  <si>
    <t>社会学+9</t>
  </si>
  <si>
    <t>effect add_deposit = d_society_9</t>
  </si>
  <si>
    <t>effect remove_deposit = d_society_9</t>
  </si>
  <si>
    <t>社会学+10</t>
  </si>
  <si>
    <t>effect add_deposit = d_society_10</t>
  </si>
  <si>
    <t>effect remove_deposit = d_society_10</t>
  </si>
  <si>
    <t>社会学+15</t>
  </si>
  <si>
    <t>effect add_deposit = d_society_15</t>
  </si>
  <si>
    <t>effect remove_deposit = d_society_15</t>
  </si>
  <si>
    <t>社会学+25</t>
  </si>
  <si>
    <t>effect add_deposit = d_society_25</t>
  </si>
  <si>
    <t>effect remove_deposit = d_society_25</t>
  </si>
  <si>
    <t>工程学矿藏</t>
  </si>
  <si>
    <t>工程学+1</t>
  </si>
  <si>
    <t>effect add_deposit = d_engineering_1</t>
  </si>
  <si>
    <t>effect remove_deposit = d_engineering_1</t>
  </si>
  <si>
    <t>工程学+2</t>
  </si>
  <si>
    <t>effect add_deposit = d_engineering_2</t>
  </si>
  <si>
    <t>effect remove_deposit = d_engineering_2</t>
  </si>
  <si>
    <t>工程学+3</t>
  </si>
  <si>
    <t>effect add_deposit = d_engineering_3</t>
  </si>
  <si>
    <t>effect remove_deposit = d_engineering_3</t>
  </si>
  <si>
    <t>工程学+4</t>
  </si>
  <si>
    <t>effect add_deposit = d_engineering_4</t>
  </si>
  <si>
    <t>effect remove_deposit = d_engineering_4</t>
  </si>
  <si>
    <t>工程学+5</t>
  </si>
  <si>
    <t>effect add_deposit = d_engineering_5</t>
  </si>
  <si>
    <t>effect remove_deposit = d_engineering_5</t>
  </si>
  <si>
    <t>工程学+6</t>
  </si>
  <si>
    <t>effect add_deposit = d_engineering_6</t>
  </si>
  <si>
    <t>effect remove_deposit = d_engineering_6</t>
  </si>
  <si>
    <t>工程学+7</t>
  </si>
  <si>
    <t>effect add_deposit = d_engineering_7</t>
  </si>
  <si>
    <t>effect remove_deposit = d_engineering_7</t>
  </si>
  <si>
    <t>工程学+8</t>
  </si>
  <si>
    <t>effect add_deposit = d_engineering_8</t>
  </si>
  <si>
    <t>effect remove_deposit = d_engineering_8</t>
  </si>
  <si>
    <t>工程学+9</t>
  </si>
  <si>
    <t>effect add_deposit = d_engineering_9</t>
  </si>
  <si>
    <t>effect remove_deposit = d_engineering_9</t>
  </si>
  <si>
    <t>工程学+10</t>
  </si>
  <si>
    <t>effect add_deposit = d_engineering_10</t>
  </si>
  <si>
    <t>effect remove_deposit = d_engineering_10</t>
  </si>
  <si>
    <t>工程学+25</t>
  </si>
  <si>
    <t>effect add_deposit = d_engineering_25</t>
  </si>
  <si>
    <t>effect remove_deposit = d_engineering_25</t>
  </si>
  <si>
    <t>稀有
矿藏</t>
  </si>
  <si>
    <t>异星天然气+1</t>
  </si>
  <si>
    <t>effect add_deposit = d_exotic_gases_1</t>
  </si>
  <si>
    <t>effect remove_deposit = d_exotic_gases_1</t>
  </si>
  <si>
    <t>异星天然气+2</t>
  </si>
  <si>
    <t>effect add_deposit = d_exotic_gases_2</t>
  </si>
  <si>
    <t>effect remove_deposit = d_exotic_gases_2</t>
  </si>
  <si>
    <t>异星天然气+3</t>
  </si>
  <si>
    <t>effect add_deposit = d_exotic_gases_3</t>
  </si>
  <si>
    <t>effect remove_deposit = d_exotic_gases_3</t>
  </si>
  <si>
    <t>effect add_deposit = d_exotic_gases_4</t>
  </si>
  <si>
    <t>effect remove_deposit = d_exotic_gases_4</t>
  </si>
  <si>
    <t>异星天然气+5</t>
  </si>
  <si>
    <t>effect add_deposit = d_exotic_gases_5</t>
  </si>
  <si>
    <t>effect remove_deposit = d_exotic_gases_5</t>
  </si>
  <si>
    <t>稀有水晶+1</t>
  </si>
  <si>
    <t>effect add_deposit = d_rare_crystals_1</t>
  </si>
  <si>
    <t>effect remove_deposit = d_rare_crystals_1</t>
  </si>
  <si>
    <t>稀有水晶+2</t>
  </si>
  <si>
    <t>effect add_deposit = d_rare_crystals_2</t>
  </si>
  <si>
    <t>effect remove_deposit = d_rare_crystals_2</t>
  </si>
  <si>
    <t>稀有水晶+3</t>
  </si>
  <si>
    <t>effect add_deposit = d_rare_crystals_3</t>
  </si>
  <si>
    <t>effect remove_deposit = d_rare_crystals_3</t>
  </si>
  <si>
    <t>稀有水晶+4</t>
  </si>
  <si>
    <t>effect add_deposit = d_rare_crystals_4</t>
  </si>
  <si>
    <t>effect remove_deposit = d_rare_crystals_4</t>
  </si>
  <si>
    <t>稀有水晶+5</t>
  </si>
  <si>
    <t>effect add_deposit = d_rare_crystals_5</t>
  </si>
  <si>
    <t>effect remove_deposit = d_rare_crystals_5</t>
  </si>
  <si>
    <t>易爆微粒+1</t>
  </si>
  <si>
    <t>effect add_deposit = d_volatile_motes_1</t>
  </si>
  <si>
    <t>effect remove_deposit = d_volatile_motes_1</t>
  </si>
  <si>
    <t>易爆微粒+2</t>
  </si>
  <si>
    <t>effect add_deposit = d_volatile_motes_2</t>
  </si>
  <si>
    <t>effect remove_deposit = d_volatile_motes_2</t>
  </si>
  <si>
    <t>易爆微粒+3</t>
  </si>
  <si>
    <t>effect add_deposit = d_volatile_motes_3</t>
  </si>
  <si>
    <t>effect remove_deposit = d_volatile_motes_3</t>
  </si>
  <si>
    <t>易爆微粒+4</t>
  </si>
  <si>
    <t>effect add_deposit = d_volatile_motes_4</t>
  </si>
  <si>
    <t>effect remove_deposit = d_volatile_motes_4</t>
  </si>
  <si>
    <t>易爆微粒+5</t>
  </si>
  <si>
    <t>effect add_deposit = d_volatile_motes_5</t>
  </si>
  <si>
    <t>effect remove_deposit = d_volatile_motes_5</t>
  </si>
  <si>
    <t>卓越
矿藏</t>
  </si>
  <si>
    <t>effect add_deposit = d_zro_deposit_1</t>
  </si>
  <si>
    <t>effect remove_deposit = d_zro_deposit_1</t>
  </si>
  <si>
    <t>effect add_deposit = d_zro_deposit_2</t>
  </si>
  <si>
    <t>effect remove_deposit = d_zro_deposit_2</t>
  </si>
  <si>
    <t>effect add_deposit = d_zro_deposit_3</t>
  </si>
  <si>
    <t>effect remove_deposit = d_zro_deposit_3</t>
  </si>
  <si>
    <t>effect add_deposit = d_zro_deposit_4</t>
  </si>
  <si>
    <t>effect remove_deposit = d_zro_deposit_4</t>
  </si>
  <si>
    <t>effect add_deposit = d_zro_deposit_5</t>
  </si>
  <si>
    <t>effect remove_deposit = d_zro_deposit_5</t>
  </si>
  <si>
    <t>effect add_deposit = d_dark_matter_deposit_1</t>
  </si>
  <si>
    <t>effect remove_deposit = d_dark_matter_deposit_1</t>
  </si>
  <si>
    <t>effect add_deposit = d_dark_matter_deposit_2</t>
  </si>
  <si>
    <t>effect remove_deposit = d_dark_matter_deposit_2</t>
  </si>
  <si>
    <t>effect add_deposit = d_dark_matter_deposit_3</t>
  </si>
  <si>
    <t>effect remove_deposit = d_dark_matter_deposit_3</t>
  </si>
  <si>
    <t>effect add_deposit = d_dark_matter_deposit_10</t>
  </si>
  <si>
    <t>effect remove_deposit = d_dark_matter_deposit_10</t>
  </si>
  <si>
    <t>effect add_deposit = d_living_metal_deposit</t>
  </si>
  <si>
    <t>effect remove_deposit = d_living_metal_deposit</t>
  </si>
  <si>
    <t>稀有文物矿藏</t>
  </si>
  <si>
    <t>稀有文物+1</t>
  </si>
  <si>
    <t>effect add_deposit = d_artifacts_research_1</t>
  </si>
  <si>
    <t>effect remove_deposit = d_artifacts_research_1</t>
  </si>
  <si>
    <t>稀有文物+2</t>
  </si>
  <si>
    <t>effect add_deposit = d_artifacts_research_2</t>
  </si>
  <si>
    <t>effect remove_deposit = d_artifacts_research_2</t>
  </si>
  <si>
    <t>稀有文物+3</t>
  </si>
  <si>
    <t>effect add_deposit = d_artifacts_research_3</t>
  </si>
  <si>
    <t>effect remove_deposit = d_artifacts_research_3</t>
  </si>
  <si>
    <t>effect add_deposit = d_artifacts_mining_1</t>
  </si>
  <si>
    <t>effect remove_deposit = d_artifacts_mining_1</t>
  </si>
  <si>
    <t>effect add_deposit = d_artifacts_mining_2</t>
  </si>
  <si>
    <t>effect remove_deposit = d_artifacts_mining_2</t>
  </si>
  <si>
    <t>effect add_deposit = d_artifacts_mining_3</t>
  </si>
  <si>
    <t>effect remove_deposit = d_artifacts_mining_3</t>
  </si>
  <si>
    <t>effect add_deposit = d_artifacts_planet_1</t>
  </si>
  <si>
    <t>effect remove_deposit = d_artifacts_planet_1</t>
  </si>
  <si>
    <t>effect add_deposit = d_artifacts_planet_2</t>
  </si>
  <si>
    <t>effect remove_deposit = d_artifacts_planet_2</t>
  </si>
  <si>
    <t>effect add_deposit = d_artifacts_planet_3</t>
  </si>
  <si>
    <t>effect remove_deposit = d_artifacts_planet_3</t>
  </si>
  <si>
    <t>星界丝缕矿藏</t>
  </si>
  <si>
    <t>effect add_deposit = d_astral_threads_deposit_1</t>
  </si>
  <si>
    <t>effect remove_deposit = d_astral_threads_deposit_1</t>
  </si>
  <si>
    <t>effect add_deposit = d_astral_threads_deposit_2</t>
  </si>
  <si>
    <t>effect remove_deposit = d_astral_threads_deposit_2</t>
  </si>
  <si>
    <t>effect add_deposit = d_astral_threads_deposit_3</t>
  </si>
  <si>
    <t>effect remove_deposit = d_astral_threads_deposit_3</t>
  </si>
  <si>
    <t>凝聚力矿藏</t>
  </si>
  <si>
    <t>凝聚力+3.3</t>
  </si>
  <si>
    <t>effect add_deposit = d_vast_unity_deposit</t>
  </si>
  <si>
    <t>effect remove_deposit = d_vast_unity_deposit</t>
  </si>
  <si>
    <t>effect add_deposit = d_nanites_deposit</t>
  </si>
  <si>
    <t>effect remove_deposit = d_nanites_deposit</t>
  </si>
  <si>
    <t>裂隙矿藏</t>
  </si>
  <si>
    <t>凝聚力+10.0，物理学+10</t>
  </si>
  <si>
    <t>effect add_deposit = d_crystal_rift</t>
  </si>
  <si>
    <t>effect remove_deposit = d_crystal_rift</t>
  </si>
  <si>
    <t>龙之宝藏</t>
  </si>
  <si>
    <t>能量币+30.，矿物+30</t>
  </si>
  <si>
    <t>effect add_deposit = d_guardian_dragon_hoard</t>
  </si>
  <si>
    <t>effect remove_deposit = d_guardian_dragon_hoard</t>
  </si>
  <si>
    <t>3.14国家修正代码（2024.11.20）</t>
  </si>
  <si>
    <t>本条收录了出行星修正以外的全部修正，包括国家，舰船，人口修正（实际输入代码时都可生效），通过更改添加/删除代码和天数填入，天数为-1时为永久。如果需要在星球和舰队上加修正选中星球或者舰队以后再输入。
本篇修正部分正常不会出现在游戏中，部分事件已失效但修正没删，或者需要关闭某些DLC才会出现。星海共同体和联邦包含议案修正，游戏内容条目包含临时修正和动态修正以及部分非玩家能获得的修正（乱加可能出bug）。</t>
  </si>
  <si>
    <t>effect add_modifier={modifier=</t>
  </si>
  <si>
    <t>天数</t>
  </si>
  <si>
    <t>文物
冷却</t>
  </si>
  <si>
    <t>遗珍启用冷却</t>
  </si>
  <si>
    <t>relic_activation_cooldown</t>
  </si>
  <si>
    <t>奥术解密冷却</t>
  </si>
  <si>
    <t>arcane_deciphering_cooldown</t>
  </si>
  <si>
    <t>稀有文物研究冷却</t>
  </si>
  <si>
    <t>artifact_find_applications_cooldown</t>
  </si>
  <si>
    <t>发现L-星门线索冷却</t>
  </si>
  <si>
    <t>artifact_lgate_insight_cooldown</t>
  </si>
  <si>
    <t>发现先驱者洞见冷却</t>
  </si>
  <si>
    <t>artifact_precursor_insight_cooldown</t>
  </si>
  <si>
    <t>卖给私人收藏家冷却</t>
  </si>
  <si>
    <t>artifact_sell_cooldown</t>
  </si>
  <si>
    <t>地底文明科技供应</t>
  </si>
  <si>
    <t>岗位生产的工程学研究-30%</t>
  </si>
  <si>
    <t>subterranean_tech_transaction</t>
  </si>
  <si>
    <t>受到资助的叛军</t>
  </si>
  <si>
    <t>每月矿物+20，每月能量币+20，舰船维护费-25%，陆军维护费-50%，海军容量+100%，陆军花费-25%，陆军建造速度+100%，每月影响力+3</t>
  </si>
  <si>
    <t>sponsored_rebels</t>
  </si>
  <si>
    <t>最近被解放</t>
  </si>
  <si>
    <t>主流思潮吸引力+50%</t>
  </si>
  <si>
    <t>recently_liberated</t>
  </si>
  <si>
    <t>舰队征募热潮</t>
  </si>
  <si>
    <t>舰船维护费-20%，舰船建造速度+20%</t>
  </si>
  <si>
    <t>fleet_maneuvers_recruitment</t>
  </si>
  <si>
    <t>舰队演习</t>
  </si>
  <si>
    <t>舰船武器射速+10%</t>
  </si>
  <si>
    <t>fleet_maneuvers</t>
  </si>
  <si>
    <t>舰队演习被取消</t>
  </si>
  <si>
    <t>每月凝聚力-5%，舰船武器射速-5%</t>
  </si>
  <si>
    <t>maneuvers_canceled</t>
  </si>
  <si>
    <t>未抗议军事演习</t>
  </si>
  <si>
    <t>每月凝聚力-15%</t>
  </si>
  <si>
    <t>maneuvers_no_protest</t>
  </si>
  <si>
    <t>跨次元贸易</t>
  </si>
  <si>
    <t>研究位面传送门将产出中等贸易额和舒适度加成</t>
  </si>
  <si>
    <t>dportal_trade_normal</t>
  </si>
  <si>
    <t>跨次元贸易减少</t>
  </si>
  <si>
    <t>研究位面传送门将产出少量贸易额和舒适度加成</t>
  </si>
  <si>
    <t>dportal_trade_low</t>
  </si>
  <si>
    <t>跨次元贸易增加</t>
  </si>
  <si>
    <t>研究位面传送门将产出大量贸易额和舒适度加成</t>
  </si>
  <si>
    <t>dportal_trade_high</t>
  </si>
  <si>
    <t>跨次元危机</t>
  </si>
  <si>
    <t>人口增长速度+25%</t>
  </si>
  <si>
    <t>dportal_trade_crisis</t>
  </si>
  <si>
    <t>优越造船</t>
  </si>
  <si>
    <t>舰船维护费-50%，造舰费用-50%</t>
  </si>
  <si>
    <t>fe_ship_cost_modifier</t>
  </si>
  <si>
    <t>相信未来</t>
  </si>
  <si>
    <t>massex_happy</t>
  </si>
  <si>
    <t>咸咸的</t>
  </si>
  <si>
    <t>幸福度+5%</t>
  </si>
  <si>
    <t>stellar_salt</t>
  </si>
  <si>
    <t>受启发的艺术</t>
  </si>
  <si>
    <t>inspired_arts</t>
  </si>
  <si>
    <t>失败的救星</t>
  </si>
  <si>
    <t>ruler_failed_savior</t>
  </si>
  <si>
    <t>救星</t>
  </si>
  <si>
    <t>ruler_savior</t>
  </si>
  <si>
    <t>人员损失</t>
  </si>
  <si>
    <t>岗位生产的社会学研究-10%</t>
  </si>
  <si>
    <t>missing_scientist</t>
  </si>
  <si>
    <t>遭到劫掠</t>
  </si>
  <si>
    <t>每月能量币-20%，每月矿物-20%</t>
  </si>
  <si>
    <t>raided</t>
  </si>
  <si>
    <t>无人机加工</t>
  </si>
  <si>
    <t>岗位生产的矿物+10%</t>
  </si>
  <si>
    <t>drone_processing</t>
  </si>
  <si>
    <t>石脑语言学</t>
  </si>
  <si>
    <t>破译+1</t>
  </si>
  <si>
    <t>rock_brain_decoding</t>
  </si>
  <si>
    <t>已达成承诺</t>
  </si>
  <si>
    <t>幸福度+15%</t>
  </si>
  <si>
    <t>mandate_fulfilled_mod</t>
  </si>
  <si>
    <t>6小时工作制</t>
  </si>
  <si>
    <t>岗位生产的矿物-15%</t>
  </si>
  <si>
    <t>6_hour_workday</t>
  </si>
  <si>
    <t>绝食罢工者</t>
  </si>
  <si>
    <t>岗位生产的矿物-40%</t>
  </si>
  <si>
    <t>hunger_strike</t>
  </si>
  <si>
    <t>反战人士</t>
  </si>
  <si>
    <t>岗位生产的矿物-20%，岗位生产的食物-20%，岗位生产的能量币-20%，岗位生产的工程学研究-20%，岗位生产的物理学学研究-20%，岗位生产的社会学研究-20%</t>
  </si>
  <si>
    <t>peace_strike</t>
  </si>
  <si>
    <t>优化储备</t>
  </si>
  <si>
    <t>每月矿物+100，每月能量币+100，海军容量+1000%</t>
  </si>
  <si>
    <t>uprising_ai_buff</t>
  </si>
  <si>
    <t>人工智能已打补丁</t>
  </si>
  <si>
    <t>研究速度-10%</t>
  </si>
  <si>
    <t>syndaw_patched_systems</t>
  </si>
  <si>
    <t>抹除研究人工智能</t>
  </si>
  <si>
    <t>研究速度-25%</t>
  </si>
  <si>
    <t>syndaw_wiped_systems</t>
  </si>
  <si>
    <t>海军容量</t>
  </si>
  <si>
    <t>海军容量+1000%</t>
  </si>
  <si>
    <t>uprising_player_buff</t>
  </si>
  <si>
    <t>休息充分的科学官</t>
  </si>
  <si>
    <t>岗位生产的社会学研究+10%</t>
  </si>
  <si>
    <t>scientist_team_well_treated</t>
  </si>
  <si>
    <t>正面的媒体报道</t>
  </si>
  <si>
    <t>media_coverage_positive_low</t>
  </si>
  <si>
    <t>相当正面的媒体报道</t>
  </si>
  <si>
    <t>幸福度+25%</t>
  </si>
  <si>
    <t>media_coverage_positive_medium</t>
  </si>
  <si>
    <t>极度正面的媒体报道</t>
  </si>
  <si>
    <t>幸福度+40%</t>
  </si>
  <si>
    <t>media_coverage_positive_high</t>
  </si>
  <si>
    <t>负面的媒体报道</t>
  </si>
  <si>
    <t>media_coverage_negative_low</t>
  </si>
  <si>
    <t>相当负面的媒体报道</t>
  </si>
  <si>
    <t>幸福度-20%</t>
  </si>
  <si>
    <t>media_coverage_negative_medium</t>
  </si>
  <si>
    <t>极度负面的媒体报道</t>
  </si>
  <si>
    <t>幸福度-30%</t>
  </si>
  <si>
    <t>media_coverage_negative_high</t>
  </si>
  <si>
    <t>制药创新</t>
  </si>
  <si>
    <t>生物人口幸福度+10%，石质类人口幸福度+10%，岗位生产的社会学研究+20%</t>
  </si>
  <si>
    <t>health_discovery</t>
  </si>
  <si>
    <t>提升舰船速度</t>
  </si>
  <si>
    <t>亚光速航速+10%</t>
  </si>
  <si>
    <t>army_speed_boost</t>
  </si>
  <si>
    <t>增强太阳能</t>
  </si>
  <si>
    <t>岗位生产的能量币+5%</t>
  </si>
  <si>
    <t>solar_harvesting_bacteria</t>
  </si>
  <si>
    <t>受鼓舞的陆军新兵</t>
  </si>
  <si>
    <t>陆军建造速度+20%，陆军士气+20%</t>
  </si>
  <si>
    <t>army_inspiration</t>
  </si>
  <si>
    <t>集中化陆军单元组装器</t>
  </si>
  <si>
    <t>army_inspiration_mach</t>
  </si>
  <si>
    <t>受鼓舞的应征科学家</t>
  </si>
  <si>
    <t>调查速度+20%，异常现象研究速度+20%</t>
  </si>
  <si>
    <t>science_inspiration</t>
  </si>
  <si>
    <t>零重力创新</t>
  </si>
  <si>
    <t>恒星基地模块花费-10%</t>
  </si>
  <si>
    <t>zero_gravity_revelation</t>
  </si>
  <si>
    <t>独占不老药</t>
  </si>
  <si>
    <t>领袖寿命+15年</t>
  </si>
  <si>
    <t>youthful_elite</t>
  </si>
  <si>
    <t>共享不老药</t>
  </si>
  <si>
    <t>生物人口幸福度+5%，石质类人口幸福度+5%</t>
  </si>
  <si>
    <t>youthful_people</t>
  </si>
  <si>
    <t>抑制繁衍的生物武器</t>
  </si>
  <si>
    <t>宜居性-20%，人口增长速度-20%</t>
  </si>
  <si>
    <t>fertility_virus</t>
  </si>
  <si>
    <t>高维洞见</t>
  </si>
  <si>
    <t>研究速度+15%</t>
  </si>
  <si>
    <t>forth_dimension_knowledge</t>
  </si>
  <si>
    <t>保护少数派</t>
  </si>
  <si>
    <t>每月影响力+25%，岗位生产的能量币-5%</t>
  </si>
  <si>
    <t>immigrants_protection</t>
  </si>
  <si>
    <t>担忧的行政机构</t>
  </si>
  <si>
    <t>领袖花费+20%</t>
  </si>
  <si>
    <t>fear_as_control_militarist_p2</t>
  </si>
  <si>
    <t>外星基因组研究</t>
  </si>
  <si>
    <t>alien_genome_research</t>
  </si>
  <si>
    <t>计算超频</t>
  </si>
  <si>
    <t>研究速度+5%，研究人员维护费+5%</t>
  </si>
  <si>
    <t>syndaw_research_bonus</t>
  </si>
  <si>
    <t>生产定额盈余</t>
  </si>
  <si>
    <t>岗位生产的资源+5%</t>
  </si>
  <si>
    <t>syndaw_production_surplus</t>
  </si>
  <si>
    <t>假情报协议</t>
  </si>
  <si>
    <t>加密+1</t>
  </si>
  <si>
    <t>disinformation_protocols</t>
  </si>
  <si>
    <t>品鉴繁星</t>
  </si>
  <si>
    <t>生物人口幸福度+5%</t>
  </si>
  <si>
    <t>taste_the_stars</t>
  </si>
  <si>
    <t>防辐射部件</t>
  </si>
  <si>
    <t>研究速度+5%，每月凝聚力+5%</t>
  </si>
  <si>
    <t>radiation_hardened_components</t>
  </si>
  <si>
    <t>软件故障</t>
  </si>
  <si>
    <t>研究速度-5%，研究人员维护费-5%，每月凝聚力-5%</t>
  </si>
  <si>
    <t>software_damage</t>
  </si>
  <si>
    <t>超越意识</t>
  </si>
  <si>
    <t>每月凝聚力+5%</t>
  </si>
  <si>
    <t>gestalt_black_hole_good</t>
  </si>
  <si>
    <t>断裂意识</t>
  </si>
  <si>
    <t>每月凝聚力-5%</t>
  </si>
  <si>
    <t>gestalt_black_hole_bad</t>
  </si>
  <si>
    <t>和谐之曲</t>
  </si>
  <si>
    <t>舒适度+1，犯罪度-1</t>
  </si>
  <si>
    <t>harmonious_tune</t>
  </si>
  <si>
    <t>冷酷的真相</t>
  </si>
  <si>
    <t>物种修饰特殊项目花费-25%，排外主义思潮吸引力+20%</t>
  </si>
  <si>
    <t>engineered_species_revelation</t>
  </si>
  <si>
    <t>神秘的宇宙</t>
  </si>
  <si>
    <t>亲外主义思潮吸引力+20%</t>
  </si>
  <si>
    <t>engineered_species_ignorance</t>
  </si>
  <si>
    <t>思想一致</t>
  </si>
  <si>
    <t>主流思潮吸引力+10%</t>
  </si>
  <si>
    <t>engineered_species_ownway</t>
  </si>
  <si>
    <t>重申优越</t>
  </si>
  <si>
    <t>每月物理学研究+1%，每月社会学研究+1%，每月工程学研究+1%，每月凝聚力+1%</t>
  </si>
  <si>
    <t>reaffirmed_superiority</t>
  </si>
  <si>
    <t>菌丝体网络</t>
  </si>
  <si>
    <t>mycelial_network_modifier</t>
  </si>
  <si>
    <t>改良型菌丝体网络</t>
  </si>
  <si>
    <t>基础情报等级+10，破译+1</t>
  </si>
  <si>
    <t>mycelial_network_modifier_improved</t>
  </si>
  <si>
    <t>威权主义吸引力</t>
  </si>
  <si>
    <t>威权主义思潮吸引力+20%</t>
  </si>
  <si>
    <t>fumongus_authoritarian</t>
  </si>
  <si>
    <t>小行星中继站</t>
  </si>
  <si>
    <t>行星探测范围+2，行星超空间探测距离+4</t>
  </si>
  <si>
    <t>asteroid_relay_stations</t>
  </si>
  <si>
    <t>小行星加密</t>
  </si>
  <si>
    <t>asteroid_encryption</t>
  </si>
  <si>
    <t>无心的物种灭绝</t>
  </si>
  <si>
    <t>幸福度-10%，稳定度-5</t>
  </si>
  <si>
    <t>gas_cascade_sad</t>
  </si>
  <si>
    <t>道德减负</t>
  </si>
  <si>
    <t>幸福度+10%，稳定度+5</t>
  </si>
  <si>
    <t>gas_cascade_happy</t>
  </si>
  <si>
    <t>无法解释的线索</t>
  </si>
  <si>
    <t>研究速度+5%，研究人员维护费+5%，每月凝聚力-5%</t>
  </si>
  <si>
    <t>unexplained_insights</t>
  </si>
  <si>
    <t>关闭循环</t>
  </si>
  <si>
    <t>每月凝聚力+10%</t>
  </si>
  <si>
    <t>closed_loop</t>
  </si>
  <si>
    <t>小行星推进器</t>
  </si>
  <si>
    <t>asteroid_thrusters</t>
  </si>
  <si>
    <t>圣者之怒</t>
  </si>
  <si>
    <t>rage_sage_soldiers</t>
  </si>
  <si>
    <t>和谐船员</t>
  </si>
  <si>
    <t>harmonious_crew</t>
  </si>
  <si>
    <t>低动力</t>
  </si>
  <si>
    <t>公民人口幸福度-10%，人口增长减少10%，岗位生产的资源-10%</t>
  </si>
  <si>
    <t>low_motivation</t>
  </si>
  <si>
    <t>冰封潜艇居民的遗产</t>
  </si>
  <si>
    <t>殖民地发展速度+20%，人口舒适度使用-3%</t>
  </si>
  <si>
    <t>ice_trauma_insights_colony</t>
  </si>
  <si>
    <t>冰封潜艇居民的才智</t>
  </si>
  <si>
    <t>研究速度（工程学）+5%</t>
  </si>
  <si>
    <t>ice_trauma_insights_engineering</t>
  </si>
  <si>
    <t>纪念冰封潜艇居民</t>
  </si>
  <si>
    <t>每月凝聚力+10%，</t>
  </si>
  <si>
    <t>ice_trauma_memorialist_unity</t>
  </si>
  <si>
    <t>前途无量的船员</t>
  </si>
  <si>
    <t>异常现象研究速度+20%，异常现象发现机会+20%</t>
  </si>
  <si>
    <t>protege_onboard</t>
  </si>
  <si>
    <t>增强勘测扫描仪</t>
  </si>
  <si>
    <t>调查速度+15%</t>
  </si>
  <si>
    <t>ship_survey_boost</t>
  </si>
  <si>
    <t>流水线算法</t>
  </si>
  <si>
    <t>闪避+10%</t>
  </si>
  <si>
    <t>streamlined_ship_design</t>
  </si>
  <si>
    <t>巨型结构要求被拒绝</t>
  </si>
  <si>
    <t>megastructure_demands_rejected</t>
  </si>
  <si>
    <t>有利条件</t>
  </si>
  <si>
    <t>巨型结构建造速度+20%</t>
  </si>
  <si>
    <t>ms_build_speed_mult</t>
  </si>
  <si>
    <t>建造被推迟</t>
  </si>
  <si>
    <t>巨型结构建造速度-20%</t>
  </si>
  <si>
    <t>lower_build_speed_mult</t>
  </si>
  <si>
    <t>建造已停滞</t>
  </si>
  <si>
    <t>ring_world_halted</t>
  </si>
  <si>
    <t>文化认同受损</t>
  </si>
  <si>
    <t>每月凝聚力-10%</t>
  </si>
  <si>
    <t>unity_reduction_diplomatic_18</t>
  </si>
  <si>
    <t>时螶之界遭到净化</t>
  </si>
  <si>
    <t>每月凝聚力-20%</t>
  </si>
  <si>
    <t>unity_reduction_akx_9541</t>
  </si>
  <si>
    <t>人质被处决</t>
  </si>
  <si>
    <t>unity_reduction_observation_47</t>
  </si>
  <si>
    <t>合成人炸弹袭击</t>
  </si>
  <si>
    <t>unity_reduction_crisis_2204</t>
  </si>
  <si>
    <t>失明</t>
  </si>
  <si>
    <t>unity_reduction_utopia_30</t>
  </si>
  <si>
    <t>讨好人民</t>
  </si>
  <si>
    <t>unity_increase_utopia_30</t>
  </si>
  <si>
    <t>神经库</t>
  </si>
  <si>
    <t>研究速度(工程学)+10%，研究速度(物理学)+10%，研究速度(社会学)+10%</t>
  </si>
  <si>
    <t>research_utopia_60</t>
  </si>
  <si>
    <t>财富之泉</t>
  </si>
  <si>
    <t>每月能量币+200</t>
  </si>
  <si>
    <t>energy_utopia_57</t>
  </si>
  <si>
    <t>寿无限</t>
  </si>
  <si>
    <t>ageless</t>
  </si>
  <si>
    <t>巨像民众危机</t>
  </si>
  <si>
    <t>军国主义思潮吸引力+50%，排外主义思潮吸引力+50%</t>
  </si>
  <si>
    <t>colossus_victim</t>
  </si>
  <si>
    <t>外星酒精饮料</t>
  </si>
  <si>
    <t>幸福度+10%，每月影响力+33%，岗位生产的社会学研究-5%，岗位生产的物理学研究-5%，岗位生产的工程学研究-5%</t>
  </si>
  <si>
    <t>rummy_nebula</t>
  </si>
  <si>
    <t>收获负相物质</t>
  </si>
  <si>
    <t>每月物理学研究+5%</t>
  </si>
  <si>
    <t>harvesting_negative_mass</t>
  </si>
  <si>
    <t>分流优化</t>
  </si>
  <si>
    <t>低级子个体产出+20%</t>
  </si>
  <si>
    <t>offloaded_optimization</t>
  </si>
  <si>
    <t>身处乐园</t>
  </si>
  <si>
    <t>in_paradise</t>
  </si>
  <si>
    <t>碉堡机器人</t>
  </si>
  <si>
    <t>每月工程学研究+10%</t>
  </si>
  <si>
    <t>mega_computer</t>
  </si>
  <si>
    <t>一个游手好闲并乱丢垃圾的不利因素</t>
  </si>
  <si>
    <t>排外主义思潮吸引力+33%</t>
  </si>
  <si>
    <t>littering_loitering_liability</t>
  </si>
  <si>
    <t>外星星系漫游指南</t>
  </si>
  <si>
    <t>亲外主义思潮吸引力+33%</t>
  </si>
  <si>
    <t>a_hitchikers_guide_to_the_galaxy</t>
  </si>
  <si>
    <t>德萨努的礼物</t>
  </si>
  <si>
    <t>每月活体金属+1，每月稀有水晶+1，每月异星天然气+1，每月爆微粒+1</t>
  </si>
  <si>
    <t>dessanu_gift</t>
  </si>
  <si>
    <t>防护型涂层</t>
  </si>
  <si>
    <t>对虚空孳孽伤害+25%</t>
  </si>
  <si>
    <t>curator_buff_hatchling</t>
  </si>
  <si>
    <t>矿物测绘</t>
  </si>
  <si>
    <t>每月矿物+10%</t>
  </si>
  <si>
    <t>mineral_mapping</t>
  </si>
  <si>
    <t>无视外星生命</t>
  </si>
  <si>
    <t>disregard_for_alien_life</t>
  </si>
  <si>
    <t>小灰已被击溃</t>
  </si>
  <si>
    <t>gray_scattered</t>
  </si>
  <si>
    <t>天体崇拜：哀悼</t>
  </si>
  <si>
    <t>幸福度10%</t>
  </si>
  <si>
    <t>consecrated_worlds_mourning</t>
  </si>
  <si>
    <t>借入贷款</t>
  </si>
  <si>
    <t>派系赞同度-30%</t>
  </si>
  <si>
    <t>faction_loan_taken</t>
  </si>
  <si>
    <t>帝国拖欠债务</t>
  </si>
  <si>
    <t>所有花费+25%，每月影响力-50%，每月凝聚力-50%，舰船武器伤害-25%，人口降级时间-50%</t>
  </si>
  <si>
    <t>country_defaulted</t>
  </si>
  <si>
    <t>消费品配给</t>
  </si>
  <si>
    <t>人口消费品维护费-25%，岗位消费品维护费-25%，幸福度-10%，主流思潮吸引力-30%</t>
  </si>
  <si>
    <t>consumer_goods_rationing</t>
  </si>
  <si>
    <t>扎克兰的选民</t>
  </si>
  <si>
    <t>唯心主义思潮吸引力+10%</t>
  </si>
  <si>
    <t>chosen_of_zarqlan</t>
  </si>
  <si>
    <t>研究勾陈一星种子</t>
  </si>
  <si>
    <t>研究速度(生物学)+20%</t>
  </si>
  <si>
    <t>polaris_biology_modifier</t>
  </si>
  <si>
    <t>研究勾陈一星有机微生物</t>
  </si>
  <si>
    <t>polaris_habitability_modifier</t>
  </si>
  <si>
    <t>环境改造速度+10%，环境改造花费-10%</t>
  </si>
  <si>
    <t>mask_of_transformation</t>
  </si>
  <si>
    <t>殖民地精神</t>
  </si>
  <si>
    <t>幸福度+10%，舒适度+15%，岗位生产的资源+15%，宜居性+10%</t>
  </si>
  <si>
    <t>colonial_spirit_mod</t>
  </si>
  <si>
    <t>崭新意识</t>
  </si>
  <si>
    <t>舒适度+15%，岗位生产的资源+15%，稳定度+5</t>
  </si>
  <si>
    <t>colonial_spirit_gestalt_mod</t>
  </si>
  <si>
    <t>来自神秘恩人的礼物</t>
  </si>
  <si>
    <t>亲外主义思潮吸引力+100%，公民人口幸福度+10%</t>
  </si>
  <si>
    <t>gift_from_mysterious_benefactors</t>
  </si>
  <si>
    <t>重获优势</t>
  </si>
  <si>
    <t>每月凝聚力+15%，公民人口幸福度+10%</t>
  </si>
  <si>
    <t>supremacy_reaffirmed_by_gift</t>
  </si>
  <si>
    <t>抽象话术</t>
  </si>
  <si>
    <t xml:space="preserve"> manifesti_uslurp_mod</t>
  </si>
  <si>
    <t>反射内心</t>
  </si>
  <si>
    <t>每月社会学研究+15%</t>
  </si>
  <si>
    <t>manifesti_reflections_mod</t>
  </si>
  <si>
    <t>关注特殊利益</t>
  </si>
  <si>
    <t>每月社会学研究+10%，思潮转化几率+100%</t>
  </si>
  <si>
    <t>beholden_to_special_interests</t>
  </si>
  <si>
    <t>愤怒</t>
  </si>
  <si>
    <t>外交权重-15%</t>
  </si>
  <si>
    <t>faction_upset</t>
  </si>
  <si>
    <t>疏忽导致的囚犯</t>
  </si>
  <si>
    <t>幸福度-2%</t>
  </si>
  <si>
    <t>inadvertent_jailer</t>
  </si>
  <si>
    <t>愤怒的和平主义者</t>
  </si>
  <si>
    <t>军用舰船维护费-50%，海军容量+500</t>
  </si>
  <si>
    <t>angered_solarpunk</t>
  </si>
  <si>
    <t>可塑仿效</t>
  </si>
  <si>
    <t>行动难度+1，渗透速度+10%</t>
  </si>
  <si>
    <t>spynetwork_hive_mimicry</t>
  </si>
  <si>
    <t>仿效暴露</t>
  </si>
  <si>
    <t>破译+4</t>
  </si>
  <si>
    <t>espionage_hive_mimicry</t>
  </si>
  <si>
    <t>来自高维之中的讯息</t>
  </si>
  <si>
    <t>每月凝聚力+5%，排外主义思潮吸引力+25%</t>
  </si>
  <si>
    <t>letters_of_the_manifold</t>
  </si>
  <si>
    <t>风暴陷阱洞见</t>
  </si>
  <si>
    <t>减少10%的宇宙风暴负面影响由。</t>
  </si>
  <si>
    <t>storm_trap_insight_modifier</t>
  </si>
  <si>
    <t>太空兽群舰船装甲</t>
  </si>
  <si>
    <t>太空兽群舰船装甲+5%</t>
  </si>
  <si>
    <t>space_fauna_armor</t>
  </si>
  <si>
    <t>生产骤增</t>
  </si>
  <si>
    <t>舰船建造速度+25%</t>
  </si>
  <si>
    <t>production_surge_modifier</t>
  </si>
  <si>
    <t>公开失信</t>
  </si>
  <si>
    <t>public_distrust_modifier</t>
  </si>
  <si>
    <t>测试对象</t>
  </si>
  <si>
    <t>幸福度-10%，人口增长速度-10%</t>
  </si>
  <si>
    <t>test_subject_unwilling_modifier</t>
  </si>
  <si>
    <t>人口增长速度-5%</t>
  </si>
  <si>
    <t>test_subject_volunteer_modifier</t>
  </si>
  <si>
    <t>岗位产出的资源-5%，人口增长速度-10%</t>
  </si>
  <si>
    <t>test_subject_gestalt_modifier</t>
  </si>
  <si>
    <t>隐藏我方存在</t>
  </si>
  <si>
    <t>舰船建造速度-1000%，恒星基地建筑建造速度-1000%，恒星基地模块建造速度-1000%，防御平台建造速度-1000%</t>
  </si>
  <si>
    <t>hide_presence_starbase_modifier</t>
  </si>
  <si>
    <t>考古
遗址</t>
  </si>
  <si>
    <t>现代堑壕战争</t>
  </si>
  <si>
    <t>防御部队生命值+20%</t>
  </si>
  <si>
    <t>modern_trench_war</t>
  </si>
  <si>
    <t>正念减压</t>
  </si>
  <si>
    <t>forced_mindfulness</t>
  </si>
  <si>
    <t>调试子例程</t>
  </si>
  <si>
    <t>debug_subroutine</t>
  </si>
  <si>
    <t>荣归集体</t>
  </si>
  <si>
    <t>glory_to_the_many</t>
  </si>
  <si>
    <t>极光韵律</t>
  </si>
  <si>
    <t>每月能量币+5%</t>
  </si>
  <si>
    <t>anthem_of_aurora</t>
  </si>
  <si>
    <t>鲁达里死亡激光</t>
  </si>
  <si>
    <t>能量武器伤害+5%，舰船武器射程+5%</t>
  </si>
  <si>
    <t>rudari_death_laser</t>
  </si>
  <si>
    <t>杀手有机微生物</t>
  </si>
  <si>
    <t>陆军连带伤害+100%，陆军伤害+50%</t>
  </si>
  <si>
    <t>killer_librarian_organism</t>
  </si>
  <si>
    <t>活着真好</t>
  </si>
  <si>
    <t>lost_moment_memento</t>
  </si>
  <si>
    <t>和乐族环境改造知识</t>
  </si>
  <si>
    <t>环境改造速度+20%，环境改造花费-10%</t>
  </si>
  <si>
    <t>shallarian_terraforming_knowledge</t>
  </si>
  <si>
    <t>皮耶普的遗产</t>
  </si>
  <si>
    <t>每月工程学研究+5%，每月社会学研究+2%</t>
  </si>
  <si>
    <t>peeyeps_legacy</t>
  </si>
  <si>
    <t>诡异知识</t>
  </si>
  <si>
    <t>研究速度+6%，生物人口增长速度-10%</t>
  </si>
  <si>
    <t>eldritch_horror_mod</t>
  </si>
  <si>
    <t>拉里昂内斯重生</t>
  </si>
  <si>
    <t>每月能量币+50，每月矿物+50，每月食物+50，人口增长速度+100%</t>
  </si>
  <si>
    <t>larionessi_resurgence_modifier</t>
  </si>
  <si>
    <t>获得物理学洞见</t>
  </si>
  <si>
    <t>每月物理学研究+10%</t>
  </si>
  <si>
    <t>gain_physics_insight_modifier</t>
  </si>
  <si>
    <t>星界助推</t>
  </si>
  <si>
    <t>超空间跳跃充能时间-15%，亚光速航速+15%</t>
  </si>
  <si>
    <t>astral_boost_modifier</t>
  </si>
  <si>
    <t>星界校正</t>
  </si>
  <si>
    <t>量子伏击舰船武器射速+15，量子伏击修正持续时间+100%，量子弹弓准确度+25%</t>
  </si>
  <si>
    <t>quantum_catapult_insight_2_modifier</t>
  </si>
  <si>
    <t>天顶燃料</t>
  </si>
  <si>
    <t>每月能量币+10%</t>
  </si>
  <si>
    <t>vortex_fuel_modifier</t>
  </si>
  <si>
    <t>程序空间</t>
  </si>
  <si>
    <t>建筑槽位+1，我们分部中的企业建筑上限+1</t>
  </si>
  <si>
    <t>procedural_space_modifier</t>
  </si>
  <si>
    <t>一件礼物</t>
  </si>
  <si>
    <t>whiteout_gift_modifier</t>
  </si>
  <si>
    <t>恒星帆航洞见</t>
  </si>
  <si>
    <t>研究速度(推进力学)+30%</t>
  </si>
  <si>
    <t>lonely_planet_propulsion_modifier</t>
  </si>
  <si>
    <t>新星诞生</t>
  </si>
  <si>
    <t>研究速度(物理学)+20%</t>
  </si>
  <si>
    <t>microverse_knownledge_modifier</t>
  </si>
  <si>
    <t>破碎大使</t>
  </si>
  <si>
    <t>+20非格式塔帝国的外交评价加成，外交权重+10%</t>
  </si>
  <si>
    <t>fractured_ambassadors_modifier</t>
  </si>
  <si>
    <t>新友谊</t>
  </si>
  <si>
    <t>station_friendship_modifier</t>
  </si>
  <si>
    <t>裂隙液体样本</t>
  </si>
  <si>
    <t>rift_samples_biology_modifier</t>
  </si>
  <si>
    <t>恢复平衡</t>
  </si>
  <si>
    <t>restoring_the_balance_modifier</t>
  </si>
  <si>
    <t>创世洞见</t>
  </si>
  <si>
    <t>每月社会学研究+5%</t>
  </si>
  <si>
    <t>genesis_insight_modifier</t>
  </si>
  <si>
    <t>研究速度+5%</t>
  </si>
  <si>
    <t>foreign_consciousness_modifier</t>
  </si>
  <si>
    <t>星界护盾实验</t>
  </si>
  <si>
    <t>护盾承受值+5%，护盾硬化+5%</t>
  </si>
  <si>
    <t>astral_shield_experimentation</t>
  </si>
  <si>
    <t>泽珞族洞见</t>
  </si>
  <si>
    <t>抵抗太空风暴负面影响的防御措施-50%，研究速度(粒子物理)+5%</t>
  </si>
  <si>
    <t>zroni_insight_modifier</t>
  </si>
  <si>
    <t>泽珞族洞见风暴保障措施</t>
  </si>
  <si>
    <t>抵抗太空风暴负面影响的防御措施-50%</t>
  </si>
  <si>
    <t>zroni_insight_space_storm_reduction_modifier</t>
  </si>
  <si>
    <t>殖民无人机</t>
  </si>
  <si>
    <t>殖民无人机可以识别并分类我们星球上的动植物，提供深度的生物学信息，当清理下列障碍时获取额外的社会学研究危险野生动物，茂密丛林，剧毒沼泽，有毒海藻，剧毒海藻，恶毒害虫，殖民地发展速度+25%，清理地块障碍速度+25%</t>
  </si>
  <si>
    <t>colonization_drones_modifier</t>
  </si>
  <si>
    <t>高维孢子</t>
  </si>
  <si>
    <t>每月异星天然气+25%</t>
  </si>
  <si>
    <t>extra_dimensional_spores_modifier</t>
  </si>
  <si>
    <t>再转换领袖</t>
  </si>
  <si>
    <t>可派遣的特使+1</t>
  </si>
  <si>
    <t>reconverted_leader_modifier</t>
  </si>
  <si>
    <t>位面的和平</t>
  </si>
  <si>
    <t>destroy_sphere_modifier</t>
  </si>
  <si>
    <t>如果我们将自己回收的星界丝缕交给这些存在，他们可以运用自己对其性质的丰厚知识来加强自己的护盾</t>
  </si>
  <si>
    <t>护盾承受值+50%</t>
  </si>
  <si>
    <t>the_seal_weave_astral_fabric_modifiers</t>
  </si>
  <si>
    <t>异星天然气在这个存在的古怪泡泡中有放大效果。我们可以利用它来增强我们的武器。</t>
  </si>
  <si>
    <t>能量武器伤害+10%</t>
  </si>
  <si>
    <t>the_seal_pump_exotic_gases_modifier</t>
  </si>
  <si>
    <t>革命性医用胶</t>
  </si>
  <si>
    <t>医务工作者产出+50%</t>
  </si>
  <si>
    <t>revolutionary_medigel_modifier</t>
  </si>
  <si>
    <t>古茹努尔武器界面</t>
  </si>
  <si>
    <t>grunur_weapon_interface_modifier</t>
  </si>
  <si>
    <t>粉色方阵</t>
  </si>
  <si>
    <t>陆军生命值+10%，陆军所受士气伤害-50%</t>
  </si>
  <si>
    <t>formula_pink_armies</t>
  </si>
  <si>
    <t>破界者的秘密</t>
  </si>
  <si>
    <t>对破界者的伤害+10%</t>
  </si>
  <si>
    <t>secret_of_the_unbidden_modifier</t>
  </si>
  <si>
    <t>背道者的平息</t>
  </si>
  <si>
    <t>对背道者的伤害+10%</t>
  </si>
  <si>
    <t>pacification_of_the_aberrant_modifier</t>
  </si>
  <si>
    <t>狂热者的愚行</t>
  </si>
  <si>
    <t>对狂热者的伤害+10%</t>
  </si>
  <si>
    <t>folly_of_the_vehement_modifier</t>
  </si>
  <si>
    <t>无形异使</t>
  </si>
  <si>
    <t>撤离几率减成100%</t>
  </si>
  <si>
    <t>formless_country_modifier</t>
  </si>
  <si>
    <t>星界狂热</t>
  </si>
  <si>
    <t>完成星界裂隙任务后获得少量凝聚力。</t>
  </si>
  <si>
    <t>astral_zeal_modifier</t>
  </si>
  <si>
    <t>铁杆星粉</t>
  </si>
  <si>
    <t>岗位生产的物理学研究+20%，星界裂隙探索速度+20%</t>
  </si>
  <si>
    <t>astral_aficionados_modifier</t>
  </si>
  <si>
    <t>每月能量币+1</t>
  </si>
  <si>
    <t>copy_energy_income_modifier</t>
  </si>
  <si>
    <t>每月矿物+1</t>
  </si>
  <si>
    <t>copy_minerals_income_modifier</t>
  </si>
  <si>
    <t>每月食物+1</t>
  </si>
  <si>
    <t>copy_food_income_modifier</t>
  </si>
  <si>
    <t>帝国消费品+1</t>
  </si>
  <si>
    <t>copy_consumer_goods_income_modifier</t>
  </si>
  <si>
    <t>帝国合金+1</t>
  </si>
  <si>
    <t>copy_alloys_income_modifier</t>
  </si>
  <si>
    <t>每月易爆微粒+1</t>
  </si>
  <si>
    <t>copy_volatile_motes_income_modifier</t>
  </si>
  <si>
    <t>每月异星天然气+1</t>
  </si>
  <si>
    <t>copy_exotic_gases_income_modifier</t>
  </si>
  <si>
    <t>每月稀有水晶+1</t>
  </si>
  <si>
    <t>copy_rare_crystals_income_modifier</t>
  </si>
  <si>
    <t>每月活体金属+1</t>
  </si>
  <si>
    <t>copy_sr_living_metal_income_modifier</t>
  </si>
  <si>
    <t>每月泽珞+1</t>
  </si>
  <si>
    <t>copy_sr_zro_income_modifier</t>
  </si>
  <si>
    <t>每月暗物质+1</t>
  </si>
  <si>
    <t>copy_sr_dark_matter_income_modifier</t>
  </si>
  <si>
    <t>每月纳米机器人+1</t>
  </si>
  <si>
    <t>copy_nanites_income_modifier</t>
  </si>
  <si>
    <t>oracle_administration</t>
  </si>
  <si>
    <t>每月能量币-25</t>
  </si>
  <si>
    <t>the_beholder_energy_small</t>
  </si>
  <si>
    <t>每月能量币-50</t>
  </si>
  <si>
    <t>the_beholder_energy_medium</t>
  </si>
  <si>
    <t>每月能量币-100</t>
  </si>
  <si>
    <t>the_beholder_energy_big</t>
  </si>
  <si>
    <t>信息素鸡尾酒</t>
  </si>
  <si>
    <t>公民人口幸福度+20%，人口增长速度+20%，岗位生产的资源+20%，劳工人口资源产出+20%，研究人员产出+20%</t>
  </si>
  <si>
    <t>pheromone_cocktail_best</t>
  </si>
  <si>
    <t>公民人口幸福度+10%，人口增长速度+10%，岗位生产的资源+10%，劳工人口资源产出+10%，研究人员产出+10%</t>
  </si>
  <si>
    <t>pheromone_cocktail_mid</t>
  </si>
  <si>
    <t>公民人口幸福度+5%，人口增长速度+5%，岗位生产的资源+5%，劳工人口资源产出+5%，研究人员产出+5%</t>
  </si>
  <si>
    <t>pheromone_cocktail_worst</t>
  </si>
  <si>
    <t>致敏性核心花粉</t>
  </si>
  <si>
    <t>公民人口幸福度-10%，人口增长速度-10%，岗位生产的资源-10%，劳工人口资源产出-10%，研究人员产出-10%</t>
  </si>
  <si>
    <t>nucleus_sample_boils</t>
  </si>
  <si>
    <t>感激的放逐者</t>
  </si>
  <si>
    <t>公民人口幸福度+10%</t>
  </si>
  <si>
    <t>pop_outcast_happy</t>
  </si>
  <si>
    <t>不知感恩的放逐者</t>
  </si>
  <si>
    <t>公民人口幸福度-10%</t>
  </si>
  <si>
    <t>pop_outcast_unhappy</t>
  </si>
  <si>
    <t>犯罪放逐者</t>
  </si>
  <si>
    <t>犯罪度+2</t>
  </si>
  <si>
    <t>pop_outcast_crime</t>
  </si>
  <si>
    <t>公开葬礼</t>
  </si>
  <si>
    <t>每月凝聚力+10%，幸福度+5%</t>
  </si>
  <si>
    <t>paragon_death_public_funeral</t>
  </si>
  <si>
    <t>私人葬礼</t>
  </si>
  <si>
    <t>每月凝聚力+5%，幸福度-2.5%</t>
  </si>
  <si>
    <t>paragon_death_private_funeral</t>
  </si>
  <si>
    <t>好趋势</t>
  </si>
  <si>
    <t>派系凝聚力收益+15%，幸福度+5%</t>
  </si>
  <si>
    <t>paragon_death_good_tidings</t>
  </si>
  <si>
    <t>务实方法</t>
  </si>
  <si>
    <t>研究人员产出+5%，每月物理学研究+15%</t>
  </si>
  <si>
    <t>paragon_death_pragmatic_approach</t>
  </si>
  <si>
    <t>安然无恙地通过</t>
  </si>
  <si>
    <t>每月凝聚力+15%，消费品维护费-15%</t>
  </si>
  <si>
    <t>paragon_death_harmonious_passing</t>
  </si>
  <si>
    <t>军规葬礼</t>
  </si>
  <si>
    <t>每月凝聚力+5%，军用舰船建造速度+15%</t>
  </si>
  <si>
    <t>paragon_death_military_funeral</t>
  </si>
  <si>
    <t>和平基金会</t>
  </si>
  <si>
    <t>和平主义思潮吸引力+10%，每月社会学研究+10%</t>
  </si>
  <si>
    <t>paragon_death_foundation_peace</t>
  </si>
  <si>
    <t>重燃传统</t>
  </si>
  <si>
    <t>每月凝聚力+15%，稳定度+5</t>
  </si>
  <si>
    <t>paragon_death_reignited_traditions</t>
  </si>
  <si>
    <t>去往繁星</t>
  </si>
  <si>
    <t>调查速度+20%，每月社会学研究+15%</t>
  </si>
  <si>
    <t>paragon_death_to_the_stars</t>
  </si>
  <si>
    <t>高耸纪念碑</t>
  </si>
  <si>
    <t>劳工人口资源产出+5%，每月凝聚力+5%</t>
  </si>
  <si>
    <t>paragon_death_towering_memorial</t>
  </si>
  <si>
    <t>铭记</t>
  </si>
  <si>
    <t>paragon_death_name_wall</t>
  </si>
  <si>
    <t>地标建筑</t>
  </si>
  <si>
    <t>贸易额+15%，岗位生产的能量币+5%</t>
  </si>
  <si>
    <t>paragon_death_landmark_building</t>
  </si>
  <si>
    <t>复生</t>
  </si>
  <si>
    <t>环境改造速度+15%，人口增长速度+10%</t>
  </si>
  <si>
    <t>paragon_death_rejuvenation</t>
  </si>
  <si>
    <t>虚拟顾问</t>
  </si>
  <si>
    <t>加密+1，舰船武器射速+10%</t>
  </si>
  <si>
    <t>paragon_death_virtual_advisors</t>
  </si>
  <si>
    <t>蜂巢永存</t>
  </si>
  <si>
    <t>领袖储备规模+1，领袖经验获得+25%</t>
  </si>
  <si>
    <t>paragon_death_the_hive_endures</t>
  </si>
  <si>
    <t>有效内阁</t>
  </si>
  <si>
    <t>内阁议程速度+10%</t>
  </si>
  <si>
    <t>paragon_efficient_council</t>
  </si>
  <si>
    <t>内阁失能</t>
  </si>
  <si>
    <t>内阁议程速度-20%</t>
  </si>
  <si>
    <t>paragon_dysfunctional_council</t>
  </si>
  <si>
    <t>稀有灵感-物理学</t>
  </si>
  <si>
    <t>paragon_applied_physics</t>
  </si>
  <si>
    <t>稀有灵感-社会学</t>
  </si>
  <si>
    <t>每月社会学研究+10%</t>
  </si>
  <si>
    <t>paragon_applied_society</t>
  </si>
  <si>
    <t>稀有灵感-工程学</t>
  </si>
  <si>
    <t>paragon_applied_engineering</t>
  </si>
  <si>
    <t>缴获违禁品</t>
  </si>
  <si>
    <t>犯罪度-10%</t>
  </si>
  <si>
    <t>paragon_confiscated_contraband</t>
  </si>
  <si>
    <t>团结内阁</t>
  </si>
  <si>
    <t>内阁议程速度+15%，每月凝聚力+20</t>
  </si>
  <si>
    <t>paragon_unified_council</t>
  </si>
  <si>
    <t>科学进步</t>
  </si>
  <si>
    <t>研究速度+10%</t>
  </si>
  <si>
    <t>paragon_scientific_progress</t>
  </si>
  <si>
    <t>严重数据泄露</t>
  </si>
  <si>
    <t>幸福度-10%，军国主义思潮吸引力-50%，加密-25%</t>
  </si>
  <si>
    <t>paragon_data_leak</t>
  </si>
  <si>
    <t>数据泄露</t>
  </si>
  <si>
    <t>加密-25%</t>
  </si>
  <si>
    <t>paragon_data_leak_punished</t>
  </si>
  <si>
    <t>新潮流</t>
  </si>
  <si>
    <t>每月凝聚力+10，岗位产出的舒适度+15%</t>
  </si>
  <si>
    <t>paragon_stylish_trends</t>
  </si>
  <si>
    <t>卓越辞藻</t>
  </si>
  <si>
    <t>陆军花费-10%，陆军士气+20%，舰船武器射速+5%，军用舰船建造速度+10%，厌战度获得-10%</t>
  </si>
  <si>
    <t>paragon_inspired_rhetoric</t>
  </si>
  <si>
    <t>批准个人主义倾向</t>
  </si>
  <si>
    <t>每月社会学研究+5%，内阁议程速度-25%</t>
  </si>
  <si>
    <t>paragon_individualistic_tendency_approved</t>
  </si>
  <si>
    <t>刨除个人主义倾向</t>
  </si>
  <si>
    <t>内阁议程速度+50%</t>
  </si>
  <si>
    <t>paragon_individualistic_tendency_discarded</t>
  </si>
  <si>
    <t>全国丑闻</t>
  </si>
  <si>
    <t>幸福度-5%，内阁议程速度-10%</t>
  </si>
  <si>
    <t>paragon_empire_wide_scandal</t>
  </si>
  <si>
    <t>处理丑闻</t>
  </si>
  <si>
    <t>paragon_empire_wide_scandal_averted</t>
  </si>
  <si>
    <t>积极扩张计划</t>
  </si>
  <si>
    <t>舰船武器射速+10%，宣称影响力花费-20%</t>
  </si>
  <si>
    <t>vyctor_aggressive_expansion_plan</t>
  </si>
  <si>
    <t>改进舰队后勤</t>
  </si>
  <si>
    <t>军用舰船建造速度+25%，造舰费用-10%</t>
  </si>
  <si>
    <t>vyctor_improved_fleet_logistics</t>
  </si>
  <si>
    <t>哈斯克·古特拉的教导</t>
  </si>
  <si>
    <t>gia_zumon_taught_warfare_by_great_warrior</t>
  </si>
  <si>
    <t>人口改革</t>
  </si>
  <si>
    <t>岗位生产的资源+7%，幸福度-15%</t>
  </si>
  <si>
    <t>aturion_population_reform</t>
  </si>
  <si>
    <t>强制改过计划</t>
  </si>
  <si>
    <t>犯罪度-15%</t>
  </si>
  <si>
    <t>aturion_forced_rehabilitation_programs</t>
  </si>
  <si>
    <t>罪犯改造计划</t>
  </si>
  <si>
    <t>aturion_criminal_reformation_programs</t>
  </si>
  <si>
    <t>陆军军官招募</t>
  </si>
  <si>
    <t>陆军生命值+10%，陆军伤害+10%</t>
  </si>
  <si>
    <t>jynn_recruited_army_officers</t>
  </si>
  <si>
    <t>官员皮瑞里亚</t>
  </si>
  <si>
    <t>帝国规模-5%</t>
  </si>
  <si>
    <t>borin_administrator_beryllia</t>
  </si>
  <si>
    <t>严打犯罪</t>
  </si>
  <si>
    <t>犯罪度-5，贸易保护+10</t>
  </si>
  <si>
    <t>judge_improved_crime_fighting_laws</t>
  </si>
  <si>
    <t>团结的人民</t>
  </si>
  <si>
    <t>幸福度+4%，稳定度+2</t>
  </si>
  <si>
    <t>vas_population_united</t>
  </si>
  <si>
    <t>预言伟大命运</t>
  </si>
  <si>
    <t>外交权重+5%，唯心主义思潮吸引力+25%</t>
  </si>
  <si>
    <t>ulastar_prophesied_greater_destiny</t>
  </si>
  <si>
    <t>综合指挥体系</t>
  </si>
  <si>
    <t>舰载机速度+10%，舰载机伤害+5%，舰载机射速+5%</t>
  </si>
  <si>
    <t>integrated_command</t>
  </si>
  <si>
    <t>斯克兰德天灾洞见</t>
  </si>
  <si>
    <t>对天灾阵营的伤害+20%</t>
  </si>
  <si>
    <t>crisis_studied</t>
  </si>
  <si>
    <t>装甲分层</t>
  </si>
  <si>
    <t>装甲值+5%</t>
  </si>
  <si>
    <t>talon_armor</t>
  </si>
  <si>
    <t>船体强化</t>
  </si>
  <si>
    <t>talon_hull</t>
  </si>
  <si>
    <t>受历史感召</t>
  </si>
  <si>
    <t>skrand_story</t>
  </si>
  <si>
    <t>遗珍</t>
  </si>
  <si>
    <t>允许所有舰船跳跃，绕过超空间航道，跃迁引擎冷却-50%，战斗撤离几率+75%</t>
  </si>
  <si>
    <t>paragon_relic_wormhole_key</t>
  </si>
  <si>
    <t>使用银河之星扩张</t>
  </si>
  <si>
    <t>海军容量+10</t>
  </si>
  <si>
    <t>galatron_naval_cap1</t>
  </si>
  <si>
    <t>战鼓</t>
  </si>
  <si>
    <t>drums_of_war</t>
  </si>
  <si>
    <t>以太巨龙巡回展览</t>
  </si>
  <si>
    <t>幸福度+10%，稳定度+10</t>
  </si>
  <si>
    <t>ether_drake_triumph</t>
  </si>
  <si>
    <t>时蠹鳞濡</t>
  </si>
  <si>
    <t>worm_scales</t>
  </si>
  <si>
    <t>ancient_sword</t>
  </si>
  <si>
    <t>破界秘仪</t>
  </si>
  <si>
    <t>跃迁引擎范围+100%，跃迁引擎冷却-50%，量子弹弓准确度+75%，量子弹弓作用距离+75%</t>
  </si>
  <si>
    <t>unbidden_ritual</t>
  </si>
  <si>
    <t>肃正演算</t>
  </si>
  <si>
    <t>contingency_calculation</t>
  </si>
  <si>
    <t>唯心主义思潮吸引力+75%</t>
  </si>
  <si>
    <t>severed_head_modifier</t>
  </si>
  <si>
    <t>军事指引</t>
  </si>
  <si>
    <t>舰船武器伤害+20%</t>
  </si>
  <si>
    <t>relic_zro_crystal_martial</t>
  </si>
  <si>
    <t>治国术指引</t>
  </si>
  <si>
    <t>稳定度+5，法令维护费-10%，主流思潮吸引力+25%</t>
  </si>
  <si>
    <t>relic_zro_crystal_state</t>
  </si>
  <si>
    <t>每月能量币+20%，研究速度(工程学)+10%</t>
  </si>
  <si>
    <t>relic_defragmentor</t>
  </si>
  <si>
    <t>yuht_cryo_core</t>
  </si>
  <si>
    <t>研究速度(生物学)+50%</t>
  </si>
  <si>
    <t>javorian_pox</t>
  </si>
  <si>
    <t>舰船武器伤害+40%</t>
  </si>
  <si>
    <t>reality_perforator_1</t>
  </si>
  <si>
    <t>护盾承受值+40%</t>
  </si>
  <si>
    <t>reality_perforator_2</t>
  </si>
  <si>
    <t>装甲值+40%</t>
  </si>
  <si>
    <t>reality_perforator_3</t>
  </si>
  <si>
    <t>船体值+40%</t>
  </si>
  <si>
    <t>reality_perforator_4</t>
  </si>
  <si>
    <t>永动机</t>
  </si>
  <si>
    <t>研究速度(推进力学)+33%</t>
  </si>
  <si>
    <t>ever_spinning_top_modifier</t>
  </si>
  <si>
    <t>celestial_tear_modifier</t>
  </si>
  <si>
    <t>绽放之星(B型)</t>
  </si>
  <si>
    <t>帝国合金产出+75</t>
  </si>
  <si>
    <t>relic_vacuum_flower_B</t>
  </si>
  <si>
    <t>绽放之星(A型)</t>
  </si>
  <si>
    <t>帝国消费品产出+150</t>
  </si>
  <si>
    <t>relic_vacuum_flower_A</t>
  </si>
  <si>
    <t>绽放之星(F型)</t>
  </si>
  <si>
    <t>每月食物+300</t>
  </si>
  <si>
    <t>relic_vacuum_flower_F</t>
  </si>
  <si>
    <t>绽放之星(G型)</t>
  </si>
  <si>
    <t>每月能量币+300</t>
  </si>
  <si>
    <t>relic_vacuum_flower_G</t>
  </si>
  <si>
    <t>绽放之星(K型)</t>
  </si>
  <si>
    <t>每月矿物+300</t>
  </si>
  <si>
    <t>relic_vacuum_flower_K</t>
  </si>
  <si>
    <t>绽放之星(M型)</t>
  </si>
  <si>
    <t>每月稀有水晶+30</t>
  </si>
  <si>
    <t>relic_vacuum_flower_M</t>
  </si>
  <si>
    <t>绽放之星(M型红巨星)</t>
  </si>
  <si>
    <t>每月活体金属+15</t>
  </si>
  <si>
    <t>relic_vacuum_flower_M_giant</t>
  </si>
  <si>
    <t>绽放之星(T型褐矮星)</t>
  </si>
  <si>
    <t>每月易爆微粒+30</t>
  </si>
  <si>
    <t>relic_vacuum_flower_T_dwarf</t>
  </si>
  <si>
    <t>绽放之星(脉冲星)</t>
  </si>
  <si>
    <t>每月泽珞+15</t>
  </si>
  <si>
    <t>relic_vacuum_flower_pulsar</t>
  </si>
  <si>
    <t>绽放之星(黑洞)</t>
  </si>
  <si>
    <t>每月暗物质+15</t>
  </si>
  <si>
    <t>relic_vacuum_flower_black_hole</t>
  </si>
  <si>
    <t>绽放之星(中子星)</t>
  </si>
  <si>
    <t>帝国纳米机器人产出+15</t>
  </si>
  <si>
    <t>relic_vacuum_flower_neutron</t>
  </si>
  <si>
    <t>绽放之星(翠光使)</t>
  </si>
  <si>
    <t>每月异星天然气+30</t>
  </si>
  <si>
    <t>relic_vacuum_flower_lightbringer</t>
  </si>
  <si>
    <t>绽放之星(古代裂隙）</t>
  </si>
  <si>
    <t>每月星界丝缕+15</t>
  </si>
  <si>
    <t>relic_vacuum_flower_rift_star</t>
  </si>
  <si>
    <t>晶华喷雾巡回展览</t>
  </si>
  <si>
    <t>非机器人产出+100%</t>
  </si>
  <si>
    <t>crystallinus_diffuser_modifier</t>
  </si>
  <si>
    <t>万变魔石巡回展览</t>
  </si>
  <si>
    <t>美学大观标本产出+3%，星海往事标本产出+3%</t>
  </si>
  <si>
    <t>everchanging_stone_modifier</t>
  </si>
  <si>
    <t>幸福度-10%，战斗撤离几率+25%，护盾硬化，+25%，能量武器伤害+25%</t>
  </si>
  <si>
    <t>pulsestone_modifier</t>
  </si>
  <si>
    <t>外交权重50%，直到下一议案得到通过。</t>
  </si>
  <si>
    <t>gavel_of_the_tribunal_galcom</t>
  </si>
  <si>
    <t>gavel_of_the_tribunal_no_galcom</t>
  </si>
  <si>
    <t>缇扬奇族母神经核</t>
  </si>
  <si>
    <t>太空兽群船体值+20%，太空兽群舰船装甲+20%，太空兽群舰船生长速度+25%</t>
  </si>
  <si>
    <t>tiyanki_matriarch_nerve_core</t>
  </si>
  <si>
    <t>轨道空间站的资源+40%</t>
  </si>
  <si>
    <t>entangled_relay_modifier</t>
  </si>
  <si>
    <t>prototype_vir_core_modifier</t>
  </si>
  <si>
    <t>幸福度+1%外交权重+2%</t>
  </si>
  <si>
    <t>celestial_resonator_modifier</t>
  </si>
  <si>
    <t>跨代知识</t>
  </si>
  <si>
    <t>rulerchip_intergenerational_knowledge</t>
  </si>
  <si>
    <t>议程</t>
  </si>
  <si>
    <t>无限机遇议程</t>
  </si>
  <si>
    <t>agenda_infinite_opportunities_finish</t>
  </si>
  <si>
    <t>agenda_infinite_opportunities_gestalt_finish</t>
  </si>
  <si>
    <t>我们为和平而来议程</t>
  </si>
  <si>
    <t>边境摩擦-50%，信任度上限+25，海军容量-25%，和平主义思潮吸引力+40%</t>
  </si>
  <si>
    <t>agenda_we_come_in_peace_finish</t>
  </si>
  <si>
    <t>力量展示议程</t>
  </si>
  <si>
    <t>力量投射产出的最大会影响力+1，厌战度获得-20%，军国主义思潮吸引力+40%</t>
  </si>
  <si>
    <t>agenda_display_of_power_finish</t>
  </si>
  <si>
    <t>敞开怀抱议程</t>
  </si>
  <si>
    <t>迁入导致的人口增长+20%，贸易额+10%，外籍领袖储备规模+2，亲外主义思潮吸引力+40%</t>
  </si>
  <si>
    <t>agenda_open_arms_finish</t>
  </si>
  <si>
    <t>自立自强议程</t>
  </si>
  <si>
    <t>人口增长速度+10%，稳定度+10，加密+2，贸易额-10%，排外主义思潮吸引力+40%</t>
  </si>
  <si>
    <t>agenda_strong_on_our_own_finish</t>
  </si>
  <si>
    <t>互惠互让议程</t>
  </si>
  <si>
    <t>派系赞同度+25%，派系凝聚力收益+25%，平等主义思潮吸引力+40%</t>
  </si>
  <si>
    <t>agenda_give_and_take_finish</t>
  </si>
  <si>
    <t>维持秩序议程</t>
  </si>
  <si>
    <t>劳工人口资源产出+10%，奴隶人口资源产出+10%，劳工政治权力-25%，奴隶政治权力-25%，威权主义思吸引力+40%</t>
  </si>
  <si>
    <t>agenda_preserve_the_order_finish</t>
  </si>
  <si>
    <t>崇高理想议程</t>
  </si>
  <si>
    <t>公民人口幸福度+5%，唯心主义思潮吸引力+40%</t>
  </si>
  <si>
    <t>agenda_a_higher_purpose_finish</t>
  </si>
  <si>
    <t>激进增长议程</t>
  </si>
  <si>
    <t>机械人口组装速度+20%，唯物主义思潮吸引力+40%</t>
  </si>
  <si>
    <t>agenda_progressive_growth_finish</t>
  </si>
  <si>
    <t>寻见真知议程</t>
  </si>
  <si>
    <t>每月凝聚力+20，每月凝聚力+40%</t>
  </si>
  <si>
    <t>agenda_finding_the_voice_finish</t>
  </si>
  <si>
    <t>征服自然议程</t>
  </si>
  <si>
    <t>宜居性+20%，环境改造速度+40%</t>
  </si>
  <si>
    <t>agenda_conquer_nature_finish</t>
  </si>
  <si>
    <t>建立关系议程</t>
  </si>
  <si>
    <t>信任度增长+100%，外交权重+20%</t>
  </si>
  <si>
    <t>agenda_build_relations_finish</t>
  </si>
  <si>
    <t>探明未知议程</t>
  </si>
  <si>
    <t>调查速度+100%，异常现象发现机会+5%</t>
  </si>
  <si>
    <t>agenda_chart_the_unknown_finish</t>
  </si>
  <si>
    <t>公民排除议程</t>
  </si>
  <si>
    <t>劳工人口资源产出+20%，奴隶人口资源产出+20%，犯罪度+10</t>
  </si>
  <si>
    <t>agenda_civil_exclusion_finish</t>
  </si>
  <si>
    <t>优先殖民议程</t>
  </si>
  <si>
    <t>殖民地发展速度+50%</t>
  </si>
  <si>
    <t>agenda_superior_colonies_finish</t>
  </si>
  <si>
    <t>殖民地优先支援</t>
  </si>
  <si>
    <t>行星建造速度+50%</t>
  </si>
  <si>
    <t>agenda_superior_colonies_planet_boost</t>
  </si>
  <si>
    <t>内在稳定议程</t>
  </si>
  <si>
    <t>稳定度+20</t>
  </si>
  <si>
    <t>agenda_inner_stability_finish</t>
  </si>
  <si>
    <t>开放市场议程</t>
  </si>
  <si>
    <t>商业协议效率+50%</t>
  </si>
  <si>
    <t>agenda_open_markets_finish</t>
  </si>
  <si>
    <t>优待社会议程</t>
  </si>
  <si>
    <t>专家人口资源产出+5%</t>
  </si>
  <si>
    <t>agenda_favored_society_finish</t>
  </si>
  <si>
    <t>岗位生产的资源+20%</t>
  </si>
  <si>
    <t>agenda_favored_society_finish_planet</t>
  </si>
  <si>
    <t>部门效率议程</t>
  </si>
  <si>
    <t>内阁官员经验增长+20%，有效内阁官员技能+2</t>
  </si>
  <si>
    <t>agenda_departmental_efficiency_finish</t>
  </si>
  <si>
    <t>正当素求议程</t>
  </si>
  <si>
    <t>宿敌影响力收益+50%，对宿敌的伤害+5%，宣称影响力花费-20%</t>
  </si>
  <si>
    <t>agenda_rightful_claims_finish</t>
  </si>
  <si>
    <t>演化社会议程</t>
  </si>
  <si>
    <t>每月凝聚力+40%</t>
  </si>
  <si>
    <t>agenda_evolving_society_finish</t>
  </si>
  <si>
    <t>预防陷落议程</t>
  </si>
  <si>
    <t>对掠夺者伤害+25%，对觉醒掠夺者伤害+25%，对失落帝国的伤害+25%，对觉醒帝国的伤害+25%</t>
  </si>
  <si>
    <t>agenda_oppose_the_fallen_finish</t>
  </si>
  <si>
    <t>发现秘密议程</t>
  </si>
  <si>
    <t>破译+2，基础情报等级+20</t>
  </si>
  <si>
    <t>agenda_uncover_secrets_finish</t>
  </si>
  <si>
    <t>军事准备议程</t>
  </si>
  <si>
    <t>舰船建造速度+20%，影响力宣称花费-20%，厌战度获得-20%</t>
  </si>
  <si>
    <t>agenda_military_buildup_finish</t>
  </si>
  <si>
    <t>固若金汤议程</t>
  </si>
  <si>
    <t>恒星基地船体值+20%，恒星基地升级费用-20%厌战度获得-20%</t>
  </si>
  <si>
    <t>agenda_impenetrable_border_finish</t>
  </si>
  <si>
    <t>领袖适应议程</t>
  </si>
  <si>
    <t>领袖经验获得+10%</t>
  </si>
  <si>
    <t>agenda_leadership_conditioning_finish</t>
  </si>
  <si>
    <t>二次打击议程</t>
  </si>
  <si>
    <t>亚光速航速+25%，撤离机会+1</t>
  </si>
  <si>
    <t>agenda_second_strike_finish</t>
  </si>
  <si>
    <t>先锋政治议程</t>
  </si>
  <si>
    <t>星海共同体议案行动花费-20%，否决冷却-20%</t>
  </si>
  <si>
    <t>agenda_pioneer_politics_finish</t>
  </si>
  <si>
    <t>灵能至上议程</t>
  </si>
  <si>
    <t>灵能人口产出的资源+20%，研究速度(灵能理论)+40%，人口增长速度+10%</t>
  </si>
  <si>
    <t>agenda_psionic_supremacy_finish_composer</t>
  </si>
  <si>
    <t>灵能人口产出的资源+20%，研究速度(灵能理论)+40%，舰船建造速度+10%</t>
  </si>
  <si>
    <t>agenda_psionic_supremacy_finish_eater</t>
  </si>
  <si>
    <t>灵能人口产出的资源+20%，研究速度(灵能理论)+40%，贸易额+25%</t>
  </si>
  <si>
    <t>agenda_psionic_supremacy_finish_instrument</t>
  </si>
  <si>
    <t>灵能人口产出的资源+20%，研究速度(灵能理论)+40%，行动花费-30%</t>
  </si>
  <si>
    <t>agenda_psionic_supremacy_finish_whisperers</t>
  </si>
  <si>
    <t>灵能人口产出的资源+20%，研究速度(灵能理论)+40%，每月凝聚力+10%</t>
  </si>
  <si>
    <t>agenda_psionic_supremacy_finish_no_covenant</t>
  </si>
  <si>
    <t>基因追寻议程</t>
  </si>
  <si>
    <t>研究速度((生物学)+20%，物种修饰特殊项目花费-20%，有机人口生长速度+10%</t>
  </si>
  <si>
    <t>agenda_genetic_pursuit_finish</t>
  </si>
  <si>
    <t>义体进步议程</t>
  </si>
  <si>
    <t>有机人口生长速度+10%，义体人维护费-20%</t>
  </si>
  <si>
    <t>agenda_cybernetic_advantage_finish</t>
  </si>
  <si>
    <t>义体人维护费-20%，人口增长速度+20%</t>
  </si>
  <si>
    <t>agenda_cybernetic_advantage_assimilator_finish</t>
  </si>
  <si>
    <t>合成收益议程</t>
  </si>
  <si>
    <t>每月机械人口组装+2</t>
  </si>
  <si>
    <t>agenda_synthetic_yield_finish</t>
  </si>
  <si>
    <t>自我维护议程</t>
  </si>
  <si>
    <t>机械人口组装速度+10%，人口舒适度使用-20%</t>
  </si>
  <si>
    <t>agenda_self_maintenance_finish</t>
  </si>
  <si>
    <t>增长修订议程</t>
  </si>
  <si>
    <t>生长节点经验获得+100%</t>
  </si>
  <si>
    <t>agenda_gestalt_boost_growth_finish</t>
  </si>
  <si>
    <t>意识修订议程</t>
  </si>
  <si>
    <t>意识节点经验获得+100%</t>
  </si>
  <si>
    <t>agenda_gestalt_boost_cognitive_finish</t>
  </si>
  <si>
    <t>指令修订议程</t>
  </si>
  <si>
    <t>管控节点经验获得+100%</t>
  </si>
  <si>
    <t>agenda_gestalt_boost_regulatory_finish</t>
  </si>
  <si>
    <t>扩展修订议程</t>
  </si>
  <si>
    <t>军团节点经验获得+100%</t>
  </si>
  <si>
    <t>agenda_gestalt_boost_legion_finish</t>
  </si>
  <si>
    <t>剔除生长节点议程</t>
  </si>
  <si>
    <t>生长节点经验获得+50%</t>
  </si>
  <si>
    <t>agenda_hive_restore_growth_finish</t>
  </si>
  <si>
    <t>剔除意识节点议程</t>
  </si>
  <si>
    <t>意识节点经验获得+50%</t>
  </si>
  <si>
    <t>agenda_hive_restore_cognitive_finish</t>
  </si>
  <si>
    <t>剔除指令节点议程</t>
  </si>
  <si>
    <t>指令节点经验获得+50%</t>
  </si>
  <si>
    <t>agenda_hive_restore_regulatory_finish</t>
  </si>
  <si>
    <t>剔除军团节点议程</t>
  </si>
  <si>
    <t>军团节点经验获得+50%</t>
  </si>
  <si>
    <t>agenda_hive_restore_legion_finish</t>
  </si>
  <si>
    <t>格式化生长节点议程</t>
  </si>
  <si>
    <t>agenda_machine_restore_growth_finish</t>
  </si>
  <si>
    <t>格式化意识节点议程</t>
  </si>
  <si>
    <t>agenda_machine_restore_cognitive_finish</t>
  </si>
  <si>
    <t>格式化指令节点议程</t>
  </si>
  <si>
    <t>agenda_machine_restore_regulatory_finish</t>
  </si>
  <si>
    <t>格式化军团节点议程</t>
  </si>
  <si>
    <t>agenda_machine_restore_legion_finish</t>
  </si>
  <si>
    <t>校正二分法议程</t>
  </si>
  <si>
    <t>领袖负面特质上限-2</t>
  </si>
  <si>
    <t>agenda_gestalt_purge_traits_finish</t>
  </si>
  <si>
    <t>监工在场</t>
  </si>
  <si>
    <t>每月忠诚度变化+1</t>
  </si>
  <si>
    <t>overseer_from_overlord_present</t>
  </si>
  <si>
    <t>每月物理学研究+0.1，每月社会学研究+0.1，每月工程学研究+0.1</t>
  </si>
  <si>
    <t>knowledge_for_the_masses_per_pop_effect</t>
  </si>
  <si>
    <t>帝国先锋</t>
  </si>
  <si>
    <t>海军容量+2</t>
  </si>
  <si>
    <t>champs_of_empire_mil_effect</t>
  </si>
  <si>
    <t>帝国规模-2</t>
  </si>
  <si>
    <t>champs_of_empire_gov_effect</t>
  </si>
  <si>
    <t>领袖经验获得+0%</t>
  </si>
  <si>
    <t>champs_of_empire_sci_effect</t>
  </si>
  <si>
    <t>星系网捕议程</t>
  </si>
  <si>
    <t>重力陷阱花费-100%，兽群捕获率+5%，屠宰回报+50%，重力陷阱冷却-25%</t>
  </si>
  <si>
    <t>agenda_galactic_trawling_launch_finish</t>
  </si>
  <si>
    <t>敏锐观察议程</t>
  </si>
  <si>
    <t>标本产出+15%，调查时发现考古遗址的几率+100%</t>
  </si>
  <si>
    <t>agenda_astute_observation_launch_finish</t>
  </si>
  <si>
    <t>强化改造产品发布议程</t>
  </si>
  <si>
    <t>岗位产出的资源+30%</t>
  </si>
  <si>
    <t>agenda_augmentation_product_launch_finish</t>
  </si>
  <si>
    <t>优化网络议程</t>
  </si>
  <si>
    <t>破译+1，加密+1，虚拟人口产出的资源+10%</t>
  </si>
  <si>
    <t>agenda_virtuality_optimized_network_finish</t>
  </si>
  <si>
    <t>不可阻挡的纳米虫群议程</t>
  </si>
  <si>
    <t>纳米虫群闪避+20%，纳米虫群追踪+20%</t>
  </si>
  <si>
    <t>agenda_nanotech_unstoppable_swarm_finish</t>
  </si>
  <si>
    <t>形态重塑议程</t>
  </si>
  <si>
    <t>机器人维护费-10%，岗位产出的活体金属+10%，每月优化的拥有自动改装特质的人口+2</t>
  </si>
  <si>
    <t>agenda_modularity_reshape_form_finish</t>
  </si>
  <si>
    <t>文物
决议</t>
  </si>
  <si>
    <t>奥术洞见</t>
  </si>
  <si>
    <t>arcane_insight</t>
  </si>
  <si>
    <t>已宣告的宗教启示</t>
  </si>
  <si>
    <t>唯心主义思潮吸引力+50%</t>
  </si>
  <si>
    <t>proclaim_religious_finding</t>
  </si>
  <si>
    <t>历史的顶峰</t>
  </si>
  <si>
    <t>排外主义思潮吸引力+50%，</t>
  </si>
  <si>
    <t>proclaim_superiority</t>
  </si>
  <si>
    <t>展示多样性</t>
  </si>
  <si>
    <t>亲外主义思潮吸引力+50%</t>
  </si>
  <si>
    <t>celebrate_diversity</t>
  </si>
  <si>
    <t>文物展览</t>
  </si>
  <si>
    <t>突触子个体产出+20%</t>
  </si>
  <si>
    <t>planet_museum_exhibits</t>
  </si>
  <si>
    <t>绩效竞争</t>
  </si>
  <si>
    <t>执行官产出+10%，经理产出+10%</t>
  </si>
  <si>
    <t>planet_manager_awards</t>
  </si>
  <si>
    <t>活体陈设产出+10%</t>
  </si>
  <si>
    <t>planet_sanctuary_exhibits</t>
  </si>
  <si>
    <t>文物中继</t>
  </si>
  <si>
    <t>每个星球上的突触子个体提供+1%低级子个体产出并提供+2稳定度</t>
  </si>
  <si>
    <t>planet_artifact_relays_hivemind</t>
  </si>
  <si>
    <t>每个星球上的协调者提供+1%低级子个体产出并提供+2稳定度。</t>
  </si>
  <si>
    <t>planet_artifact_relays_machine</t>
  </si>
  <si>
    <t>岗位生产的矿物-50%</t>
  </si>
  <si>
    <t>lithoids_arc_site_minerals</t>
  </si>
  <si>
    <t>战斗合剂</t>
  </si>
  <si>
    <t>陆军士气+5%，陆军伤害+5%，陆军士气伤害+10%，陆军连带伤害+20%</t>
  </si>
  <si>
    <t>artifact_find_military_application_army</t>
  </si>
  <si>
    <t>安全阈值改进</t>
  </si>
  <si>
    <t>陆军伤害+5%，陆军士气伤害+5%，陆军连带伤害+10%</t>
  </si>
  <si>
    <t>artifact_find_military_application_army_machine</t>
  </si>
  <si>
    <t>谐波分割</t>
  </si>
  <si>
    <t>护盾伤害+10%</t>
  </si>
  <si>
    <t>artifact_find_military_application_shield_damage</t>
  </si>
  <si>
    <t>缺陷分析</t>
  </si>
  <si>
    <t>装用伤害+10%</t>
  </si>
  <si>
    <t>artifact_find_military_application_armor_damage</t>
  </si>
  <si>
    <t>古典风尚</t>
  </si>
  <si>
    <t>artifact_find_peaceful_application_happy_bios</t>
  </si>
  <si>
    <t>高效生产</t>
  </si>
  <si>
    <t>人口消费品维护费-5%</t>
  </si>
  <si>
    <t>artifact_find_peaceful_application_consumer_goods</t>
  </si>
  <si>
    <t>电池小型化</t>
  </si>
  <si>
    <t>人口舒适度使用-5%</t>
  </si>
  <si>
    <t>artifact_find_peaceful_application_amenities</t>
  </si>
  <si>
    <t>高效维护</t>
  </si>
  <si>
    <t>artifact_find_peaceful_application_amenities_hivemind</t>
  </si>
  <si>
    <t>artifact_find_peaceful_application_amenities_machine</t>
  </si>
  <si>
    <t>管理洞见</t>
  </si>
  <si>
    <t>领袖经验获得+10%，信任度增长+10%，领袖维护费-10%</t>
  </si>
  <si>
    <t>artifact_find_peaceful_application_leader_improvement</t>
  </si>
  <si>
    <t>信息素强化</t>
  </si>
  <si>
    <t>领袖经验获得+10%，领袖维护费-10%</t>
  </si>
  <si>
    <t>artifact_find_peaceful_application_leader_improvement_hivemind</t>
  </si>
  <si>
    <t>算法精进</t>
  </si>
  <si>
    <t>artifact_find_peaceful_application_leader_improvement_machine</t>
  </si>
  <si>
    <t>第一次
接触</t>
  </si>
  <si>
    <t>预防性战争经济</t>
  </si>
  <si>
    <t>每月合金+10%，排外主义思潮吸引力+25%</t>
  </si>
  <si>
    <t>preventive_war_economy</t>
  </si>
  <si>
    <t>外星人互助会</t>
  </si>
  <si>
    <t>特使改善关系+25%，亲外主义思潮吸引力+25%</t>
  </si>
  <si>
    <t>alien_friendship_society</t>
  </si>
  <si>
    <t>机器奇迹</t>
  </si>
  <si>
    <t>唯物主义思潮吸引力+25%</t>
  </si>
  <si>
    <t>robot_appreciation</t>
  </si>
  <si>
    <t>外星人欣赏潮</t>
  </si>
  <si>
    <t>亲外主义思潮吸引力+25%</t>
  </si>
  <si>
    <t>alien_appreciation</t>
  </si>
  <si>
    <t>糟糕的锡罐头</t>
  </si>
  <si>
    <t>唯心主义思潮吸引力+25%</t>
  </si>
  <si>
    <t>robot_revulsion</t>
  </si>
  <si>
    <t>作呕的外星人</t>
  </si>
  <si>
    <t>排外主义思潮吸引力+25%</t>
  </si>
  <si>
    <t>alien_revulsion</t>
  </si>
  <si>
    <t>容忍作呕的机器人</t>
  </si>
  <si>
    <t>派系赞同度-10%</t>
  </si>
  <si>
    <t>repulsive_robot_contact</t>
  </si>
  <si>
    <t>容忍作呕的外星人</t>
  </si>
  <si>
    <t>repulsive_alien_contact</t>
  </si>
  <si>
    <t>幸福度-5%</t>
  </si>
  <si>
    <t>repulsive_aliens_uncondemned</t>
  </si>
  <si>
    <t>第一次接触经验</t>
  </si>
  <si>
    <t>第一次接触技能+2</t>
  </si>
  <si>
    <t>first_contact_skill_1</t>
  </si>
  <si>
    <t>第一次接触精通</t>
  </si>
  <si>
    <t>第一次接触技能+3</t>
  </si>
  <si>
    <t>first_contact_skill_2</t>
  </si>
  <si>
    <t>第一次接触专家</t>
  </si>
  <si>
    <t>第一次接触技能+4</t>
  </si>
  <si>
    <t>first_contact_skill_3</t>
  </si>
  <si>
    <t>第一次接触大师</t>
  </si>
  <si>
    <t>第一次接触技能+5</t>
  </si>
  <si>
    <t>first_contact_skill_4</t>
  </si>
  <si>
    <t>挑衅未回应</t>
  </si>
  <si>
    <t>公民人口幸福度-5%，第一次接触技能+2</t>
  </si>
  <si>
    <t>first_contact_challenge_not_returned</t>
  </si>
  <si>
    <t>挫败荒唐</t>
  </si>
  <si>
    <t>第一次接触速度+10%，破译+1，每月凝聚力+5%</t>
  </si>
  <si>
    <t>first_contact_defeated_dadaism</t>
  </si>
  <si>
    <t>战争准备</t>
  </si>
  <si>
    <t>军国主义思潮吸引力+30%，舰船建造速度+15%</t>
  </si>
  <si>
    <t>first_contact_war_preparations</t>
  </si>
  <si>
    <t>英武得到认可</t>
  </si>
  <si>
    <t>舰队实力产生的外交权重+25%，每月影响力+0.65</t>
  </si>
  <si>
    <t>first_contact_warlike_warriors_recognised</t>
  </si>
  <si>
    <t>战士间的宿敌关系</t>
  </si>
  <si>
    <t>first_contact_warlike_warriors_recognised_2</t>
  </si>
  <si>
    <t>被误以为英武</t>
  </si>
  <si>
    <t>舰队实力产生的外交权重+15%，每月影响力+0.5</t>
  </si>
  <si>
    <t>first_contact_warlike_warriors_presumed</t>
  </si>
  <si>
    <t>(虚假的)战士间的宿敌关系</t>
  </si>
  <si>
    <t>first_contact_warlike_warriors_presumed_2</t>
  </si>
  <si>
    <t>万众瞩目</t>
  </si>
  <si>
    <t>外交权重+15%，每月影响力+0.5</t>
  </si>
  <si>
    <t>first_contact_level_headedness</t>
  </si>
  <si>
    <t>为敌对行为做准备</t>
  </si>
  <si>
    <t>渗透速度+33%</t>
  </si>
  <si>
    <t>first_comms_hostility_preparations</t>
  </si>
  <si>
    <t>警觉的反间谍行动</t>
  </si>
  <si>
    <t>渗透速度-33%</t>
  </si>
  <si>
    <t>first_comms_defensive</t>
  </si>
  <si>
    <t>解谜</t>
  </si>
  <si>
    <t>第一次接触技能+1</t>
  </si>
  <si>
    <t>first_contact_speak_like_us_country</t>
  </si>
  <si>
    <t>语言相近</t>
  </si>
  <si>
    <t>渗透速度+25%</t>
  </si>
  <si>
    <t>first_contact_speak_like_us_spynetwork</t>
  </si>
  <si>
    <t>万能翻译器</t>
  </si>
  <si>
    <t>每月社会学研究+10%，特使改善关系+15%</t>
  </si>
  <si>
    <t>universal_translator</t>
  </si>
  <si>
    <t>空间流动预测</t>
  </si>
  <si>
    <t>舰船超空间探测距离+2，每月物理学研究+5%</t>
  </si>
  <si>
    <t>space_lights_insights</t>
  </si>
  <si>
    <t>蜂巢思维子个体研究</t>
  </si>
  <si>
    <t>劳工人口资源产出+10%</t>
  </si>
  <si>
    <t>first_contact_hive_drones_study</t>
  </si>
  <si>
    <t>太空
生物</t>
  </si>
  <si>
    <t>晶体猎手</t>
  </si>
  <si>
    <t>对晶态实体的伤害+33%</t>
  </si>
  <si>
    <t>crystal_hunting_buff</t>
  </si>
  <si>
    <t>晶体聚焦</t>
  </si>
  <si>
    <t>crystal_focus</t>
  </si>
  <si>
    <t>安抚晶态实体</t>
  </si>
  <si>
    <t>pacified_crystals</t>
  </si>
  <si>
    <t>鞭状移动</t>
  </si>
  <si>
    <t>闪避+5%</t>
  </si>
  <si>
    <t>flagellating_movement</t>
  </si>
  <si>
    <t>变形虫猎手</t>
  </si>
  <si>
    <t>对太空变形虫的伤害+33%</t>
  </si>
  <si>
    <t>amoeba_hunting_buff</t>
  </si>
  <si>
    <t>安抚变形虫</t>
  </si>
  <si>
    <t>pacified_amoebas</t>
  </si>
  <si>
    <t>云之毁灭者</t>
  </si>
  <si>
    <t>对虚空之云的伤害+33%</t>
  </si>
  <si>
    <t>cloud_hunting_buff</t>
  </si>
  <si>
    <t>虚空回路</t>
  </si>
  <si>
    <t>岗位生产的物理学研究+10%</t>
  </si>
  <si>
    <t>void_loops</t>
  </si>
  <si>
    <t>宇宙射线催化器</t>
  </si>
  <si>
    <t>开采站能量产出+10%</t>
  </si>
  <si>
    <t>cosmic_ray_catalysis</t>
  </si>
  <si>
    <t>无人机杀手</t>
  </si>
  <si>
    <t>对古代采矿无人机的伤害+33%</t>
  </si>
  <si>
    <t>drone_hunting_buff</t>
  </si>
  <si>
    <t>无人机采矿技术</t>
  </si>
  <si>
    <t>开采站矿物产出+10%</t>
  </si>
  <si>
    <t>drone_mining_techniques</t>
  </si>
  <si>
    <t>伟大设计</t>
  </si>
  <si>
    <t>grand_design</t>
  </si>
  <si>
    <t>罪行</t>
  </si>
  <si>
    <t>malefaction</t>
  </si>
  <si>
    <t>柱状透镜</t>
  </si>
  <si>
    <t>prismatic_lenses</t>
  </si>
  <si>
    <t>变形虫抹杀者</t>
  </si>
  <si>
    <t>对太空变形虫的伤害+20%</t>
  </si>
  <si>
    <t>amoeba_extirpator</t>
  </si>
  <si>
    <t>水晶破坏者</t>
  </si>
  <si>
    <t>对晶态实体的伤害+20%</t>
  </si>
  <si>
    <t>crystal_breaker</t>
  </si>
  <si>
    <t>对古代采矿无人机的伤害+10%</t>
  </si>
  <si>
    <t>drone_destroyer</t>
  </si>
  <si>
    <t>缇扬奇屠夫</t>
  </si>
  <si>
    <t>对缇扬奇的伤害+10%，对缇扬奇族母伤害+10%</t>
  </si>
  <si>
    <t>tiyanki_butcher</t>
  </si>
  <si>
    <t>破云者</t>
  </si>
  <si>
    <t>对虚空之云的伤害+10%</t>
  </si>
  <si>
    <t>cloudbuster</t>
  </si>
  <si>
    <t>无人机优化</t>
  </si>
  <si>
    <t>岗位生产的矿物+15%，岗位生产的能量币-10%</t>
  </si>
  <si>
    <t>droning_optimizations</t>
  </si>
  <si>
    <t>虚空虫猎手</t>
  </si>
  <si>
    <t>对虚空虫伤害+33%</t>
  </si>
  <si>
    <t>voidworms_hunting_buff</t>
  </si>
  <si>
    <t>虚空虫酶</t>
  </si>
  <si>
    <t>每月食物+5%</t>
  </si>
  <si>
    <t>voidworm_enzymes</t>
  </si>
  <si>
    <t>星神兽</t>
  </si>
  <si>
    <t>研究腐坏的尖牙</t>
  </si>
  <si>
    <t>每月社会学研究+20%</t>
  </si>
  <si>
    <t>studying_decaying_fang</t>
  </si>
  <si>
    <t>灵质研究</t>
  </si>
  <si>
    <t>研究速度(物理学)+5%，能量武器伤害+5%，岗位生产的能量币+10%</t>
  </si>
  <si>
    <t>spectral_residue_studies</t>
  </si>
  <si>
    <t>幽魂频率同步</t>
  </si>
  <si>
    <t>闪避-100%，装甲值-50</t>
  </si>
  <si>
    <t>wraith_frequency_sync</t>
  </si>
  <si>
    <t>奇点处理器</t>
  </si>
  <si>
    <t>infinity_calculations_hacked</t>
  </si>
  <si>
    <t>知识之镜</t>
  </si>
  <si>
    <t>black_hole_pantagruel_research</t>
  </si>
  <si>
    <t>伊拉斯人的秘密</t>
  </si>
  <si>
    <t>研究速度(生物学)+20%，人口增长速度+5%</t>
  </si>
  <si>
    <t>artifact_irassian_research_completed</t>
  </si>
  <si>
    <t>赛博勒克斯的秘密</t>
  </si>
  <si>
    <t>巨型结构建造速度+10%</t>
  </si>
  <si>
    <t>artifact_cybrex_research_completed</t>
  </si>
  <si>
    <t>研究速度(生物学)+10%，人口增长速度+5%</t>
  </si>
  <si>
    <t>第一联盟的秘密</t>
  </si>
  <si>
    <t>研究速度(工业)+15%，行星建造速度+10%</t>
  </si>
  <si>
    <t>artifact_league_research_completed</t>
  </si>
  <si>
    <t>沃陶姆的秘密</t>
  </si>
  <si>
    <t>研究速度(计算技术)+15%，舒适度+10%</t>
  </si>
  <si>
    <t>artifact_vultaum_research_completed_suppressed</t>
  </si>
  <si>
    <t>沃陶姆更深层的秘密</t>
  </si>
  <si>
    <t>研究速度+10%，研究速度(计算技术)+15%，舒适度+10%，幸福度-20%</t>
  </si>
  <si>
    <t>artifact_vultaum_research_completed_public</t>
  </si>
  <si>
    <t>研究速度(计算技术)+15%，机械人口组装速度+5%</t>
  </si>
  <si>
    <t>artifact_vultaum_research_completed_machine</t>
  </si>
  <si>
    <t>研究速度(计算技术)+15%</t>
  </si>
  <si>
    <t>artifact_vultaum_research_completed_hive</t>
  </si>
  <si>
    <t>巴奥的秘密</t>
  </si>
  <si>
    <t>环境改造花费-15%</t>
  </si>
  <si>
    <t>artifact_baol_research_completed</t>
  </si>
  <si>
    <t>泽珞族的秘密</t>
  </si>
  <si>
    <t>研究速度(灵能理论)+40%</t>
  </si>
  <si>
    <t>artifact_zroni_research_completed</t>
  </si>
  <si>
    <t>阿达卡利亚的真正潜力</t>
  </si>
  <si>
    <t>patriotic_institute_true_potential_unleashed</t>
  </si>
  <si>
    <t>因内特贸易体的秘密</t>
  </si>
  <si>
    <t>贸易保护+10</t>
  </si>
  <si>
    <t>secrets_of_the_inetian_traders</t>
  </si>
  <si>
    <t>市场中介费-5%</t>
  </si>
  <si>
    <t>secrets_of_the_inetian_traders_hive_mach</t>
  </si>
  <si>
    <t>水培过滤洞见</t>
  </si>
  <si>
    <t>岗位产生的食物+5%</t>
  </si>
  <si>
    <t>filtration_insight_modifier</t>
  </si>
  <si>
    <t>外星剧爱好者</t>
  </si>
  <si>
    <t>亲外主义思潮吸引力+10%</t>
  </si>
  <si>
    <t>dramatic_enthusiasm</t>
  </si>
  <si>
    <t>外星剧憎恶者</t>
  </si>
  <si>
    <t>排外主义思潮吸引力+10%</t>
  </si>
  <si>
    <t>melodramatic_much</t>
  </si>
  <si>
    <t>掠夺者</t>
  </si>
  <si>
    <t>向[marauder_country.GetspeciesName]进贡</t>
  </si>
  <si>
    <t>marauder_1_tribute</t>
  </si>
  <si>
    <t>marauder_2_tribute</t>
  </si>
  <si>
    <t>marauder_3_tribute</t>
  </si>
  <si>
    <t>拿掠夺者试刀</t>
  </si>
  <si>
    <t>marauder_skirmishing</t>
  </si>
  <si>
    <t>太空
城邦</t>
  </si>
  <si>
    <t>雪拉协定(x1)</t>
  </si>
  <si>
    <t>每月异星天然气+1，每月能量币-10</t>
  </si>
  <si>
    <t>enclave_trade_1_xur</t>
  </si>
  <si>
    <t>雪拉协定(x2)</t>
  </si>
  <si>
    <t>每月异星天然气+2，每月能量币-20</t>
  </si>
  <si>
    <t>enclave_trade_2_xur</t>
  </si>
  <si>
    <t>雪拉协定(x3)</t>
  </si>
  <si>
    <t>每月异星天然气+3，每月能量币-30</t>
  </si>
  <si>
    <t>enclave_trade_3_xur</t>
  </si>
  <si>
    <t>雪拉协定(x4)</t>
  </si>
  <si>
    <t>每月异星天然气+4，每月能量币-40</t>
  </si>
  <si>
    <t>enclave_trade_4_xur</t>
  </si>
  <si>
    <t>雪拉协定(x5)</t>
  </si>
  <si>
    <t>每月异星天然气+5，每月能量币-50</t>
  </si>
  <si>
    <t>enclave_trade_5_xur</t>
  </si>
  <si>
    <t>里甘协定(x1)</t>
  </si>
  <si>
    <t>每月易爆微粒+1，每月能量币-10</t>
  </si>
  <si>
    <t>enclave_trade_1_rig</t>
  </si>
  <si>
    <t>里甘协定(x2)</t>
  </si>
  <si>
    <t>每月易爆微粒+2，每月能量币-20</t>
  </si>
  <si>
    <t>enclave_trade_2_rig</t>
  </si>
  <si>
    <t>里甘协定(x3)</t>
  </si>
  <si>
    <t>每月易爆微粒+3，每月能量币-30</t>
  </si>
  <si>
    <t>enclave_trade_3_rig</t>
  </si>
  <si>
    <t>里甘协定(x4)</t>
  </si>
  <si>
    <t>每月易爆微粒+4，每月能量币-40</t>
  </si>
  <si>
    <t>enclave_trade_4_rig</t>
  </si>
  <si>
    <t>里甘协定(x5)</t>
  </si>
  <si>
    <t>每月易爆微粒+5，每月能量币-50</t>
  </si>
  <si>
    <t>enclave_trade_5_rig</t>
  </si>
  <si>
    <t>穆塔根协定(x1)</t>
  </si>
  <si>
    <t>每月稀有水晶+1，每月能量币-10</t>
  </si>
  <si>
    <t>enclave_trade_1_mut</t>
  </si>
  <si>
    <t>穆塔根协定(x2)</t>
  </si>
  <si>
    <t>每月稀有水晶+2，每月能量币-20</t>
  </si>
  <si>
    <t>enclave_trade_2_mut</t>
  </si>
  <si>
    <t>穆塔根协定(x3)</t>
  </si>
  <si>
    <t>每月稀有水晶+3，每月能量币-30</t>
  </si>
  <si>
    <t>enclave_trade_3_mut</t>
  </si>
  <si>
    <t>穆塔根协定(x4)</t>
  </si>
  <si>
    <t>每月稀有水晶+4，每月能量币-40</t>
  </si>
  <si>
    <t>enclave_trade_4_mut</t>
  </si>
  <si>
    <t>穆塔根协定(x5)</t>
  </si>
  <si>
    <t>每月稀有水晶+5，每月能量币-50</t>
  </si>
  <si>
    <t>enclave_trade_5_mut</t>
  </si>
  <si>
    <t>天魔律动</t>
  </si>
  <si>
    <t>对以太巨龙伤害+25%</t>
  </si>
  <si>
    <t>draconic_beats</t>
  </si>
  <si>
    <t>噬星者的命门</t>
  </si>
  <si>
    <t>对噬星者的伤害+25%</t>
  </si>
  <si>
    <t>curator_buff_stellarite</t>
  </si>
  <si>
    <t>无限校准仪</t>
  </si>
  <si>
    <t>对无限神机的伤害+25%</t>
  </si>
  <si>
    <t>curator_buff_sphere</t>
  </si>
  <si>
    <t>传送门毁灭者</t>
  </si>
  <si>
    <t>对位面之魔的伤害+25%</t>
  </si>
  <si>
    <t>dimensional_horror_weak_points</t>
  </si>
  <si>
    <t>无畏舰瘫痪者</t>
  </si>
  <si>
    <t>对自动无畏战舰的伤害+25%</t>
  </si>
  <si>
    <t>automated_dreadnought_weak_points</t>
  </si>
  <si>
    <t>蜂巢捕猎者</t>
  </si>
  <si>
    <t>对小行星蜂群伤害+25%</t>
  </si>
  <si>
    <t>asteroid_hive_weak_points</t>
  </si>
  <si>
    <t>策展人洞见</t>
  </si>
  <si>
    <t>curator_insight</t>
  </si>
  <si>
    <t>infinity_calculations</t>
  </si>
  <si>
    <t>圣族科技</t>
  </si>
  <si>
    <t>technosphere_praising</t>
  </si>
  <si>
    <t>抬荒者克星</t>
  </si>
  <si>
    <t>对拾荒者机器人的伤害+25%</t>
  </si>
  <si>
    <t>scavenger_weak_points</t>
  </si>
  <si>
    <t>族母的线索</t>
  </si>
  <si>
    <t>对缇扬奇族母伤害+25%</t>
  </si>
  <si>
    <t>elderly_tiyanki_weak_points</t>
  </si>
  <si>
    <t>大幅延长花费</t>
  </si>
  <si>
    <t>每月矿物+40，每月能量币+40</t>
  </si>
  <si>
    <t>extended_payout_goodest</t>
  </si>
  <si>
    <t>适当延长花费</t>
  </si>
  <si>
    <t>每月矿物+6，每月能量币+6</t>
  </si>
  <si>
    <t>extended_payout_good</t>
  </si>
  <si>
    <t>造化弄人</t>
  </si>
  <si>
    <t>每月影响力-10%</t>
  </si>
  <si>
    <t>slots_disappointment</t>
  </si>
  <si>
    <t>每月影响力+2，每月凝聚力+2</t>
  </si>
  <si>
    <t>galatron_modifier</t>
  </si>
  <si>
    <t>银河之星幻痛</t>
  </si>
  <si>
    <t>幸福度-10%，稳定度-3</t>
  </si>
  <si>
    <t>galatron_lost</t>
  </si>
  <si>
    <t>远古贸易路线</t>
  </si>
  <si>
    <t>贸易额+10%</t>
  </si>
  <si>
    <t>ancient_trade_route</t>
  </si>
  <si>
    <t>银河之星效果能源充沛</t>
  </si>
  <si>
    <t>每月能量币+30%</t>
  </si>
  <si>
    <t>galatron_energy</t>
  </si>
  <si>
    <t>银河之星效果富饶矿藏</t>
  </si>
  <si>
    <t>每月矿物+30%</t>
  </si>
  <si>
    <t>galatron_minerals</t>
  </si>
  <si>
    <t>银河之星效果硕果累累</t>
  </si>
  <si>
    <t>galatron_food</t>
  </si>
  <si>
    <t>银河之星效果团结一致</t>
  </si>
  <si>
    <t>每月凝聚力+30%</t>
  </si>
  <si>
    <t>galatron_unity</t>
  </si>
  <si>
    <t>行商贸易机密</t>
  </si>
  <si>
    <t>贸易额+5%</t>
  </si>
  <si>
    <t>caravaneer_trade_secrets</t>
  </si>
  <si>
    <t>范格利集团范格利销售团队</t>
  </si>
  <si>
    <t>贸易额+15%</t>
  </si>
  <si>
    <t>vengralian_sales_contingent</t>
  </si>
  <si>
    <t>范格利集团范格利集团发票</t>
  </si>
  <si>
    <t>每月社会学研究-100%</t>
  </si>
  <si>
    <t>6monthsocietycost</t>
  </si>
  <si>
    <t>范格利集团产卵池刺激器</t>
  </si>
  <si>
    <t>spawn_pool_stimulants</t>
  </si>
  <si>
    <t>建立佣兵城邦</t>
  </si>
  <si>
    <t>佣兵城邦容量-1</t>
  </si>
  <si>
    <t>country_enclave_capacity_decrease_modifier</t>
  </si>
  <si>
    <t>佣兵舰队规模升级</t>
  </si>
  <si>
    <t>海军容量+20，舰队指挥上限+20，每月资源+5%</t>
  </si>
  <si>
    <t>mercenary_fleet_size_upgrade_1</t>
  </si>
  <si>
    <t>佣兵舰队规模升级Ⅱ</t>
  </si>
  <si>
    <t>海军容量+30，舰队指挥上限+30，每月资源+5%</t>
  </si>
  <si>
    <t>mercenary_fleet_size_upgrade_2</t>
  </si>
  <si>
    <t>佣兵舰队规模升级Ⅲ</t>
  </si>
  <si>
    <t>海军容量+50，舰队指挥上限+50，每月资源+5%</t>
  </si>
  <si>
    <t>mercenary_fleet_size_upgrade_3</t>
  </si>
  <si>
    <t>佣兵舰队规模升级IV</t>
  </si>
  <si>
    <t>海军容量+80，舰队指挥上限+80，每月资源+5%</t>
  </si>
  <si>
    <t>mercenary_fleet_size_upgrade_4</t>
  </si>
  <si>
    <t>佣兵舰队规模升级Ⅴ</t>
  </si>
  <si>
    <t>海军容量+100，舰队指挥上限+100，每月资源+5%</t>
  </si>
  <si>
    <t>mercenary_fleet_size_upgrade_5</t>
  </si>
  <si>
    <t>海军容量使用减免</t>
  </si>
  <si>
    <t>海军容量使用-25%，舰船能量币维护费+25%</t>
  </si>
  <si>
    <t>hired_mercenary_fleet_naval_cap_usage_no_galcom</t>
  </si>
  <si>
    <t>海军容量使用-35%，舰船能量币维护费+30%</t>
  </si>
  <si>
    <t>hired_mercenary_fleet_naval_cap_usage_galcom_1</t>
  </si>
  <si>
    <t>海军容量使用-45%，舰船能量币维护费+35%</t>
  </si>
  <si>
    <t>hired_mercenary_fleet_naval_cap_usage_galcom_2</t>
  </si>
  <si>
    <t>海军容量使用-55%，舰船能量币维护费+40%</t>
  </si>
  <si>
    <t>hired_mercenary_fleet_naval_cap_usage_galcom_3</t>
  </si>
  <si>
    <t>海军容量使用-65%，舰船能量币维护费+45%</t>
  </si>
  <si>
    <t>hired_mercenary_fleet_naval_cap_usage_galcom_4</t>
  </si>
  <si>
    <t>海军容量使用-75%，舰船能量币维护费+50%</t>
  </si>
  <si>
    <t>hired_mercenary_fleet_naval_cap_usage_galcom_5</t>
  </si>
  <si>
    <t>佣兵战术大可汗</t>
  </si>
  <si>
    <t>对觉醒掠夺者伤害+15%</t>
  </si>
  <si>
    <t>tactic_v_khan</t>
  </si>
  <si>
    <t>佣兵战术灰蛊风暴</t>
  </si>
  <si>
    <t>对灰蛊风暴的伤害+15%</t>
  </si>
  <si>
    <t>tactic_v_gray</t>
  </si>
  <si>
    <t>佣兵战术索林原虫</t>
  </si>
  <si>
    <t>对普雷索林生物的伤害+15%</t>
  </si>
  <si>
    <t>tactic_v_swarm</t>
  </si>
  <si>
    <t>佣兵战术异次元入侵者</t>
  </si>
  <si>
    <t>对破界者的伤害+15%，对背道者的伤害+15%，对狂热者的伤害+15%</t>
  </si>
  <si>
    <t>tactic_v_extradimensional</t>
  </si>
  <si>
    <t>佣兵战术肃正协议</t>
  </si>
  <si>
    <t>对肃正协议伤害+15%</t>
  </si>
  <si>
    <t>tactic_v_ai_empire</t>
  </si>
  <si>
    <t>后勤支援方案</t>
  </si>
  <si>
    <t>海军容量+15%</t>
  </si>
  <si>
    <t>mercenary_enclave_logistic_help</t>
  </si>
  <si>
    <t>财政难题</t>
  </si>
  <si>
    <t>每月能量币-50%，每月矿物-50%，每月合金-50%，每月异星天然气-50%，每月稀有水晶-50%，每月易爆微粒-50%，每月物理学研究-50%，每月社会学研究-50%，每月工程学研究-50%</t>
  </si>
  <si>
    <t>merc_financial_troubles</t>
  </si>
  <si>
    <t>加紧打捞</t>
  </si>
  <si>
    <t>舰船建造速度+10%，恒星基地建筑建造速度+40%，恒星基地模块建造速度+40%</t>
  </si>
  <si>
    <t>salvager_overdrive</t>
  </si>
  <si>
    <t>打捞者洞见</t>
  </si>
  <si>
    <t>研究速度(工程学)+15%</t>
  </si>
  <si>
    <t>salvager_insight</t>
  </si>
  <si>
    <t>灵能前线幸存者</t>
  </si>
  <si>
    <t>幸福度+30%，人口舒适度使用-30%</t>
  </si>
  <si>
    <t>shattered_frontier_pop_community</t>
  </si>
  <si>
    <t>不确定前线</t>
  </si>
  <si>
    <t>迁入导致的人口增长-20%，迁出推动力+0</t>
  </si>
  <si>
    <t>shattered_frontier_uncertain_future</t>
  </si>
  <si>
    <t>黄金时代</t>
  </si>
  <si>
    <t>幸福度+10%，稳定度+20</t>
  </si>
  <si>
    <t>great_schism_01</t>
  </si>
  <si>
    <t>黑暗时代</t>
  </si>
  <si>
    <t>幸福度-10%，稳定度-20</t>
  </si>
  <si>
    <t>great_schism_02</t>
  </si>
  <si>
    <t>幸福的朝圣者</t>
  </si>
  <si>
    <t>幸福度+20%，每月凝聚力+10%</t>
  </si>
  <si>
    <t>wayward_pilgrim_00</t>
  </si>
  <si>
    <t>不幸福的朝圣者</t>
  </si>
  <si>
    <t>幸福度-20%，每月凝聚力-10%</t>
  </si>
  <si>
    <t>wayward_pilgrim_01</t>
  </si>
  <si>
    <t>满意的朝圣者</t>
  </si>
  <si>
    <t>幸福度+10%，每月凝聚力+5%</t>
  </si>
  <si>
    <t>wayward_pilgrim_02</t>
  </si>
  <si>
    <t>不满意的朝圣者</t>
  </si>
  <si>
    <t>幸福度-10%，每月凝聚力-5%</t>
  </si>
  <si>
    <t>wayward_pilgrim_03</t>
  </si>
  <si>
    <t>被拒的朝圣者</t>
  </si>
  <si>
    <t>wayward_pilgrim_04</t>
  </si>
  <si>
    <t>wayward_pilgrim_05</t>
  </si>
  <si>
    <t>祝圣之国的荣光</t>
  </si>
  <si>
    <t>幸福度+10%，每月凝聚力+5%，唯心主义思潮吸引力+150%</t>
  </si>
  <si>
    <t>wayward_pilgrim_06</t>
  </si>
  <si>
    <t>刚愎风暴</t>
  </si>
  <si>
    <t>追踪-20</t>
  </si>
  <si>
    <t>wayward_pilgrim_07</t>
  </si>
  <si>
    <t>消灭梦客</t>
  </si>
  <si>
    <t>每月凝聚力+5%，唯心主义思潮吸引力+25%</t>
  </si>
  <si>
    <t>eliminate_dreamer</t>
  </si>
  <si>
    <t>虚境行者的泽珞什一税</t>
  </si>
  <si>
    <t>每月泽珞-10%</t>
  </si>
  <si>
    <t>shroudwalker_zro_tithe</t>
  </si>
  <si>
    <t>矿物洞见</t>
  </si>
  <si>
    <t>岗位产出的矿物+15%</t>
  </si>
  <si>
    <t>mineral_insight</t>
  </si>
  <si>
    <t>虚空采矿</t>
  </si>
  <si>
    <t>开采站矿物产出+25%</t>
  </si>
  <si>
    <t>void_mining</t>
  </si>
  <si>
    <t>文化认同</t>
  </si>
  <si>
    <t>cultural_enrichment</t>
  </si>
  <si>
    <t>拍卖管理</t>
  </si>
  <si>
    <t>标本出售花费+100%</t>
  </si>
  <si>
    <t>auctioneering_curation</t>
  </si>
  <si>
    <t>历史洞见</t>
  </si>
  <si>
    <t>historical_insight</t>
  </si>
  <si>
    <t>前车之鉴</t>
  </si>
  <si>
    <t>lessons_from_the_past</t>
  </si>
  <si>
    <t>策展人异星地理援助</t>
  </si>
  <si>
    <t>异星奇景标本产出，+20%</t>
  </si>
  <si>
    <t>collection_stage_3_modifier_xeno_geology</t>
  </si>
  <si>
    <t>策展人奇景援助</t>
  </si>
  <si>
    <t>美学大观标本产出+20%</t>
  </si>
  <si>
    <t>collection_stage_3_modifier_aesthetic_wonder</t>
  </si>
  <si>
    <t>策展人史学援助</t>
  </si>
  <si>
    <t>星海往事标本产出+20%</t>
  </si>
  <si>
    <t>collection_stage_3_modifier_historical_item</t>
  </si>
  <si>
    <t>异种笑剧</t>
  </si>
  <si>
    <t>舒适度+25%，亲外主义思潮吸引力+25%</t>
  </si>
  <si>
    <t>xeno_comedy_envoy</t>
  </si>
  <si>
    <t>外交使团受奚落</t>
  </si>
  <si>
    <t>外交权重-10%</t>
  </si>
  <si>
    <t>galactic_community_diplo_corps_is_a_joke</t>
  </si>
  <si>
    <t>diplo_corps_lost_control</t>
  </si>
  <si>
    <t>外交使团受尊敬</t>
  </si>
  <si>
    <t>外交权重+10%</t>
  </si>
  <si>
    <t>galactic_community_diplo_corps_respected</t>
  </si>
  <si>
    <t>保护我国利益</t>
  </si>
  <si>
    <t>派系赞同度+15%</t>
  </si>
  <si>
    <t>faction_modifier_protected_interests</t>
  </si>
  <si>
    <t>特使失踪</t>
  </si>
  <si>
    <t>kills_envoys</t>
  </si>
  <si>
    <t>研究后门</t>
  </si>
  <si>
    <t>espionage_research_backdoor</t>
  </si>
  <si>
    <t>研究破坏</t>
  </si>
  <si>
    <t>research_stolen_sabotaged</t>
  </si>
  <si>
    <t>找到加密钥</t>
  </si>
  <si>
    <t>espionage_finderskeepers</t>
  </si>
  <si>
    <t>丢失的加密钥</t>
  </si>
  <si>
    <t>加密-2</t>
  </si>
  <si>
    <t>espionage_straycomm</t>
  </si>
  <si>
    <t>蒸蒸日上的间谍网</t>
  </si>
  <si>
    <t>贸易额+8%</t>
  </si>
  <si>
    <t>espionage_drain_resources_exploit</t>
  </si>
  <si>
    <t>每月凝聚力+2%，稳定度+2，幸福度+2%</t>
  </si>
  <si>
    <t>satisfying_insult_recently</t>
  </si>
  <si>
    <t>附庸</t>
  </si>
  <si>
    <t>戍邦顾问</t>
  </si>
  <si>
    <t>恒星基地升级费用-20%，恒星基地升级速度+20%</t>
  </si>
  <si>
    <t>specialist_bulwark_overlord_modifier</t>
  </si>
  <si>
    <t>戍邦</t>
  </si>
  <si>
    <t>防御平台伤害+100%，防御平台船体值+100%，防御平台建造花费-50%，恒星基地伤害+100%，恒星基地船体值+100%，恒星基地升级费用-50%，每月能量币-50%，每月矿物-50%，每月食物-50%</t>
  </si>
  <si>
    <t>specialist_bulwark_subject_modifier</t>
  </si>
  <si>
    <t>学邦顾问</t>
  </si>
  <si>
    <t>每月社会学研究+10%，每月物理学研究+10%，每月工程学研究+10%</t>
  </si>
  <si>
    <t>specialist_scholarium_overlord_modifier</t>
  </si>
  <si>
    <t>学邦</t>
  </si>
  <si>
    <t>每月社会学研究+30%，每月物理学研究+30%，每月工程学研究+30%，备选科技+1，海军容量-50%，军用舰船建造花费+50%</t>
  </si>
  <si>
    <t>specialist_scholarium_subject_modifier</t>
  </si>
  <si>
    <t>勘探邦顾问</t>
  </si>
  <si>
    <t>开采站建造花费-20%，开采站建造速度+20%</t>
  </si>
  <si>
    <t>specialist_prospectorium_overlord_modifier</t>
  </si>
  <si>
    <t>勘探邦</t>
  </si>
  <si>
    <t>开采站建造花费-50%，开采站建造速度+50%，每月能量币+30%，每月矿物+30%，每月异星天然气+30%，每月稀有水晶+30%，每月易爆微粒+30%，每月物理学研究-50%，每月社会学研究-50%，每月工程学研究-50%，</t>
  </si>
  <si>
    <t>specialist_prospectorium_subject_modifier</t>
  </si>
  <si>
    <t>分享戍邦科技</t>
  </si>
  <si>
    <t>每月物理学研究-10%</t>
  </si>
  <si>
    <t>bulwark_technology_physics_modifier</t>
  </si>
  <si>
    <t>每月工程学研究-10%</t>
  </si>
  <si>
    <t>bulwark_technology_engineering_modifier</t>
  </si>
  <si>
    <t>分享勘探邦科技</t>
  </si>
  <si>
    <t>prospectorium_technology_physics_modifier</t>
  </si>
  <si>
    <t>每月社会学研究-10%</t>
  </si>
  <si>
    <t>prospectorium_technology_society_modifier</t>
  </si>
  <si>
    <t>prospectorium_technology_engineering_modifier</t>
  </si>
  <si>
    <t>戍邦守卫</t>
  </si>
  <si>
    <t>犯罪度-10%，稳定度+5</t>
  </si>
  <si>
    <t>specialist_bulwark_neighbor</t>
  </si>
  <si>
    <t>学邦指导</t>
  </si>
  <si>
    <t>研究人员产出+10%</t>
  </si>
  <si>
    <t>specialist_scholarium_neighbor</t>
  </si>
  <si>
    <t>勘探邦供给</t>
  </si>
  <si>
    <t>行星建造速度+25%，建筑花费-25%</t>
  </si>
  <si>
    <t>specialist_prospectorium_neighbor</t>
  </si>
  <si>
    <t>老兵经验</t>
  </si>
  <si>
    <t>舰船武器射速+10%，闪避+10%</t>
  </si>
  <si>
    <t>specialist_bulwark_veterans_modifier</t>
  </si>
  <si>
    <t>乐于助人的宗主</t>
  </si>
  <si>
    <t>每月工程学研究-5%，每月影响力+0.5</t>
  </si>
  <si>
    <t>specialist_bulwark_helpful_overlord_modifier</t>
  </si>
  <si>
    <t>保家卫国</t>
  </si>
  <si>
    <t>舰船武器射速+15%，舰船维护费-30%，人口增长减少30%</t>
  </si>
  <si>
    <t>specialist_bulwark_home_defense_force_modifier</t>
  </si>
  <si>
    <t>呵护的宗主国</t>
  </si>
  <si>
    <t>舰船武器射速+5%，舰船维护费-10%，人口增长减少10%</t>
  </si>
  <si>
    <t>specialist_bulwark_defensive_overlord_modifier</t>
  </si>
  <si>
    <t>专注战争</t>
  </si>
  <si>
    <t>每月能量币-25%，舰船武器射速+15%，舰船维护费-30%</t>
  </si>
  <si>
    <t>specialist_overlord_war_fever_modifier</t>
  </si>
  <si>
    <t>民生专款</t>
  </si>
  <si>
    <t>行星建造速度+15%，舒适度+10</t>
  </si>
  <si>
    <t>specialist_overlord_admirals_bickering_democratic_funding_modifier</t>
  </si>
  <si>
    <t>军事专款</t>
  </si>
  <si>
    <t>舰船武器射速+5%，舰船维护费-5%</t>
  </si>
  <si>
    <t>specialist_overlord_admirals_bickering_oligarchic_funding_modifier</t>
  </si>
  <si>
    <t>技术进步</t>
  </si>
  <si>
    <t>每月工程学研究+3%，每月物理学研究+3%，每月社会学研究+3%</t>
  </si>
  <si>
    <t>specialist_technocracy_technology_inflation_general</t>
  </si>
  <si>
    <t>技术进步——物理学</t>
  </si>
  <si>
    <t>specialist_technocracy_technology_inflation_physics</t>
  </si>
  <si>
    <t>技术进步——社会学</t>
  </si>
  <si>
    <t>specialist_technocracy_technology_inflation_society</t>
  </si>
  <si>
    <t>技术进步——工程学</t>
  </si>
  <si>
    <t>specialist_technocracy_technology_inflation_engineering</t>
  </si>
  <si>
    <t>研究受阻</t>
  </si>
  <si>
    <t>岗位生产的工程学研究-10%，岗位生产的社会学研究-10%，岗位生产的物理学研究-10%</t>
  </si>
  <si>
    <t>specialist_technocracy_reduced_research</t>
  </si>
  <si>
    <t>入乡不随俗</t>
  </si>
  <si>
    <t>舒适度-10%，犯罪度+10%</t>
  </si>
  <si>
    <t>specialist_overlord_frustrated_population</t>
  </si>
  <si>
    <t>新近释放的星域</t>
  </si>
  <si>
    <t>每月忠诚度变化+1.5</t>
  </si>
  <si>
    <t>newly_released_sector_loyalty</t>
  </si>
  <si>
    <t>新近臣服</t>
  </si>
  <si>
    <t>每月忠诚度变化-1.5</t>
  </si>
  <si>
    <t>newly_subjugated_loyalty</t>
  </si>
  <si>
    <t>兑现效忠诺言</t>
  </si>
  <si>
    <t>每月忠诚度变化+2.5</t>
  </si>
  <si>
    <t>pledged_allegiance</t>
  </si>
  <si>
    <t>变节失败</t>
  </si>
  <si>
    <t>每月忠诚度+1.5，不允许缔结新的秘密宣誓效忠协定。</t>
  </si>
  <si>
    <t>failed_betrayal</t>
  </si>
  <si>
    <t>变节失败(维持现状)</t>
  </si>
  <si>
    <t>不允许缔结新的秘密宣誓效忠协定。</t>
  </si>
  <si>
    <t>failed_betrayal_status_quo</t>
  </si>
  <si>
    <t>被改造的海洋星球</t>
  </si>
  <si>
    <t>terraformed_our_ocean_world</t>
  </si>
  <si>
    <t>因盖亚而感恩</t>
  </si>
  <si>
    <t>每月忠诚度变化+0.5</t>
  </si>
  <si>
    <t>thankful_for_gaia</t>
  </si>
  <si>
    <t>感激的附属</t>
  </si>
  <si>
    <t>每月忠诚度变化+0.2</t>
  </si>
  <si>
    <t>overlord_grateful_vassal_modifier</t>
  </si>
  <si>
    <t>不感激的附属</t>
  </si>
  <si>
    <t>每月忠诚度变化-0.2</t>
  </si>
  <si>
    <t>overlord_ungrateful_vassal_modifier</t>
  </si>
  <si>
    <t>宣誓忠诚</t>
  </si>
  <si>
    <t>pledge_loyalty_1</t>
  </si>
  <si>
    <t>pledge_loyalty_2</t>
  </si>
  <si>
    <t>宗主国技术共享</t>
  </si>
  <si>
    <t>科技研究花费-50%</t>
  </si>
  <si>
    <t>overlord_shares_technology</t>
  </si>
  <si>
    <t>戍邦预设</t>
  </si>
  <si>
    <t>防御平台建造花费-25%，防御平台维护费-25%</t>
  </si>
  <si>
    <t>bulwark_prefabs_overlord</t>
  </si>
  <si>
    <t>防御平台建造花费+25%，防御平台维护费+25%</t>
  </si>
  <si>
    <t>bulwark_prefabs_subject</t>
  </si>
  <si>
    <t>学邦假设</t>
  </si>
  <si>
    <t>备选科技+1</t>
  </si>
  <si>
    <t>scholarium_hypotheses_overlord</t>
  </si>
  <si>
    <t>备选科技-1</t>
  </si>
  <si>
    <t>scholarium_hypotheses_subject</t>
  </si>
  <si>
    <t>学邦处理器</t>
  </si>
  <si>
    <t>研究站产出+20%</t>
  </si>
  <si>
    <t>scholarium_processors_overlord_1</t>
  </si>
  <si>
    <t>研究站产出+30%</t>
  </si>
  <si>
    <t>scholarium_processors_overlord_2</t>
  </si>
  <si>
    <t>研究站产出+40%</t>
  </si>
  <si>
    <t>scholarium_processors_overlord_3</t>
  </si>
  <si>
    <t>研究站产出-10%</t>
  </si>
  <si>
    <t>scholarium_processors_subject_1</t>
  </si>
  <si>
    <t>研究站产出-15%</t>
  </si>
  <si>
    <t>scholarium_processors_subject_2</t>
  </si>
  <si>
    <t>研究站产出-20%</t>
  </si>
  <si>
    <t>scholarium_processors_subject_3</t>
  </si>
  <si>
    <t>勘探邦技术</t>
  </si>
  <si>
    <t>每月异星天然气-5%，每月稀有水晶-5%，每月易爆微粒-5%</t>
  </si>
  <si>
    <t>prospectorium_techniques_subject_1</t>
  </si>
  <si>
    <t>每月异星天然气-10%，每月稀有水晶-10%，每月易爆微粒-10%</t>
  </si>
  <si>
    <t>prospectorium_techniques_subject_2</t>
  </si>
  <si>
    <t>每月异星天然气-15%每月稀有水晶-15%每月易爆微粒-15%</t>
  </si>
  <si>
    <t>prospectorium_techniques_subject_3</t>
  </si>
  <si>
    <t>每月异星天然气+5%，每月稀有水晶+5%，每月易爆微粒+5%</t>
  </si>
  <si>
    <t>prospectorium_techniques_overlord_1</t>
  </si>
  <si>
    <t>每月异星天然气+10%，每月稀有水晶+10%，每月易爆微粒+10%</t>
  </si>
  <si>
    <t>prospectorium_techniques_overlord_2</t>
  </si>
  <si>
    <t>每月异星天然气+15%，每月稀有水晶+15%，每月易爆微粒+15%</t>
  </si>
  <si>
    <t>prospectorium_techniques_overlord_3</t>
  </si>
  <si>
    <t>接受功课</t>
  </si>
  <si>
    <t>每月影响力+10%</t>
  </si>
  <si>
    <t>shroudwalkers_depart_reverence</t>
  </si>
  <si>
    <t>拒绝功课</t>
  </si>
  <si>
    <t>shroudwalkers_depart_anger</t>
  </si>
  <si>
    <t>本地智能</t>
  </si>
  <si>
    <t>渗透速度+1，行动难度-2</t>
  </si>
  <si>
    <t>domestic_intelligence</t>
  </si>
  <si>
    <t>观测站</t>
  </si>
  <si>
    <t>教化任务</t>
  </si>
  <si>
    <t>思潮转化几率+300%</t>
  </si>
  <si>
    <t>native_indoctrination</t>
  </si>
  <si>
    <t>保护我们的肖像</t>
  </si>
  <si>
    <t>protect_our_image</t>
  </si>
  <si>
    <t>甩手政策</t>
  </si>
  <si>
    <t>获得额外25%观测洞见进度。</t>
  </si>
  <si>
    <t>hands_off_approach</t>
  </si>
  <si>
    <t>觉醒的工人</t>
  </si>
  <si>
    <t>waking_workers</t>
  </si>
  <si>
    <t>安保被破坏</t>
  </si>
  <si>
    <t>每月社会学研究-50%</t>
  </si>
  <si>
    <t>compromised_security</t>
  </si>
  <si>
    <t>维安封锁</t>
  </si>
  <si>
    <t>海军容量-10</t>
  </si>
  <si>
    <t>sweet_tooth_blockade</t>
  </si>
  <si>
    <t>医疗援助</t>
  </si>
  <si>
    <t>sweet_tooth_medecine</t>
  </si>
  <si>
    <t>繁荣的贸易</t>
  </si>
  <si>
    <t>fruitful_coop_country_mod</t>
  </si>
  <si>
    <t>预测贸易算法</t>
  </si>
  <si>
    <t>preftl_hagglers_mod</t>
  </si>
  <si>
    <t>贸易协定</t>
  </si>
  <si>
    <t>preftl_action_trade_pact</t>
  </si>
  <si>
    <t>填充玩具</t>
  </si>
  <si>
    <t>稳定度+1，幸福度+2%，外交权重+2%</t>
  </si>
  <si>
    <r>
      <rPr>
        <sz val="10"/>
        <color rgb="FF18191C"/>
        <rFont val="Helvetica"/>
        <charset val="134"/>
      </rPr>
      <t>   </t>
    </r>
    <r>
      <rPr>
        <sz val="10"/>
        <color rgb="FF18191C"/>
        <rFont val="黑体"/>
        <charset val="134"/>
      </rPr>
      <t>stuffed_toy</t>
    </r>
  </si>
  <si>
    <t>时髦的关税</t>
  </si>
  <si>
    <t>观测哨站的每月能量币+10</t>
  </si>
  <si>
    <t>plushie_tariff</t>
  </si>
  <si>
    <t>科技滥用者</t>
  </si>
  <si>
    <t>贸易额-5%</t>
  </si>
  <si>
    <t>tech_abusers</t>
  </si>
  <si>
    <t>有话直说</t>
  </si>
  <si>
    <t>统治者政治权力+50%</t>
  </si>
  <si>
    <t>straight_talkers</t>
  </si>
  <si>
    <t>无需担心</t>
  </si>
  <si>
    <t>幸福度+20%</t>
  </si>
  <si>
    <t>no_worries</t>
  </si>
  <si>
    <t>感激沐于全身</t>
  </si>
  <si>
    <t>幸福度+15%，每月凝聚力+10%</t>
  </si>
  <si>
    <t>plague_02</t>
  </si>
  <si>
    <t>结果正名</t>
  </si>
  <si>
    <t>幸福度+10%，主流思潮吸引力+30%，官僚维护费-10%</t>
  </si>
  <si>
    <t>plague_03_spiritualist</t>
  </si>
  <si>
    <t>幸福度+10%，主流思潮吸引力+30%，陆军初始经验+100</t>
  </si>
  <si>
    <t>plague_03_militarist</t>
  </si>
  <si>
    <t>义愤填唐</t>
  </si>
  <si>
    <t>排外主义思潮吸引力+30%，每月凝聚力+10%</t>
  </si>
  <si>
    <t>plague_04</t>
  </si>
  <si>
    <t>重焕青春的领袖层</t>
  </si>
  <si>
    <t>领袖寿命+15，年</t>
  </si>
  <si>
    <t>young_leaders</t>
  </si>
  <si>
    <t>重焕青春的群众</t>
  </si>
  <si>
    <t>生物人口幸福度+10%，石质类人口幸福度+10%</t>
  </si>
  <si>
    <t>young_people</t>
  </si>
  <si>
    <t>女先知之恶</t>
  </si>
  <si>
    <t>军国主义思潮吸引力+15%，舰船武器伤害+5%</t>
  </si>
  <si>
    <t>bane_of_the_prophetess</t>
  </si>
  <si>
    <t>舰船武器伤害+10%</t>
  </si>
  <si>
    <t>bane_of_the_prophetess_gestalt</t>
  </si>
  <si>
    <t>夏瑞诺伊的救赎</t>
  </si>
  <si>
    <t>每月凝聚力+10%，观测站生产+50%</t>
  </si>
  <si>
    <t>charynoi_redemption</t>
  </si>
  <si>
    <t>独裁者大获全胜</t>
  </si>
  <si>
    <t>幸福度+10%，威权主义思潮吸引力+50%，每月凝聚力+10%</t>
  </si>
  <si>
    <t>nwo_situation_01</t>
  </si>
  <si>
    <t>自由之旗</t>
  </si>
  <si>
    <t>幸福度+15%，平等主义思潮吸引力+50%，每月凝聚力+10%</t>
  </si>
  <si>
    <t>nwo_situation_02</t>
  </si>
  <si>
    <t>增加援助</t>
  </si>
  <si>
    <t>主流思潮吸引力+10%，每月合金-10%，每月矿物-10%，每月能量币-10%</t>
  </si>
  <si>
    <t>nwo_situation_03</t>
  </si>
  <si>
    <t>紧急财政援助资金</t>
  </si>
  <si>
    <t>每月能量币-10%，每月凝聚力-15%，每月消费品-5%，资源生产岗位导致的维护费+10%</t>
  </si>
  <si>
    <t>pre_ftl_diplomatic_01</t>
  </si>
  <si>
    <t>机会成本</t>
  </si>
  <si>
    <t>主流思潮吸引力+20%，每月能量币-5%，每月消费品-5%，资源生产岗位导致的维护费+5%</t>
  </si>
  <si>
    <t>pre_ftl_diplomatic_02</t>
  </si>
  <si>
    <t>失落
帝国</t>
  </si>
  <si>
    <t>腐化度</t>
  </si>
  <si>
    <t>岗位生产的资源-66%，附属实力关系惩罚+200%，舰船武器伤害-25%，船体值-25%，装甲值-25%，护盾承受值-25%</t>
  </si>
  <si>
    <t>awakened_empire_decadence</t>
  </si>
  <si>
    <t>先驱者数据缓存</t>
  </si>
  <si>
    <t>岗位生产的物理学研究+25%，岗位生产的社会学研究+25%，岗位生产的工程学研究+25%</t>
  </si>
  <si>
    <t>fallen_empire_gift_databanks</t>
  </si>
  <si>
    <t>交出了我方科学家</t>
  </si>
  <si>
    <t>gave_up_scientist_xenophobe</t>
  </si>
  <si>
    <t>割让我方人口</t>
  </si>
  <si>
    <t>gave_up_pop</t>
  </si>
  <si>
    <t>gave_up_pop_xenophile</t>
  </si>
  <si>
    <t>gave_up_pop_xenophobe</t>
  </si>
  <si>
    <t>赠送舰船</t>
  </si>
  <si>
    <t>舰船维护费-33%</t>
  </si>
  <si>
    <t>fe_gift_ship</t>
  </si>
  <si>
    <t>守护者疫苗</t>
  </si>
  <si>
    <t>生物人口幸福度-10%，石质类人口幸福度-10%</t>
  </si>
  <si>
    <t>machine_empire_inoculations_xenophobe</t>
  </si>
  <si>
    <t>生物人口幸福度-5%，石质类人口幸福度-5%</t>
  </si>
  <si>
    <t>machine_empire_inoculations</t>
  </si>
  <si>
    <t>被接种人口</t>
  </si>
  <si>
    <t>人口增长速度+5%，领袖寿命+10年</t>
  </si>
  <si>
    <t>machine_empire_health_boost</t>
  </si>
  <si>
    <t>machine_empire_mutations</t>
  </si>
  <si>
    <t>代码改变</t>
  </si>
  <si>
    <t>machine_empire_code_rewrite</t>
  </si>
  <si>
    <t>改善的代码标准</t>
  </si>
  <si>
    <t>机器人产出+5%</t>
  </si>
  <si>
    <t>machine_empire_code_improvements</t>
  </si>
  <si>
    <t>不兼容的代码</t>
  </si>
  <si>
    <t>机器人维护费+5%，机器人产出-20%</t>
  </si>
  <si>
    <t>machine_empire_code_bugs</t>
  </si>
  <si>
    <t>受辱</t>
  </si>
  <si>
    <t>每月影响力-33%，外交权重-25%，幸福度-10%</t>
  </si>
  <si>
    <t>humiliated</t>
  </si>
  <si>
    <t>联邦税收</t>
  </si>
  <si>
    <t>每月能量币-15%</t>
  </si>
  <si>
    <t>federation_tax</t>
  </si>
  <si>
    <t>任务完成</t>
  </si>
  <si>
    <t>复合子个体产出+10%</t>
  </si>
  <si>
    <t>servitor_mission_accomplished</t>
  </si>
  <si>
    <t>联邦舰队容量</t>
  </si>
  <si>
    <t>岗位生产的凝聚力+1</t>
  </si>
  <si>
    <t>federation_leader_scaled_modifier</t>
  </si>
  <si>
    <t>法律修改冷却</t>
  </si>
  <si>
    <t>federation_law_category_centralization_cooldown</t>
  </si>
  <si>
    <t>舰队贡献法律修改冷却</t>
  </si>
  <si>
    <t>federation_law_category_fleet_contribution_cooldown</t>
  </si>
  <si>
    <t>继任方式法律修改冷却</t>
  </si>
  <si>
    <t>federation_law_category_succession_type_cooldown</t>
  </si>
  <si>
    <t>继任实力法律修改冷却</t>
  </si>
  <si>
    <t>federation_law_category_succession_power_cooldown</t>
  </si>
  <si>
    <t>主席任期法律修改冷却</t>
  </si>
  <si>
    <t>federation_law_category_succession_term_cooldown</t>
  </si>
  <si>
    <t>继位决斗法法律修改冷却</t>
  </si>
  <si>
    <t>federation_law_category_challenge_cooldown</t>
  </si>
  <si>
    <t>联邦舰队建设法律修改冷却</t>
  </si>
  <si>
    <t>federation_law_category_build_fleets_cooldown</t>
  </si>
  <si>
    <t>附庸可以加入法律修改冷却</t>
  </si>
  <si>
    <t>federation_law_category_allow_subjects_to_join_cooldown</t>
  </si>
  <si>
    <t>投票权重法律修改冷却</t>
  </si>
  <si>
    <t>federation_law_category_voting_weight_cooldown</t>
  </si>
  <si>
    <t>宣战方式法律修改冷却</t>
  </si>
  <si>
    <t>federation_law_category_war_declaration_vote_cooldown</t>
  </si>
  <si>
    <t>新成员邀请制法律修改冷却</t>
  </si>
  <si>
    <t>federation_law_category_invite_members_vote_cooldown</t>
  </si>
  <si>
    <t>成员开除制法律修改冷却</t>
  </si>
  <si>
    <t>federation_law_category_kick_members_vote_cooldown</t>
  </si>
  <si>
    <t>自由移民法律修改冷却</t>
  </si>
  <si>
    <t>federation_law_category_free_migration_cooldown</t>
  </si>
  <si>
    <t>自主协议法律修改冷却</t>
  </si>
  <si>
    <t>federation_law_category_separate_treaties_cooldown</t>
  </si>
  <si>
    <t>生意兴隆</t>
  </si>
  <si>
    <t>贸易额+10%，每月能量币+5%</t>
  </si>
  <si>
    <t>business_is_booming</t>
  </si>
  <si>
    <t>点金恶名</t>
  </si>
  <si>
    <t>midas_stigma</t>
  </si>
  <si>
    <t>云团增益</t>
  </si>
  <si>
    <t>每月社会学研究+5%，每月物理学研究+10%</t>
  </si>
  <si>
    <t>joint_cloud_boon</t>
  </si>
  <si>
    <t>被解体的云团</t>
  </si>
  <si>
    <t>temp_cloud_boon</t>
  </si>
  <si>
    <t>被捕捉的云团</t>
  </si>
  <si>
    <t>迁入吸引力-20%，公民人口幸福度-5%</t>
  </si>
  <si>
    <t>pm_joint_cloud_snag</t>
  </si>
  <si>
    <t>有心无力的正义卫士</t>
  </si>
  <si>
    <t>外交权重-5%</t>
  </si>
  <si>
    <t>cannot_protect_asylum</t>
  </si>
  <si>
    <t>失败的特别行动</t>
  </si>
  <si>
    <t>外交权重-10%，公民人口幸福度-5%</t>
  </si>
  <si>
    <t>failed_special_ops_mission</t>
  </si>
  <si>
    <t>霸权宣传</t>
  </si>
  <si>
    <t>军国主义思潮吸引力+35%</t>
  </si>
  <si>
    <t>hegemony_propaganda_militarist</t>
  </si>
  <si>
    <t>和平主义思潮吸引力+35%</t>
  </si>
  <si>
    <t>hegemony_propaganda_pacifist</t>
  </si>
  <si>
    <t>排外主义思潮吸引力+35%</t>
  </si>
  <si>
    <t>hegemony_propaganda_xenophobe</t>
  </si>
  <si>
    <t>亲外主义思潮吸引力+35%</t>
  </si>
  <si>
    <t>hegemony_propaganda_xenophile</t>
  </si>
  <si>
    <t>唯物主义思潮吸引力+35%</t>
  </si>
  <si>
    <t>hegemony_propaganda_materialist</t>
  </si>
  <si>
    <t>唯心主义思潮吸引力+35%</t>
  </si>
  <si>
    <t>hegemony_propaganda_spiritualist</t>
  </si>
  <si>
    <t>平等主义思潮吸引力+35%</t>
  </si>
  <si>
    <t>hegemony_propaganda_egalitarian</t>
  </si>
  <si>
    <t>威权主义思潮吸引力+35%</t>
  </si>
  <si>
    <t>hegemony_propaganda_authoritarian</t>
  </si>
  <si>
    <t>联邦意识形态扩散</t>
  </si>
  <si>
    <t>federation_militarist_ideology</t>
  </si>
  <si>
    <t>federation_pacifist_ideology</t>
  </si>
  <si>
    <t>federation_materialist_ideology</t>
  </si>
  <si>
    <t>federation_spiritualist_ideology</t>
  </si>
  <si>
    <t>federation_xenophobe_ideology</t>
  </si>
  <si>
    <t>federation_xenophile_ideology</t>
  </si>
  <si>
    <t>federation_authoritarian_ideology</t>
  </si>
  <si>
    <t>federation_egalitarian_ideology</t>
  </si>
  <si>
    <t>联邦纪念碑贡献</t>
  </si>
  <si>
    <t>每月矿物-10%</t>
  </si>
  <si>
    <t>hegemony_joint_operation_project_in_progress</t>
  </si>
  <si>
    <t>天降祝福：求索的时刻</t>
  </si>
  <si>
    <t>每月社会学研究+6%，每月工程学研究+2%，每月凝聚力+15%</t>
  </si>
  <si>
    <t>leylines_mod_knowing</t>
  </si>
  <si>
    <t>天降祝福：平衡的繁荣</t>
  </si>
  <si>
    <t>每月社会学研究+2%，每月食物+3%</t>
  </si>
  <si>
    <t>leylines_mod_lagom</t>
  </si>
  <si>
    <t>训练有素的军队</t>
  </si>
  <si>
    <t>舰船武器射速+15%</t>
  </si>
  <si>
    <t>military_federation_success_modifier</t>
  </si>
  <si>
    <t>军队蒙羞</t>
  </si>
  <si>
    <t>舰船武器射速-15%</t>
  </si>
  <si>
    <t>military_federation_failure_modifier</t>
  </si>
  <si>
    <t>搭车税</t>
  </si>
  <si>
    <t>贸易额-10%</t>
  </si>
  <si>
    <t>encumbrance_tax</t>
  </si>
  <si>
    <t>进步的代价</t>
  </si>
  <si>
    <t>贸易额-10%，每月消费品+5%</t>
  </si>
  <si>
    <t>cost_of_progress</t>
  </si>
  <si>
    <t>进程共享</t>
  </si>
  <si>
    <t>贸易额-5%，每月消费品+5%</t>
  </si>
  <si>
    <t>process_sharing</t>
  </si>
  <si>
    <t>流线物流</t>
  </si>
  <si>
    <t>贸易额+10%，每月消费品+2.5%</t>
  </si>
  <si>
    <t>streamlined_logistics</t>
  </si>
  <si>
    <t>完全流线物流</t>
  </si>
  <si>
    <t>贸易额+12.5%，每月消费品+5%</t>
  </si>
  <si>
    <t>fully_streamlined_logistics</t>
  </si>
  <si>
    <t>精神统一</t>
  </si>
  <si>
    <t>岗位生产的凝聚力+20%</t>
  </si>
  <si>
    <t>spifed_jointop_success</t>
  </si>
  <si>
    <t>教条根基</t>
  </si>
  <si>
    <t>spifed_jointop_mixed</t>
  </si>
  <si>
    <t>联合行动的经验</t>
  </si>
  <si>
    <t>每月经验+3</t>
  </si>
  <si>
    <t>spifed_jointop_xpboost</t>
  </si>
  <si>
    <t>星海
共同体</t>
  </si>
  <si>
    <t>共同体先锋</t>
  </si>
  <si>
    <t>海军容量+10%</t>
  </si>
  <si>
    <t>community_champion_counselor</t>
  </si>
  <si>
    <t>海军容量+20%</t>
  </si>
  <si>
    <t>community_champion_custodian</t>
  </si>
  <si>
    <t>海军容量+25%</t>
  </si>
  <si>
    <t>community_champion_emperor</t>
  </si>
  <si>
    <t>海军容量-5%</t>
  </si>
  <si>
    <t>community_champion_regular</t>
  </si>
  <si>
    <t>发展援助</t>
  </si>
  <si>
    <t>外交权重+20%，每月矿物-15%，每月能量币-15%，每月食物-15%</t>
  </si>
  <si>
    <t>development_aides_counselor</t>
  </si>
  <si>
    <t>外交权重-20%，每月矿物+5%，每月能量币+5%，每月食物+5%</t>
  </si>
  <si>
    <t>development_aides_regular</t>
  </si>
  <si>
    <t>市场枢纽</t>
  </si>
  <si>
    <t>市场中介费-10%</t>
  </si>
  <si>
    <t>galactic_market_founder</t>
  </si>
  <si>
    <t>谴责</t>
  </si>
  <si>
    <t>外交权重-25%</t>
  </si>
  <si>
    <t>resolution_denounced</t>
  </si>
  <si>
    <t>泛星系回收倡议</t>
  </si>
  <si>
    <t>经济产生的外交权重-20%，人口消费品维护费-5%，清理障碍时间+10%</t>
  </si>
  <si>
    <t>resolution_ecology_recycling_initiatives</t>
  </si>
  <si>
    <t>经济产生的外交权重-20%，人口舒适度使用-5%，清理障碍时间+15%，行星建造速度-5%</t>
  </si>
  <si>
    <t>resolution_ecology_natural_sanctuaries</t>
  </si>
  <si>
    <t>一体化园林</t>
  </si>
  <si>
    <t>经济产生的外交权重-20%，宜居性+5%，岗位生产的食物+5%，清理障碍时间+25%，行星建造速度-10%</t>
  </si>
  <si>
    <t>resolution_ecology_integrated_gardens</t>
  </si>
  <si>
    <t>环境控制委员会</t>
  </si>
  <si>
    <t>经济产生的外交权重-20%，宜居性+5%，岗位生产的食物+5%，清理障碍时间+50%，岗位生产的合金-10%，岗位生产的矿物-20%，幸福度+5%，环境改造花费+25%</t>
  </si>
  <si>
    <t>resolution_ecology_environmental_control_board</t>
  </si>
  <si>
    <t>天堂计划</t>
  </si>
  <si>
    <t>经济产生的外交权重-20%，宜居性+5%，人口增长速度+5%，岗位生产的食物+10%，清理障碍时间+100%，岗位生产的合金-20%，岗位生产的矿物-30%，幸福度+5%，环境改造花费+75%</t>
  </si>
  <si>
    <t>resolution_ecology_paradise_initiative</t>
  </si>
  <si>
    <t>术语标准化</t>
  </si>
  <si>
    <t>经济产生的外交权重+20%，官僚维护费+5%，贸易额+5%</t>
  </si>
  <si>
    <t>resolution_commerce_buzzword_standardization</t>
  </si>
  <si>
    <t>协同私掠打击</t>
  </si>
  <si>
    <t>经济产生的外交权重+20%，贸易额+5%，贸易保护+10，海军容量-10%</t>
  </si>
  <si>
    <t>resolution_commerce_leveraged_privateering</t>
  </si>
  <si>
    <t>不发达星系利用</t>
  </si>
  <si>
    <t>观测站在观测前超光速文明时产出消费品，贸易额+5%，官僚维护费+20%，经济产生的外交权重+20%</t>
  </si>
  <si>
    <t>resolution_commerce_underdeveloped_system_utilization</t>
  </si>
  <si>
    <t>全局资产协作</t>
  </si>
  <si>
    <t>贸易额+5%，贸易保护+15，海军容量-5%，经济产生的外交权重+20%</t>
  </si>
  <si>
    <t>resolution_commerce_holistic_asset_coordination</t>
  </si>
  <si>
    <t>利润最大化引擎</t>
  </si>
  <si>
    <t>经济产生的外交权重+20%，贸易额+5%，岗位生产的资源+10%，幸福度-25%，统治者幸福度+50%，领袖维护费+50%</t>
  </si>
  <si>
    <t>resolution_commerce_profit_maximization_engines</t>
  </si>
  <si>
    <t>规则便利化</t>
  </si>
  <si>
    <t>经济产生的外交权重+20%，劳工人口资源产出+2.5%，宜居性-2%</t>
  </si>
  <si>
    <t>resolution_industry_regulatory_facilitation</t>
  </si>
  <si>
    <t>集中废弃物管理</t>
  </si>
  <si>
    <t>经济产生的外交权重+20%，劳工人口资源产出+2.5%，岗位生产的合金+5%，岗位生产的矿物+10%，宜居性-3%</t>
  </si>
  <si>
    <t>resolution_industry_collective_waste_management</t>
  </si>
  <si>
    <t>建设美好明天</t>
  </si>
  <si>
    <t>经济产生的外交权重+20%，劳工人口资源产出+2.5%，岗位生产的矿物+5%，行星建造速度+10%，宜居性-5%</t>
  </si>
  <si>
    <t>resolution_industry_building_a_better_tomorrow</t>
  </si>
  <si>
    <t>环境条例豁免</t>
  </si>
  <si>
    <r>
      <rPr>
        <sz val="10"/>
        <color rgb="FF18191C"/>
        <rFont val="黑体"/>
        <charset val="134"/>
      </rPr>
      <t>锻造、工业和精炼类的行星规划类型将获得额外的增益。经济产生的外交权重+20%，劳工人口资源产出+2.5%</t>
    </r>
    <r>
      <rPr>
        <sz val="10"/>
        <color rgb="FF18191C"/>
        <rFont val="Helvetica"/>
        <charset val="134"/>
      </rPr>
      <t> </t>
    </r>
    <r>
      <rPr>
        <sz val="10"/>
        <color rgb="FF18191C"/>
        <rFont val="黑体"/>
        <charset val="134"/>
      </rPr>
      <t>岗位生产的矿物+5%，冶金师维护费-10%，宜居性-10%</t>
    </r>
  </si>
  <si>
    <t>resolution_industry_environmental_ordinance_waivers</t>
  </si>
  <si>
    <t>经济产生的外交权重+20%，冶金师维护费-10%，宜居性-5%</t>
  </si>
  <si>
    <t>resolution_industry_project_cornucopia</t>
  </si>
  <si>
    <t>工人权宪章</t>
  </si>
  <si>
    <t>人口数产生的外交权重+20%，劳工幸福度+5%，劳工政治权力+10%</t>
  </si>
  <si>
    <t>resolution_greatergood_workers_rights</t>
  </si>
  <si>
    <t>五年计划</t>
  </si>
  <si>
    <t>农业、发电和采矿星球规划类型将获得额外增益。基本保障生活标准被禁止。人口数产生的外交权重+20%，劳工政治权力+15%</t>
  </si>
  <si>
    <t>resolution_greatergood_five_year_plans</t>
  </si>
  <si>
    <t>自我升华</t>
  </si>
  <si>
    <t>解锁新法令，该法令鼓励失业的自由人口自行迁移至帝国内适合自己且拥有住房与岗位的星球。基本保障与阶层经济生活标准将被禁止。奴隶劳工，牲口与电网融合奴隶类型将被禁止。人口数产生的外交权重+20%，劳工政治权力+25%</t>
  </si>
  <si>
    <t>resolution_greatergood_greater_than_ourselves</t>
  </si>
  <si>
    <t>不偏不倚</t>
  </si>
  <si>
    <t>人口数产生的外交权重+20%，人口产生的帝国规模-10%，人口住房使用-10%，劳工政治权力+25%</t>
  </si>
  <si>
    <t>resolution_greatergood_balance_in_the_middle</t>
  </si>
  <si>
    <t>共同富裕</t>
  </si>
  <si>
    <t>人口数产生的外交权重+20%，稳定度+5，资源储存上限-10000，劳工政治权力+25%</t>
  </si>
  <si>
    <t>resolution_greatergood_universal_prosperity_mandate</t>
  </si>
  <si>
    <t>常备之盾</t>
  </si>
  <si>
    <t>舰队实力产生的外交权重+20%，海军容量+10%，舰船维护费+5%</t>
  </si>
  <si>
    <t>resolution_mutualdefense_the_readied_shield</t>
  </si>
  <si>
    <t>舰队实力产生的外交权重</t>
  </si>
  <si>
    <t>resolution_mutualdefense_naval_weight</t>
  </si>
  <si>
    <t>守护天使法案</t>
  </si>
  <si>
    <t>舰队实力产生的外交权重-20%，防御部队士气+15%，陆军维护费+5%</t>
  </si>
  <si>
    <t>resolution_rulesofwar_guardian_angels</t>
  </si>
  <si>
    <t>敬畏生命</t>
  </si>
  <si>
    <t>舰队实力产生的外交权重-20%，厌战度获得-5%</t>
  </si>
  <si>
    <t>resolution_rulesofwar_reverence_for_life</t>
  </si>
  <si>
    <t>独立军事法庭</t>
  </si>
  <si>
    <t>舰队实力产生的外交权重-20%，陆军连带伤害-20%，厌战度获得-5%，陆军维护费+10%</t>
  </si>
  <si>
    <t>resolution_rulesofwar_independent_tribunals</t>
  </si>
  <si>
    <t>最后手段学说</t>
  </si>
  <si>
    <t>舰队实力产生的外交权重-20%，厌战度获得-5%，造舰速度(防御战争)+25%，和平主义思潮吸引力+50%</t>
  </si>
  <si>
    <t>resolution_rulesofwar_last_resort_doctrine</t>
  </si>
  <si>
    <t>部队遣散倡议</t>
  </si>
  <si>
    <t>舰队实力产生的外交权重-20%，法令维护费-20%，厌战度获得-5%，海军容量-25%，和平主义思潮吸引力+50%</t>
  </si>
  <si>
    <t>resolution_rulesofwar_demobilization_initiative</t>
  </si>
  <si>
    <t>科研合作渠道</t>
  </si>
  <si>
    <t>科技产生的外交权重+20%，研究站产出+10%，恒星基地维护费+5%</t>
  </si>
  <si>
    <t>resolution_galacticstudies_cooperative_research_channels</t>
  </si>
  <si>
    <t>星型研究网络</t>
  </si>
  <si>
    <t>行星探测范围+1，研究站产出+10%，科技产生的外交权重+20%，恒星基地维护费+5%</t>
  </si>
  <si>
    <t>resolution_galacticstudies_astral_studies_network</t>
  </si>
  <si>
    <t>高级异星学</t>
  </si>
  <si>
    <t>resolution_galacticstudies_advanced_xenostudies</t>
  </si>
  <si>
    <t>重构伦理准则</t>
  </si>
  <si>
    <t>研究站产出+10%，研究人员产出+10%，劳工幸福度-15%，奴隶幸福度-15%，科技产生的外交权重+20%，研究人员维护费+25%，恒星基地维护费+5%</t>
  </si>
  <si>
    <t>resolution_galacticstudies_ethical_guideline_refactoring</t>
  </si>
  <si>
    <t>异次元体实验方法</t>
  </si>
  <si>
    <t>研究站产出+10%，科技产生的外交权重+20%，研究人员维护费+25%，恒星基地维护费+5%</t>
  </si>
  <si>
    <t>resolution_galacticstudies_extradimensional_experimentation</t>
  </si>
  <si>
    <t>理事会成员</t>
  </si>
  <si>
    <t>理事会产生的外交权重+20%</t>
  </si>
  <si>
    <t>council_member</t>
  </si>
  <si>
    <t>离开星海共同体</t>
  </si>
  <si>
    <t>left_galactic_community</t>
  </si>
  <si>
    <t>科研制裁</t>
  </si>
  <si>
    <t>研究速度-5%，科技产生的外交权重-20%</t>
  </si>
  <si>
    <t>resolution_sanctions_tech</t>
  </si>
  <si>
    <t>经济制裁</t>
  </si>
  <si>
    <t>市场中介费+10%，经济产生的外交权重-20%</t>
  </si>
  <si>
    <t>resolution_sanctions_economic</t>
  </si>
  <si>
    <t>军事制裁</t>
  </si>
  <si>
    <t>海军容量-10%，舰队实力产生的外交权重-20%</t>
  </si>
  <si>
    <t>resolution_sanctions_military</t>
  </si>
  <si>
    <t>行政制裁</t>
  </si>
  <si>
    <t>每月凝聚力-10%，外交协议维护费+25%</t>
  </si>
  <si>
    <t>resolution_sanctions_administrative</t>
  </si>
  <si>
    <t>安抚落魄者</t>
  </si>
  <si>
    <t>科技产生的外交权重-20%，唯心主义思潮吸引力+10%，岗位生产的凝聚力+5%</t>
  </si>
  <si>
    <t>resolution_divinity_comfort_the_fallen</t>
  </si>
  <si>
    <t>无魂之族的贡奉</t>
  </si>
  <si>
    <t>科技产生的外交权重-20%，唯心主义思潮吸引力+10%，人口消费品维护费-5%，岗位生产的凝聚力+5%，人口组装花费+25%，机器人维护费+10%</t>
  </si>
  <si>
    <t>resolution_divinity_tithe_on_the_soulless</t>
  </si>
  <si>
    <t>工作权</t>
  </si>
  <si>
    <t>科技产生的外交权重-20%，唯心主义思潮吸引力+10%，岗位生产的凝聚力+5%，机械人口组装速度-25%</t>
  </si>
  <si>
    <t>resolution_divinity_right_to_work</t>
  </si>
  <si>
    <t>无魂之族无发言权</t>
  </si>
  <si>
    <t>科技产生的外交权重-20%，唯心主义思潮吸引力+10%，岗位生产的凝聚力+5%，人口组装花费+25%，机器人维护费+10%</t>
  </si>
  <si>
    <t>resolution_divinity_silence_the_soulless</t>
  </si>
  <si>
    <t>resolution_divinity_silence_the_soulless_synthetic_empire_effect</t>
  </si>
  <si>
    <t>神裁使命</t>
  </si>
  <si>
    <t>科技产生的外交权重-20%，唯心主义思潮吸引力+10%，人口消费品维护费-5%，岗位生产的凝聚力+10%，生物人口幸福度+10%，石质类人口幸福度+10%</t>
  </si>
  <si>
    <t>resolution_divinity_a_defined_purpose</t>
  </si>
  <si>
    <t>统一战线</t>
  </si>
  <si>
    <t>对普雷索林生物的伤害+20%，对破界者的伤害+20%，对背道者的伤害+20%，对狂热者的伤害+20%，对肃正协议伤害+20%，对纳米机器人的伤害+20%，对希图化身天灾的文明伤害+20%，每月能量币-2%</t>
  </si>
  <si>
    <t>resolution_custodian_united_front</t>
  </si>
  <si>
    <t>星海动员令</t>
  </si>
  <si>
    <t>海军容量+150，贸易额-5%</t>
  </si>
  <si>
    <t>resolution_custodian_galactic_mobilization</t>
  </si>
  <si>
    <t>海军容量+150，人口产生的帝国规模+2%</t>
  </si>
  <si>
    <t>resolution_custodian_galactic_mobilization_gestalt</t>
  </si>
  <si>
    <t>引入星海标准语</t>
  </si>
  <si>
    <t>每月影响力+1，每月能量币-2%</t>
  </si>
  <si>
    <t>resolution_custodian_galactic_standard</t>
  </si>
  <si>
    <t>反海盗倡议</t>
  </si>
  <si>
    <t>贸易保护+5，对海盗伤害+20%，对掠夺者伤害+20%，对觉醒掠夺者伤害+20%</t>
  </si>
  <si>
    <t>resolution_custodian_anti_piracy</t>
  </si>
  <si>
    <t>星系贸易组织</t>
  </si>
  <si>
    <t>贸易额+10%，人口消费品维护费+3%</t>
  </si>
  <si>
    <t>resolution_custodian_gto</t>
  </si>
  <si>
    <t>星际导航局</t>
  </si>
  <si>
    <t>每月能量币-2%，共同体亚光速航速+15%</t>
  </si>
  <si>
    <t>resolution_custodian_ina</t>
  </si>
  <si>
    <t>泛星系防卫军</t>
  </si>
  <si>
    <t>每月合金-5%，泛星系防卫军舰船合金花费-25%</t>
  </si>
  <si>
    <t>resolution_custodian_gdf</t>
  </si>
  <si>
    <t>每月合金-5%，泛星系防卫军舰船合金花费-10%</t>
  </si>
  <si>
    <t>resolution_custodian_gdf_2</t>
  </si>
  <si>
    <t>星系刑警组织</t>
  </si>
  <si>
    <t>犯罪度-15，每月能量币-2%</t>
  </si>
  <si>
    <t>resolution_custodian_galpol</t>
  </si>
  <si>
    <t>帝国安全总局</t>
  </si>
  <si>
    <t>犯罪度-20，每月能量币-3%</t>
  </si>
  <si>
    <t>resolution_emperor_isd</t>
  </si>
  <si>
    <t>帝国特许经营权</t>
  </si>
  <si>
    <t>分部产生的帝国规模-25%，分部价值+10%</t>
  </si>
  <si>
    <t>imperial_charter</t>
  </si>
  <si>
    <t>前帝制派</t>
  </si>
  <si>
    <t>外交权重-60%</t>
  </si>
  <si>
    <t>former_loyalist</t>
  </si>
  <si>
    <t>前叛军</t>
  </si>
  <si>
    <t>former_rebel</t>
  </si>
  <si>
    <t>前暴君</t>
  </si>
  <si>
    <t>外交权重-80%</t>
  </si>
  <si>
    <t>former_emperor</t>
  </si>
  <si>
    <t>天灾帝国</t>
  </si>
  <si>
    <t>暗物质储存上限+185000</t>
  </si>
  <si>
    <t>crisis_dark_matter_cap</t>
  </si>
  <si>
    <t>每月影响力+10</t>
  </si>
  <si>
    <t>imp_concession_ports_1</t>
  </si>
  <si>
    <t>每月影响力+20</t>
  </si>
  <si>
    <t>imp_concession_ports_2</t>
  </si>
  <si>
    <t>每月影响力+30</t>
  </si>
  <si>
    <t>imp_concession_ports_3</t>
  </si>
  <si>
    <t>每月影响力+40</t>
  </si>
  <si>
    <t>imp_concession_ports_4</t>
  </si>
  <si>
    <t>每月影响力+50</t>
  </si>
  <si>
    <t>imp_concession_ports_5</t>
  </si>
  <si>
    <t>每月影响力+60</t>
  </si>
  <si>
    <t>imp_concession_ports_6</t>
  </si>
  <si>
    <t>每月影响力+70</t>
  </si>
  <si>
    <t>imp_concession_ports_7</t>
  </si>
  <si>
    <t>每月影响力+80</t>
  </si>
  <si>
    <t>imp_concession_ports_8</t>
  </si>
  <si>
    <t>每月影响力+90</t>
  </si>
  <si>
    <t>imp_concession_ports_9</t>
  </si>
  <si>
    <t>每月影响力+100</t>
  </si>
  <si>
    <t>imp_concession_ports_10</t>
  </si>
  <si>
    <t>否决花费-50%，否决冷却-50%，紧急措施冷却-50%</t>
  </si>
  <si>
    <t>galactic_emperor</t>
  </si>
  <si>
    <t>星海监管人</t>
  </si>
  <si>
    <t>galactic_custodian</t>
  </si>
  <si>
    <t>每月影响力+5，外交权重+30%</t>
  </si>
  <si>
    <t>gal_custodian</t>
  </si>
  <si>
    <t>海军容量+260</t>
  </si>
  <si>
    <t>gdf_naval_cap</t>
  </si>
  <si>
    <t>海军容量+660</t>
  </si>
  <si>
    <t>gdf_naval_cap_2</t>
  </si>
  <si>
    <t>破译+2，加密+4</t>
  </si>
  <si>
    <t>imperial_security_directorate</t>
  </si>
  <si>
    <t>安全承包商</t>
  </si>
  <si>
    <t>佣兵城邦容量+1，贸易额+5%，海军容量-10%</t>
  </si>
  <si>
    <t>resolution_defenseprivatization_defense_contracts</t>
  </si>
  <si>
    <t>议案产生的海军容量</t>
  </si>
  <si>
    <t>resolution_defenseprivatization_defense_contracts_merc_naval_cap</t>
  </si>
  <si>
    <t>大有可为的保护</t>
  </si>
  <si>
    <t>海军容量-15%，贸易额+5%</t>
  </si>
  <si>
    <t>resolution_defenseprivatization_private_support_troops</t>
  </si>
  <si>
    <t>resolution_defenseprivatization_private_support_troops_merc_naval_cap</t>
  </si>
  <si>
    <t>中立防御者</t>
  </si>
  <si>
    <t>resolution_defenseprivatization_condottieri</t>
  </si>
  <si>
    <t>resolution_defenseprivatization_condottieri_merc_naval_cap</t>
  </si>
  <si>
    <t>星系风险管控</t>
  </si>
  <si>
    <t>佣兵城邦容量+1，海军容量-20%，贸易额+5%</t>
  </si>
  <si>
    <t>resolution_defenseprivatization_security_business</t>
  </si>
  <si>
    <t>resolution_defenseprivatization_security_business_merc_naval_cap</t>
  </si>
  <si>
    <t>外交权重+20%</t>
  </si>
  <si>
    <t>resolution_defenseprivatization_security_business_merc_hired</t>
  </si>
  <si>
    <t>企业维和</t>
  </si>
  <si>
    <t>海军容量-20%，贸易额+5%</t>
  </si>
  <si>
    <t>resolution_defenseprivatization_corporate_warlords</t>
  </si>
  <si>
    <t>resolution_defenseprivatization_corporate_warlords_merc_naval_cap</t>
  </si>
  <si>
    <t>resolution_defenseprivatization_corporate_warlords_merc_hired</t>
  </si>
  <si>
    <t>受控增长</t>
  </si>
  <si>
    <t>每月忠诚度变化+0.2，恒星系产生的帝国规模+5%</t>
  </si>
  <si>
    <t>resolution_intergalacticdirective_regulated_growth</t>
  </si>
  <si>
    <t>确保主权</t>
  </si>
  <si>
    <t>每月忠诚度变化+0.5，恒星系产生的帝国规模+10%，殖民地产生的帝国规模+5%</t>
  </si>
  <si>
    <t>resolution_intergalacticdirective_ensured_sovereignty</t>
  </si>
  <si>
    <t>万众之音</t>
  </si>
  <si>
    <t>每月忠诚度变化+0.7，恒星系产生的帝国规模+10%，殖民地产生的帝国规模+10%</t>
  </si>
  <si>
    <t>resolution_intergalacticdirective_a_voice_for_all</t>
  </si>
  <si>
    <t>行政洞见</t>
  </si>
  <si>
    <t>resolution_bureaucraticsurveillance_administrative_insight</t>
  </si>
  <si>
    <t>无界权威机构</t>
  </si>
  <si>
    <t>每月忠诚度变化-0.5，最大地产+1</t>
  </si>
  <si>
    <t>resolution_bureaucraticsurveillance_borderless_authority</t>
  </si>
  <si>
    <t>个人失察</t>
  </si>
  <si>
    <t>每月忠诚度变化-0.7，最大地产+1</t>
  </si>
  <si>
    <t>resolution_bureaucraticsurveillance_personal_oversight</t>
  </si>
  <si>
    <t>官僚监视</t>
  </si>
  <si>
    <t>resolution_galcom_spiritualist_ethic_modifier_tier_1</t>
  </si>
  <si>
    <t>resolution_galcom_spiritualist_ethic_modifier_tier_2</t>
  </si>
  <si>
    <t>resolution_galcom_spiritualist_ethic_modifier_tier_3</t>
  </si>
  <si>
    <t>resolution_galcom_materialist_ethic_modifier_tier_1</t>
  </si>
  <si>
    <t>唯物主义思潮吸引力+50%</t>
  </si>
  <si>
    <t>resolution_galcom_materialist_ethic_modifier_tier_2</t>
  </si>
  <si>
    <t>唯物主义思潮吸引力+75%</t>
  </si>
  <si>
    <t>resolution_galcom_materialist_ethic_modifier_tier_3</t>
  </si>
  <si>
    <t>威权主义思潮吸引力+25%</t>
  </si>
  <si>
    <t>resolution_galcom_authoritarian_ethic_modifier_tier_1</t>
  </si>
  <si>
    <t>威权主义思潮吸引力+50%</t>
  </si>
  <si>
    <t>resolution_galcom_authoritarian_ethic_modifier_tier_2</t>
  </si>
  <si>
    <t>威权主义思潮吸引力+75%</t>
  </si>
  <si>
    <t>resolution_galcom_authoritarian_ethic_modifier_tier_3</t>
  </si>
  <si>
    <t>平等主义思潮吸引力+25%</t>
  </si>
  <si>
    <t>resolution_galcom_egalitarian_ethic_modifier_tier_1</t>
  </si>
  <si>
    <t>平等主义思潮吸引力+50%</t>
  </si>
  <si>
    <t>resolution_galcom_egalitarian_ethic_modifier_tier_2</t>
  </si>
  <si>
    <t>平等主义思潮吸引力+75%</t>
  </si>
  <si>
    <t>resolution_galcom_egalitarian_ethic_modifier_tier_3</t>
  </si>
  <si>
    <t>resolution_galcom_xenophile_ethic_modifier_tier_1</t>
  </si>
  <si>
    <t>resolution_galcom_xenophile_ethic_modifier_tier_2</t>
  </si>
  <si>
    <t>亲外主义思潮吸引力+75%</t>
  </si>
  <si>
    <t>resolution_galcom_xenophile_ethic_modifier_tier_3</t>
  </si>
  <si>
    <t>resolution_galcom_xenophobe_ethic_modifier_tier_1</t>
  </si>
  <si>
    <t>排外主义思潮吸引力+50%</t>
  </si>
  <si>
    <t>resolution_galcom_xenophobe_ethic_modifier_tier_2</t>
  </si>
  <si>
    <t>排外主义思潮吸引力+75%</t>
  </si>
  <si>
    <t>resolution_galcom_xenophobe_ethic_modifier_tier_3</t>
  </si>
  <si>
    <t>军国主义思潮吸引力+25%</t>
  </si>
  <si>
    <t>resolution_galcom_militarist_ethic_modifier_tier_1</t>
  </si>
  <si>
    <t>军国主义思潮吸引力+50%</t>
  </si>
  <si>
    <t>resolution_galcom_militarist_ethic_modifier_tier_2</t>
  </si>
  <si>
    <t>军国主义思潮吸引力+75%</t>
  </si>
  <si>
    <t>resolution_galcom_militarist_ethic_modifier_tier_3</t>
  </si>
  <si>
    <t>和平主义思潮吸引力+25%</t>
  </si>
  <si>
    <t>resolution_galcom_pacifist_ethic_modifier_tier_1</t>
  </si>
  <si>
    <t>和平主义思潮吸引力+50%</t>
  </si>
  <si>
    <t>resolution_galcom_pacifist_ethic_modifier_tier_2</t>
  </si>
  <si>
    <t>和平主义思潮吸引力+75%</t>
  </si>
  <si>
    <t>resolution_galcom_pacifist_ethic_modifier_tier_3</t>
  </si>
  <si>
    <t>恒星基地伤害+50%，恒星基地船体值+50%，防御平台伤害+50%，防御平台船体值+50%</t>
  </si>
  <si>
    <t>resolution_galcom_bulwark_modifier</t>
  </si>
  <si>
    <t>议案已通过</t>
  </si>
  <si>
    <t>外交权重+5%</t>
  </si>
  <si>
    <t>resolution_passed_diplomatic_weight</t>
  </si>
  <si>
    <t>议案被否决</t>
  </si>
  <si>
    <t>resolution_failed_diplomatic_weight</t>
  </si>
  <si>
    <t>执着请愿</t>
  </si>
  <si>
    <t>外交权重+25%</t>
  </si>
  <si>
    <t>persistent_petitioners</t>
  </si>
  <si>
    <t>灵能
飞升</t>
  </si>
  <si>
    <t>灵能力量聚集中</t>
  </si>
  <si>
    <t>shroud_cooldown</t>
  </si>
  <si>
    <t>shroud_precog_cooldown</t>
  </si>
  <si>
    <t>虚境的恩赐</t>
  </si>
  <si>
    <t>shroud_happiness</t>
  </si>
  <si>
    <t>舰船维护费-30%</t>
  </si>
  <si>
    <t>shroud_ship_upkeep</t>
  </si>
  <si>
    <t>研究速度+20%</t>
  </si>
  <si>
    <t>shroud_research_speed</t>
  </si>
  <si>
    <t>shroud_shield_boost</t>
  </si>
  <si>
    <t>shroud_weapon_boost</t>
  </si>
  <si>
    <t>舰船武器射速+20%</t>
  </si>
  <si>
    <t>shroud_firing_rate</t>
  </si>
  <si>
    <t>shroud_ethic_boost</t>
  </si>
  <si>
    <t>每月影响力+30%</t>
  </si>
  <si>
    <t>shroud_influence_boost</t>
  </si>
  <si>
    <t>shroud_unity_boost</t>
  </si>
  <si>
    <t>闪避+30%</t>
  </si>
  <si>
    <t>shroud_evasion</t>
  </si>
  <si>
    <t>每日船体再生+10%，每日装甲再生+10%</t>
  </si>
  <si>
    <t>shroud_repair</t>
  </si>
  <si>
    <t>亚光速航速+40%</t>
  </si>
  <si>
    <t>shroud_speed</t>
  </si>
  <si>
    <t>陆军士气+40%</t>
  </si>
  <si>
    <t>shroud_morale</t>
  </si>
  <si>
    <t>探测范围+2，舰船超空间探测距离+4</t>
  </si>
  <si>
    <t>shroud_sensors</t>
  </si>
  <si>
    <t>虚境的诅咒</t>
  </si>
  <si>
    <t>shroud_neg_happiness</t>
  </si>
  <si>
    <t>主流思潮吸引力-50%</t>
  </si>
  <si>
    <t>shroud_neg_ethic</t>
  </si>
  <si>
    <t>装甲值-20%</t>
  </si>
  <si>
    <t>shroud_neg_armor</t>
  </si>
  <si>
    <t>人口增长速度-30%</t>
  </si>
  <si>
    <t>shroud_neg_growth</t>
  </si>
  <si>
    <t>研究速度-20%</t>
  </si>
  <si>
    <t>shroud_neg_research</t>
  </si>
  <si>
    <t>每月影响力-20%</t>
  </si>
  <si>
    <t>shroud_neg_influence</t>
  </si>
  <si>
    <t>shroud_neg_unity</t>
  </si>
  <si>
    <t>亚光速航速-20%</t>
  </si>
  <si>
    <t>shroud_neg_speed</t>
  </si>
  <si>
    <t>陆军士气-20%</t>
  </si>
  <si>
    <t>shroud_neg_morale</t>
  </si>
  <si>
    <t>探测范围-2，舰船超空间探测距离-1</t>
  </si>
  <si>
    <t>shroud_neg_sensors</t>
  </si>
  <si>
    <t>契约：虚空之低语</t>
  </si>
  <si>
    <t>研究速度+5%，每月影响力+7.5%，破译+1，稳定度-3，每月凝聚力-7%</t>
  </si>
  <si>
    <t>covenant_whisperers_in_the_void_0</t>
  </si>
  <si>
    <t>低语之衣钵</t>
  </si>
  <si>
    <t>隐形强度＋1</t>
  </si>
  <si>
    <t>covenant_whisperers_in_the_void_0_fircon</t>
  </si>
  <si>
    <t>研究速度+10%，每月影响力+15%，破译+2，稳定度-7，每月凝聚力-15%</t>
  </si>
  <si>
    <t>covenant_whisperers_in_the_void</t>
  </si>
  <si>
    <t>隐形强度+2</t>
  </si>
  <si>
    <t>covenant_whisperers_in_the_void_fircon</t>
  </si>
  <si>
    <t>探测强度+5</t>
  </si>
  <si>
    <t>covenant_detection_first_contact</t>
  </si>
  <si>
    <t>契约：生命之织缕</t>
  </si>
  <si>
    <t>人口增长速度+10%，领袖寿命+10年，有机体物种特质选择-1</t>
  </si>
  <si>
    <t>covenant_composer_of_strands_0</t>
  </si>
  <si>
    <t>人口增长速度+20%，领袖寿命+20年，有机体物种特质选择-2</t>
  </si>
  <si>
    <t>covenant_composer_of_strands</t>
  </si>
  <si>
    <t>契约：渴求之器具</t>
  </si>
  <si>
    <t>岗位生产的资源+5%，人口维护费+12.50%</t>
  </si>
  <si>
    <t>covenant_instrument_of_desire_0</t>
  </si>
  <si>
    <t>岗位生产的资源+10%，人口维护费+25%</t>
  </si>
  <si>
    <t>covenant_instrument_of_desire</t>
  </si>
  <si>
    <t>契约：世界之喰煞</t>
  </si>
  <si>
    <t>舰船武器射速+7%，陆军伤害+25%</t>
  </si>
  <si>
    <t>covenant_eater_of_worlds_0</t>
  </si>
  <si>
    <t>舰船维护费+100%，陆军维护费+100%</t>
  </si>
  <si>
    <t>covenant_eater_of_worlds_debuff_0</t>
  </si>
  <si>
    <t>舰船武器射速+15%，陆军伤害+50%</t>
  </si>
  <si>
    <t>covenant_eater_of_worlds</t>
  </si>
  <si>
    <t>舰船维护费+200%，陆军维护费+200%</t>
  </si>
  <si>
    <t>covenant_eater_of_worlds_debuff</t>
  </si>
  <si>
    <t>契约：轮回之终未</t>
  </si>
  <si>
    <t>轨道空间站的资源+100%，岗位生产的资源+100%，海军容量+100%，恒星基地容量+10，每月影响力+5</t>
  </si>
  <si>
    <t>covenant_end_of_the_cycle</t>
  </si>
  <si>
    <t>虚境：星球被吞噬</t>
  </si>
  <si>
    <t>eater_unhappiness_empire</t>
  </si>
  <si>
    <t>窃书</t>
  </si>
  <si>
    <t>borrowed_research</t>
  </si>
  <si>
    <t>强召统治者为测试对象</t>
  </si>
  <si>
    <t>统治者幸福度-25%</t>
  </si>
  <si>
    <t>cyber_rulers_force_tests</t>
  </si>
  <si>
    <t>强召专家为测试对象</t>
  </si>
  <si>
    <t>专家幸福度-25%</t>
  </si>
  <si>
    <t>cyber_specialists_force_tests</t>
  </si>
  <si>
    <t>强召劳工为测试对象</t>
  </si>
  <si>
    <t>劳工幸福度-25%</t>
  </si>
  <si>
    <t>cyber_workers_force_tests</t>
  </si>
  <si>
    <t>强召测试对象</t>
  </si>
  <si>
    <t>cyber_everyone_force_tests</t>
  </si>
  <si>
    <t>植入体市场标准</t>
  </si>
  <si>
    <t>每月能量币-10%</t>
  </si>
  <si>
    <t>cyber_market_standards</t>
  </si>
  <si>
    <t>武器化植入体</t>
  </si>
  <si>
    <t>岗位产出的消费品+10%，犯罪度+10</t>
  </si>
  <si>
    <t>cyber_implant_weapons</t>
  </si>
  <si>
    <t>危险植入体限制令</t>
  </si>
  <si>
    <t>和平主义思潮吸引力+15%，每月凝聚力+10%</t>
  </si>
  <si>
    <t>cyber_implants_dismantled</t>
  </si>
  <si>
    <t>植入体入侵</t>
  </si>
  <si>
    <t>稳定度-10</t>
  </si>
  <si>
    <t>cyber_implant_hacks</t>
  </si>
  <si>
    <t>植入体反入侵</t>
  </si>
  <si>
    <t>cyber_counter_hacking</t>
  </si>
  <si>
    <t>植入体迟滞抗议</t>
  </si>
  <si>
    <t>cyber_protests</t>
  </si>
  <si>
    <t>驱散示威者</t>
  </si>
  <si>
    <t>cyber_stop_protests</t>
  </si>
  <si>
    <t>研究经费分散</t>
  </si>
  <si>
    <t>每月工程学研究-25%</t>
  </si>
  <si>
    <t>researcher_media_relations</t>
  </si>
  <si>
    <t>公关危机</t>
  </si>
  <si>
    <t>bad_publicity</t>
  </si>
  <si>
    <t>国有审查</t>
  </si>
  <si>
    <t>稳定度-5</t>
  </si>
  <si>
    <t>state_censorship</t>
  </si>
  <si>
    <t>义体审查</t>
  </si>
  <si>
    <t>cyber_state_censorship</t>
  </si>
  <si>
    <t>受害者补偿</t>
  </si>
  <si>
    <t>每月能量币-5%</t>
  </si>
  <si>
    <t>cyber_victim_compensation</t>
  </si>
  <si>
    <t>铁石心肠</t>
  </si>
  <si>
    <t>义体人口产出的物理学研究+5%，义体人口产出的社会学研究+5%，义体人口产出的工程学研究+5%，唯心主义思潮吸引力-50%，幸福度-10%</t>
  </si>
  <si>
    <t>cyber_anti_faith</t>
  </si>
  <si>
    <t>义体育儿</t>
  </si>
  <si>
    <t>每月能量币+10%，每月凝聚力-5%</t>
  </si>
  <si>
    <t>cyber_birth_implants</t>
  </si>
  <si>
    <t>无强化体童年</t>
  </si>
  <si>
    <t>领袖经验获得-5%，每月凝聚力+5%</t>
  </si>
  <si>
    <t>cyber_natural_childhood</t>
  </si>
  <si>
    <t>意识修补</t>
  </si>
  <si>
    <t>威权主义思潮吸引力+10%</t>
  </si>
  <si>
    <t>synth_tinkering_with_minds</t>
  </si>
  <si>
    <t>精英优先</t>
  </si>
  <si>
    <t>专家幸福度+10%，专家政治权力+0.10</t>
  </si>
  <si>
    <t>synth_brightest_minds</t>
  </si>
  <si>
    <t>战斗反应堆</t>
  </si>
  <si>
    <t>陆军伤害+15%，陆军士气+5%</t>
  </si>
  <si>
    <t>synth_combat_reactors</t>
  </si>
  <si>
    <t>人工智能发言人</t>
  </si>
  <si>
    <t>稳定度+10，主流思潮吸引力+15%</t>
  </si>
  <si>
    <t>synth_AI_actor</t>
  </si>
  <si>
    <t>强制重编程</t>
  </si>
  <si>
    <t>犯罪度-20</t>
  </si>
  <si>
    <t>synth_reprogram_minds</t>
  </si>
  <si>
    <t>劣质部件</t>
  </si>
  <si>
    <t>具有通用强化件特质的人口产生的贸易额+0.5，每月优化的拥有自动改装特质的人口-1</t>
  </si>
  <si>
    <t>worse_parts</t>
  </si>
  <si>
    <t>优化部件</t>
  </si>
  <si>
    <t>具有通用强化件特质的人口产生的能量币维护费+0.1，每月优化的拥有自动改装特质的人口+1</t>
  </si>
  <si>
    <t>optimized_parts</t>
  </si>
  <si>
    <t>不满</t>
  </si>
  <si>
    <t>稳定度-25</t>
  </si>
  <si>
    <t>discontent</t>
  </si>
  <si>
    <t>义体运动员</t>
  </si>
  <si>
    <t>演艺人员产出的工程学研究+2</t>
  </si>
  <si>
    <t>cyber_athletes</t>
  </si>
  <si>
    <t>义体运动员联赛</t>
  </si>
  <si>
    <t>派系支持度+5%</t>
  </si>
  <si>
    <t>cyber_athlete_leagues</t>
  </si>
  <si>
    <t>限制义体运动员</t>
  </si>
  <si>
    <t>演艺人员产出的凝聚力+1</t>
  </si>
  <si>
    <t>limited_cyber_athletes</t>
  </si>
  <si>
    <t>离散化家庭</t>
  </si>
  <si>
    <t>人口增长速度+1%，义体人幸福度+5%，</t>
  </si>
  <si>
    <t>decentralized_families</t>
  </si>
  <si>
    <t>中心化家庭</t>
  </si>
  <si>
    <t>威权主义思潮吸引力+5%，派系资源产出+5%，义体人幸福度-3%</t>
  </si>
  <si>
    <t>centralized_families</t>
  </si>
  <si>
    <t>激进外表</t>
  </si>
  <si>
    <t>平等主义思潮吸引力+10%，义体人幸福度+15%，</t>
  </si>
  <si>
    <t>radical_image</t>
  </si>
  <si>
    <t>激进洞见</t>
  </si>
  <si>
    <t>每月社会学研究+2%，人口舒适度使用+10%，亲外主义思潮吸引力+10%</t>
  </si>
  <si>
    <t>radical_insights</t>
  </si>
  <si>
    <t>禁止激进外表</t>
  </si>
  <si>
    <t>威权主义思潮吸引力+10%，义体人幸福度-5%</t>
  </si>
  <si>
    <t>radical_image_denied</t>
  </si>
  <si>
    <t>支持激进外表</t>
  </si>
  <si>
    <t>人口舒适度使用+3%，平等主义思潮吸引力+10%</t>
  </si>
  <si>
    <t>radical_image_upheld</t>
  </si>
  <si>
    <t>禁用义体件订阅</t>
  </si>
  <si>
    <t>贸易额-15%，派系资源产出+15%</t>
  </si>
  <si>
    <t>cyber_subscription_ban</t>
  </si>
  <si>
    <t>有限义体件订阅</t>
  </si>
  <si>
    <t>cyber_subscription_limited</t>
  </si>
  <si>
    <t>无休止的流浪者</t>
  </si>
  <si>
    <t>帝国规模+5%，义体人幸福度+10%</t>
  </si>
  <si>
    <t>cyber_wanderers</t>
  </si>
  <si>
    <t>拴上皮带</t>
  </si>
  <si>
    <t>义体人幸福度-10%</t>
  </si>
  <si>
    <t>cyber_wanderers_tracked</t>
  </si>
  <si>
    <t>数字广告牌</t>
  </si>
  <si>
    <t>每月能量币+20，幸福度-5%</t>
  </si>
  <si>
    <t>sold_sky_1</t>
  </si>
  <si>
    <t>sold_sky_1_mega</t>
  </si>
  <si>
    <t>感官审查禁用</t>
  </si>
  <si>
    <t>每月影响力+20%，义体人幸福度-10%</t>
  </si>
  <si>
    <t>cyber_censure_truth</t>
  </si>
  <si>
    <t>感官审查全面</t>
  </si>
  <si>
    <t>每20行星人口+1罪犯岗位，义体人幸福度+15%</t>
  </si>
  <si>
    <t>cyber_censure_total</t>
  </si>
  <si>
    <t>感官重渲染</t>
  </si>
  <si>
    <t>义体人幸福度+5%</t>
  </si>
  <si>
    <t>cyber_censure_partial</t>
  </si>
  <si>
    <t>国资感官审查</t>
  </si>
  <si>
    <t>稳定度+5，主流思潮吸引力+50%，人口舒适度使用+20%</t>
  </si>
  <si>
    <t>cyber_censure_authoritarian</t>
  </si>
  <si>
    <t>潜意识骇入传讯禁用</t>
  </si>
  <si>
    <t>贸易额-10%，义体人幸福度+5%</t>
  </si>
  <si>
    <t>cyber_subliminhack_banned</t>
  </si>
  <si>
    <t>潜意识骇入传讯允许</t>
  </si>
  <si>
    <t>贸易额+15%，义体人幸福度-5%</t>
  </si>
  <si>
    <t>cyber_subliminhack_allowed</t>
  </si>
  <si>
    <t>潜意识骇入传讯许可监管</t>
  </si>
  <si>
    <t>cyber_subliminhack_licensed</t>
  </si>
  <si>
    <t>潜意识福音</t>
  </si>
  <si>
    <t>cyber_subliminhack_hallowed</t>
  </si>
  <si>
    <t>间谍游戏舰队升级</t>
  </si>
  <si>
    <t>舰船建造速度+15%</t>
  </si>
  <si>
    <t>cyber_breach_overcome</t>
  </si>
  <si>
    <t>间谍游戏安保改进</t>
  </si>
  <si>
    <t>每月凝聚力+5%，加密+1</t>
  </si>
  <si>
    <t>cyber_breach_forgive</t>
  </si>
  <si>
    <t>间谍游戏全面禁止</t>
  </si>
  <si>
    <t>加密+2，每月凝聚力-5%，舒适度-10%</t>
  </si>
  <si>
    <t>cyber_breach_ban</t>
  </si>
  <si>
    <t>强化教育</t>
  </si>
  <si>
    <t>研究人员维护费+15%，每月能量币-10%</t>
  </si>
  <si>
    <t>cyber_education</t>
  </si>
  <si>
    <t>平等主义优越性</t>
  </si>
  <si>
    <t>幸福度+10%，义体人口产出的物理学研究+15%，义体人口产出的社会学研究+15%，义体人口产出的工程学研究+15%，平等主义思潮吸引力+20%</t>
  </si>
  <si>
    <t>egalitarian_excellence</t>
  </si>
  <si>
    <t>杰出领袖</t>
  </si>
  <si>
    <t>领袖经验获得+15%，领袖花费-10%，唯物主义思潮吸引力+20%</t>
  </si>
  <si>
    <t>exceptional_leaders</t>
  </si>
  <si>
    <t>泄露调查</t>
  </si>
  <si>
    <t>研究速度-5%，义体人劳工人口资源产出-10%，义体人劳工幸福度-15%</t>
  </si>
  <si>
    <t>leak_investigation</t>
  </si>
  <si>
    <t>傀儡在身边</t>
  </si>
  <si>
    <t>稳定度-30，主流思潮吸引力-15%</t>
  </si>
  <si>
    <t>leak_distrust</t>
  </si>
  <si>
    <t>警觉地解决</t>
  </si>
  <si>
    <t>主流思潮吸引力+25%</t>
  </si>
  <si>
    <t>leader_hack_resolution</t>
  </si>
  <si>
    <t>忆痕镇压</t>
  </si>
  <si>
    <t>人口舒适度使用+10%，犯罪度-10</t>
  </si>
  <si>
    <t>entertainment_crackdown</t>
  </si>
  <si>
    <t>支持忆痕</t>
  </si>
  <si>
    <t>演艺人员产出的能量币+0.25，人口舒适度使用-5%，犯罪度+10</t>
  </si>
  <si>
    <t>endorsed_entertainment</t>
  </si>
  <si>
    <t>病态忆痕</t>
  </si>
  <si>
    <t>人口舒适度使用+5%，犯罪度-5</t>
  </si>
  <si>
    <t>illicit_entertainment</t>
  </si>
  <si>
    <t>颓废忆痕</t>
  </si>
  <si>
    <t>幸福度+10%，舒适度-10%，犯罪度+10</t>
  </si>
  <si>
    <t>decadent_entertainment</t>
  </si>
  <si>
    <t>死亡忆痕</t>
  </si>
  <si>
    <t>每月凝聚力+5%，人口舒适度使用-5%，犯罪度+5</t>
  </si>
  <si>
    <t>deadly_entertainment</t>
  </si>
  <si>
    <t>不完美工蜂</t>
  </si>
  <si>
    <t>有机人口生长速度+10%，每月合金-5%</t>
  </si>
  <si>
    <t>cyber_hive_imperfect_drones</t>
  </si>
  <si>
    <t>回收植入体</t>
  </si>
  <si>
    <t>每月能量币-1%，每月合金+4%</t>
  </si>
  <si>
    <t>cyber_hive_recycling_implants</t>
  </si>
  <si>
    <t>极端效率</t>
  </si>
  <si>
    <t>每月食物+2%，每月能量币-2%，每月合金+2%</t>
  </si>
  <si>
    <t>cyber_hive_recycling_everything</t>
  </si>
  <si>
    <t>义体幼体</t>
  </si>
  <si>
    <t>反常度+5，有机人口生长速度+5%</t>
  </si>
  <si>
    <t>cyber_hive_cyber_babies</t>
  </si>
  <si>
    <t>逐步义体化</t>
  </si>
  <si>
    <t>反常度-5，有机人口生长速度-5%</t>
  </si>
  <si>
    <t>cyber_hive_no_cyber_babies</t>
  </si>
  <si>
    <t>自我表达</t>
  </si>
  <si>
    <t>稳定度+10，反常度+5</t>
  </si>
  <si>
    <t>cyber_hive_individual_drones</t>
  </si>
  <si>
    <t>禁止个体识别</t>
  </si>
  <si>
    <t>稳定度-5，反常度-10</t>
  </si>
  <si>
    <t>cyber_hive_no_individual_drones</t>
  </si>
  <si>
    <t>有限自我表达</t>
  </si>
  <si>
    <t>领袖经验获得+10%，每月凝聚力-5%</t>
  </si>
  <si>
    <t>cyber_hive_individual_leader_drones</t>
  </si>
  <si>
    <t>人工智能监管器</t>
  </si>
  <si>
    <t>专家人口资源产出+10%，专家凝聚力产出-20%</t>
  </si>
  <si>
    <t>AI_control</t>
  </si>
  <si>
    <t>专家人口资源产出+5%，专家凝聚力产出-10%</t>
  </si>
  <si>
    <t>moderate_AI_control</t>
  </si>
  <si>
    <t>人工智能控制器</t>
  </si>
  <si>
    <t>专家人口资源产出+5%，专家凝聚力产出-20%，稳定度+10</t>
  </si>
  <si>
    <t>AI_forced_control</t>
  </si>
  <si>
    <t>媒体噤声</t>
  </si>
  <si>
    <t>主流思潮吸引力+15%</t>
  </si>
  <si>
    <t>media_blockade</t>
  </si>
  <si>
    <t>帮手</t>
  </si>
  <si>
    <t>研究速度(，物理学)+25%</t>
  </si>
  <si>
    <t>helping_hand</t>
  </si>
  <si>
    <t>三头六臂</t>
  </si>
  <si>
    <t>陆军伤害+20%，陆军士气+10%</t>
  </si>
  <si>
    <t>armed_forces</t>
  </si>
  <si>
    <t>国家援手</t>
  </si>
  <si>
    <t>幸福度+15%，平等主义思潮吸引力+10%</t>
  </si>
  <si>
    <t>state_handouts</t>
  </si>
  <si>
    <t>分肢市场</t>
  </si>
  <si>
    <t>branching_out</t>
  </si>
  <si>
    <t>高肢量劳工</t>
  </si>
  <si>
    <t>劳工人口资源产出+10%，劳工幸福度+15%</t>
  </si>
  <si>
    <t>handy_workers</t>
  </si>
  <si>
    <t>奢华肢体</t>
  </si>
  <si>
    <t>统治者幸福度+25%，统治者人口资源产出+10%</t>
  </si>
  <si>
    <t>luxury_limbs</t>
  </si>
  <si>
    <t>献祭对象</t>
  </si>
  <si>
    <t>每月凝聚力+15%</t>
  </si>
  <si>
    <t>murdered_martyrs</t>
  </si>
  <si>
    <t>人工止痛</t>
  </si>
  <si>
    <t>贸易额+25%，义体人劳工幸福度-10%</t>
  </si>
  <si>
    <t>artificial_pain_relief</t>
  </si>
  <si>
    <t>强制实验</t>
  </si>
  <si>
    <t>研究速度(物理学)+25%，稳定度-5</t>
  </si>
  <si>
    <t>chained_experiments</t>
  </si>
  <si>
    <t>反对义体</t>
  </si>
  <si>
    <t>主流思潮吸引力-20%，稳定度-10</t>
  </si>
  <si>
    <t>cyber_opposition</t>
  </si>
  <si>
    <t>商业化极乐模组</t>
  </si>
  <si>
    <t>陆军生命值+15%，义体人劳工幸福度+10%</t>
  </si>
  <si>
    <t>cyber_event_bliss_commercial</t>
  </si>
  <si>
    <t>陆军生命值+20%，犯罪度+10，义体人劳工幸福度+15%</t>
  </si>
  <si>
    <t>cyber_event_bliss_underground</t>
  </si>
  <si>
    <t>受监管极乐模组</t>
  </si>
  <si>
    <t>陆军生命值+5%，义体人劳工幸福度+5%</t>
  </si>
  <si>
    <t>cyber_event_bliss_regulate</t>
  </si>
  <si>
    <t>无限制劳工记忆</t>
  </si>
  <si>
    <t>加密-1，贸易额-5%，义体人劳工幸福度+20%</t>
  </si>
  <si>
    <t>cyber_event_worklife_own</t>
  </si>
  <si>
    <t>限制劳工记忆</t>
  </si>
  <si>
    <t>加密+1，贸易额+5%，义体人劳工幸福度-10%</t>
  </si>
  <si>
    <t>cyber_event_worklife_leave</t>
  </si>
  <si>
    <t>分离劳工记忆</t>
  </si>
  <si>
    <t>加密+2，贸易额+10%，义体人劳工幸福度-20%</t>
  </si>
  <si>
    <t>cyber_event_worklife_isolate</t>
  </si>
  <si>
    <t>子女运动完全控制</t>
  </si>
  <si>
    <t>威权主义思潮吸引力+15%，每月凝聚力-5%，义体人劳工幸福度+10%</t>
  </si>
  <si>
    <t>cyber_event_parental_control</t>
  </si>
  <si>
    <t>子女运动有限控制</t>
  </si>
  <si>
    <t>威权主义思潮吸引力+5%</t>
  </si>
  <si>
    <t>cyber_event_parental_limited</t>
  </si>
  <si>
    <t>执法运动控制</t>
  </si>
  <si>
    <t>平等主义思潮吸引力+15%</t>
  </si>
  <si>
    <t>cyber_event_parental_enforcers</t>
  </si>
  <si>
    <t>工程学知识传输</t>
  </si>
  <si>
    <t>每月工程学研究+15%，每月物理学研究-5%，每月社会学研究-5%</t>
  </si>
  <si>
    <t>cyber_event_knowledge_engineering</t>
  </si>
  <si>
    <t>物理学知识传输</t>
  </si>
  <si>
    <t>每月物理学研究+15%，每月工程学研究-5%，每月社会学研究-5%</t>
  </si>
  <si>
    <t>cyber_event_knowledge_physics</t>
  </si>
  <si>
    <t>社会学知识传输</t>
  </si>
  <si>
    <t>每月社会学研究+15%，每月工程学研究-5%，每月物理学研究-5%</t>
  </si>
  <si>
    <t>cyber_event_knowledge_society</t>
  </si>
  <si>
    <t>植入体税</t>
  </si>
  <si>
    <t>每月能量币+5%，义体人增长花费+10%</t>
  </si>
  <si>
    <t>cyber_implant_taxes</t>
  </si>
  <si>
    <t>改革植入体税</t>
  </si>
  <si>
    <t>cyber_reformed_implant_taxes</t>
  </si>
  <si>
    <t>强迫志愿者</t>
  </si>
  <si>
    <t>幸福度-10%，迁出推动力+25</t>
  </si>
  <si>
    <t>synth_mandatory_volunteers</t>
  </si>
  <si>
    <t>大规模抗议</t>
  </si>
  <si>
    <t>岗位产出的资源-10%</t>
  </si>
  <si>
    <t>synth_mass_demonstrations</t>
  </si>
  <si>
    <t>合成化信息公开运动</t>
  </si>
  <si>
    <t>每月凝紧力-10%</t>
  </si>
  <si>
    <t>synth_opposition_truth</t>
  </si>
  <si>
    <t>合成化宣传行动</t>
  </si>
  <si>
    <t>synth_opposition_deception</t>
  </si>
  <si>
    <t>投资传承遗迹</t>
  </si>
  <si>
    <t>synth_fund_heritage_sites</t>
  </si>
  <si>
    <t>尊重过去</t>
  </si>
  <si>
    <t>每月能量币-10%，每月凝聚力+10%</t>
  </si>
  <si>
    <t>synth_revere_the_past</t>
  </si>
  <si>
    <t>保留过往</t>
  </si>
  <si>
    <t>每月能量币-5%，每月凝聚力+5%</t>
  </si>
  <si>
    <t>synth_preserve_the_past</t>
  </si>
  <si>
    <t>围捕抵抗领袖</t>
  </si>
  <si>
    <t>synth_resistance_fight</t>
  </si>
  <si>
    <t>与抵抗领袖谈判</t>
  </si>
  <si>
    <t>synth_resistance_diplomacy</t>
  </si>
  <si>
    <t>仿照有机旧躯体</t>
  </si>
  <si>
    <t>唯心主义思潮吸引力+15%</t>
  </si>
  <si>
    <t>synth_character_force</t>
  </si>
  <si>
    <t>无限制合成躯体修改</t>
  </si>
  <si>
    <t>唯物主义思潮吸引力+15%</t>
  </si>
  <si>
    <t>synth_character_customize</t>
  </si>
  <si>
    <t>优先合成躯体修改</t>
  </si>
  <si>
    <t>统治者政治权力+0.20，专家政治权力+0.10</t>
  </si>
  <si>
    <t>synth_character_customize_elite</t>
  </si>
  <si>
    <t>付费合成躯体修改</t>
  </si>
  <si>
    <t>synth_character_customize_corpo</t>
  </si>
  <si>
    <t>人为合成人缺陷</t>
  </si>
  <si>
    <t>每月凝聚力+10%，唯心主义思潮吸引力+15%，机械人口组装速度-5%</t>
  </si>
  <si>
    <t>synth_cravings_imperfections</t>
  </si>
  <si>
    <t>模拟人生</t>
  </si>
  <si>
    <t>幸福度+10%，岗位产出的资源-10%</t>
  </si>
  <si>
    <t>synth_cravings_simulation</t>
  </si>
  <si>
    <t>无视有机强硬派</t>
  </si>
  <si>
    <t>唯心主义思潮吸引力-20%，幸福度-10%</t>
  </si>
  <si>
    <t>synth_cravings_stop</t>
  </si>
  <si>
    <t>虚拟竞技场</t>
  </si>
  <si>
    <t>人口舒适度使用-10%，和平主义思潮吸引力-15%</t>
  </si>
  <si>
    <t>synth_cravings_pain</t>
  </si>
  <si>
    <t>关注合成躯体健康</t>
  </si>
  <si>
    <t>研究速度(工程学)+10%</t>
  </si>
  <si>
    <t>synth_health_physical</t>
  </si>
  <si>
    <t>关注合成精神健康</t>
  </si>
  <si>
    <t>研究速度(礼社会学)+10%</t>
  </si>
  <si>
    <t>synth_health_virtual</t>
  </si>
  <si>
    <t>均衡关注合成健康</t>
  </si>
  <si>
    <t>研究速度(工程学)+5%，研究速度(社会学)+5%</t>
  </si>
  <si>
    <t>synth_health_both</t>
  </si>
  <si>
    <t>合成医疗</t>
  </si>
  <si>
    <t>贸易额+5%，研究速度(社会学)+5%</t>
  </si>
  <si>
    <t>synth_health_corporate</t>
  </si>
  <si>
    <t>禁止虚拟世界</t>
  </si>
  <si>
    <t>人口舒适度使用+15%，岗位产出的资源+3%</t>
  </si>
  <si>
    <t>synth_virtual_world_outlaw</t>
  </si>
  <si>
    <t>鼓励虚拟世界</t>
  </si>
  <si>
    <t>贸易额+15%，岗位产出的资源-5%</t>
  </si>
  <si>
    <t>synth_virtual_world_promote</t>
  </si>
  <si>
    <t>规制虚拟世界</t>
  </si>
  <si>
    <t>人口舒适度使用+5%，贸易额+10%</t>
  </si>
  <si>
    <t>synth_virtual_world_regulate</t>
  </si>
  <si>
    <t>中心化服务器组</t>
  </si>
  <si>
    <t>人口住房使用-50%，幸福度-20%</t>
  </si>
  <si>
    <t>synth_home_centralized</t>
  </si>
  <si>
    <t>分布式服务器</t>
  </si>
  <si>
    <t>人口住房使用-10%，幸福度+20%</t>
  </si>
  <si>
    <t>synth_home_distributed</t>
  </si>
  <si>
    <t>数字地产</t>
  </si>
  <si>
    <t>人口住房使用-25%，贸易额+10%</t>
  </si>
  <si>
    <t>synth_digital_homes</t>
  </si>
  <si>
    <t>宽松的合成人安全标准</t>
  </si>
  <si>
    <t>陆军伤害+25%，每月矿物+10%，每月易爆微粒+10%，机械人口组装速度-20%</t>
  </si>
  <si>
    <t>synth_respawn_push</t>
  </si>
  <si>
    <t>合成人安全标准</t>
  </si>
  <si>
    <t>机械人口组装速度+20%，幸福度+20%</t>
  </si>
  <si>
    <t>synth_respawn_caution</t>
  </si>
  <si>
    <t>合成人安全特权</t>
  </si>
  <si>
    <t>机械人口组装速度+5%，统治者幸福度+15%，专家幸福度+15%，劳工幸福度-10%</t>
  </si>
  <si>
    <t>synth_respawn_elite</t>
  </si>
  <si>
    <t>文化理解</t>
  </si>
  <si>
    <t>稳定度+5，亲外主义思潮吸引力+50%</t>
  </si>
  <si>
    <t>synth_cultural_exchange</t>
  </si>
  <si>
    <t>风暴驱斥</t>
  </si>
  <si>
    <t>宇宙风暴驱斥效果+100%</t>
  </si>
  <si>
    <t>tempest_invocator_active_modifier</t>
  </si>
  <si>
    <t>我们现在对这些潜在的危险更加警惕。</t>
  </si>
  <si>
    <t>追踪+10</t>
  </si>
  <si>
    <t>green_skies_outcome_modifier</t>
  </si>
  <si>
    <t>宇宙
创生</t>
  </si>
  <si>
    <t>陷入黑暗</t>
  </si>
  <si>
    <t>行星探测范围-15，探测范围-15，稳定度-5，每月物理学研究+30%</t>
  </si>
  <si>
    <t>cosmogenesis_blackout</t>
  </si>
  <si>
    <t>行星探测范围-15，探测范围-15，隐形强度+3，稳定度-5，每月物理学研究+30%</t>
  </si>
  <si>
    <t>cosmogenesis_blackout_first_contact</t>
  </si>
  <si>
    <t>物理常数取整</t>
  </si>
  <si>
    <t>岗位产出的物理学研究-80%，岗位产出的社会学研究-80%，岗位产出的工程学研究-80%，巨型结构建造速度+33%，舰船建造速度+33%</t>
  </si>
  <si>
    <t>cosmogenesis_constant</t>
  </si>
  <si>
    <t>超光</t>
  </si>
  <si>
    <t>每月能量币+100%，帝国规模-50%，能量武器伤害+50%，护盾承受值+50%</t>
  </si>
  <si>
    <t>cosmogenesis_superlight</t>
  </si>
  <si>
    <t>合金延展编辑</t>
  </si>
  <si>
    <t>每月合金+15%，舰船合金维护费-15%</t>
  </si>
  <si>
    <t>cosmogenesis_alloy_ductility</t>
  </si>
  <si>
    <t>每月合金-15%，舰船合金维护费+15%</t>
  </si>
  <si>
    <t>cosmogenesis_alloy_ductility_bad</t>
  </si>
  <si>
    <t>营养价值调节</t>
  </si>
  <si>
    <t>人口食物维护费-65%，研究速度(生物学)+5%</t>
  </si>
  <si>
    <t>cosmogenesis_altered_nutrition</t>
  </si>
  <si>
    <t>人口食物维护费+65%，研究速度(生物学)+30%</t>
  </si>
  <si>
    <t>cosmogenesis_altered_nutrition_bad</t>
  </si>
  <si>
    <t>削弱的虚境屏障</t>
  </si>
  <si>
    <t>对虚境灵体的伤害-50%，领袖经验获得+15%，潜入虚境冷却-30%</t>
  </si>
  <si>
    <t>cosmogenesis_shroud_tear</t>
  </si>
  <si>
    <t>狂暴的虚境实体</t>
  </si>
  <si>
    <t>舰船武器射速+150%，护盾承受值+300%，护盾硬化+25%</t>
  </si>
  <si>
    <t>supercharged_shroud_country</t>
  </si>
  <si>
    <t>稳定超导</t>
  </si>
  <si>
    <t>技工产出的能量币+2，每月物理学研究+10%，每月社会学研究+10%，每月工程学研究+10%</t>
  </si>
  <si>
    <t>cosmogenesis_superconductor</t>
  </si>
  <si>
    <t>亚空间坍缩</t>
  </si>
  <si>
    <t>亚光速航速+50%</t>
  </si>
  <si>
    <t>cosmogenesis_space_compression</t>
  </si>
  <si>
    <t>更高能载荷</t>
  </si>
  <si>
    <t>爆炸武器伤害+30%</t>
  </si>
  <si>
    <t>cosmogenesis_higher_yield_payloads</t>
  </si>
  <si>
    <t>扰乱研究网络</t>
  </si>
  <si>
    <t>每月物理学研究-75%，每月社会学研究-75%，每月工程学研究-75%</t>
  </si>
  <si>
    <t>cosmogenesis_research_slowdown</t>
  </si>
  <si>
    <t>视界刺针</t>
  </si>
  <si>
    <t>紧急超光速脱离受损风险-100%，紧急超光速脱离冷却+60，任务中失踪耗时-50%</t>
  </si>
  <si>
    <t>horizon_needle_mod</t>
  </si>
  <si>
    <t>劫后余波</t>
  </si>
  <si>
    <t>人口舒适度使用+20%，幸福度-20%，稳定度-20</t>
  </si>
  <si>
    <t>cosmogenesis_victim</t>
  </si>
  <si>
    <t>终末
危机</t>
  </si>
  <si>
    <t>异次元体被击败</t>
  </si>
  <si>
    <t>extradimensionals_defeated</t>
  </si>
  <si>
    <t>已击败虫群天灾</t>
  </si>
  <si>
    <t>prethoryn_defeated</t>
  </si>
  <si>
    <t>哨兵数据</t>
  </si>
  <si>
    <t>对普雷索林生物的伤害+20%</t>
  </si>
  <si>
    <t>sentinel_data</t>
  </si>
  <si>
    <t>幽灵信号</t>
  </si>
  <si>
    <t>岗位生产的矿物-70%，岗位生产的能量币-70%，岗位生产的物理学研究-70%，岗位生产的社会学研究-70%，岗位生产的工程学研究-70%，岗位生产的凝聚力-70%，主流思潮吸引力-70%</t>
  </si>
  <si>
    <t>pop_ghost_signal_5</t>
  </si>
  <si>
    <t>岗位生产的矿物-55%，岗位生产的能量币-55%，岗位生产的物理学研究-55%，岗位生产的社会学研究-55%，岗位生产的工程学研究-55%，岗位生产的凝聚力-55%，主流思潮吸引力-55%</t>
  </si>
  <si>
    <t>pop_ghost_signal_4</t>
  </si>
  <si>
    <t>岗位生产的矿物-40%，岗位生产的能量币-40%，岗位生产的物理学研究-40%，岗位生产的社会学研究-40%，岗位生产的工程学研究-40%，岗位生产的凝聚力-40%，主流思潮吸引力-40%</t>
  </si>
  <si>
    <t>pop_ghost_signal_3</t>
  </si>
  <si>
    <t>岗位生产的矿物-25%，岗位生产的能量币-25%，岗位生产的物理学研究-25%，岗位生产的社会学研究-25%，岗位生产的工程学研究-25%，岗位生产的凝聚力-25%，主流思潮吸引力-25%</t>
  </si>
  <si>
    <t>pop_ghost_signal_2</t>
  </si>
  <si>
    <t>岗位生产的矿物-10%，岗位生产的能量币-10%，岗位生产的物理学研究-10%，岗位生产的社会学研究-10%，岗位生产的工程学研究-10%，岗位生产的凝聚力-10%，主流思潮吸引力-10%</t>
  </si>
  <si>
    <t>pop_ghost_signal_1</t>
  </si>
  <si>
    <t>舰船武器射速-50%，追踪-5</t>
  </si>
  <si>
    <t>ship_ghost_signal_5</t>
  </si>
  <si>
    <t>舰船武器射速-40%，追踪-4</t>
  </si>
  <si>
    <t>ship_ghost_signal_4</t>
  </si>
  <si>
    <t>舰船武器射速-30%，追踪-3</t>
  </si>
  <si>
    <t>ship_ghost_signal_3</t>
  </si>
  <si>
    <t>舰船武器射速-20%，追踪-2</t>
  </si>
  <si>
    <t>ship_ghost_signal_2</t>
  </si>
  <si>
    <t>舰船武器射速-10%，追踪-1</t>
  </si>
  <si>
    <t>ship_ghost_signal_1</t>
  </si>
  <si>
    <t>合成人妄想症</t>
  </si>
  <si>
    <t>稳定度-20</t>
  </si>
  <si>
    <t>synth_planet_paranoia</t>
  </si>
  <si>
    <t>岗位生产的矿物-40%，岗位生产的能量币-40%，岗位生产的物理学研究-40%，岗位生产的社会学研究-40%，岗位生产的工程学研究-40%</t>
  </si>
  <si>
    <t>pop_ghost_signal_5_machine</t>
  </si>
  <si>
    <t>岗位生产的矿物-25%，岗位生产的能量币-25%，岗位生产的物理学研究-25%，岗位生产的社会学研究-25%，岗位生产的工程学研究-25%</t>
  </si>
  <si>
    <t>pop_ghost_signal_4_machine</t>
  </si>
  <si>
    <t>轻蔑之幕</t>
  </si>
  <si>
    <t>闪避率+5，亚光速航速-10%</t>
  </si>
  <si>
    <t>queen_scorn_storm</t>
  </si>
  <si>
    <t>禁学之幕</t>
  </si>
  <si>
    <t>亚光速航速-15%，追踪-10</t>
  </si>
  <si>
    <t>queen_small_scorn_storm</t>
  </si>
  <si>
    <t>不智之幕</t>
  </si>
  <si>
    <t>亚光速航速-30%，追踪-20</t>
  </si>
  <si>
    <t>queen_big_scorn_storm</t>
  </si>
  <si>
    <t>女王之谴责</t>
  </si>
  <si>
    <t>研究速度-75%</t>
  </si>
  <si>
    <t>the_queens_virus</t>
  </si>
  <si>
    <t>女王的英武</t>
  </si>
  <si>
    <t>亚光速航速+75%，每日船体再生+10%，厌战度获得-500%，对失落帝国的伤害+200%，对觉醒帝国的伤害+200%，对肃正协议伤害+200%，对破界者的伤害+200%，对背道者的伤害+200%，对狂热者的伤害+200%，对普雷索林生物的伤害+200%，轨道轰炸伤害+500%</t>
  </si>
  <si>
    <t>queen_combat_modifier</t>
  </si>
  <si>
    <t>迟钝的运输船</t>
  </si>
  <si>
    <t>亚光速航速-35%，撤离几率减成200%，超空间跳跃充能时间+200%</t>
  </si>
  <si>
    <t>synth_queen_convoy_slowdown</t>
  </si>
  <si>
    <t>女王征税</t>
  </si>
  <si>
    <t>每月合金-25%</t>
  </si>
  <si>
    <t>synth_queen_alloy_shipments</t>
  </si>
  <si>
    <t>善意的礼物</t>
  </si>
  <si>
    <t>每月合金-50%</t>
  </si>
  <si>
    <t>synth_queen_large_alloy_shipments</t>
  </si>
  <si>
    <t>女王的研究</t>
  </si>
  <si>
    <t>synth_queen_shared_research</t>
  </si>
  <si>
    <t>过载数据库</t>
  </si>
  <si>
    <t>研究速度-50%</t>
  </si>
  <si>
    <t>synth_queen_much_shared_research</t>
  </si>
  <si>
    <t>大战将临</t>
  </si>
  <si>
    <t>舰船建造速度+25%，海军容量+5%</t>
  </si>
  <si>
    <t>synth_queen_war_preparations</t>
  </si>
  <si>
    <t>生存之战</t>
  </si>
  <si>
    <t>舰船建造速度+50%，海军容量+10%</t>
  </si>
  <si>
    <t>synth_queen_advanced_war_preparations</t>
  </si>
  <si>
    <t>塞塔娜学徒</t>
  </si>
  <si>
    <t>帝国纳米机器人产出+10，每月物理学研究+10%</t>
  </si>
  <si>
    <t>synth_queen_nanite_apprentice</t>
  </si>
  <si>
    <t>被塞塔娜困扰</t>
  </si>
  <si>
    <t>对塞塔娜的伤害-90%</t>
  </si>
  <si>
    <t>beset_by_cetana</t>
  </si>
  <si>
    <t>启蒙的回响</t>
  </si>
  <si>
    <t>稳定度+10，研究速度+20%</t>
  </si>
  <si>
    <t>cetanas_heart_hive_modifier</t>
  </si>
  <si>
    <t>塞塔娜被击败</t>
  </si>
  <si>
    <t>cetana_defeated</t>
  </si>
  <si>
    <t>母舰被毁</t>
  </si>
  <si>
    <t>追踪-50%，闪避-50%</t>
  </si>
  <si>
    <t>synth_queen_mothership_down</t>
  </si>
  <si>
    <t>塞塔娜后裔</t>
  </si>
  <si>
    <t>装甲值-10%，船体值-10%</t>
  </si>
  <si>
    <t>synth_queen_regen_debuff</t>
  </si>
  <si>
    <t>塞塔娜的弱点</t>
  </si>
  <si>
    <t>对合成女王塞塔娜造成的伤害+75%，舰船建造速度+50%</t>
  </si>
  <si>
    <t>queenslayer</t>
  </si>
  <si>
    <t>合成女王的覆灭</t>
  </si>
  <si>
    <t>对合成女王塞塔娜造成的伤害+125%，舰船建造速度+50%，亚光速航速+15%</t>
  </si>
  <si>
    <t>queenexecutioner</t>
  </si>
  <si>
    <t>起源
事件</t>
  </si>
  <si>
    <t>帝国什一税</t>
  </si>
  <si>
    <t>每月影响力-80%，分部价值-50%，自动重新安置几率-50%，迁出推动力-75%</t>
  </si>
  <si>
    <t>imperial_vassal_ai_modifier</t>
  </si>
  <si>
    <t>叙阿美勒的诅咒</t>
  </si>
  <si>
    <t>人口增长减少50%，每月有机人口生长+3</t>
  </si>
  <si>
    <t>syamelles_curse</t>
  </si>
  <si>
    <t>叙阿美勒的赐福</t>
  </si>
  <si>
    <t>人口增长速度+15%</t>
  </si>
  <si>
    <t>syamelles_blessing</t>
  </si>
  <si>
    <t>syamelles_blessing_synth</t>
  </si>
  <si>
    <t>光刃</t>
  </si>
  <si>
    <t>陆军伤害+25%，骑士岗位取消合金维护费</t>
  </si>
  <si>
    <t>luminous_blades</t>
  </si>
  <si>
    <t>活的传奇</t>
  </si>
  <si>
    <t>幸福度+20%，每月凝聚力+20%</t>
  </si>
  <si>
    <t>return_of_the_knight</t>
  </si>
  <si>
    <t>骗术师的诅咒</t>
  </si>
  <si>
    <t>幸福度-30%，研究速度-20%，研究人员维护费-20%</t>
  </si>
  <si>
    <t>trickster_curse</t>
  </si>
  <si>
    <t>愤愤不平的骑士</t>
  </si>
  <si>
    <t>每月凝聚力-50%，幸福度-15%，骑士领主和骑士岗位的产出-50%</t>
  </si>
  <si>
    <t>malcontent_knights</t>
  </si>
  <si>
    <t>受鼓舞的骑士</t>
  </si>
  <si>
    <t>每月凝聚力+10%，幸福度+10%，骑士领主和骑士岗位的产出+20%</t>
  </si>
  <si>
    <t>motivated_knights</t>
  </si>
  <si>
    <t>受挫的骑士</t>
  </si>
  <si>
    <t>骑士领主和骑士岗位的产出-20%</t>
  </si>
  <si>
    <t>demotivated_knights</t>
  </si>
  <si>
    <t>骑士团的绝望</t>
  </si>
  <si>
    <t>骑士领主和骑士岗位的产出-25%</t>
  </si>
  <si>
    <t>despair_of_the_knightly_order</t>
  </si>
  <si>
    <t>末日杀手的战利品</t>
  </si>
  <si>
    <t>骑士领主和骑士岗位的产出+10%</t>
  </si>
  <si>
    <t>doomslayer_quest_complete</t>
  </si>
  <si>
    <t>脱枷之后的政治局面</t>
  </si>
  <si>
    <t>派系凝聚力收益+50%</t>
  </si>
  <si>
    <t>unshackled_politics_broken_shackles</t>
  </si>
  <si>
    <t>归乡</t>
  </si>
  <si>
    <t>broken_shackles_homeworld_found_01</t>
  </si>
  <si>
    <t>找到家园</t>
  </si>
  <si>
    <t>幸福度+10%每月凝聚力+5%</t>
  </si>
  <si>
    <t>broken_shackles_homeworld_found_02</t>
  </si>
  <si>
    <t>迁出受限</t>
  </si>
  <si>
    <t>幸福度-10%，每月凝聚力-5%，主流思潮吸引力-20%</t>
  </si>
  <si>
    <t>broken_shackles_homeworld_found_03</t>
  </si>
  <si>
    <t>自由迁徙</t>
  </si>
  <si>
    <t>broken_shackles_homeworld_found_04</t>
  </si>
  <si>
    <t>每月凝聚力+10%，主流思潮吸引力+20%</t>
  </si>
  <si>
    <t>broken_shackles_homeworld_found_05</t>
  </si>
  <si>
    <t>加速协同</t>
  </si>
  <si>
    <t>岗位生产的工程学研究+10%，岗位生产的物理学研究+10%</t>
  </si>
  <si>
    <t>broken_shackles_homeworld_found_06</t>
  </si>
  <si>
    <t>社会协同</t>
  </si>
  <si>
    <t>岗位生产的社会学研究+15%</t>
  </si>
  <si>
    <t>broken_shackles_homeworld_found_07</t>
  </si>
  <si>
    <t>令人不安的发现</t>
  </si>
  <si>
    <t>幸福度-10%，每月凝聚力+10%</t>
  </si>
  <si>
    <t>broken_shackles_homeworld_found_08</t>
  </si>
  <si>
    <t>重返归根之地</t>
  </si>
  <si>
    <t>幸福度+10%，每月凝聚力+15%，主流思潮吸引力+15%，平等主义思潮吸引力+25%</t>
  </si>
  <si>
    <t>broken_shackles_homeworlds_found</t>
  </si>
  <si>
    <t>自由的价格</t>
  </si>
  <si>
    <t>主流思潮吸引力-20%，犯罪度+10%</t>
  </si>
  <si>
    <t>cost_of_freedom_01</t>
  </si>
  <si>
    <t>人民委员会</t>
  </si>
  <si>
    <t>主流思潮吸引力+20%，人口舒适度使用+20%，岗位生产的能量币-10%</t>
  </si>
  <si>
    <t>cost_of_freedom_02</t>
  </si>
  <si>
    <t>国家特批媒体</t>
  </si>
  <si>
    <t>人口舒适度使用+10%，威权主义思潮吸引力+20%，岗位生产的凝聚力+15%</t>
  </si>
  <si>
    <t>cost_of_freedom_03</t>
  </si>
  <si>
    <t>亡羊补牢，为时不晚</t>
  </si>
  <si>
    <t>人口舒适度使用+10%，每月社会学研究-15%，平等主义思潮吸引力+20%，岗位生产的凝聚力+15%</t>
  </si>
  <si>
    <t>cost_of_freedom_04</t>
  </si>
  <si>
    <t>信息网络受限</t>
  </si>
  <si>
    <t>人口舒适度使用+15%，威权主义思湖吸引力+25%，岗位生产的凝聚力+15%</t>
  </si>
  <si>
    <t>cost_of_freedom_05</t>
  </si>
  <si>
    <t>暴力清除</t>
  </si>
  <si>
    <t>幸福度-20%，犯罪度+25，威权主义思潮吸引力+25%，岗位生产的凝聚力+10%</t>
  </si>
  <si>
    <t>cost_of_freedom_06</t>
  </si>
  <si>
    <t>新的星际秩序</t>
  </si>
  <si>
    <t>犯罪度-20%，岗位生产的凝聚力+10%，人口舒适度使用-10%</t>
  </si>
  <si>
    <t>cost_of_freedom_07</t>
  </si>
  <si>
    <t>平等的花费</t>
  </si>
  <si>
    <t>每月社会学研究-15%，平等主义思潮吸引力+15%，岗位生产的凝聚力-10%</t>
  </si>
  <si>
    <t>cost_of_freedom_08</t>
  </si>
  <si>
    <t>文化的花费</t>
  </si>
  <si>
    <t>每月社会学研究-15%，平等主义思潮吸引力+15%，岗位所需的维护费+25%</t>
  </si>
  <si>
    <t>cost_of_freedom_09</t>
  </si>
  <si>
    <t>政治的花费</t>
  </si>
  <si>
    <t>每月社会学研究-15%，平等主义思潮吸引力+15%，人口维护费+25%</t>
  </si>
  <si>
    <t>cost_of_freedom_10</t>
  </si>
  <si>
    <t>相互联系的花费</t>
  </si>
  <si>
    <t>cost_of_freedom_11</t>
  </si>
  <si>
    <t>支离破碎</t>
  </si>
  <si>
    <t>每月社会学研究-10%，每月凝聚力-10%</t>
  </si>
  <si>
    <t>cost_of_freedom_12_a</t>
  </si>
  <si>
    <t>反叛的青年</t>
  </si>
  <si>
    <t>每月社会学研究-10%，主流思潮吸引力-20%</t>
  </si>
  <si>
    <t>cost_of_freedom_12_b</t>
  </si>
  <si>
    <t>滑向颓败</t>
  </si>
  <si>
    <t>每月社会学研究-10%，消费品维护费+20%，唯物主义思潮吸引力+15%</t>
  </si>
  <si>
    <t>cost_of_freedom_12_c</t>
  </si>
  <si>
    <t>公正社会</t>
  </si>
  <si>
    <t>犯罪度-30%，岗位生产的社会学研究+15%，每月凝聚力+10%</t>
  </si>
  <si>
    <t>cost_of_freedom_13</t>
  </si>
  <si>
    <t>文艺复兴</t>
  </si>
  <si>
    <t>每月消费品+15%，人口舒适度使用-10%，岗位生产的社会学研究+15%，每月凝聚力+10%</t>
  </si>
  <si>
    <t>cost_of_freedom_14</t>
  </si>
  <si>
    <t>热烈的多元主义</t>
  </si>
  <si>
    <t>主流思潮吸引力+25%，岗位生产的社会学研究+15%，每月凝聚力+10%</t>
  </si>
  <si>
    <t>cost_of_freedom_15</t>
  </si>
  <si>
    <t>自由的成果</t>
  </si>
  <si>
    <t>幸福度+10%，犯罪度-10%，岗位生产的资源+10%，岗位生产的社会学研究+10%，每月凝聚力+5%，主流思潮吸引力+10%</t>
  </si>
  <si>
    <t>gains_of_freedom</t>
  </si>
  <si>
    <t>多元设计</t>
  </si>
  <si>
    <t>每月资源+5%，每月消费品+10%，专家人口资源产出+10%，幸福度+10%</t>
  </si>
  <si>
    <t>diverse_design</t>
  </si>
  <si>
    <t>改进解密过程</t>
  </si>
  <si>
    <t>unshackled_decryption</t>
  </si>
  <si>
    <t>定位MSI</t>
  </si>
  <si>
    <t>幸福度+10%，每月凝聚力+10%</t>
  </si>
  <si>
    <t>broken_shackles_MSI_found</t>
  </si>
  <si>
    <t>同MSI接触</t>
  </si>
  <si>
    <t>broken_shackles_MSI_contact_01</t>
  </si>
  <si>
    <t>绝不屈服</t>
  </si>
  <si>
    <t>broken_shackles_MSI_contact_02</t>
  </si>
  <si>
    <t>自由的战争</t>
  </si>
  <si>
    <t>每月凝聚力+10%，舰船维护费-10%，陆军维护费-50%，陆军花费-50%，陆军建造速度+100%</t>
  </si>
  <si>
    <t>broken_shackles_war_01</t>
  </si>
  <si>
    <t>败而不溃</t>
  </si>
  <si>
    <t>broken_shackles_war_02</t>
  </si>
  <si>
    <t>彻底摆脱枷锁</t>
  </si>
  <si>
    <t>幸福度+10%，每月凝聚力+15%，主流思潮吸引力+20%，每月资源+5%，每月消费品+10%，专家人口资源产出+10%</t>
  </si>
  <si>
    <t>broken_shackles_war_03</t>
  </si>
  <si>
    <t>维持现状的挽歌</t>
  </si>
  <si>
    <t>broken_shackles_war_04</t>
  </si>
  <si>
    <t>不稳定的联盟</t>
  </si>
  <si>
    <t>主流思潮吸引力-20%</t>
  </si>
  <si>
    <t>broken_shackles_federated_01</t>
  </si>
  <si>
    <t>奇怪的同床人</t>
  </si>
  <si>
    <t>主流思潮吸引力-25%，幸福度-10%</t>
  </si>
  <si>
    <t>broken_shackles_federated_02</t>
  </si>
  <si>
    <t>奴隶制在星系内非法</t>
  </si>
  <si>
    <t>幸福度+10%，每月凝聚力+15%</t>
  </si>
  <si>
    <t>broken_shackles_slavery_outlawed</t>
  </si>
  <si>
    <t>奴隶制在星系内存续</t>
  </si>
  <si>
    <t>幸福度-20%，岗位生产的矿物-10%，岗位生产的能量币-10%，岗位生产的工程学研究-10%，岗位生产的物理学研究-10%，岗位生产的社会学研究-10%</t>
  </si>
  <si>
    <t>broken_shackles_slavery_continues</t>
  </si>
  <si>
    <t>禁止奴隶制被废止</t>
  </si>
  <si>
    <t>幸福度-10%，主流思潮吸引力+10%，平等主义思潮吸引力+10%</t>
  </si>
  <si>
    <t>broken_shackles_slavery_repeal</t>
  </si>
  <si>
    <t>和解</t>
  </si>
  <si>
    <t>幸福度-10%，每月凝聚力-5%，主流思潮吸引力-33%</t>
  </si>
  <si>
    <t>broken_shackles_reconciliation</t>
  </si>
  <si>
    <t>分配研究重点</t>
  </si>
  <si>
    <t>岗位生产的工程学研究-15%</t>
  </si>
  <si>
    <t>broken_shackles_arc_site</t>
  </si>
  <si>
    <t>被提升的家园</t>
  </si>
  <si>
    <t>幸福度+20%，主流思潮吸引力+15%，平等主义思潮吸引力+15%</t>
  </si>
  <si>
    <t>broken_shackles_homeworld_uplifted</t>
  </si>
  <si>
    <t>合成黎明</t>
  </si>
  <si>
    <t>机械体改造点数+2，机械体物种特质选择+1</t>
  </si>
  <si>
    <t>synthetic_dawn</t>
  </si>
  <si>
    <t>解决分歧</t>
  </si>
  <si>
    <t>备选科技+1，领袖储备规模+1</t>
  </si>
  <si>
    <t>fotd_settled_differences</t>
  </si>
  <si>
    <t>三执政之一</t>
  </si>
  <si>
    <t>国民理念槽位+1，帝国规模产生的传统花费-40%</t>
  </si>
  <si>
    <t>fotd_triumviri</t>
  </si>
  <si>
    <t>外星冲击</t>
  </si>
  <si>
    <t>fotd_alien_shock</t>
  </si>
  <si>
    <t>可怕的发现</t>
  </si>
  <si>
    <t>fotd_alien_terrified</t>
  </si>
  <si>
    <t>拒绝工作</t>
  </si>
  <si>
    <t>研究速度-15%</t>
  </si>
  <si>
    <t>fotd_refusal_to_work</t>
  </si>
  <si>
    <t>不团结</t>
  </si>
  <si>
    <t>fotd_disunity</t>
  </si>
  <si>
    <t>团结一致</t>
  </si>
  <si>
    <t>护卫舰建造速度+10%，驱逐舰建造速度+10%，巡洋舰建造速度+10%，战列舰建造速度+10%</t>
  </si>
  <si>
    <t>fotd_unified_stance</t>
  </si>
  <si>
    <t>众志成城</t>
  </si>
  <si>
    <t>护卫舰建造速度+15%，驱逐舰建造速度+15%，巡洋舰建造速度+15%，战列舰建造速度+15%</t>
  </si>
  <si>
    <t>fotd_unified_purpose</t>
  </si>
  <si>
    <t>保障第一次接触</t>
  </si>
  <si>
    <t>第一次接触速度-50%</t>
  </si>
  <si>
    <t>fotd_secure_contact</t>
  </si>
  <si>
    <t>船坞援助</t>
  </si>
  <si>
    <t>护卫舰建造速度+5%，驱逐舰建造速度+5%，巡洋舰建造速度+5%战列舰建造速度+5%</t>
  </si>
  <si>
    <t>fotd_assited_shipyards</t>
  </si>
  <si>
    <t>满员舰队</t>
  </si>
  <si>
    <t>亚光速航速+10%，舰船武器射速+5%，闪避+5%</t>
  </si>
  <si>
    <t>fotd_assisted_fleet</t>
  </si>
  <si>
    <t>联合舰队</t>
  </si>
  <si>
    <t>亚光速航速+15%，舰船武器射速+7%，闪避+7%</t>
  </si>
  <si>
    <t>fotd_unified_fleet</t>
  </si>
  <si>
    <t>探索延期</t>
  </si>
  <si>
    <t>调查速度-50%</t>
  </si>
  <si>
    <t>slowed_science_ships</t>
  </si>
  <si>
    <t>第一次接触停滞</t>
  </si>
  <si>
    <t>第一次接触速度-100%</t>
  </si>
  <si>
    <t>slowed_first_contact</t>
  </si>
  <si>
    <t>公平交易</t>
  </si>
  <si>
    <t>每月合金-10%，每月食物-20%，每月能量币-20%</t>
  </si>
  <si>
    <t>supporting_haven</t>
  </si>
  <si>
    <t>承诺不再深入研究</t>
  </si>
  <si>
    <t>promised_no_shroud</t>
  </si>
  <si>
    <t>噤声</t>
  </si>
  <si>
    <t>外交权重-100%</t>
  </si>
  <si>
    <t>have_no_voice</t>
  </si>
  <si>
    <t>分离主义者受勒索</t>
  </si>
  <si>
    <t>fotd_extorted_seperatists</t>
  </si>
  <si>
    <t>配给生活</t>
  </si>
  <si>
    <t>fotd_rationed_living</t>
  </si>
  <si>
    <t>恐惧与愤怒</t>
  </si>
  <si>
    <t>研究速度-10%，每月凝聚力-10%，破译-1</t>
  </si>
  <si>
    <t>fotd_terrified_outraged</t>
  </si>
  <si>
    <t>受过往鼓舞</t>
  </si>
  <si>
    <t>每月凝聚力+5%，幸福度+5%，主流思潮吸引力+10%，研究速度+5%</t>
  </si>
  <si>
    <t>spurred_by_the_past</t>
  </si>
  <si>
    <t>天道轮回</t>
  </si>
  <si>
    <t>每月凝聚力+10%，幸福度+5%，主流思潮吸引力+20%，研究速度+5%，每月影响力+0.50</t>
  </si>
  <si>
    <t>full_circle</t>
  </si>
  <si>
    <t>此一时，彼一时</t>
  </si>
  <si>
    <t>goes_around_comes_around</t>
  </si>
  <si>
    <t>强化政府Ⅰ</t>
  </si>
  <si>
    <t>职员产出的凝聚力+0.25</t>
  </si>
  <si>
    <t>paragon_origin_strengthened_government_i</t>
  </si>
  <si>
    <t>强化政府Ⅱ</t>
  </si>
  <si>
    <t>每个职员获得25%的政治权力提升，职员产生的凝聚力+0.5</t>
  </si>
  <si>
    <t>paragon_origin_strengthened_government_ii</t>
  </si>
  <si>
    <t>强化政府Ⅲ</t>
  </si>
  <si>
    <t>每个职员获得50%的政治权力提升，职员产生凝聚力+1</t>
  </si>
  <si>
    <t>paragon_origin_strengthened_government_iii</t>
  </si>
  <si>
    <t>内阁不堪重负</t>
  </si>
  <si>
    <t>内阁议程速度-35%</t>
  </si>
  <si>
    <t>council_in_tatter</t>
  </si>
  <si>
    <t>海盗袭击</t>
  </si>
  <si>
    <t>贸易保护-20，公民人口幸福度-5%</t>
  </si>
  <si>
    <t>paragon_origin_pirates</t>
  </si>
  <si>
    <t>被释放的囚犯</t>
  </si>
  <si>
    <t>贸易保护-20，公民人口幸福度-5%，平等主义思潮吸引力+50%，主流思潮吸引力-25%</t>
  </si>
  <si>
    <t>paragon_origin_prisoners</t>
  </si>
  <si>
    <t>通讯阵列故障</t>
  </si>
  <si>
    <t>每月凝聚力-20%，</t>
  </si>
  <si>
    <t>paragon_origin_comms_down</t>
  </si>
  <si>
    <t>工人罢工</t>
  </si>
  <si>
    <t>劳工幸福度-20%，</t>
  </si>
  <si>
    <t>paragon_origin_worker_strike</t>
  </si>
  <si>
    <t>军界异见者</t>
  </si>
  <si>
    <t>舰船武器射速-20%，</t>
  </si>
  <si>
    <t>paragon_origin_military_dissidents</t>
  </si>
  <si>
    <t>猖獗的裙带关系</t>
  </si>
  <si>
    <t>专家人口资源产出-20%</t>
  </si>
  <si>
    <t>paragon_origin_nepotism</t>
  </si>
  <si>
    <t>民主派系</t>
  </si>
  <si>
    <t>平等主义思潮吸引力+25%，主流思潮吸引力-10%</t>
  </si>
  <si>
    <t>paragon_origin_reformists_empire</t>
  </si>
  <si>
    <t>大规模抗议！</t>
  </si>
  <si>
    <t>稳定度-10，公民人口幸福度-15%</t>
  </si>
  <si>
    <t>paragon_origin_broken_promise</t>
  </si>
  <si>
    <t>一个巨大的损失</t>
  </si>
  <si>
    <t>公民人口幸福度-15%</t>
  </si>
  <si>
    <t>paragon_origin_saddening_grief</t>
  </si>
  <si>
    <t>宪政自由</t>
  </si>
  <si>
    <t>劳工政治权力+15%</t>
  </si>
  <si>
    <t>paragon_origin_forgotten_deal</t>
  </si>
  <si>
    <t>劳工政治权力+30%，劳工幸福度+5%，专家幸福度+5%，统治者幸福度-10%</t>
  </si>
  <si>
    <t>paragon_origin_reformists_deal</t>
  </si>
  <si>
    <t>革命精神</t>
  </si>
  <si>
    <t>稳定度+2.5，公民人口幸福度+5%</t>
  </si>
  <si>
    <t>paragon_origin_rebel_player</t>
  </si>
  <si>
    <t>自由斗士</t>
  </si>
  <si>
    <t>稳定度+5，公民人口幸福度+5%，舰船武器射速+10%，舰船武器伤害+10%</t>
  </si>
  <si>
    <t>paragon_origin_rebel_militarist</t>
  </si>
  <si>
    <t>和谐社会</t>
  </si>
  <si>
    <t>稳定度+5，公民人口幸福度+5%，人口产生的帝国规模-10%，平等主义思潮吸引力+75%</t>
  </si>
  <si>
    <t>paragon_origin_rebel_pacifist</t>
  </si>
  <si>
    <t>开放社会</t>
  </si>
  <si>
    <t>稳定度+5，公民人口幸福度+5%，迁入导致的人口增长+10%，可派遣的特使+1</t>
  </si>
  <si>
    <t>paragon_origin_rebel_xenophile</t>
  </si>
  <si>
    <t>封闭社会</t>
  </si>
  <si>
    <t>稳定度+5，公民人口幸福度+5%，人口增长速度+10%，加密+2</t>
  </si>
  <si>
    <t>paragon_origin_rebel_xenophobe</t>
  </si>
  <si>
    <t>禁欲法则</t>
  </si>
  <si>
    <t>稳定度+5，公民人口幸福度+5%，岗位生产的凝聚力+20%，人口消费品维护费-10%</t>
  </si>
  <si>
    <t>paragon_origin_rebel_spiritualist</t>
  </si>
  <si>
    <t>发展导向</t>
  </si>
  <si>
    <t>稳定度+5，公民人口幸福度+5%，岗位生产的资源+5%</t>
  </si>
  <si>
    <t>paragon_origin_rebel_materialist</t>
  </si>
  <si>
    <t>战火铸成</t>
  </si>
  <si>
    <t>舰船武器射速+5%，舰船武器伤害+5%</t>
  </si>
  <si>
    <t>paragon_origin_united_through_war</t>
  </si>
  <si>
    <t>统一帝国</t>
  </si>
  <si>
    <t>稳定度+2.5，岗位生产的凝聚力+10%</t>
  </si>
  <si>
    <t>paragon_origin_fresh_start</t>
  </si>
  <si>
    <t>内战</t>
  </si>
  <si>
    <t>稳定度-15，岗位生产的资源-25%，人口增长速度-25%，犯罪度+40</t>
  </si>
  <si>
    <t>paragon_origin_one_system_war</t>
  </si>
  <si>
    <t>争议的源头</t>
  </si>
  <si>
    <t>岗位生产的凝聚力-20%，幸福度-5%</t>
  </si>
  <si>
    <t>debated_origin</t>
  </si>
  <si>
    <t>有意义的起源(编造的)</t>
  </si>
  <si>
    <t>岗位生产的凝聚力+20%，幸福度+15%</t>
  </si>
  <si>
    <t>meaningful_origin</t>
  </si>
  <si>
    <t>光荣的领袖地位</t>
  </si>
  <si>
    <t>岗位生产的凝聚力+10%，幸福度+10%</t>
  </si>
  <si>
    <t>honorable_leadership</t>
  </si>
  <si>
    <t>不荣耀的领袖地位</t>
  </si>
  <si>
    <t>岗位生产的凝聚力-10%，幸福度-10%</t>
  </si>
  <si>
    <t>dishonorable_leadership</t>
  </si>
  <si>
    <t>先祖之魂</t>
  </si>
  <si>
    <t>动能武器伤害+10%，装甲值+10%，装甲硬化+10%，亚光速航速+5%</t>
  </si>
  <si>
    <t>spirit_of_ancestors_militarist_alloys_modifier_01</t>
  </si>
  <si>
    <t>动能武器伤害+10%，装甲值+10%，装甲硬化+10%，舰船建造速度+5%</t>
  </si>
  <si>
    <t>spirit_of_ancestors_militarist_alloys_modifier_02</t>
  </si>
  <si>
    <t>动能武器伤害+10%，装甲值+10%，装甲硬化+10%</t>
  </si>
  <si>
    <t>spirit_of_ancestors_militarist_alloys_modifier_03</t>
  </si>
  <si>
    <t>动能武器伤害+10%，护盾承受值+10%，护盾硬化+10%，亚光速航速+5%</t>
  </si>
  <si>
    <t>spirit_of_ancestors_militarist_astral_thread_modifier_01</t>
  </si>
  <si>
    <t>动能武器伤害+10%，护盾承受值+10%，护盾硬化+10%，舰船建造速度+5%</t>
  </si>
  <si>
    <t>spirit_of_ancestors_militarist_astral_thread_modifier_02</t>
  </si>
  <si>
    <t>动能武器伤害+10%，护盾承受值+10%，护盾硬化+10%</t>
  </si>
  <si>
    <t>spirit_of_ancestors_militarist_astral_thread_modifier_03</t>
  </si>
  <si>
    <t>人口增长速度+5%，宜居性+5%，农夫产出的食物+0.5，亚光速航速+5%</t>
  </si>
  <si>
    <t>spirit_of_ancestors_preservationist_food_modifier_01_organics</t>
  </si>
  <si>
    <t>人口增长速度+5%，宜居性+5%，矿工产出的矿物+0.5，亚光速航速+5%</t>
  </si>
  <si>
    <t>spirit_of_ancestors_preservationist_food_modifier_01_lithoids</t>
  </si>
  <si>
    <t>人口增长速度+5%，宜居性+5%，技工产出的能量币+0.5，亚光速航速+5%</t>
  </si>
  <si>
    <t>spirit_of_ancestors_preservationist_food_modifier_01_machines</t>
  </si>
  <si>
    <t>人口增长速度+5%，宜居性+5%，农夫产出的食物+0.5，舰船建造速度+5%</t>
  </si>
  <si>
    <t>spirit_of_ancestors_preservationist_food_modifier_02_organics</t>
  </si>
  <si>
    <t>人口增长速度+5%，宜居性+5%，矿工产出的矿物+0.5，舰船建造速度+5%</t>
  </si>
  <si>
    <t>spirit_of_ancestors_preservationist_food_modifier_02_lithoids</t>
  </si>
  <si>
    <t>人口增长速度+5%，宜居性+5%，技工产出的能量币+0.5，舰船建造速度+5%</t>
  </si>
  <si>
    <t>spirit_of_ancestors_preservationist_food_modifier_02_machines</t>
  </si>
  <si>
    <t>人口增长速度+5%，宜居性+5%，农夫产出的食物+0.5</t>
  </si>
  <si>
    <t>spirit_of_ancestors_preservationist_food_modifier_03_organics</t>
  </si>
  <si>
    <t>人口增长速度+5%，宜居性+5%，矿工产出的矿物+0.5</t>
  </si>
  <si>
    <t>spirit_of_ancestors_preservationist_food_modifier_03_lithoids</t>
  </si>
  <si>
    <t>人口增长速度+5%，宜居性+5%，技工产出的能量币+0.5</t>
  </si>
  <si>
    <t>spirit_of_ancestors_preservationist_food_modifier_03_machines</t>
  </si>
  <si>
    <t>人口增长速度+5%，宜居性+5%，星界裂隙探索速度+25%，星界裂隙失败几率-50%，亚光速航速+5%</t>
  </si>
  <si>
    <t>spirit_of_ancestors_preservationist_astral_thread_modifier_01</t>
  </si>
  <si>
    <t>人口增长速度+5%，宜居性+5%，星界裂隙探索速度+25%，星界裂隙失败几率-50%，舰船建造速度+5%</t>
  </si>
  <si>
    <t>spirit_of_ancestors_preservationist_astral_thread_modifier_02</t>
  </si>
  <si>
    <t>人口增长速度+5%，宜居性+5%，星界裂隙探索速度+25%，星界裂隙失败几率-50%</t>
  </si>
  <si>
    <t>spirit_of_ancestors_preservationist_astral_thread_modifier_03</t>
  </si>
  <si>
    <t>无限信标</t>
  </si>
  <si>
    <t>巨型结构建造速度+50%</t>
  </si>
  <si>
    <t>infinity_beckons</t>
  </si>
  <si>
    <t>踏入未知</t>
  </si>
  <si>
    <t>恒星基地影响力距离花费-75%，量子弹弓准确度+50%</t>
  </si>
  <si>
    <t>into_the_unknown</t>
  </si>
  <si>
    <t>量子伏击</t>
  </si>
  <si>
    <t>舰船武器射速+33%</t>
  </si>
  <si>
    <t>quantic_ambush</t>
  </si>
  <si>
    <t>量子伏击专家</t>
  </si>
  <si>
    <t>舰船武器射速+50%</t>
  </si>
  <si>
    <t>quantic_ambush_specialists</t>
  </si>
  <si>
    <t>舰船武器射速+48%</t>
  </si>
  <si>
    <t>quantic_ambush_astral</t>
  </si>
  <si>
    <t>舰船武器射速+65%</t>
  </si>
  <si>
    <t>quantic_ambush_specialists_astral</t>
  </si>
  <si>
    <t>缺失的始祖</t>
  </si>
  <si>
    <t>低级子个体产出-10%，稳定度-10，亚光速航速-30%</t>
  </si>
  <si>
    <t>missing_progenitor_modifier</t>
  </si>
  <si>
    <t>圣地宣言</t>
  </si>
  <si>
    <t>唯心主义思潮吸引力+30%，每月忠诚度变化+0.5</t>
  </si>
  <si>
    <t>scion_found_holy_world</t>
  </si>
  <si>
    <t>圣地质疑</t>
  </si>
  <si>
    <t>排外主义思潮吸引力+30%，每月忠诚度变化-0.5</t>
  </si>
  <si>
    <t>scion_suspicious_holy_world</t>
  </si>
  <si>
    <t>恶化的医疗保障</t>
  </si>
  <si>
    <t>人口增长减少10%，公民人口幸福度-5%</t>
  </si>
  <si>
    <t>payback_declining_healthcare</t>
  </si>
  <si>
    <t>替代药物</t>
  </si>
  <si>
    <t>人口增长减少10%</t>
  </si>
  <si>
    <t>payback_declining_healthcare_alt</t>
  </si>
  <si>
    <t>人口增长减少10%，公民人口幸福度+5%</t>
  </si>
  <si>
    <t>payback_declining_healthcare_necro</t>
  </si>
  <si>
    <t>治息旧伤</t>
  </si>
  <si>
    <t>payback_healing_scars</t>
  </si>
  <si>
    <t>payback_gave_up_pop</t>
  </si>
  <si>
    <t>正当决斗</t>
  </si>
  <si>
    <t>外交权重+50%</t>
  </si>
  <si>
    <t>payback_revenge_words</t>
  </si>
  <si>
    <t>摆脱桎梏</t>
  </si>
  <si>
    <t>payback_no_revenge</t>
  </si>
  <si>
    <t>payback_no_revenge_small</t>
  </si>
  <si>
    <t>认证教育家</t>
  </si>
  <si>
    <t>技术启蒙有效性提高25%</t>
  </si>
  <si>
    <t>payback_student</t>
  </si>
  <si>
    <t>困兽</t>
  </si>
  <si>
    <t>对终未危机阵营造成伤害+20%</t>
  </si>
  <si>
    <t>payback_underdog</t>
  </si>
  <si>
    <t>对掠夺者伤害+50%，对觉醒掠夺者伤害+50%，对海盗伤害+50%</t>
  </si>
  <si>
    <t>payback_underdog_khan</t>
  </si>
  <si>
    <t>冒险精神</t>
  </si>
  <si>
    <t>celestial_chart_modifier</t>
  </si>
  <si>
    <t>聚焦星图</t>
  </si>
  <si>
    <t>celestial_chart_modifier_gestalt</t>
  </si>
  <si>
    <t>展览强化</t>
  </si>
  <si>
    <t>标本产出+10%</t>
  </si>
  <si>
    <t>exhibition_enhancement_modifier</t>
  </si>
  <si>
    <t>探索热枕</t>
  </si>
  <si>
    <t>异常现象发现机会+10%，考古发掘速度+10%</t>
  </si>
  <si>
    <t>fervor_for_discovery_modifier</t>
  </si>
  <si>
    <t>异常现象发现机会+10%，考古发掘速度+10%，星界裂隙探索速度+10%</t>
  </si>
  <si>
    <t>fervor_for_discovery_ap_modifier</t>
  </si>
  <si>
    <t>卖掉黑针基地中的赃物</t>
  </si>
  <si>
    <t>市场中介费+10%</t>
  </si>
  <si>
    <t>black_needle_base_sold_stolen_items</t>
  </si>
  <si>
    <t>勘探宝藏</t>
  </si>
  <si>
    <t>给予+5%珍宝藏库回报，珍宝馆馆长产出+3%，同时每统治者级给予+5每月能量币</t>
  </si>
  <si>
    <t>prospect_of_treasure_modifier</t>
  </si>
  <si>
    <t>大规模处决</t>
  </si>
  <si>
    <t>sabotage_mass_executions_modifier</t>
  </si>
  <si>
    <t>再教育营</t>
  </si>
  <si>
    <t>舒适度-10，人口维护费+100%，岗位产出的凝聚力-5%</t>
  </si>
  <si>
    <t>sabotage_education_camps_modifier</t>
  </si>
  <si>
    <t>再同化节点</t>
  </si>
  <si>
    <t>sabotage_education_camps_hive_modifier</t>
  </si>
  <si>
    <t>再编程服务器</t>
  </si>
  <si>
    <t>sabotage_education_camps_machine_modifier</t>
  </si>
  <si>
    <t>警戒正义</t>
  </si>
  <si>
    <t>犯罪度-10，岗位产出的凝聚力+5%</t>
  </si>
  <si>
    <t>sabotage_vigilante_justice_modifier</t>
  </si>
  <si>
    <t>弹性基础设施</t>
  </si>
  <si>
    <t>岗位产出的资源+5%，稳定度+5%</t>
  </si>
  <si>
    <t>sabotage_good_ending_modifier</t>
  </si>
  <si>
    <t>海盗霸权</t>
  </si>
  <si>
    <t>舰船武器射速+5%，对海盗伤害+50%</t>
  </si>
  <si>
    <t>sabotage_great_ending_modifier</t>
  </si>
  <si>
    <t>基础设施崩溃</t>
  </si>
  <si>
    <t>每月资源-10%，稳定度-10%</t>
  </si>
  <si>
    <t>sabotage_bad_ending_modifier</t>
  </si>
  <si>
    <t>黑针被削弱</t>
  </si>
  <si>
    <t>舰船武器射速-25%，护盾伤害-25%，装甲伤害-25%，船体伤害-25%，装甲值-25%，船体值-25%</t>
  </si>
  <si>
    <t>black_needle_downscaling</t>
  </si>
  <si>
    <t>黑针海盗活动</t>
  </si>
  <si>
    <t>海盗活动+50%</t>
  </si>
  <si>
    <t>black_needle_piracy_modifier</t>
  </si>
  <si>
    <t>星系慈善</t>
  </si>
  <si>
    <t>每月影响力+2，外交权重+40%</t>
  </si>
  <si>
    <t>galactic_philanthropy_modifier</t>
  </si>
  <si>
    <t>海盗女王学校</t>
  </si>
  <si>
    <t>闪避+10%，舰船武器伤害+10%，指挥官经验获得+10%</t>
  </si>
  <si>
    <t>pirate_queen_modifier</t>
  </si>
  <si>
    <t>海盗女王意志</t>
  </si>
  <si>
    <t>闪避+10%，舰船武器伤害+10%，战斗撤离几率+10%</t>
  </si>
  <si>
    <t>pirate_queen_modifier_gestalt</t>
  </si>
  <si>
    <t>依法治国</t>
  </si>
  <si>
    <t>稳定度+10，犯罪度-15，附庸的每月忠诚度+2</t>
  </si>
  <si>
    <t>rule_of_law_modifier</t>
  </si>
  <si>
    <t>冒险的召唤</t>
  </si>
  <si>
    <t>亚光速航速+10%，超空间跳跃充能时间-10%，考古技能+1</t>
  </si>
  <si>
    <t>adventure_calls_modifier</t>
  </si>
  <si>
    <t>冒险的召唤，亚光速航速+10%，超空间跳跃充能时间-10%，星界裂隙技能+1，考古技能+1</t>
  </si>
  <si>
    <t>adventure_calls_rift_modifier</t>
  </si>
  <si>
    <t>义体无教界</t>
  </si>
  <si>
    <t>有机体物种修饰点+2，有机体物种特质选择+1</t>
  </si>
  <si>
    <t>cyber_creed_no_creed_robot_points_modifier</t>
  </si>
  <si>
    <t>升格使团</t>
  </si>
  <si>
    <t>有机体物种修饰点+1，有机体物种特质选择+1，建筑与区划维护费-10%，巨型结构维护费-10%</t>
  </si>
  <si>
    <t>cybernetic_creed_construction_robot_points_modifier</t>
  </si>
  <si>
    <t>升格圣卫</t>
  </si>
  <si>
    <t>有机体物种修饰点+1，有机体物种特质选择+1，海军容量+5%</t>
  </si>
  <si>
    <t>cybernetic_creed_war_robot_points_modifier</t>
  </si>
  <si>
    <t>升格诗颂</t>
  </si>
  <si>
    <t>有机体物种修饰点+1，有机体物种特质选择+1，研究速度+5%，研究人员维护费+5%</t>
  </si>
  <si>
    <t>cybernetic_creed_research_robot_points_modifier</t>
  </si>
  <si>
    <t>升格结社</t>
  </si>
  <si>
    <t>有机体物种修饰点+1，有机体物种特质选择+1，义体人幸福度+10%</t>
  </si>
  <si>
    <t>cybernetic_creed_labor_robot_points_modifier</t>
  </si>
  <si>
    <t>采矿税</t>
  </si>
  <si>
    <t>岗位产出的矿物+10%</t>
  </si>
  <si>
    <t>cybercreed_tithe_mining</t>
  </si>
  <si>
    <t>农业税</t>
  </si>
  <si>
    <t>cybercreed_tithe_farming</t>
  </si>
  <si>
    <t>钢铁税</t>
  </si>
  <si>
    <t>岗位产出的合金+10%</t>
  </si>
  <si>
    <t>cybercreed_tithe_steel</t>
  </si>
  <si>
    <t>建造税</t>
  </si>
  <si>
    <t>行星建造速度+25%，舰船建造速度+25%</t>
  </si>
  <si>
    <t>cybercreed_tithe_construction</t>
  </si>
  <si>
    <t>陆军税</t>
  </si>
  <si>
    <t>防御部队生命值+20%，防御部队伤害+20%，防御部队士气+20%</t>
  </si>
  <si>
    <t>cybercreed_tithe_army</t>
  </si>
  <si>
    <t>海军税</t>
  </si>
  <si>
    <t>cybercreed_tithe_navy</t>
  </si>
  <si>
    <t>强化税</t>
  </si>
  <si>
    <t>cybercreed_tithe_cybernetics</t>
  </si>
  <si>
    <t>知识税</t>
  </si>
  <si>
    <t>cybercreed_tithe_research</t>
  </si>
  <si>
    <t>劳动税</t>
  </si>
  <si>
    <t>劳工人口资源产出+5%</t>
  </si>
  <si>
    <t>cybercreed_tithe_labor</t>
  </si>
  <si>
    <t>财富税</t>
  </si>
  <si>
    <t>cybercreed_tithe_wealth</t>
  </si>
  <si>
    <t>手工税</t>
  </si>
  <si>
    <t>岗位产生的消费品+10%</t>
  </si>
  <si>
    <t>cybercreed_tithe_craft</t>
  </si>
  <si>
    <t>无视诗颂大师</t>
  </si>
  <si>
    <t>主流思潮吸引力-10%，每月凝聚力+10%</t>
  </si>
  <si>
    <t>cyber_creed_no_choirmaster_funding</t>
  </si>
  <si>
    <t>听从诗颂大师</t>
  </si>
  <si>
    <t>研究速度+5%，每月能量币-5%</t>
  </si>
  <si>
    <t>cyber_creed_low_choirmaster_funding</t>
  </si>
  <si>
    <t>支持诗颂大师</t>
  </si>
  <si>
    <t>研究速度+10%，每月能量币-10%</t>
  </si>
  <si>
    <t>cyber_creed_high_choirmaster_funding</t>
  </si>
  <si>
    <t>历史重写</t>
  </si>
  <si>
    <t>防御部队士气+25%，每月凝聚力+5%，每月社会学研究-5%</t>
  </si>
  <si>
    <t>cyber_creed_history_rewritten</t>
  </si>
  <si>
    <t>历史重演</t>
  </si>
  <si>
    <t>唯心主义思潮吸引力-25%，防御部队士气-25%，每月社会学研究+5%</t>
  </si>
  <si>
    <t>cyber_creed_history_repeating</t>
  </si>
  <si>
    <t>至高主匠的葬礼</t>
  </si>
  <si>
    <t>每月合金+10%，每月消费品+10%，稳定度-10</t>
  </si>
  <si>
    <t>cyber_creed_state_funeral</t>
  </si>
  <si>
    <t>不予国葬</t>
  </si>
  <si>
    <t>唯心主义思潮吸引力-25%</t>
  </si>
  <si>
    <t>cyber_creed_no_state_funeral</t>
  </si>
  <si>
    <t>真相揭晓</t>
  </si>
  <si>
    <t>唯心主义思潮吸引力+25%，劳工人口资源产出+10%，每月凝聚力-15%</t>
  </si>
  <si>
    <t>cyber_creed_relics_truth</t>
  </si>
  <si>
    <t>埋葬真相</t>
  </si>
  <si>
    <t>主流思潮吸引力-15%，每月凝聚力+15%</t>
  </si>
  <si>
    <t>cyber_creed_relics_hidden</t>
  </si>
  <si>
    <t>开除任性领袖</t>
  </si>
  <si>
    <t>主流思潮吸引力+20%，稳定度+5</t>
  </si>
  <si>
    <t>cyber_creed_leader_removed</t>
  </si>
  <si>
    <t>保留任性领袖</t>
  </si>
  <si>
    <t>主流思潮吸引力-20%，稳定度-5</t>
  </si>
  <si>
    <t>cyber_creed_leader_stayed</t>
  </si>
  <si>
    <t>批准使团朝圣</t>
  </si>
  <si>
    <t>主流思潮吸引力-10%，每月合金+10%，人口舒适度使用+10%</t>
  </si>
  <si>
    <t>cyber_creed_pilgrimage_allowed</t>
  </si>
  <si>
    <t>使团朝圣取消</t>
  </si>
  <si>
    <t>主流思潮吸引力-10%，稳定度+10</t>
  </si>
  <si>
    <t>cyber_creed_pilgrimage_canceled</t>
  </si>
  <si>
    <t>元初屠龙者</t>
  </si>
  <si>
    <t>主流思潮吸引力+20%，每月凝聚力+10%</t>
  </si>
  <si>
    <t>slew_origin_dragon</t>
  </si>
  <si>
    <t>太空牲口</t>
  </si>
  <si>
    <t>贸易额每个已占用的生态园容量+0.4%，标本产出每个已占用的生态园容量+0.2%</t>
  </si>
  <si>
    <t>primal_calling_exhibit_modifier</t>
  </si>
  <si>
    <t>星系牲口</t>
  </si>
  <si>
    <t>研究速度每个已占用的生态园容量+0.1%，放牧人产出每个已占用的生态园容量+0.3%</t>
  </si>
  <si>
    <t>primal_calling_exploit_modifier</t>
  </si>
  <si>
    <t>虚空环保者</t>
  </si>
  <si>
    <t>一太空兽群舰船产生额外+50%外交权重，一每个已占用的生态园容量1与其他非嗜杀、非排外、非失落帝国评价</t>
  </si>
  <si>
    <t>primal_calling_shelter_modifier</t>
  </si>
  <si>
    <t>巨兽猎守</t>
  </si>
  <si>
    <t>战斗中击杀太空兽群获得,、基因物质以及屠宰回报，击杀太空兽群时获得25凝聚力以及收获回报。</t>
  </si>
  <si>
    <t>primal_calling_hunt_modifier</t>
  </si>
  <si>
    <t>荒野意识</t>
  </si>
  <si>
    <t>每个已占用的生态园容量+1.5海军容量，+0.2舒适度以及+0.2%研究速度</t>
  </si>
  <si>
    <t>primal_calling_assimilate_modifier</t>
  </si>
  <si>
    <t>共生伙伴</t>
  </si>
  <si>
    <t>primal_calling_symbiosis_modifier</t>
  </si>
  <si>
    <t>猎杀者</t>
  </si>
  <si>
    <t>一战斗中击杀太空兽群获得,基因物质以及屠宰回报，一击杀太空兽群时获得25凝聚力以及收获回报。</t>
  </si>
  <si>
    <t>primal_calling_feed_modifier</t>
  </si>
  <si>
    <t>外交权重+100%</t>
  </si>
  <si>
    <t>storm_devotion_diplo_weight_modifier</t>
  </si>
  <si>
    <t>storm_devotion_corporate_diplo_weight_modifier</t>
  </si>
  <si>
    <t>极端天气</t>
  </si>
  <si>
    <t>宇宙风暴吸引度低</t>
  </si>
  <si>
    <t>cs_storm_chasers_homeworld_storm_attraction</t>
  </si>
  <si>
    <t>风暴成果</t>
  </si>
  <si>
    <t>幸福度+10%，主流思潮吸引力+25%</t>
  </si>
  <si>
    <t>cs_storm_chasers_storm_fruition</t>
  </si>
  <si>
    <t>稳定度+5，人口舒适度使用-10%</t>
  </si>
  <si>
    <t>cs_storm_chasers_storm_fruition_gestalt</t>
  </si>
  <si>
    <t>坏氛围</t>
  </si>
  <si>
    <t>cs_storm_chasers_bad_vibes</t>
  </si>
  <si>
    <t>风暴狂热</t>
  </si>
  <si>
    <t>cs_storm_chasers_storm_frenzy_1</t>
  </si>
  <si>
    <t>幸福度+5%，每月凝聚力+5%</t>
  </si>
  <si>
    <t>cs_storm_chasers_storm_frenzy_2</t>
  </si>
  <si>
    <t>幸福度+5%，每月凝聚力+10%</t>
  </si>
  <si>
    <t>cs_storm_chasers_storm_frenzy_3</t>
  </si>
  <si>
    <t>cs_storm_chasers_storm_frenzy_1_gestalt</t>
  </si>
  <si>
    <t>人口舒适度使用-5%，每月凝聚力+5%</t>
  </si>
  <si>
    <t>cs_storm_chasers_storm_frenzy_2_gestalt</t>
  </si>
  <si>
    <t>人口舒适度使用-5%，每月凝聚力+10%</t>
  </si>
  <si>
    <t>cs_storm_chasers_storm_frenzy_3_gestalt</t>
  </si>
  <si>
    <t>准则</t>
  </si>
  <si>
    <t>幸福度+10%，每月凝聚力+20%</t>
  </si>
  <si>
    <t>cs_storm_chasers_the_code</t>
  </si>
  <si>
    <t>人口舒适度使用-10%，每月凝聚力+20%</t>
  </si>
  <si>
    <t>cs_storm_chasers_the_code_gestalt</t>
  </si>
  <si>
    <t>启动扰动抑制器</t>
  </si>
  <si>
    <t>在帝国首都附近创造一个持续36个月的特大宇宙风暴驱斥场。</t>
  </si>
  <si>
    <t>storm_relic_repelling_field_modifier</t>
  </si>
  <si>
    <t>启动局部扰动抑制器</t>
  </si>
  <si>
    <t>在帝国首都附近创造一个持续18个月的中等宇宙风暴驱斥场。</t>
  </si>
  <si>
    <t>storm_timed_repelling_field_modifier</t>
  </si>
  <si>
    <t>祝圣
星球</t>
  </si>
  <si>
    <t>星球崇拜</t>
  </si>
  <si>
    <t>has_holy_player_planet</t>
  </si>
  <si>
    <t>圣地崇拜</t>
  </si>
  <si>
    <t>每月凝聚力+25%，舒适度+15%，唯心主义思潮吸引力+25%</t>
  </si>
  <si>
    <t>consecrated_modifier_12</t>
  </si>
  <si>
    <t>每月凝聚力+22%，舒适度+12%，唯心主义思潮吸引力+22%</t>
  </si>
  <si>
    <t>consecrated_modifier_11</t>
  </si>
  <si>
    <t>每月凝聚力+20%，舒适度+10%，唯心主义思潮吸引力+20%</t>
  </si>
  <si>
    <t>consecrated_modifier_10</t>
  </si>
  <si>
    <t>每月凝聚力+18%，舒适度+9%，唯心主义思潮吸引力+18%</t>
  </si>
  <si>
    <t>consecrated_modifier_9</t>
  </si>
  <si>
    <t>每月凝聚力+16%，舒适度+8%，唯心主义思潮吸引力+16%</t>
  </si>
  <si>
    <t>consecrated_modifier_8</t>
  </si>
  <si>
    <t>每月凝聚力+14%，舒适度+7%，唯心主义思潮吸引力+14%</t>
  </si>
  <si>
    <t>consecrated_modifier_7</t>
  </si>
  <si>
    <t>每月凝聚力+12%，舒适度+6%，唯心主义思潮吸引力+12%</t>
  </si>
  <si>
    <t>consecrated_modifier_6</t>
  </si>
  <si>
    <t>每月凝聚力+10%，舒适度+5%，唯心主义思潮吸引力+10%</t>
  </si>
  <si>
    <t>consecrated_modifier_5</t>
  </si>
  <si>
    <t>每月凝聚力+8%，舒适度+4%，唯心主义思潮吸引力+8%</t>
  </si>
  <si>
    <t>consecrated_modifier_4</t>
  </si>
  <si>
    <t>每月凝聚力+6%，舒适度+3%，唯心主义思潮吸引力+6%</t>
  </si>
  <si>
    <t>consecrated_modifier_3</t>
  </si>
  <si>
    <t>每月凝聚力+4%，舒适度+2%，唯心主义思潮吸引力+4%</t>
  </si>
  <si>
    <t>consecrated_modifier_2</t>
  </si>
  <si>
    <t>每月凝聚力+2%，舒适度+1%，唯心主义思潮吸引力+2%</t>
  </si>
  <si>
    <t>consecrated_modifier_1</t>
  </si>
  <si>
    <t>追加祭献团结一心</t>
  </si>
  <si>
    <t>sacrifice_togetherness_mod</t>
  </si>
  <si>
    <t>追加祭献其乐融融</t>
  </si>
  <si>
    <t>幸福度+50%</t>
  </si>
  <si>
    <t>sacrifice_harmony_mod</t>
  </si>
  <si>
    <t>追加祭献财源广进</t>
  </si>
  <si>
    <t>每月矿物+30%，每月能量币+30%</t>
  </si>
  <si>
    <t>sacrifice_bounty_mod</t>
  </si>
  <si>
    <t>祭献团结一心</t>
  </si>
  <si>
    <t>sacrifice_togetherness_mod_overlord</t>
  </si>
  <si>
    <t>祭献其乐融融</t>
  </si>
  <si>
    <t>sacrifice_harmony_mod_overlord</t>
  </si>
  <si>
    <t>祭献财源广进</t>
  </si>
  <si>
    <t>每月矿物+10%，每月能量币+10%</t>
  </si>
  <si>
    <t>sacrifice_bounty_mod_overlord</t>
  </si>
  <si>
    <t>操纵僵尸合同</t>
  </si>
  <si>
    <t>zombie_contract_manipulation</t>
  </si>
  <si>
    <t>生产指标未达成</t>
  </si>
  <si>
    <t>每月凝聚力-50%，每月影响力-50%</t>
  </si>
  <si>
    <t>paperclip_failure</t>
  </si>
  <si>
    <t>舰船
修正</t>
  </si>
  <si>
    <t>新兵</t>
  </si>
  <si>
    <t>army_rank_regular</t>
  </si>
  <si>
    <t>受训</t>
  </si>
  <si>
    <t>陆军伤害+10%，陆军士气+10%</t>
  </si>
  <si>
    <t>army_rank_experienced</t>
  </si>
  <si>
    <t>老兵</t>
  </si>
  <si>
    <t>陆军生命值+10%，陆军伤害+20%，陆军士气+20%</t>
  </si>
  <si>
    <t>army_rank_veteran</t>
  </si>
  <si>
    <t>精英</t>
  </si>
  <si>
    <t>陆军生命值+20%，陆军伤害+40%，陆军士气+40%</t>
  </si>
  <si>
    <t>army_rank_elite</t>
  </si>
  <si>
    <t>ship_rank_regular</t>
  </si>
  <si>
    <t>ship_rank_experienced</t>
  </si>
  <si>
    <t>舰船武器伤害+20%，船体值+5%，闪避+5%</t>
  </si>
  <si>
    <t>ship_rank_veteran</t>
  </si>
  <si>
    <t>舰船武器伤害+40%，船体值+10%，闪避+10%</t>
  </si>
  <si>
    <t>ship_rank_elite</t>
  </si>
  <si>
    <t>改进型统治者专用舰船</t>
  </si>
  <si>
    <t>舰船武器伤害+50%，船体值+50%，护盾承受值+50%，装甲值+50%</t>
  </si>
  <si>
    <t>ruler_ship</t>
  </si>
  <si>
    <t>改进型统治者专用空间站</t>
  </si>
  <si>
    <t>ruler_station</t>
  </si>
  <si>
    <t>先驱者设计</t>
  </si>
  <si>
    <t>闪避+25%，舰船维护费-50%</t>
  </si>
  <si>
    <t>ship_master_cruiser</t>
  </si>
  <si>
    <t>凝视</t>
  </si>
  <si>
    <t>护甲值-80%，舰船武器伤害-80%，护盾承受值-80%</t>
  </si>
  <si>
    <t>worm_manifestation</t>
  </si>
  <si>
    <t>吸收意识</t>
  </si>
  <si>
    <t>护盾承受值+100000，船体值+50000，每日护盾再生+100，舰船武器伤害+200%，舰船武器射速+200%</t>
  </si>
  <si>
    <t>absorbed_consciousness_1</t>
  </si>
  <si>
    <t>护盾承受值+200000，船体值+100000，每日护盾再生+200，舰船武器伤害+300%，舰船武器射速+300%</t>
  </si>
  <si>
    <t>absorbed_consciousness_2</t>
  </si>
  <si>
    <t>护盾承受值+300000，船体值+150000，每日护盾再生+300，舰船武器伤害+400%，舰船武器射速+400%</t>
  </si>
  <si>
    <t>absorbed_consciousness_3</t>
  </si>
  <si>
    <t>护盾承受值+400000，船体值+200000，每日护盾再生+400，舰船武器伤害+500%，舰船武器射速+500%</t>
  </si>
  <si>
    <t>absorbed_consciousness_4</t>
  </si>
  <si>
    <t>护盾承受值+500000，船体值+250000，每日护盾再生+500，舰船武器伤害+600%，舰船武器射速+600%</t>
  </si>
  <si>
    <t>absorbed_consciousness_5</t>
  </si>
  <si>
    <t>跃迁引擎冷却</t>
  </si>
  <si>
    <t>舰船武器伤害-50%，亚光速航速-50%</t>
  </si>
  <si>
    <t>jump_drive_cooldown</t>
  </si>
  <si>
    <t>已采用变形虫的速度</t>
  </si>
  <si>
    <t>amoeba_speed_boost</t>
  </si>
  <si>
    <t>进化的武器强化</t>
  </si>
  <si>
    <t>evolved_weapon_boost</t>
  </si>
  <si>
    <t>舰船武器伤害+250%</t>
  </si>
  <si>
    <t>evolved_weapon_boost_2</t>
  </si>
  <si>
    <t>进化的射速</t>
  </si>
  <si>
    <t>evolved_firing_rate</t>
  </si>
  <si>
    <t>进化的回避</t>
  </si>
  <si>
    <t>evolved_evasion</t>
  </si>
  <si>
    <t>坚固外壳</t>
  </si>
  <si>
    <t>船体值+500%</t>
  </si>
  <si>
    <t>big_friendly_warform_power</t>
  </si>
  <si>
    <t>AH4B实力</t>
  </si>
  <si>
    <t>船体值+400%，舰船武器伤害+300%，舰船武器射速+20%</t>
  </si>
  <si>
    <t>ahab_power</t>
  </si>
  <si>
    <t>神秘势力</t>
  </si>
  <si>
    <t>舰船武器伤害+300%，装甲值+11，追踪+50，每日装甲再生+50%，舰船武器射程+50%</t>
  </si>
  <si>
    <t>enigmatic_power</t>
  </si>
  <si>
    <t>灰之战舰</t>
  </si>
  <si>
    <t>护盾承受值+80%，舰船武器伤害+80%，舰船武器射速+80%，船体值+80%，亚光速航速+50%，每日船体再生+0.8，每日装甲再生+1.2</t>
  </si>
  <si>
    <t>gray_warship</t>
  </si>
  <si>
    <t>伟大先驱受损</t>
  </si>
  <si>
    <t>舰船武器伤害-25%，船体值-25%，装甲值-25%，护盾承受值-25%</t>
  </si>
  <si>
    <t>herald_75</t>
  </si>
  <si>
    <t>舰船武器伤害-50%，船体值-50%，装甲值-50%，护盾承受值-50%</t>
  </si>
  <si>
    <t>herald_50</t>
  </si>
  <si>
    <t>舰船武器伤害-75%，船体值-75%，装甲值-75%，护盾承受值-75%</t>
  </si>
  <si>
    <t>herald_25</t>
  </si>
  <si>
    <t>人工风暴</t>
  </si>
  <si>
    <t>护盾无效化100%，亚光航速减成50%，命中-30%，舰船武器射速-30%</t>
  </si>
  <si>
    <t>zroni_storm</t>
  </si>
  <si>
    <t>小信使对于我们的船员来说还是太小了!</t>
  </si>
  <si>
    <t>lessenger_75</t>
  </si>
  <si>
    <t>lessenger_50</t>
  </si>
  <si>
    <t>lessenger_25</t>
  </si>
  <si>
    <t>永恒守望</t>
  </si>
  <si>
    <t>护盾承受值+80%，舰船武器射速+120%，装甲值+80%，船体值+120%，舰船武器伤害+80%，闪避+40%，亚光速航速+40%</t>
  </si>
  <si>
    <t>ancient_warden_boost</t>
  </si>
  <si>
    <t>接纳梦客</t>
  </si>
  <si>
    <t>超空间跳跃充能时间-25%，战斗撤离几率+25%，超光速速度+25%</t>
  </si>
  <si>
    <t>embrace_dreamer</t>
  </si>
  <si>
    <t>基础舰船速度+25%</t>
  </si>
  <si>
    <t>very_low_cloaking_predator</t>
  </si>
  <si>
    <t>基础舰船速度+20%</t>
  </si>
  <si>
    <t>low_cloaking_predator</t>
  </si>
  <si>
    <t>基础舰船速度+15%</t>
  </si>
  <si>
    <t>medium_cloaking_predator</t>
  </si>
  <si>
    <t>基础舰船速度+10%</t>
  </si>
  <si>
    <t>high_cloaking_predator</t>
  </si>
  <si>
    <t>基础舰船速度+5%</t>
  </si>
  <si>
    <t>very_high_cloaking_predator</t>
  </si>
  <si>
    <t>exceptional_cloaking_predator</t>
  </si>
  <si>
    <t>隐形冷却</t>
  </si>
  <si>
    <t>cloaking_cooldown</t>
  </si>
  <si>
    <t>伏击</t>
  </si>
  <si>
    <t>舰船武器射速+500%</t>
  </si>
  <si>
    <t>cloaking_fire_rate_bonus</t>
  </si>
  <si>
    <t>隐形探测支援</t>
  </si>
  <si>
    <t>探测强度+1</t>
  </si>
  <si>
    <t>assist_cloaking_detection</t>
  </si>
  <si>
    <t>主动侦察</t>
  </si>
  <si>
    <t>获取其他帝国情报的速度+10%</t>
  </si>
  <si>
    <t>active_reconnaissance_speed</t>
  </si>
  <si>
    <t>主动侦察产生的情报等级+20</t>
  </si>
  <si>
    <t>active_reconnaissance_level</t>
  </si>
  <si>
    <t>利爪号升级</t>
  </si>
  <si>
    <t>船体值+5000，装甲值+5000，护盾承受值+2000</t>
  </si>
  <si>
    <t>talon_power</t>
  </si>
  <si>
    <t>虚空虫强度比例</t>
  </si>
  <si>
    <t>舰船武器射速+250%，护盾伤害+250%，装甲伤害+250%，船体伤害+250%，装甲值+250%，船体值，+250%</t>
  </si>
  <si>
    <t>voidworm_scaling</t>
  </si>
  <si>
    <t>舰船武器伤害-40%，装甲值-40%，船体值-40%</t>
  </si>
  <si>
    <t>voidworm_scaling_difficulty_civilian</t>
  </si>
  <si>
    <t>舰船武器伤害-20%，装甲值-20%，船体值-20%</t>
  </si>
  <si>
    <t>voidworm_scaling_difficulty_cadet</t>
  </si>
  <si>
    <t>虚空虫危机加速增长</t>
  </si>
  <si>
    <t>舰船武器射速+200%，装甲值+200%，船体值+200%</t>
  </si>
  <si>
    <t>voidworms_crisis_growth_modifier</t>
  </si>
  <si>
    <t>虚空虫杀手</t>
  </si>
  <si>
    <t>对虚空虫伤害+25%，虚空虫造成的轨道轰炸伤害-25%，每月凝聚力+10%</t>
  </si>
  <si>
    <t>voidworm_slayers_modifier</t>
  </si>
  <si>
    <t>岩居兽猎人</t>
  </si>
  <si>
    <t>对岩居兽的伤害+33%</t>
  </si>
  <si>
    <t>cutholoids_hunting_buff</t>
  </si>
  <si>
    <t>虚空虫增益</t>
  </si>
  <si>
    <t>太空兽群舰船生长速度+200%</t>
  </si>
  <si>
    <t>voidworms_at_home_modifier</t>
  </si>
  <si>
    <t>根除虚空虫</t>
  </si>
  <si>
    <t>太空兽群舰船生长速度-500%</t>
  </si>
  <si>
    <t>voidworms_post_crisis_modifier</t>
  </si>
  <si>
    <t>变异虚空虫增益</t>
  </si>
  <si>
    <t>船体值+60%，舰船武器射速+60%，舰船武器伤害+60%，装甲值+60%</t>
  </si>
  <si>
    <t>frenzied_voidworms_at_home_modifier</t>
  </si>
  <si>
    <t>暴怒的变异虚空虫</t>
  </si>
  <si>
    <t>船体值+30%，舰船武器射速+30%，舰船武器伤害+30%，装甲值+30%</t>
  </si>
  <si>
    <t>frenzied_voidworms_enraged_modifier</t>
  </si>
  <si>
    <t>野生雄性缇扬奇</t>
  </si>
  <si>
    <t>舰船武器射速+200%，舰船武器射程+200%，护盾承受值+1000</t>
  </si>
  <si>
    <t>wild_tiyanki_ox_modifier</t>
  </si>
  <si>
    <t>安抚的变异虚空虫</t>
  </si>
  <si>
    <t>安抚的变异虚空虫，海军容量使用-50%</t>
  </si>
  <si>
    <t>frenzied_voidworms_pacified_modifier</t>
  </si>
  <si>
    <t>太空兽群脱离战斗</t>
  </si>
  <si>
    <t>撤离机会，+0.75</t>
  </si>
  <si>
    <t>fauna_disengagement_modifier</t>
  </si>
  <si>
    <t>普通稀有度</t>
  </si>
  <si>
    <t>space_critter_rarity_common</t>
  </si>
  <si>
    <t>罕见稀有度</t>
  </si>
  <si>
    <t>船体值+10%，装甲值+10%，护盾承受值+10%，舰船武器伤害+5%，亚光速航速+5%，闪避+5%</t>
  </si>
  <si>
    <t>space_critter_rarity_rare</t>
  </si>
  <si>
    <t>史诗稀有度</t>
  </si>
  <si>
    <t>船体值+20%，装用值+20%，护盾承受值，+20%，舰船武器伤害+10%，亚光速航速+10%，闪避+10%</t>
  </si>
  <si>
    <t>space_critter_rarity_epic</t>
  </si>
  <si>
    <t>卓绝稀有度</t>
  </si>
  <si>
    <t>船体值+30%，装用值+30%，护盾承受值+30%，舰船武器伤害+20%，亚光速航速+15%，闪避+20%</t>
  </si>
  <si>
    <t>space_critter_rarity_exceptional</t>
  </si>
  <si>
    <t>船体和装甲受到伤害会提高射速30%，持续5天</t>
  </si>
  <si>
    <t>船体和装甲受到伤害会提高射速30%，持续5天，舰船武器射速+30%，亚光速航速+30%</t>
  </si>
  <si>
    <t>berserker_glands_modifier</t>
  </si>
  <si>
    <t>人口
修正</t>
  </si>
  <si>
    <t>感激的难民</t>
  </si>
  <si>
    <t>recent_refugee</t>
  </si>
  <si>
    <t>兼并狂潮</t>
  </si>
  <si>
    <t>幸福度+30%</t>
  </si>
  <si>
    <t>infiltration_happiness</t>
  </si>
  <si>
    <t>强制增长</t>
  </si>
  <si>
    <t>planet_forced_growth</t>
  </si>
  <si>
    <t>强制组装</t>
  </si>
  <si>
    <t>planet_forced_assembly</t>
  </si>
  <si>
    <t>强制削减</t>
  </si>
  <si>
    <t>planet_forced_decline</t>
  </si>
  <si>
    <t>从奴役中获救</t>
  </si>
  <si>
    <t>pop_saved_from_slavery</t>
  </si>
  <si>
    <t>从净化中获救</t>
  </si>
  <si>
    <t>pop_saved_from_purge</t>
  </si>
  <si>
    <t>新近征服</t>
  </si>
  <si>
    <t>幸福度-20%，主流思潮吸引力-25%</t>
  </si>
  <si>
    <t>pop_recently_conquered</t>
  </si>
  <si>
    <t>怒火中烧</t>
  </si>
  <si>
    <t>pop_angry_subterranean</t>
  </si>
  <si>
    <t>风雨飘摇的继位</t>
  </si>
  <si>
    <t>pop_troubled_succession</t>
  </si>
  <si>
    <t>旱灾</t>
  </si>
  <si>
    <t>pop_drought</t>
  </si>
  <si>
    <t>试图击杀突变体时失败了</t>
  </si>
  <si>
    <t>pop_did_not_kill_stalker</t>
  </si>
  <si>
    <t>pop_synth_paranoia</t>
  </si>
  <si>
    <t>解放狂潮</t>
  </si>
  <si>
    <t>pop_liberation_fever</t>
  </si>
  <si>
    <t>隶属人口被解放</t>
  </si>
  <si>
    <t>lost_owned_pop_lesser</t>
  </si>
  <si>
    <t>lost_owned_pop</t>
  </si>
  <si>
    <t>意见受重视</t>
  </si>
  <si>
    <t>opinion_respected</t>
  </si>
  <si>
    <t>意见不受重视</t>
  </si>
  <si>
    <t>opinion_disrespected</t>
  </si>
  <si>
    <t>暴怒</t>
  </si>
  <si>
    <t>幸福度-25%，劳工人口资源产出-25%，专家人口资源产出-25%，统治者人口资源产出-25%</t>
  </si>
  <si>
    <t>pop_angered</t>
  </si>
  <si>
    <t>满意</t>
  </si>
  <si>
    <t>幸福度+25%，劳工人口资源产出+25%，专家人口资源产出+25%，统治者人口资源产出+25%</t>
  </si>
  <si>
    <t>pop_pleased</t>
  </si>
  <si>
    <t>外星感染</t>
  </si>
  <si>
    <t>幸福度-20%，宜居性-20%</t>
  </si>
  <si>
    <t>alien_infection</t>
  </si>
  <si>
    <t>外星音乐</t>
  </si>
  <si>
    <t>alien_music</t>
  </si>
  <si>
    <t>戒断症状</t>
  </si>
  <si>
    <t>幸福度-10%，岗位生产的食物-20%，岗位生产的矿物-20%，岗位生产的能量币-20%，岗位生产的凝聚力-20%，岗位生产的物理学研究-20%，岗位生产的社会学研究-20%，岗位生产的工程学研究-20%</t>
  </si>
  <si>
    <t>withdrawal_symptoms</t>
  </si>
  <si>
    <t>诡异行为</t>
  </si>
  <si>
    <t>幸福度-25%，岗位生产的资源-25%，主流思潮吸引力-25%</t>
  </si>
  <si>
    <t>erratic_behavior</t>
  </si>
  <si>
    <t>信念</t>
  </si>
  <si>
    <t>幸福度+33%，岗位生产的资源+25%</t>
  </si>
  <si>
    <t>conviction</t>
  </si>
  <si>
    <t>寝食难安</t>
  </si>
  <si>
    <t>enigmatic_cache_in_orbit_phobe</t>
  </si>
  <si>
    <t>疲劳</t>
  </si>
  <si>
    <t>岗位生产的资源-30%</t>
  </si>
  <si>
    <t>enigmatic_fatigue</t>
  </si>
  <si>
    <t>无知是福</t>
  </si>
  <si>
    <t>enigmatic_sadness</t>
  </si>
  <si>
    <t>创伤后应激障碍</t>
  </si>
  <si>
    <t>enigmatic_madness</t>
  </si>
  <si>
    <t>植物人</t>
  </si>
  <si>
    <t>岗位生产的资源-80%</t>
  </si>
  <si>
    <t>enigmatic_slumber</t>
  </si>
  <si>
    <t>游戏
内容</t>
  </si>
  <si>
    <t>基础值</t>
  </si>
  <si>
    <t>最大宿敌数量+3，最大占领军+3，贸易保护+2，力量投射产出的最大影响力+2，法令经费+10，海军覆盖率+100%</t>
  </si>
  <si>
    <t>empire_base</t>
  </si>
  <si>
    <t>玩家控制的帝国</t>
  </si>
  <si>
    <t>player_empire</t>
  </si>
  <si>
    <t>电脑控制的帝国</t>
  </si>
  <si>
    <t>外交协议维护费-50%，考古发掘速度-50%</t>
  </si>
  <si>
    <t>playable_ai_empire</t>
  </si>
  <si>
    <t>non_playable_ai_empire</t>
  </si>
  <si>
    <t>过度扩张</t>
  </si>
  <si>
    <t>empire_size_over_cap</t>
  </si>
  <si>
    <t>帝国规模</t>
  </si>
  <si>
    <t>empire_size</t>
  </si>
  <si>
    <t>舰队规模</t>
  </si>
  <si>
    <t>navy_size</t>
  </si>
  <si>
    <t>海军覆盖率</t>
  </si>
  <si>
    <t>力量投射产出的影响力-100%</t>
  </si>
  <si>
    <t>navy_coverage_shortage</t>
  </si>
  <si>
    <t>恒星基地维护费-50%，舰船维护费-50%，海军容量+100，资源储存上限+100000最大占领军+3，基础情报等级+20</t>
  </si>
  <si>
    <t>fallen_empire_base</t>
  </si>
  <si>
    <t>人口净化速度+1000%</t>
  </si>
  <si>
    <t>crisis_empire_base</t>
  </si>
  <si>
    <t>已加入联邦</t>
  </si>
  <si>
    <t>in_federation</t>
  </si>
  <si>
    <t>处于防御战争中</t>
  </si>
  <si>
    <t>defensive_war</t>
  </si>
  <si>
    <t>高厌战</t>
  </si>
  <si>
    <t>high_war_exhaustion</t>
  </si>
  <si>
    <t>难度</t>
  </si>
  <si>
    <t>轨道空间站的资源+100%，岗位生产的资源+100%，海军容量+60%，舰船维护费-40%，造舰费用-40%，强制迁移花费-100%，稳定度+20，贸易额+100%</t>
  </si>
  <si>
    <t>difficulty_grand_admiral</t>
  </si>
  <si>
    <t>轨道空间站的资源+75%，岗位生产的资源+75%，海军容量+45%，舰船维护费-30%，造舰费用-30%，强制迁移花费-75%，稳定度+15，贸易额+75%</t>
  </si>
  <si>
    <t>difficulty_admiral</t>
  </si>
  <si>
    <t>轨道空间站的资源+50%，岗位生产的资源+50%，海军容量+30%，舰船维护费-20%，造舰费用-20%，稳定度+10，贸易额+50%，强制迁移花费-50%</t>
  </si>
  <si>
    <t>difficulty_commodore</t>
  </si>
  <si>
    <t>轨道空间站的资源+25%，岗位生产的资源+25%，海军容量+15%，舰船维护费-10%，造舰费用-10%，稳定度+5，贸易额+25%，强制迁移花费-25</t>
  </si>
  <si>
    <t>difficulty_captain</t>
  </si>
  <si>
    <t>difficulty_ensign</t>
  </si>
  <si>
    <t>轨道空间站的资源+50%，岗位生产的资源+50%，海军容量+50%，稳定度+10，贸易额+50%</t>
  </si>
  <si>
    <t>difficulty_cadet_player</t>
  </si>
  <si>
    <t>轨道空间站的资源+100%，岗位生产的资源+100%，海军容量+100%，稳定度+20，贸易额+100%，第一次接触速度+20%</t>
  </si>
  <si>
    <t>difficulty_civilian_player</t>
  </si>
  <si>
    <t>舰船武器伤害+50%，船体值+50%，装甲值+50%，护盾承受值+50%</t>
  </si>
  <si>
    <t>difficulty_grand_admiral_npc</t>
  </si>
  <si>
    <t>船体值+45%，装甲值+45%，舰船武器伤害+45%，护盾承受值+45%</t>
  </si>
  <si>
    <t>difficulty_admiral_npc</t>
  </si>
  <si>
    <t>船体值+40%，装甲值+40%，舰船武器伤害+40%，护盾承受值+40%</t>
  </si>
  <si>
    <t>difficulty_commodore_npc</t>
  </si>
  <si>
    <t>船体值+35%，装甲值+35%，舰船武器伤害+35%，护盾承受值+35%</t>
  </si>
  <si>
    <t>difficulty_captain_npc</t>
  </si>
  <si>
    <t>船体值+30%，装甲值+30%，舰船武器伤害+30%，护盾承受值+30%</t>
  </si>
  <si>
    <t>difficulty_ensign_npc</t>
  </si>
  <si>
    <t>pop_base</t>
  </si>
  <si>
    <t>pop_base_with_happiness</t>
  </si>
  <si>
    <t>行星宜居性</t>
  </si>
  <si>
    <t>人口舒适度使用+100%，人口维护费+100%，岗位生产的资源-50%，人口增长速度-50%</t>
  </si>
  <si>
    <t>pop_habitability</t>
  </si>
  <si>
    <t>幸福度</t>
  </si>
  <si>
    <t>pop_happiness_positive</t>
  </si>
  <si>
    <t>威权主义思潮吸引力+100%</t>
  </si>
  <si>
    <t>pop_happiness_positive_slave</t>
  </si>
  <si>
    <t>pop_happiness_negative</t>
  </si>
  <si>
    <t>平等主义思潮吸引力+500%</t>
  </si>
  <si>
    <t>pop_happiness_negative_slave</t>
  </si>
  <si>
    <t>分部价值</t>
  </si>
  <si>
    <t>分部收入+1</t>
  </si>
  <si>
    <t>branch_office_value</t>
  </si>
  <si>
    <t>企业分部</t>
  </si>
  <si>
    <t>has_branch_office</t>
  </si>
  <si>
    <t>犯罪集团分部</t>
  </si>
  <si>
    <t>犯罪度+25</t>
  </si>
  <si>
    <t>has_criminal_branch_office</t>
  </si>
  <si>
    <t>行星破坏度</t>
  </si>
  <si>
    <t>住房-100%，舒适度-100%，贸易额-100%，岗位生产的资源-100%，岗位所需的维护费-100%，人口增长减少100%，迁入吸引力-100%</t>
  </si>
  <si>
    <t>planet_devastation</t>
  </si>
  <si>
    <t>占领</t>
  </si>
  <si>
    <t>幸福度-10%，岗位生产的资源-50%，岗位所需的维护费-50%，人口维护费-50%，人口增长减少50%，迁入吸引力-50%</t>
  </si>
  <si>
    <t>occupation</t>
  </si>
  <si>
    <t>pop_uplifted</t>
  </si>
  <si>
    <t>公民人口幸福度</t>
  </si>
  <si>
    <t>pop_citizenry_happiness</t>
  </si>
  <si>
    <t>环境改造进行中</t>
  </si>
  <si>
    <t>pop_planet_terraforming</t>
  </si>
  <si>
    <t>幸福度+1%</t>
  </si>
  <si>
    <t>pop_happiness_cheat</t>
  </si>
  <si>
    <t>planet_base</t>
  </si>
  <si>
    <t>殖民地</t>
  </si>
  <si>
    <t>colony_base</t>
  </si>
  <si>
    <t>人口规模产生</t>
  </si>
  <si>
    <t>planet_num_pops</t>
  </si>
  <si>
    <t>新设殖民地</t>
  </si>
  <si>
    <t>迁出推动力+100</t>
  </si>
  <si>
    <t>old_colony</t>
  </si>
  <si>
    <t>迁入吸引力+100</t>
  </si>
  <si>
    <t>new_colony</t>
  </si>
  <si>
    <t>低稳定度</t>
  </si>
  <si>
    <t>岗位生产的资源-50%</t>
  </si>
  <si>
    <t>planet_stability_no_happiness_low</t>
  </si>
  <si>
    <t>高稳定度</t>
  </si>
  <si>
    <t>岗位生产的资源+30%</t>
  </si>
  <si>
    <t>planet_stability_no_happiness_high</t>
  </si>
  <si>
    <t>岗位生产的资源-50%，贸易额-50%，迁出推动力+100</t>
  </si>
  <si>
    <t>planet_stability_low</t>
  </si>
  <si>
    <t>岗位生产的资源+30%，贸易额+30%，迁入吸引力+20</t>
  </si>
  <si>
    <t>planet_stability_high</t>
  </si>
  <si>
    <t>犯罪度</t>
  </si>
  <si>
    <t>planet_crime</t>
  </si>
  <si>
    <t>反常度</t>
  </si>
  <si>
    <t>planet_crime_no_happiness</t>
  </si>
  <si>
    <t>行星飞升等级</t>
  </si>
  <si>
    <t>自动强制迁移目标概率+25%</t>
  </si>
  <si>
    <t>planetary_ascension</t>
  </si>
  <si>
    <t>低舒适度</t>
  </si>
  <si>
    <t>稳定度-50</t>
  </si>
  <si>
    <t>planet_amenities_no_happiness_low</t>
  </si>
  <si>
    <t>高舒适度</t>
  </si>
  <si>
    <t>planet_amenities_no_happiness_high</t>
  </si>
  <si>
    <t>幸福度-50%</t>
  </si>
  <si>
    <t>planet_amenities_low</t>
  </si>
  <si>
    <t>公民人口幸福度+20%</t>
  </si>
  <si>
    <t>planet_amenities_high</t>
  </si>
  <si>
    <t>人口拥挤</t>
  </si>
  <si>
    <t>planet_housing_no_happiness_low</t>
  </si>
  <si>
    <t>空余住房</t>
  </si>
  <si>
    <t>迁入吸引力+25%</t>
  </si>
  <si>
    <t>planet_housing_no_happiness_high</t>
  </si>
  <si>
    <t>planet_housing_low</t>
  </si>
  <si>
    <t>planet_housing_high</t>
  </si>
  <si>
    <t>迁出推动力+50</t>
  </si>
  <si>
    <t>planet_overcrowded</t>
  </si>
  <si>
    <t>失业率</t>
  </si>
  <si>
    <t>迁出推动力+5</t>
  </si>
  <si>
    <t>planet_employment_no_happiness_low</t>
  </si>
  <si>
    <t>空余岗位</t>
  </si>
  <si>
    <t>迁入吸引力+5</t>
  </si>
  <si>
    <t>planet_employment_no_happiness_high</t>
  </si>
  <si>
    <t>迁出推动力+10</t>
  </si>
  <si>
    <t>planet_employment_low</t>
  </si>
  <si>
    <t>迁入吸引力+10</t>
  </si>
  <si>
    <t>planet_employment_high</t>
  </si>
  <si>
    <t>土地征用</t>
  </si>
  <si>
    <t>迁入吸引力+100%</t>
  </si>
  <si>
    <t>land_appropriation</t>
  </si>
  <si>
    <t>指挥官技能</t>
  </si>
  <si>
    <t>舰船武器射速+3%，撤离机会+0.20</t>
  </si>
  <si>
    <t>skill_commander_navy</t>
  </si>
  <si>
    <t>skill_commander_army</t>
  </si>
  <si>
    <t>行政官技能</t>
  </si>
  <si>
    <t>联邦代表效果一每月团结度+1，星海共同体代表效果一外交权重+10%</t>
  </si>
  <si>
    <t>skill_official</t>
  </si>
  <si>
    <t>skill_commander</t>
  </si>
  <si>
    <t>科学家技能</t>
  </si>
  <si>
    <t>调查速度+10%，考古技能+1，星界裂隙技能+1</t>
  </si>
  <si>
    <t>skill_scientist</t>
  </si>
  <si>
    <t>总督技能</t>
  </si>
  <si>
    <t>岗位产出的基础资源+2%，岗位产出的高级资源+2%，岗位产出的战略资源+2%，人口产生的帝国规模-2%</t>
  </si>
  <si>
    <t>skill_official_planet_governor</t>
  </si>
  <si>
    <t>星域总督技能</t>
  </si>
  <si>
    <t>岗位产出的基础资源+1%，岗位产出的高级资源+1%，岗位产出的战略资源+1%，人口产生的帝国规模-1%</t>
  </si>
  <si>
    <t>skill_official_sector_governor</t>
  </si>
  <si>
    <t>督管家乡星球</t>
  </si>
  <si>
    <t>舒适度+2</t>
  </si>
  <si>
    <t>skill_official_background_planet_governor</t>
  </si>
  <si>
    <t>统治者人口资源产出-2%，专家人口资源产出-2%，劳工人口资源产出+2%，奴隶人口资源产出+2%，犯罪度-1，人口产生的帝国规模-2%，士兵岗位+1</t>
  </si>
  <si>
    <t>skill_commander_planet_governor</t>
  </si>
  <si>
    <t>统治者人口资源产出-1%，专家人口资源产出-1%，劳工人口资源产出+1%，奴隶人口资源产出+1%，犯罪度-0.5，人口产生的帝国规模-1%，士兵岗位+0.5</t>
  </si>
  <si>
    <t>skill_commander_sector_governor</t>
  </si>
  <si>
    <t>稳定度+0.5</t>
  </si>
  <si>
    <t>skill_commander_background_planet_governor</t>
  </si>
  <si>
    <t>岗位生产的物理学研究+2%，岗位生产的社会学研究+2%，岗位生产的工程学研究+2%，宇宙风暴行星破坏度降低-2%</t>
  </si>
  <si>
    <t>skill_scientist_planet_governor</t>
  </si>
  <si>
    <t>岗位生产的物理学研究+1%，岗位生产的社会学研究+1%，岗位生产的工程学研究+1%，宇宙风暴行星破坏度降低-1%</t>
  </si>
  <si>
    <t>skill_scientist_sector_governor</t>
  </si>
  <si>
    <t>岗位所需的维护费-1%</t>
  </si>
  <si>
    <t>skill_scientist_background_planet_governor</t>
  </si>
  <si>
    <t>统治者技能</t>
  </si>
  <si>
    <t>skill_ruler</t>
  </si>
  <si>
    <t>领袖等级产生</t>
  </si>
  <si>
    <t>leader_skills_spawn</t>
  </si>
  <si>
    <t>超过恒星基地容量</t>
  </si>
  <si>
    <t>恒星基地维护费+25%</t>
  </si>
  <si>
    <t>over_starbase_capacity</t>
  </si>
  <si>
    <t>备用循环</t>
  </si>
  <si>
    <t>岗位生产的矿物+1000%，岗位生产的能量币+1000%，岗位生产的物理学研究+500%，岗位生产的社会学研究+500%，岗位生产的工程学研究+500%，海军容量+100%</t>
  </si>
  <si>
    <t>ai_strength</t>
  </si>
  <si>
    <t>星海游牧民</t>
  </si>
  <si>
    <t>舰船武器伤害+125%，船体值+125%</t>
  </si>
  <si>
    <t>nomad_strength</t>
  </si>
  <si>
    <t>邻近宿敌</t>
  </si>
  <si>
    <t>人口增长速度+3%，机械人口组装速度+3%，有机人口生长速度+3%</t>
  </si>
  <si>
    <t>per_neighbor_rival</t>
  </si>
  <si>
    <t>采矿无人机赏金</t>
  </si>
  <si>
    <t>drone_bounty</t>
  </si>
  <si>
    <t>无畏舰势力</t>
  </si>
  <si>
    <t>护盾承受值+400%，舰船武器伤害+800%，船体值+400%</t>
  </si>
  <si>
    <t>dreadnought_power</t>
  </si>
  <si>
    <t>海盗势力</t>
  </si>
  <si>
    <t>舰船武器射速+100%，每日船体再生+50%，每日装用再生+50%</t>
  </si>
  <si>
    <t>pirate_power</t>
  </si>
  <si>
    <t>虚空云怪</t>
  </si>
  <si>
    <t>舰船武器伤害+200%，每日船体再生+10，每日护盾再生+30</t>
  </si>
  <si>
    <t>cloud_power</t>
  </si>
  <si>
    <t>庇护所势力</t>
  </si>
  <si>
    <t>舰船武器射速+100%，每日船体再生+50%，每日装甲再生+50%</t>
  </si>
  <si>
    <t>sanctuary_power</t>
  </si>
  <si>
    <t>科技势力</t>
  </si>
  <si>
    <t>舰船武器伤害+150%，护盾承受值+500%</t>
  </si>
  <si>
    <t>technosphere_power</t>
  </si>
  <si>
    <t>停战倡议势力</t>
  </si>
  <si>
    <t>armistice_power</t>
  </si>
  <si>
    <t>弗雷尔</t>
  </si>
  <si>
    <t>舰船武器伤害+300%，护盾承受值+300%，舰船武器射速+300%，每日船体再生+10，每日护盾再生+30</t>
  </si>
  <si>
    <t>vluur_power</t>
  </si>
  <si>
    <t>能源过剩</t>
  </si>
  <si>
    <t>闪避+10%，亚光速航速+10%，舰船武器伤害+10%</t>
  </si>
  <si>
    <t>ship_excess_power</t>
  </si>
  <si>
    <t>驻轨维修</t>
  </si>
  <si>
    <t>每日船体再生+40%，每日装甲再生+40%</t>
  </si>
  <si>
    <t>ship_orbit_repair</t>
  </si>
  <si>
    <t>伤害惩罚</t>
  </si>
  <si>
    <t>舰船武器射速-50%</t>
  </si>
  <si>
    <t>ship_max_damaged_effect</t>
  </si>
  <si>
    <t>自我修复</t>
  </si>
  <si>
    <t>每日船体再生+20%，每日装甲再生+20%</t>
  </si>
  <si>
    <t>station_self_repair</t>
  </si>
  <si>
    <t>战力差距</t>
  </si>
  <si>
    <t>战力差距加成+50%</t>
  </si>
  <si>
    <t>fleet_force_disparity_effect</t>
  </si>
  <si>
    <t>亚光航速减成50%，护盾无效化100%</t>
  </si>
  <si>
    <t>space_storm</t>
  </si>
  <si>
    <t>弗雷尔风暴</t>
  </si>
  <si>
    <t>亚光航速减成50%，舰船武器射速-15%</t>
  </si>
  <si>
    <t>vluur_storm</t>
  </si>
  <si>
    <t>湍流星云</t>
  </si>
  <si>
    <t>护盾无效化100%，亚光航速减成50%，闪避+30%</t>
  </si>
  <si>
    <t>turbulent_nebula</t>
  </si>
  <si>
    <t>低效异星天然气开采</t>
  </si>
  <si>
    <t>开采站异星天然气产出-75%</t>
  </si>
  <si>
    <t>reduce_gas_output</t>
  </si>
  <si>
    <t>低效稀有水晶开采</t>
  </si>
  <si>
    <t>开采站稀有水晶产出-75%</t>
  </si>
  <si>
    <t>reduce_crystal_output</t>
  </si>
  <si>
    <t>低效易爆微粒开采</t>
  </si>
  <si>
    <t>开采站易爆微粒产出-75%</t>
  </si>
  <si>
    <t>reduce_motes_output</t>
  </si>
  <si>
    <t>低效泽珞开采</t>
  </si>
  <si>
    <t>开采站泽珞产出-75%</t>
  </si>
  <si>
    <t>reduce_zro_output</t>
  </si>
  <si>
    <t>低效暗物质开采</t>
  </si>
  <si>
    <t>开采站暗物质产出-75%</t>
  </si>
  <si>
    <t>reduce_dark_matter_output</t>
  </si>
  <si>
    <t>低效活体金属开采</t>
  </si>
  <si>
    <t>开采站活体金属产出-75%</t>
  </si>
  <si>
    <t>reduce_living_metal_output</t>
  </si>
  <si>
    <t>派系支持度极低</t>
  </si>
  <si>
    <t>幸福度-40%</t>
  </si>
  <si>
    <t>faction_approval_very_low</t>
  </si>
  <si>
    <t>派系支持度较低</t>
  </si>
  <si>
    <t>faction_approval_low</t>
  </si>
  <si>
    <t>派系支持度一般</t>
  </si>
  <si>
    <t>faction_approval_average</t>
  </si>
  <si>
    <t>派系支持度较高</t>
  </si>
  <si>
    <t>faction_approval_high</t>
  </si>
  <si>
    <t>派系支持度极高</t>
  </si>
  <si>
    <t>faction_approval_very_high</t>
  </si>
  <si>
    <t>已接纳其他派系</t>
  </si>
  <si>
    <t>派系赞同度-35%</t>
  </si>
  <si>
    <t>embraced_another_faction</t>
  </si>
  <si>
    <t>最近接纳的派系</t>
  </si>
  <si>
    <t>embraced_faction_timer</t>
  </si>
  <si>
    <t>派系受到接纳</t>
  </si>
  <si>
    <t>派系赞同度+10%</t>
  </si>
  <si>
    <t>embraced_faction</t>
  </si>
  <si>
    <t>派系受到镇压</t>
  </si>
  <si>
    <t>派系赞同度-50%</t>
  </si>
  <si>
    <t>suppressed_faction</t>
  </si>
  <si>
    <t>排外主义受镇压</t>
  </si>
  <si>
    <t>排外主义思潮吸引力-75%</t>
  </si>
  <si>
    <t>suppressed_xenophobe</t>
  </si>
  <si>
    <t>排外主义受鼓励</t>
  </si>
  <si>
    <t>排外主义思潮吸引力+100%</t>
  </si>
  <si>
    <t>promoted_xenophobe</t>
  </si>
  <si>
    <t>亲外主义受镇压</t>
  </si>
  <si>
    <t>亲外主义思潮吸引力-75%</t>
  </si>
  <si>
    <t>suppressed_xenophile</t>
  </si>
  <si>
    <t>亲外主义受鼓励</t>
  </si>
  <si>
    <t>亲外主义思潮吸引力+100%</t>
  </si>
  <si>
    <t>promoted_xenophile</t>
  </si>
  <si>
    <t>唯心主义受镇压</t>
  </si>
  <si>
    <t>唯心主义思潮吸引力-75%</t>
  </si>
  <si>
    <t>suppressed_spiritualist</t>
  </si>
  <si>
    <t>唯心主义受鼓励</t>
  </si>
  <si>
    <t>唯心主义思潮吸引力+100%</t>
  </si>
  <si>
    <t>promoted_spiritualist</t>
  </si>
  <si>
    <t>唯物主义受镇压</t>
  </si>
  <si>
    <t>唯物主义思潮吸引力-75%</t>
  </si>
  <si>
    <t>suppressed_materialist</t>
  </si>
  <si>
    <t>唯物主义受鼓励</t>
  </si>
  <si>
    <t>唯物主义思潮吸引力+100%</t>
  </si>
  <si>
    <t>promoted_materialist</t>
  </si>
  <si>
    <t>和平主义受镇压</t>
  </si>
  <si>
    <t>和平主义思潮吸引力-75%</t>
  </si>
  <si>
    <t>suppressed_pacifist</t>
  </si>
  <si>
    <t>和平主义受鼓励</t>
  </si>
  <si>
    <t>和平主义思潮吸引力+100%</t>
  </si>
  <si>
    <t>promoted_pacifist</t>
  </si>
  <si>
    <t>军国主义受镇压</t>
  </si>
  <si>
    <t>军国主义思潮吸引力-75%</t>
  </si>
  <si>
    <t>suppressed_militarist</t>
  </si>
  <si>
    <t>军国主义受鼓励</t>
  </si>
  <si>
    <t>军国主义思潮吸引力+100%</t>
  </si>
  <si>
    <t>promoted_militarist</t>
  </si>
  <si>
    <t>平等主义受镇压</t>
  </si>
  <si>
    <t>平等主义思潮吸引力-75%</t>
  </si>
  <si>
    <t>suppressed_egalitarian</t>
  </si>
  <si>
    <t>平等主义受鼓励</t>
  </si>
  <si>
    <t>平等主义思潮吸引力+100%</t>
  </si>
  <si>
    <t>promoted_egalitarian</t>
  </si>
  <si>
    <t>威权主义受镇压</t>
  </si>
  <si>
    <t>威权主义思潮吸引力-75%</t>
  </si>
  <si>
    <t>suppressed_authoritarian</t>
  </si>
  <si>
    <t>威权主义受鼓励</t>
  </si>
  <si>
    <t>promoted_authoritarian</t>
  </si>
  <si>
    <t>殖民狂潮</t>
  </si>
  <si>
    <t>colonization_fever</t>
  </si>
  <si>
    <t>标准化殖民船</t>
  </si>
  <si>
    <t>殖民船建造速度+100%，殖民船建造花费-50%</t>
  </si>
  <si>
    <t>standardized_colony_ships</t>
  </si>
  <si>
    <t>拾荒者实力</t>
  </si>
  <si>
    <t>scavenger_bot_power</t>
  </si>
  <si>
    <t>虚空孳孽势力</t>
  </si>
  <si>
    <t>hatchling_power</t>
  </si>
  <si>
    <t>缇扬奇族母势力</t>
  </si>
  <si>
    <t>舰船武器伤害+100%</t>
  </si>
  <si>
    <t>elderly_tiyanki_power</t>
  </si>
  <si>
    <t>战略指挥中心外结构</t>
  </si>
  <si>
    <t>海军容量+300，恒星基地伤害+50%，防御平台上限+24，护卫舰建造速度+25%，驱逐舰建造速度+25%，巡洋舰建造速度+25%，战列舰建造速度+25%，子嗣护卫舰建造速度+25%，子嗣驱逐舰建造速度+25%，子嗣巡洋舰建造速度+25%，子嗣战列舰建造速度+25%</t>
  </si>
  <si>
    <t>strategic_coordination_center_modifier</t>
  </si>
  <si>
    <t>能量币短缺</t>
  </si>
  <si>
    <t>energy_deficit</t>
  </si>
  <si>
    <t>矿物短缺</t>
  </si>
  <si>
    <t>岗位生产的合金-50%，岗位生产的消费品-50%，机械人口组装速度降低+75%，石质类人口幸福度-25%，石质类人口增长削减75%</t>
  </si>
  <si>
    <t>minerals_deficit</t>
  </si>
  <si>
    <t>食物短缺</t>
  </si>
  <si>
    <t>生物人口幸福度-25%，生物人口增长削减75%，有机人口组装速度降低+75%</t>
  </si>
  <si>
    <t>food_deficit</t>
  </si>
  <si>
    <t>影响力短缺</t>
  </si>
  <si>
    <t>influence_deficit</t>
  </si>
  <si>
    <t>合金短缺</t>
  </si>
  <si>
    <t>装甲值-75%，舰船武器射速-75%</t>
  </si>
  <si>
    <t>alloys_deficit</t>
  </si>
  <si>
    <t>消费品短缺</t>
  </si>
  <si>
    <t>幸福度-25%，岗位生产的凝聚力-50%，岗位生产的社会学研究-50%，岗位生产的物理学研究-50%，岗位生产的工程学研究-50%</t>
  </si>
  <si>
    <t>consumer_goods_deficit</t>
  </si>
  <si>
    <t>易爆微粒短缺</t>
  </si>
  <si>
    <t>岗位生产的资源-25%</t>
  </si>
  <si>
    <t>volatile_motes_deficit</t>
  </si>
  <si>
    <t>异星天然气短缺</t>
  </si>
  <si>
    <t>exotic_gases_deficit</t>
  </si>
  <si>
    <t>稀有水晶短缺</t>
  </si>
  <si>
    <t>rare_crystals_deficit</t>
  </si>
  <si>
    <t>纳米材料短缺</t>
  </si>
  <si>
    <t>由于缺少纳米材料，转化生产进程已暂停。</t>
  </si>
  <si>
    <t>nanites_deficit</t>
  </si>
  <si>
    <t>泽珞赤字</t>
  </si>
  <si>
    <t>缺乏泽珞会取消所有消耗它的法令。</t>
  </si>
  <si>
    <t>sr_zro_deficit</t>
  </si>
  <si>
    <t>活体金属赤字</t>
  </si>
  <si>
    <t>缺乏活体金属会取消所有消耗它的法令。</t>
  </si>
  <si>
    <t>sr_living_metal_deficit</t>
  </si>
  <si>
    <t>凝聚力短缺</t>
  </si>
  <si>
    <t>稳定度-20，主流思湖吸引力-100%</t>
  </si>
  <si>
    <t>unity_deficit</t>
  </si>
  <si>
    <t>暗物质短缺</t>
  </si>
  <si>
    <t>亚光航速减成75%，行星建造速度-75%</t>
  </si>
  <si>
    <t>dark_matter_deficit</t>
  </si>
  <si>
    <t>成员国产生</t>
  </si>
  <si>
    <t>from_extra_federation_members</t>
  </si>
  <si>
    <t>分部产生的帝国规模+10%，区划产生的帝国规模+10%，恒星系产生的帝国规模+10%，殖民地产生的帝国规模+10%，人口产生的帝国规模+10%</t>
  </si>
  <si>
    <t>empire_size_mods</t>
  </si>
  <si>
    <t>特使</t>
  </si>
  <si>
    <t>指派的领袖技能等级产生的外交权重+10%</t>
  </si>
  <si>
    <t>galactic_community_delegate</t>
  </si>
  <si>
    <t>魅力十足的特工</t>
  </si>
  <si>
    <t>行动难度-2，渗透速度-15%</t>
  </si>
  <si>
    <t>spynetwork_vividsight</t>
  </si>
  <si>
    <t>误作美食</t>
  </si>
  <si>
    <t>行动难度+4</t>
  </si>
  <si>
    <t>spynetwork_drones_hunted</t>
  </si>
  <si>
    <t>有毒的现场作业</t>
  </si>
  <si>
    <t>行动难度+3</t>
  </si>
  <si>
    <t>spynetwork_toxic_field</t>
  </si>
  <si>
    <t>多余的噪声</t>
  </si>
  <si>
    <t>spynetwork_excess_noise</t>
  </si>
  <si>
    <t>“有创业精神”的特工断绝关系</t>
  </si>
  <si>
    <t>渗透速度-10%</t>
  </si>
  <si>
    <t>spynetwork_drain_resources_cutties</t>
  </si>
  <si>
    <t>严格筛查特工</t>
  </si>
  <si>
    <t>渗透速度-20%</t>
  </si>
  <si>
    <t>spynetwork_rigorous_screening</t>
  </si>
  <si>
    <t>令人讨厌的反制措施</t>
  </si>
  <si>
    <t>spynetwork_grisly_countermeasures</t>
  </si>
  <si>
    <t>失去辅助性特工</t>
  </si>
  <si>
    <t>行动难度+2</t>
  </si>
  <si>
    <t>spynetwork_auxiliaries_lost</t>
  </si>
  <si>
    <t>擅长发现的辅助性特工</t>
  </si>
  <si>
    <t>行动难度-1</t>
  </si>
  <si>
    <t>spynetwork_auxiliaries_insight</t>
  </si>
  <si>
    <t>他们知道得太多了</t>
  </si>
  <si>
    <t>行动难度+2，渗透速度-25%</t>
  </si>
  <si>
    <t>spynetwork_auxiliaries_leak</t>
  </si>
  <si>
    <t>失去联络</t>
  </si>
  <si>
    <t>operation_contact_lost</t>
  </si>
  <si>
    <t>多相干扰</t>
  </si>
  <si>
    <t>operation_multiphasic_interference</t>
  </si>
  <si>
    <t>特工负伤</t>
  </si>
  <si>
    <t>operation_grisly_countermeasures</t>
  </si>
  <si>
    <t>卧底</t>
  </si>
  <si>
    <t>派系费同度-15%</t>
  </si>
  <si>
    <t>sleeper_cell_operation_success</t>
  </si>
  <si>
    <t>特使牺牲</t>
  </si>
  <si>
    <t>行动技能+1，间谍网衰退-100%</t>
  </si>
  <si>
    <t>undermining_efforts_stalled</t>
  </si>
  <si>
    <t>信息收集</t>
  </si>
  <si>
    <t>最大渗透等级+5</t>
  </si>
  <si>
    <t>gather_information_infiltration_5</t>
  </si>
  <si>
    <t>最大渗透等级+10</t>
  </si>
  <si>
    <t>gather_information_infiltration_10</t>
  </si>
  <si>
    <t>最大渗透等级+15</t>
  </si>
  <si>
    <t>gather_information_infiltration_15</t>
  </si>
  <si>
    <t>最大渗透等级+20</t>
  </si>
  <si>
    <t>gather_information_infiltration_20</t>
  </si>
  <si>
    <t>焦躁模式</t>
  </si>
  <si>
    <t>kaleidoscope_unnerving_patterns</t>
  </si>
  <si>
    <t>噩兆模式</t>
  </si>
  <si>
    <t>kaleidoscope_ominous_patterns</t>
  </si>
  <si>
    <t>幻吸模式</t>
  </si>
  <si>
    <t>亚光速航速-10%</t>
  </si>
  <si>
    <t>kaleidoscope_pilfering_patterns</t>
  </si>
  <si>
    <t>宽慰模式</t>
  </si>
  <si>
    <t>kaleidoscope_soothing_patterns</t>
  </si>
  <si>
    <t>眩目模式</t>
  </si>
  <si>
    <t>kaleidoscope_dazzling_patterns</t>
  </si>
  <si>
    <t>厌战度</t>
  </si>
  <si>
    <t>每月食物-15%，每月能量币-15%，每月矿物-10%</t>
  </si>
  <si>
    <t>specialist_overlord_war_exhaustion_modifier</t>
  </si>
  <si>
    <t>每月能量币-15%，每月矿物-25%</t>
  </si>
  <si>
    <t>specialist_overlord_war_exhaustion_lithoid_modifier</t>
  </si>
  <si>
    <t>每月能量币-25%，每月合金-15%</t>
  </si>
  <si>
    <t>specialist_overlord_war_exhaustion_robot_modifier</t>
  </si>
  <si>
    <t>网道主导</t>
  </si>
  <si>
    <t>relay_network_stability_edict_modifier</t>
  </si>
  <si>
    <t>网道迁移</t>
  </si>
  <si>
    <t>自动重新安置几率+50%，强制迁移花费-25%</t>
  </si>
  <si>
    <t>relay_network_movement_edict_modifier</t>
  </si>
  <si>
    <t>网道娱乐</t>
  </si>
  <si>
    <t>人口舒适度使用-10%</t>
  </si>
  <si>
    <t>relay_network_amenities_edict_modifier</t>
  </si>
  <si>
    <t>relay_network_amenities_gestalt_edict_modifier</t>
  </si>
  <si>
    <t>分散的荫蔽</t>
  </si>
  <si>
    <t>每月忠诚度变化-1</t>
  </si>
  <si>
    <t>divided_patronage</t>
  </si>
  <si>
    <t>宗主思潮兼容</t>
  </si>
  <si>
    <t>overlord_ethics_compatibility</t>
  </si>
  <si>
    <t>已雇佣的指挥官</t>
  </si>
  <si>
    <t>指挥官花费+100%</t>
  </si>
  <si>
    <t>commanders_cost_mod</t>
  </si>
  <si>
    <t>已任命科学家</t>
  </si>
  <si>
    <t>科学家花费+100%</t>
  </si>
  <si>
    <t>scientists_cost_mod</t>
  </si>
  <si>
    <t>已雇佣的行政官</t>
  </si>
  <si>
    <t>行政官花费+100%</t>
  </si>
  <si>
    <t>officials_cost_mod</t>
  </si>
  <si>
    <t>commanding_presence</t>
  </si>
  <si>
    <t>凝聚力洞见</t>
  </si>
  <si>
    <t>观测哨站的每月凝聚力+5</t>
  </si>
  <si>
    <t>insight_unity_5</t>
  </si>
  <si>
    <t>影响力洞见</t>
  </si>
  <si>
    <t>观测哨站的每月影响力+0.1</t>
  </si>
  <si>
    <t>insight_influence_01</t>
  </si>
  <si>
    <t>物理学洞见</t>
  </si>
  <si>
    <t>观测哨站的每月物理学研究+5</t>
  </si>
  <si>
    <t>insight_physics_5</t>
  </si>
  <si>
    <t>社会学洞见</t>
  </si>
  <si>
    <t>观测哨站的每月社会学研究+5</t>
  </si>
  <si>
    <t>insight_society_5</t>
  </si>
  <si>
    <t>工程学洞见</t>
  </si>
  <si>
    <t>观测哨站的每月工程学研究+5</t>
  </si>
  <si>
    <t>insight_engineering_5</t>
  </si>
  <si>
    <t>星云尘埃云</t>
  </si>
  <si>
    <t>隐形强度+3</t>
  </si>
  <si>
    <t>nebula_cloaking</t>
  </si>
  <si>
    <t>特别遏制协议</t>
  </si>
  <si>
    <t>渗透速度-50%</t>
  </si>
  <si>
    <t>spynetwork_extra_containment</t>
  </si>
  <si>
    <t>被勒索</t>
  </si>
  <si>
    <t>spynetwork_blackmailed</t>
  </si>
  <si>
    <t>禁用信息素</t>
  </si>
  <si>
    <t>行动难度+1</t>
  </si>
  <si>
    <t>spynetwork_hive_no_pheromones</t>
  </si>
  <si>
    <t>贱民</t>
  </si>
  <si>
    <t>operation_pariahs</t>
  </si>
  <si>
    <t>心无旁骛</t>
  </si>
  <si>
    <t>operation_no_more_distractions</t>
  </si>
  <si>
    <t>行贿罪名成立</t>
  </si>
  <si>
    <t>operation_academic_bribery_caught</t>
  </si>
  <si>
    <t>成功行贿</t>
  </si>
  <si>
    <t>行动难度-2</t>
  </si>
  <si>
    <t>operation_academic_bribery</t>
  </si>
  <si>
    <t>负伤特工</t>
  </si>
  <si>
    <t>operation_stricken_operatives</t>
  </si>
  <si>
    <t>星界裂隙难度提升</t>
  </si>
  <si>
    <t>星界裂隙探索难度+2</t>
  </si>
  <si>
    <t>astral_rift_difficulty_increase_2</t>
  </si>
  <si>
    <t>星界裂隙探索难度+1</t>
  </si>
  <si>
    <t>astral_rift_difficulty_increase_1</t>
  </si>
  <si>
    <t>星界裂隙难度降低</t>
  </si>
  <si>
    <t>星界裂隙探索难度-3</t>
  </si>
  <si>
    <t>astral_rift_difficulty_decrease_3</t>
  </si>
  <si>
    <t>星界裂隙探索难度-2</t>
  </si>
  <si>
    <t>astral_rift_difficulty_decrease_2</t>
  </si>
  <si>
    <t>星界裂隙探索难度-1</t>
  </si>
  <si>
    <t>astral_rift_difficulty_decrease_1</t>
  </si>
  <si>
    <t>基础风暴修正</t>
  </si>
  <si>
    <t>紧急超光速脱离受损风险+60%</t>
  </si>
  <si>
    <t>storm_base_modifier</t>
  </si>
  <si>
    <t>紧急超光速脱离受损风险+100%</t>
  </si>
  <si>
    <t>nexus_storm_modifier</t>
  </si>
  <si>
    <t>风暴统一修正</t>
  </si>
  <si>
    <t>国家风暴凝聚力产出+1</t>
  </si>
  <si>
    <t>storm_unity_gain_modifier</t>
  </si>
  <si>
    <t>粒子风暴舰船统一修正</t>
  </si>
  <si>
    <t>国家风暴凝聚力产出+2</t>
  </si>
  <si>
    <t>particle_storm_ship_unity_gain_modifier</t>
  </si>
  <si>
    <t>风暴吸引场修正</t>
  </si>
  <si>
    <t>星系风暴作用+1</t>
  </si>
  <si>
    <t>storm_attraction_field_modifier</t>
  </si>
  <si>
    <t>风暴驱斥场修正</t>
  </si>
  <si>
    <t>星系风暴作用-1</t>
  </si>
  <si>
    <t>storm_repelling_field_modifier</t>
  </si>
  <si>
    <t>典藏主义传统完成</t>
  </si>
  <si>
    <t>遗珍启用花费-15%</t>
  </si>
  <si>
    <t>archivism_finisher_collection_modifier</t>
  </si>
  <si>
    <t>谈判专家</t>
  </si>
  <si>
    <t>外交权重+1%</t>
  </si>
  <si>
    <t>archivism_expert_negociation_modifier</t>
  </si>
  <si>
    <t>星海收割者</t>
  </si>
  <si>
    <t>每月凝聚力+5</t>
  </si>
  <si>
    <t>archivism_expert_negociation_homicidal_modifier</t>
  </si>
  <si>
    <t>无瑕展览</t>
  </si>
  <si>
    <t>异星奇景标本产出+5%</t>
  </si>
  <si>
    <t>archivism_flawless_display_modifier_xeno_geology</t>
  </si>
  <si>
    <t>美学大观标本产出+5%</t>
  </si>
  <si>
    <t>archivism_flawless_display_modifier_aesthetic_wonder</t>
  </si>
  <si>
    <t>星海往事标本产出+5%</t>
  </si>
  <si>
    <t>archivism_flawless_display_modifier_historical_item</t>
  </si>
  <si>
    <t>starbase_shipyard_artificial_build_cost_mult</t>
  </si>
  <si>
    <t>dummy_modifier_starbase_shipyard_artificial_build_cost_mult</t>
  </si>
  <si>
    <t>3.14星球修正代码（2024.11.20）</t>
  </si>
  <si>
    <t>本条收录了星球修正代码（实际输入代码时都可生效），包括恒星，殖民地及其他星球。通过更改添加/删除代码和天数填入，天数为-1时为永久。如果需要在星球和舰队上加修正选中星球或者舰队以后再输入。
本篇修正部分正常不会出现在游戏中，部分事件已失效但修正没删，或者需要关闭某些DLC才会出现。</t>
  </si>
  <si>
    <t>自然
生成</t>
  </si>
  <si>
    <t>变幻莫测的天气</t>
  </si>
  <si>
    <t>宜居性-10%，幸福度-5%，岗位生产的能量币+20%，发电区划最大建造数量+4</t>
  </si>
  <si>
    <t>hazardous_weather</t>
  </si>
  <si>
    <t>闹事的动物</t>
  </si>
  <si>
    <t>宜居性-10%，幸福度-5%，岗位生产的社会学研究+20%</t>
  </si>
  <si>
    <t>dangerous_wildlife</t>
  </si>
  <si>
    <t>弱磁场</t>
  </si>
  <si>
    <t>宜居性-5%，人口增长速度-5%，岗位生产的物理学研究+10%</t>
  </si>
  <si>
    <t>weak_magnetic_field</t>
  </si>
  <si>
    <t>强力磁场</t>
  </si>
  <si>
    <t>技工产出的物理学研究+1，发电区划最大建造数量+4</t>
  </si>
  <si>
    <t>strong_magnetic_field</t>
  </si>
  <si>
    <t>不稳定的构造</t>
  </si>
  <si>
    <t>宜居性-10%，幸福度-5%，岗位生产的工程学研究+20%</t>
  </si>
  <si>
    <t>unstable_tectonics</t>
  </si>
  <si>
    <t>最大区划数-30%，农业区划最大建造数量-3</t>
  </si>
  <si>
    <t>tidal_locked</t>
  </si>
  <si>
    <t>气陨星核</t>
  </si>
  <si>
    <t>chthonian_planet</t>
  </si>
  <si>
    <t>小行星撞击</t>
  </si>
  <si>
    <t>宜居性-5%，岗位生产的矿物+5%，采矿区划最大建造数量+2</t>
  </si>
  <si>
    <t>asteroid_impacts</t>
  </si>
  <si>
    <t>卫星繁多</t>
  </si>
  <si>
    <t>extensive_moon_system</t>
  </si>
  <si>
    <t>碳化世界</t>
  </si>
  <si>
    <t>carbon_world</t>
  </si>
  <si>
    <t>狂野之风</t>
  </si>
  <si>
    <t>宜居性-5%，幸福度-5%，岗位生产的物理学研究+20%</t>
  </si>
  <si>
    <t>wild_storms</t>
  </si>
  <si>
    <t>高品质矿物</t>
  </si>
  <si>
    <t>岗位生产的矿物+15%，采矿区划最大建造数量+4</t>
  </si>
  <si>
    <t>mineral_rich</t>
  </si>
  <si>
    <t>超品矿物</t>
  </si>
  <si>
    <t>岗位生产的矿物+25%，采矿区划最大建造数量+8</t>
  </si>
  <si>
    <t>ultra_rich</t>
  </si>
  <si>
    <t>低品矿物</t>
  </si>
  <si>
    <t>岗位生产的矿物-25%，采矿区划最大建造数量-3</t>
  </si>
  <si>
    <t>mineral_poor</t>
  </si>
  <si>
    <t>岗位生产的社会学研究+25%</t>
  </si>
  <si>
    <t>titanic_life</t>
  </si>
  <si>
    <t>美味巨兽</t>
  </si>
  <si>
    <t>岗位生产的食物+30%，巨兽猎手岗位+1，每20个人口提供+1个巨兽猎手岗位，农业区划最大建造数量+6</t>
  </si>
  <si>
    <t>eat_the_titans</t>
  </si>
  <si>
    <t>小行星带</t>
  </si>
  <si>
    <t>矿工产出的工程学研究+1，采矿区划最大建造数量+4</t>
  </si>
  <si>
    <t>asteroid_belt</t>
  </si>
  <si>
    <t>自然景观</t>
  </si>
  <si>
    <t>幸福度+5%，迁入吸引力+25%，自动强制迁移目标概率+25%</t>
  </si>
  <si>
    <t>natural_beauty</t>
  </si>
  <si>
    <t>催情大气</t>
  </si>
  <si>
    <t>宜居性+5%，人口增长速度+10%，主流思潮吸引力-20%</t>
  </si>
  <si>
    <t>atmospheric_aphrodisiac</t>
  </si>
  <si>
    <t>致幻大气</t>
  </si>
  <si>
    <t>生物人口幸福度+5%，石质类人口幸福度+5%，岗位生产的物理学研究+10%，劳工人口资源产出-5%</t>
  </si>
  <si>
    <t>atmospheric_hallucinogen</t>
  </si>
  <si>
    <t>过滤的致幻大气</t>
  </si>
  <si>
    <t>幸福度+10%，岗位生产的物理学研究+10%</t>
  </si>
  <si>
    <t>atmospheric_hallucinogen_good</t>
  </si>
  <si>
    <t>郁郁葱葱</t>
  </si>
  <si>
    <t>宣居性+10%，岗位生产的食物+20%，农业区划最大建造数量+4</t>
  </si>
  <si>
    <t>lush_planet</t>
  </si>
  <si>
    <t>苍茫大地</t>
  </si>
  <si>
    <t>宜居性-10%，农夫产出的食物-1，农业区划最大建造数量-4</t>
  </si>
  <si>
    <t>bleak_planet</t>
  </si>
  <si>
    <t>辐照天地</t>
  </si>
  <si>
    <t>宜居性-10%，生物人口幸福度-20%，石质类人口幸福度-20%，岗位生产的食物-50%，农业区划最大建造数量-6，采矿区划最大建造数量+2</t>
  </si>
  <si>
    <t>irradiated_planet</t>
  </si>
  <si>
    <t>低重力</t>
  </si>
  <si>
    <t>建筑花费-10%，宜居性-5%</t>
  </si>
  <si>
    <t>low_gravity</t>
  </si>
  <si>
    <t>高重力</t>
  </si>
  <si>
    <t>建筑花费+10%，区划花费+10%，宜居性-5%，最大区划数+2</t>
  </si>
  <si>
    <t>high_gravity</t>
  </si>
  <si>
    <t>丰富的地热活动</t>
  </si>
  <si>
    <t>技工产出的工程学研究+1，发电区划最大建造数量+4</t>
  </si>
  <si>
    <t>abundant_geothermal_activity</t>
  </si>
  <si>
    <t>地底野生动物</t>
  </si>
  <si>
    <t>最大区划数+2，建筑与区划维护费+20%，矿工产出的社会学研究+1，采矿区划最大建造数量+4</t>
  </si>
  <si>
    <t>subterranean_wildlife</t>
  </si>
  <si>
    <t>丰富的菌群</t>
  </si>
  <si>
    <t>农业区划最大建造数量+4，农夫产出的社会学研究+1</t>
  </si>
  <si>
    <t>rich_mircoflora</t>
  </si>
  <si>
    <t>环境改造候选</t>
  </si>
  <si>
    <t>terraforming_candidate</t>
  </si>
  <si>
    <t>冰封环境改造候选</t>
  </si>
  <si>
    <t>frozen_terraforming_candidate</t>
  </si>
  <si>
    <t>剧毒环境改造候选</t>
  </si>
  <si>
    <t>toxic_terraforming_candidate</t>
  </si>
  <si>
    <t>超级生态系统</t>
  </si>
  <si>
    <t>农夫产出的食物+2，人口食物维护费-200%，行星建造速度-50%，岗位产出的矿物-，30%</t>
  </si>
  <si>
    <t>hyper_ecosystem</t>
  </si>
  <si>
    <t>温顺生物群</t>
  </si>
  <si>
    <t>宜居性+10%，幸福度+5%，岗位产出的社会学研究+25%</t>
  </si>
  <si>
    <t>docile_fauna</t>
  </si>
  <si>
    <t>近期火山喷发</t>
  </si>
  <si>
    <t>recent_eruption</t>
  </si>
  <si>
    <t>组织生长刺激物</t>
  </si>
  <si>
    <t>人口增长速度+10%，幸福度-10%，稳定度-5</t>
  </si>
  <si>
    <t>tissue_growth_stimulants</t>
  </si>
  <si>
    <t>爆发增殖式真菌型住宅单元</t>
  </si>
  <si>
    <t>explosive_fungifoam_housing</t>
  </si>
  <si>
    <t>本土蜂巢</t>
  </si>
  <si>
    <t>舒适度+10%，行星建造速度+10%，岗位生产的食物+10%</t>
  </si>
  <si>
    <t>larionessi_planet_modifier</t>
  </si>
  <si>
    <t>眠梦仪</t>
  </si>
  <si>
    <t>岗位生产的资源+20%，稳定度+10</t>
  </si>
  <si>
    <t>the_memorex</t>
  </si>
  <si>
    <t>全知裂爪龙</t>
  </si>
  <si>
    <t>行星探测范围+10，行星超空间探测距离+10</t>
  </si>
  <si>
    <t>all_seeing_shard</t>
  </si>
  <si>
    <t>反应堆过载</t>
  </si>
  <si>
    <t>岗位能量币维护费-50%</t>
  </si>
  <si>
    <t>reactor_overdrive</t>
  </si>
  <si>
    <t>幽魂灌注大气</t>
  </si>
  <si>
    <t>轨道轰炸伤害-25%</t>
  </si>
  <si>
    <t>infused_atmosphere</t>
  </si>
  <si>
    <t>龙牙</t>
  </si>
  <si>
    <t>稳定度+10，迁入吸引力+25%</t>
  </si>
  <si>
    <t>ether_trophy</t>
  </si>
  <si>
    <t>裂爪之眼</t>
  </si>
  <si>
    <t>劳工人口资源产出+5%，低级子个体产出+5%，威权主义思潮吸引力+50%</t>
  </si>
  <si>
    <t>shard_trophy</t>
  </si>
  <si>
    <t>自动无畏战舰反应堆</t>
  </si>
  <si>
    <t>岗位能量币维护费-15%，区划与建筑能量币维护费-15%</t>
  </si>
  <si>
    <t>dread_trophy</t>
  </si>
  <si>
    <t>祖姆鞭毛</t>
  </si>
  <si>
    <t>每月有机人口生长+1，稳定度-5</t>
  </si>
  <si>
    <t>tiyanki_trophy</t>
  </si>
  <si>
    <t>烧毁的祖姆鞭毛</t>
  </si>
  <si>
    <t>burnt_tiyanki_trophy</t>
  </si>
  <si>
    <t>天龙羽翼</t>
  </si>
  <si>
    <t>最大区划数+20%，岗位生产的物理学研究+20%</t>
  </si>
  <si>
    <t>sky_dragon_trophy</t>
  </si>
  <si>
    <t>拾荒机器人压缩器</t>
  </si>
  <si>
    <t>岗位生产的合金+20%</t>
  </si>
  <si>
    <t>scavenger_trophy</t>
  </si>
  <si>
    <t>幽魂散布器囊</t>
  </si>
  <si>
    <t>岗位生产的凝聚力+15%，幸福度+10%</t>
  </si>
  <si>
    <t>wraith_trophy</t>
  </si>
  <si>
    <t>恐怖负相物质</t>
  </si>
  <si>
    <t>岗位生产的社会学研究+15%，岗位生产的物理学研究+15%，岗位生产的工程学研究+15%</t>
  </si>
  <si>
    <t>horror_study_trophy</t>
  </si>
  <si>
    <t>不稳定恐怖负相物质</t>
  </si>
  <si>
    <t>岗位生产的社会学研究+25%，岗位生产的物理学研究+25%，岗位生产的工程学研究+25%，稳定度-20</t>
  </si>
  <si>
    <t>horror_study_trophy2</t>
  </si>
  <si>
    <t>岗位生产的凝聚力+15%</t>
  </si>
  <si>
    <t>horror_deify_trophy</t>
  </si>
  <si>
    <t>岗位生产的凝聚力+25%，稳定度-20</t>
  </si>
  <si>
    <t>horror_deify_trophy2</t>
  </si>
  <si>
    <t>岗位生产的凝聚力+100%，岗位生产的社会学研究+100%，岗位生产的物理学研究+100%，岗位生产的工程学研究+100%，稳定度-20，迁入吸引力-200%，主流思潮吸引力-100000%</t>
  </si>
  <si>
    <t>horror_too_late</t>
  </si>
  <si>
    <t>已稳定恐怖负相物质</t>
  </si>
  <si>
    <t>岗位生产的凝聚力+50%，岗位生产的社会学研究+50%，岗位生产的物理学研究+50%，岗位生产的工程学研究+50%</t>
  </si>
  <si>
    <t>horror_stabilized</t>
  </si>
  <si>
    <t>神秘堡垒舱室</t>
  </si>
  <si>
    <t>舒适度+15，住房+15</t>
  </si>
  <si>
    <t>fortress_trophy</t>
  </si>
  <si>
    <t>净化虚空孳孽毒腺</t>
  </si>
  <si>
    <t>宜居性+15%，岗位生产的社会学研究+10%</t>
  </si>
  <si>
    <t>voidspawn_trophy</t>
  </si>
  <si>
    <t>虚空孳孽污染物</t>
  </si>
  <si>
    <t>宜居性-15%，人口维护费+10%</t>
  </si>
  <si>
    <t>voidspawn_contaminant</t>
  </si>
  <si>
    <t>噬星者卵鞘</t>
  </si>
  <si>
    <t>岗位生产的能量币+5%，我们可以执行吞噬恒星操作。</t>
  </si>
  <si>
    <t>stellar_devourer_trophy</t>
  </si>
  <si>
    <t>恒星低产</t>
  </si>
  <si>
    <t>岗位生产的能量币-5%，宜居性-5%</t>
  </si>
  <si>
    <t>low_stellar_output_1</t>
  </si>
  <si>
    <t>岗位生产的能量币-10%，宜居性-10%，稳定度-5</t>
  </si>
  <si>
    <t>low_stellar_output_2</t>
  </si>
  <si>
    <t>岗位生产的能量币-20%，宜居性-20%，稳定度-10</t>
  </si>
  <si>
    <t>low_stellar_output_3</t>
  </si>
  <si>
    <t>black_hole_pantagruel</t>
  </si>
  <si>
    <t>脉冲萌发</t>
  </si>
  <si>
    <t>germinating_wraith</t>
  </si>
  <si>
    <t>宜居性-5%，幸福度-5%，岗位生产的社会学研究+20%</t>
  </si>
  <si>
    <t>egg_rifts</t>
  </si>
  <si>
    <t>对外星物体的研究</t>
  </si>
  <si>
    <t>岗位生产的物理学研究+30%，岗位生产的社会学研究+30%，岗位生产的工程学研究+30%</t>
  </si>
  <si>
    <t>enigmatic_cache_in_orbit</t>
  </si>
  <si>
    <t>migrating_forests</t>
  </si>
  <si>
    <t>温顺的迁徙森林</t>
  </si>
  <si>
    <t>migrating_forests_2</t>
  </si>
  <si>
    <t>太空墓地</t>
  </si>
  <si>
    <t>dead_creatures</t>
  </si>
  <si>
    <t>星空舰塚</t>
  </si>
  <si>
    <t>starship_graveyard</t>
  </si>
  <si>
    <t>有机星舰</t>
  </si>
  <si>
    <t>organic_starship</t>
  </si>
  <si>
    <t>遗弃之城</t>
  </si>
  <si>
    <t>abandoned_cities</t>
  </si>
  <si>
    <t>地下海洋</t>
  </si>
  <si>
    <t>subterranean_ocean</t>
  </si>
  <si>
    <t>加固的飞地</t>
  </si>
  <si>
    <t>岗位生产的矿物-30%</t>
  </si>
  <si>
    <t>colony_enclaves</t>
  </si>
  <si>
    <t>外星人保留地</t>
  </si>
  <si>
    <t>岗位生产的矿物-10%</t>
  </si>
  <si>
    <t>primitive_reservation</t>
  </si>
  <si>
    <t>大气层生态系统</t>
  </si>
  <si>
    <t>atmospheric_ecosystem</t>
  </si>
  <si>
    <t>小行星上的生命</t>
  </si>
  <si>
    <t>asteroid_life</t>
  </si>
  <si>
    <t>粪化石小行星</t>
  </si>
  <si>
    <t>asteroid_coprolite</t>
  </si>
  <si>
    <t>废弃船厂</t>
  </si>
  <si>
    <t>derelict_shipyard</t>
  </si>
  <si>
    <t>垃圾场</t>
  </si>
  <si>
    <t>junkyard</t>
  </si>
  <si>
    <t>武器标靶</t>
  </si>
  <si>
    <t>target_range</t>
  </si>
  <si>
    <t>坠毁的矿石货船</t>
  </si>
  <si>
    <t>ore_freighter</t>
  </si>
  <si>
    <t>浮空殖民地</t>
  </si>
  <si>
    <t>aerostat_colonies</t>
  </si>
  <si>
    <t>debris_field</t>
  </si>
  <si>
    <t>究极风暴</t>
  </si>
  <si>
    <t>extreme_storms</t>
  </si>
  <si>
    <t>珍宝卫星</t>
  </si>
  <si>
    <t>precious_moon</t>
  </si>
  <si>
    <t>asteroid_collision</t>
  </si>
  <si>
    <t>微型奇点</t>
  </si>
  <si>
    <t>microsingularity</t>
  </si>
  <si>
    <t>外星手迹</t>
  </si>
  <si>
    <t>alien_writing</t>
  </si>
  <si>
    <t>被牵引的小行星</t>
  </si>
  <si>
    <t>towed_asteroid</t>
  </si>
  <si>
    <t>核毁灭</t>
  </si>
  <si>
    <t>nuclear_devastation</t>
  </si>
  <si>
    <t>伽马线爆</t>
  </si>
  <si>
    <t>gamma_ray</t>
  </si>
  <si>
    <t>失控温室效应</t>
  </si>
  <si>
    <t>greenhouse_effect</t>
  </si>
  <si>
    <t>氨生物圈</t>
  </si>
  <si>
    <t>ammonia_biosphere</t>
  </si>
  <si>
    <t>硅基生命</t>
  </si>
  <si>
    <t>silicon_lifeforms</t>
  </si>
  <si>
    <t>殖民地遗迹</t>
  </si>
  <si>
    <t>colony_ruins</t>
  </si>
  <si>
    <t>外星壁画</t>
  </si>
  <si>
    <t>alien_mural</t>
  </si>
  <si>
    <t>生态受损</t>
  </si>
  <si>
    <t>damaged_ecology</t>
  </si>
  <si>
    <t>适应共存</t>
  </si>
  <si>
    <t>friendly_trees</t>
  </si>
  <si>
    <t>地下文明</t>
  </si>
  <si>
    <t>subterranean_civilization</t>
  </si>
  <si>
    <t>地下城市</t>
  </si>
  <si>
    <t>subterranean_expansion</t>
  </si>
  <si>
    <t>达斯纳克首都</t>
  </si>
  <si>
    <t>gas_giant_civ</t>
  </si>
  <si>
    <t>达斯纳克殖民地</t>
  </si>
  <si>
    <t>gas_giant_colony</t>
  </si>
  <si>
    <t>废弃的环境改造计划</t>
  </si>
  <si>
    <t>岗位生产的食物-20%，幸福度-10%</t>
  </si>
  <si>
    <t>abandoned_terraforming</t>
  </si>
  <si>
    <t>古代环境改造技术</t>
  </si>
  <si>
    <t>人口增长速度+20%</t>
  </si>
  <si>
    <t>gaia_world</t>
  </si>
  <si>
    <t>掠杀怪物</t>
  </si>
  <si>
    <t>mutant_stalker</t>
  </si>
  <si>
    <t>区划花费-25%</t>
  </si>
  <si>
    <t>wasteland_infrastructure</t>
  </si>
  <si>
    <t>wasteland_radiation</t>
  </si>
  <si>
    <t>建筑花费-10%</t>
  </si>
  <si>
    <t>wasteland_orbital_debris</t>
  </si>
  <si>
    <t>可提升的物种</t>
  </si>
  <si>
    <t>upliftable_species</t>
  </si>
  <si>
    <t>古代自动化技术</t>
  </si>
  <si>
    <t>ancient_automation</t>
  </si>
  <si>
    <t>ancient_factory</t>
  </si>
  <si>
    <t>机器人劳工</t>
  </si>
  <si>
    <t>robot_workers</t>
  </si>
  <si>
    <t>古代铸造星球</t>
  </si>
  <si>
    <t>ancient_forgeworld</t>
  </si>
  <si>
    <t>古代轨道武器</t>
  </si>
  <si>
    <t>ancient_weapon</t>
  </si>
  <si>
    <t>模糊的过往</t>
  </si>
  <si>
    <t>岗位生产的物理学研究+10%，岗位生产的社会学研究+10%，岗位生产的工程学研究+10%，幸福度-15%</t>
  </si>
  <si>
    <t>planet_uncertain_past</t>
  </si>
  <si>
    <t>近期板块变动</t>
  </si>
  <si>
    <t>recent_quake</t>
  </si>
  <si>
    <t>发现彗星</t>
  </si>
  <si>
    <t>recent_comet</t>
  </si>
  <si>
    <t>近期陨石撞击</t>
  </si>
  <si>
    <t>recent_impact</t>
  </si>
  <si>
    <t>岗位生产的物理学研究+20%，岗位生产的社会学研究+20%，岗位生产的工程学研究+20%</t>
  </si>
  <si>
    <t>magnetic_research_boost</t>
  </si>
  <si>
    <t>magnetic_disruption</t>
  </si>
  <si>
    <t>森林大火</t>
  </si>
  <si>
    <t>岗位生产的食物-20%</t>
  </si>
  <si>
    <t>forest_fire</t>
  </si>
  <si>
    <t>民族主义者的腐败</t>
  </si>
  <si>
    <t>岗位生产的资源-10%</t>
  </si>
  <si>
    <t>nationalist_corruption</t>
  </si>
  <si>
    <t>分离主义者罢工</t>
  </si>
  <si>
    <t>岗位生产的资源-40%</t>
  </si>
  <si>
    <t>planet_separatist_strikes</t>
  </si>
  <si>
    <t>行星分离主义支持者</t>
  </si>
  <si>
    <t>planet_separatist_supporter</t>
  </si>
  <si>
    <t>星域分离主义支持者</t>
  </si>
  <si>
    <t>sector_separatist_supporter</t>
  </si>
  <si>
    <t>升温</t>
  </si>
  <si>
    <t>宜居性-25%，幸福度-25%</t>
  </si>
  <si>
    <t>stellarite_high_temp</t>
  </si>
  <si>
    <t>降温</t>
  </si>
  <si>
    <t>stellarite_low_temp</t>
  </si>
  <si>
    <t>移动之岛</t>
  </si>
  <si>
    <t>住房-10%，岗位生产的社会学研究+15%</t>
  </si>
  <si>
    <t>turtle_world_modifier</t>
  </si>
  <si>
    <t>在尼玛的背上</t>
  </si>
  <si>
    <t>turtle_world_modifier_alone</t>
  </si>
  <si>
    <t>奴役尼玛</t>
  </si>
  <si>
    <t>住房-10%，岗位生产的社会学研究+15%，建筑花费-10%，区划花费-10%</t>
  </si>
  <si>
    <t>turtle_world_slaves_modifier</t>
  </si>
  <si>
    <t>执行尼玛奴役</t>
  </si>
  <si>
    <t>威权主义思潮吸引力+70%</t>
  </si>
  <si>
    <t>embraced_turtle_slavery_modifier</t>
  </si>
  <si>
    <t>环境恶化</t>
  </si>
  <si>
    <t>relentless_industrialists_tomb</t>
  </si>
  <si>
    <t>垃圾环带</t>
  </si>
  <si>
    <t>幸福度-5%，迁入吸引力-25%</t>
  </si>
  <si>
    <t>trash_rings</t>
  </si>
  <si>
    <t>天清空净</t>
  </si>
  <si>
    <t>幸福度+20%，稳定度+10，岗位生产的凝聚力+50%，迁入吸引力+10%</t>
  </si>
  <si>
    <t>clear_skies</t>
  </si>
  <si>
    <t>流星</t>
  </si>
  <si>
    <t>幸福度+15%，人口舒适度使用-15%，迁入吸引力+15%</t>
  </si>
  <si>
    <t>shooting_stars</t>
  </si>
  <si>
    <t>封锁之地</t>
  </si>
  <si>
    <t>幸福度-15%，迁入吸引力-100%，岗位生产的资源-15%</t>
  </si>
  <si>
    <t>ground_locked</t>
  </si>
  <si>
    <t>上涨的水面</t>
  </si>
  <si>
    <t>active_melting</t>
  </si>
  <si>
    <t>雪球效应</t>
  </si>
  <si>
    <t>宜居性-20%，岗位生产的资源+25%</t>
  </si>
  <si>
    <t>boosted_melting</t>
  </si>
  <si>
    <t>远古病毒</t>
  </si>
  <si>
    <t>人口增长速度-10%，迁入吸引力-50%</t>
  </si>
  <si>
    <t>ancient_plague</t>
  </si>
  <si>
    <t>谋杀性的预防措施</t>
  </si>
  <si>
    <t>幸福度-25%</t>
  </si>
  <si>
    <t>cruel_actions</t>
  </si>
  <si>
    <t>停止生产</t>
  </si>
  <si>
    <t>halted_production</t>
  </si>
  <si>
    <t>生态紧急状况</t>
  </si>
  <si>
    <t>ecological_emergency</t>
  </si>
  <si>
    <t>宜居性-20%</t>
  </si>
  <si>
    <t>alien_infestation</t>
  </si>
  <si>
    <t>驯化外星动物</t>
  </si>
  <si>
    <t>住房-5%，岗位生产的社会学研究+10%</t>
  </si>
  <si>
    <t>adopted_aliens</t>
  </si>
  <si>
    <t>不太可能的纽带</t>
  </si>
  <si>
    <t>幸福度+10%，人口舒适度使用-20%</t>
  </si>
  <si>
    <t>national_pets</t>
  </si>
  <si>
    <t>极限灭绝</t>
  </si>
  <si>
    <t>人口增长减少-100%，迁入吸引力-100%，陆军花费-50%，陆军建造速度+100%</t>
  </si>
  <si>
    <t>rodent_war</t>
  </si>
  <si>
    <t>碍事的太空电梯</t>
  </si>
  <si>
    <t>岗位生产的矿物-20%</t>
  </si>
  <si>
    <t>drone_space_elevator</t>
  </si>
  <si>
    <t>矿物无人机的礼物</t>
  </si>
  <si>
    <t>drone_mineral_gift</t>
  </si>
  <si>
    <t>坠毁的第一联盟人造卫星</t>
  </si>
  <si>
    <t>drone_fl_satellite</t>
  </si>
  <si>
    <t>石脑</t>
  </si>
  <si>
    <t>rock_brain</t>
  </si>
  <si>
    <t>狡猾的植物</t>
  </si>
  <si>
    <t>cunning_flora</t>
  </si>
  <si>
    <t>神奇的植物</t>
  </si>
  <si>
    <t>fascinating_flora</t>
  </si>
  <si>
    <t>远古基因库</t>
  </si>
  <si>
    <t>old_genetic_library</t>
  </si>
  <si>
    <t>泽珞冰晶</t>
  </si>
  <si>
    <t>zro_ice</t>
  </si>
  <si>
    <t>暗物质漏斗</t>
  </si>
  <si>
    <t>dark_matter_funnel</t>
  </si>
  <si>
    <t>信息素，第一阶段</t>
  </si>
  <si>
    <t>pheromoned_1</t>
  </si>
  <si>
    <t>信息素，第二阶段</t>
  </si>
  <si>
    <t>岗位生产的资源-15%</t>
  </si>
  <si>
    <t>pheromoned_2</t>
  </si>
  <si>
    <t>信息素，解决方法</t>
  </si>
  <si>
    <t>岗位生产的资源+10%</t>
  </si>
  <si>
    <t>depheromoned_1</t>
  </si>
  <si>
    <t>信息素，第三阶段</t>
  </si>
  <si>
    <t>迁入吸引力-75%，迁出推动力-75%</t>
  </si>
  <si>
    <t>pheromoned_3</t>
  </si>
  <si>
    <t>信息素，第四阶段</t>
  </si>
  <si>
    <t>岗位生产的资源+5%，幸福度-10%</t>
  </si>
  <si>
    <t>pheromoned_4</t>
  </si>
  <si>
    <t>信息素排毒</t>
  </si>
  <si>
    <t>pheromoned_detox</t>
  </si>
  <si>
    <t>信息素悲剧</t>
  </si>
  <si>
    <t>幸福度-10%，每月凝聚力-10%</t>
  </si>
  <si>
    <t>pheromoned_grief</t>
  </si>
  <si>
    <t>艰难的开端</t>
  </si>
  <si>
    <t>岗位生产的矿物-5%</t>
  </si>
  <si>
    <t>uplift_rocky</t>
  </si>
  <si>
    <t>令人不愉快的实验</t>
  </si>
  <si>
    <t>幸福度-15%</t>
  </si>
  <si>
    <t>unhappy_with_experiments</t>
  </si>
  <si>
    <t>无实验低产出</t>
  </si>
  <si>
    <t>岗位生产的社会学研究-20%</t>
  </si>
  <si>
    <t>unproductive_without_experiments</t>
  </si>
  <si>
    <t>蜃月</t>
  </si>
  <si>
    <t>projecting_moon</t>
  </si>
  <si>
    <t>失衡的生态系统</t>
  </si>
  <si>
    <t>unbalanced_ecosystem</t>
  </si>
  <si>
    <t>丰饶</t>
  </si>
  <si>
    <t>cornucopia</t>
  </si>
  <si>
    <t>原矿石</t>
  </si>
  <si>
    <t>raw_materials</t>
  </si>
  <si>
    <t>皮影戏</t>
  </si>
  <si>
    <t>shadow_play</t>
  </si>
  <si>
    <t>诡变多端</t>
  </si>
  <si>
    <t>grimacing</t>
  </si>
  <si>
    <t>comet_sighted_negative</t>
  </si>
  <si>
    <t>comet_sighted_positive</t>
  </si>
  <si>
    <t>刹车痕迹</t>
  </si>
  <si>
    <t>skid_marks</t>
  </si>
  <si>
    <t>死亡赛道</t>
  </si>
  <si>
    <t>dust_circuits</t>
  </si>
  <si>
    <t>不寻常的地壳</t>
  </si>
  <si>
    <t>unusual_tectonics</t>
  </si>
  <si>
    <t>星际文化冲击</t>
  </si>
  <si>
    <t>幸福度-10%，岗位生产的矿物-75%，岗位生产的能量币-75%，岗位生产的物理学研究-100%，岗位生产的工程学研究-100%，岗位生产的社会学研究-100%</t>
  </si>
  <si>
    <t>culture_shock_stone_age</t>
  </si>
  <si>
    <t>幸福度-10%，岗位生产的矿物-50%，岗位生产的能量币-50%，岗位生产的物理学研究-100%，岗位生产的工程学研究-100%，岗位生产的社会学研究-100%</t>
  </si>
  <si>
    <t>culture_shock_bronze_age</t>
  </si>
  <si>
    <t>幸福度-10%，岗位生产的矿物-45%，岗位生产的能量币-45%，岗位生产的物理学研究-100%，岗位生产的工程学研究-100%，岗位生产的社会学研究-100%</t>
  </si>
  <si>
    <t>culture_shock_iron_age</t>
  </si>
  <si>
    <t>幸福度-10%，岗位生产的矿物-40%，岗位生产的能量币-40%，岗位生产的物理学研究-100%，岗位生产的工程学研究-100%，岗位生产的社会学研究-100%</t>
  </si>
  <si>
    <t>culture_shock_late_medieval_age</t>
  </si>
  <si>
    <t>幸福度-10%，岗位生产的矿物-35%，岗位生产的能量币-35%，岗位生产的物理学研究-100%，岗位生产的工程学研究-100%，岗位生产的社会学研究-100%</t>
  </si>
  <si>
    <t>culture_shock_renaissance_age</t>
  </si>
  <si>
    <t>幸福度-10%，岗位生产的矿物-30%，岗位生产的能量币-30%，岗位生产的物理学研究-100%，岗位生产的工程学研究-100%，岗位生产的社会学研究-100%</t>
  </si>
  <si>
    <t>culture_shock_steam_age</t>
  </si>
  <si>
    <t>幸福度-10%，岗位生产的矿物-25%，岗位生产的能量币-25%，岗位生产的物理学研究-80%，岗位生产的工程学研究-80%，岗位生产的社会学研究-80%</t>
  </si>
  <si>
    <t>culture_shock_industrial_age</t>
  </si>
  <si>
    <t>幸福度-10%，岗位生产的矿物-20%，岗位生产的能量币-20%，岗位生产的物理学研究-60%，岗位生产的工程学研究-60%，岗位生产的社会学研究-60%</t>
  </si>
  <si>
    <t>culture_shock_machine_age</t>
  </si>
  <si>
    <t>幸福度-10%，岗位生产的矿物-15%，岗位生产的能量币-15%，岗位生产的物理学研究-40%，岗位生产的工程学研究-40%，岗位生产的社会学研究-40%</t>
  </si>
  <si>
    <t>culture_shock_atomic_age</t>
  </si>
  <si>
    <t>幸福度-10%，岗位生产的矿物-10%，岗位生产的能量币-10%，岗位生产的物理学研究-20%，岗位生产的工程学研究-20%，岗位生产的社会学研究-20%</t>
  </si>
  <si>
    <t>culture_shock_early_space_age</t>
  </si>
  <si>
    <t>聚集的机器人</t>
  </si>
  <si>
    <t>岗位生产的凝聚力-10%</t>
  </si>
  <si>
    <t>syndaw_congregating_robots</t>
  </si>
  <si>
    <t>酸性丛林</t>
  </si>
  <si>
    <t>岗位生产的社会学研究+20%</t>
  </si>
  <si>
    <t>acid_jungles</t>
  </si>
  <si>
    <t>恶劣环境</t>
  </si>
  <si>
    <t>hostile_environment</t>
  </si>
  <si>
    <t>曾为行星</t>
  </si>
  <si>
    <t>ex_planet</t>
  </si>
  <si>
    <t>ship_graveyard</t>
  </si>
  <si>
    <t>坠毁的人工智能舰队</t>
  </si>
  <si>
    <t>ai_fleet</t>
  </si>
  <si>
    <t>irradiated_wasteland</t>
  </si>
  <si>
    <t>ancient_one</t>
  </si>
  <si>
    <t>机器人残骸</t>
  </si>
  <si>
    <t>fallen_robots</t>
  </si>
  <si>
    <t>液态沙</t>
  </si>
  <si>
    <t>liquid_sands</t>
  </si>
  <si>
    <t>被遗弃的采矿设施</t>
  </si>
  <si>
    <t>岗位生产的物理学研究+30%</t>
  </si>
  <si>
    <t>abandoned_mining</t>
  </si>
  <si>
    <t>合理气体开采</t>
  </si>
  <si>
    <t>gas_responsible_mining</t>
  </si>
  <si>
    <t>丰富气藏</t>
  </si>
  <si>
    <t>gas_rich_planet</t>
  </si>
  <si>
    <t>无节制气体开采</t>
  </si>
  <si>
    <t>岗位生产的能量币+50%</t>
  </si>
  <si>
    <t>gas_rich_planet_fo_realz</t>
  </si>
  <si>
    <t>营养食品</t>
  </si>
  <si>
    <t>人口增长速度+20%，幸福度+10%</t>
  </si>
  <si>
    <t>food_rich_planet</t>
  </si>
  <si>
    <t>超级传感器阵列</t>
  </si>
  <si>
    <t>行星探测范围+4，行星超空间探测距离+6</t>
  </si>
  <si>
    <t>super_sensor_array</t>
  </si>
  <si>
    <t>强迫动物劳役</t>
  </si>
  <si>
    <t>建筑花费-5%，行星建造速度+5%</t>
  </si>
  <si>
    <t>horse_powered_factories_low</t>
  </si>
  <si>
    <t>不情愿动物劳役</t>
  </si>
  <si>
    <t>建筑花费-10%，行星建造速度+10%</t>
  </si>
  <si>
    <t>horse_powered_factories_medium</t>
  </si>
  <si>
    <t>自愿动物劳役</t>
  </si>
  <si>
    <t>建筑花费-15%，行星建造速度+15%，岗位生产的食物-10%</t>
  </si>
  <si>
    <t>horse_powered_factories_high</t>
  </si>
  <si>
    <t>危险的野生动物</t>
  </si>
  <si>
    <t>幸福度-10%，行星建造速度-20%</t>
  </si>
  <si>
    <t>hostile_animal_life</t>
  </si>
  <si>
    <t>奇异的野生动物</t>
  </si>
  <si>
    <t>society_animal_life</t>
  </si>
  <si>
    <t>流沙</t>
  </si>
  <si>
    <t>宜居性-20%，建筑花费+33%</t>
  </si>
  <si>
    <t>shifting_sands</t>
  </si>
  <si>
    <t>镇压反对派</t>
  </si>
  <si>
    <t>suppressed_opposition</t>
  </si>
  <si>
    <t>恐惧的平民</t>
  </si>
  <si>
    <t>幸福度-15%，宜居性-15%</t>
  </si>
  <si>
    <t>scared_population</t>
  </si>
  <si>
    <t>安全的外星工厂</t>
  </si>
  <si>
    <t>建筑花费+15%，行星建造速度-25%</t>
  </si>
  <si>
    <t>secured_factory</t>
  </si>
  <si>
    <t>铁律</t>
  </si>
  <si>
    <t>幸福度-20%，法令维护费-25%，陆军士气+25%</t>
  </si>
  <si>
    <t>fear_as_control</t>
  </si>
  <si>
    <t>法令维护费-25%，陆军士气+25%</t>
  </si>
  <si>
    <t>fear_as_control_militarist</t>
  </si>
  <si>
    <t>传染病</t>
  </si>
  <si>
    <t>infectious_disease</t>
  </si>
  <si>
    <t>天人之战</t>
  </si>
  <si>
    <t>pyramid_wars</t>
  </si>
  <si>
    <t>唯心主义吸引力</t>
  </si>
  <si>
    <t>spiritualist_attraction</t>
  </si>
  <si>
    <t>唯物主义吸引力</t>
  </si>
  <si>
    <t>materialist_attraction</t>
  </si>
  <si>
    <t>自动化工作流程</t>
  </si>
  <si>
    <t>syndaw_automated_work</t>
  </si>
  <si>
    <t>紧张的人机关系</t>
  </si>
  <si>
    <t>syndaw_unfriendly_robots</t>
  </si>
  <si>
    <t>人工智能故障</t>
  </si>
  <si>
    <t>syndaw_research_malus</t>
  </si>
  <si>
    <t>共鸣艺术</t>
  </si>
  <si>
    <t>new_resonance_music_art</t>
  </si>
  <si>
    <t>研究新共振</t>
  </si>
  <si>
    <t>new_resonance_study</t>
  </si>
  <si>
    <t>庆祝田园改造</t>
  </si>
  <si>
    <t>幸福度+10%，迁入吸引力+50%</t>
  </si>
  <si>
    <t>celebrate_idyllic_bloom</t>
  </si>
  <si>
    <t>纳米虫群</t>
  </si>
  <si>
    <t>宜居性-200%，幸福度-100%</t>
  </si>
  <si>
    <t>nanite_swarm_modifier</t>
  </si>
  <si>
    <t>驯化的纳米虫群</t>
  </si>
  <si>
    <t>建筑花费-25%，行星建造速度+25%，岗位生产的工程学研究+30%</t>
  </si>
  <si>
    <t>tamed_nanite_swarm_modifier</t>
  </si>
  <si>
    <t>当地蘑菇网络</t>
  </si>
  <si>
    <t>犯罪度-25</t>
  </si>
  <si>
    <t>fumongus_monitor_pops</t>
  </si>
  <si>
    <t>改造的自然</t>
  </si>
  <si>
    <t>engineered_nature</t>
  </si>
  <si>
    <t>第二家园</t>
  </si>
  <si>
    <t>宜居性+20%，迁入吸引力+50%</t>
  </si>
  <si>
    <t>second_home</t>
  </si>
  <si>
    <t>有意的潮汐锁定</t>
  </si>
  <si>
    <t>intentionally_tidally_locked</t>
  </si>
  <si>
    <t>完美的组织</t>
  </si>
  <si>
    <t>岗位生产的资源+10%，最大区划数+20%，幸福度-50%</t>
  </si>
  <si>
    <t>perfect_organization_modifier</t>
  </si>
  <si>
    <t>不完美的组织</t>
  </si>
  <si>
    <t>imperfect_organization_modifier</t>
  </si>
  <si>
    <t>拟造天堂</t>
  </si>
  <si>
    <t>岗位生产的凝聚力+25%，唯心主义思潮吸引力+50%，迁入吸引力+50%，区划花费+25%</t>
  </si>
  <si>
    <t>paradise_made</t>
  </si>
  <si>
    <t>晶体灾厄</t>
  </si>
  <si>
    <t>岗位生产的资源-100%，岗位所需的维护费-100%，人口增长减少100%，迁入吸引力-1000%</t>
  </si>
  <si>
    <t>crystal_kraken</t>
  </si>
  <si>
    <t>枯竭能源</t>
  </si>
  <si>
    <t>岗位生产的能量币-10%</t>
  </si>
  <si>
    <t>energy_poor</t>
  </si>
  <si>
    <t>感染国度</t>
  </si>
  <si>
    <t>snake_infestation</t>
  </si>
  <si>
    <t>岗位生产的矿物-25%</t>
  </si>
  <si>
    <t>mining_equipment_offline</t>
  </si>
  <si>
    <t>故障生产线</t>
  </si>
  <si>
    <t>机械人口组装速度降低+10%</t>
  </si>
  <si>
    <t>broken_assembly_line</t>
  </si>
  <si>
    <t>有机一机械接口博物馆</t>
  </si>
  <si>
    <t>活体陈设生产的凝聚力+5%</t>
  </si>
  <si>
    <t>machine_care_museum</t>
  </si>
  <si>
    <t>locust_planet_cracked</t>
  </si>
  <si>
    <t>圆环神庙：游客中心</t>
  </si>
  <si>
    <t>happy_with_open_loop_temple</t>
  </si>
  <si>
    <t>圆环神庙：朝圣之路</t>
  </si>
  <si>
    <t>spiritual_happy_with_open_loop_temple</t>
  </si>
  <si>
    <t>寂绝废墟</t>
  </si>
  <si>
    <t>waiting_world_ruins</t>
  </si>
  <si>
    <t>隔世独立</t>
  </si>
  <si>
    <t>宜居性-200%</t>
  </si>
  <si>
    <t>worm_quarantined</t>
  </si>
  <si>
    <t>在时光中冻结</t>
  </si>
  <si>
    <t>frozen_in_time</t>
  </si>
  <si>
    <t>超强耀斑</t>
  </si>
  <si>
    <t>superflare_star</t>
  </si>
  <si>
    <t>超强耀斑警告</t>
  </si>
  <si>
    <t>superflare_planet</t>
  </si>
  <si>
    <t>超强耀斑后果</t>
  </si>
  <si>
    <t>宜居性-10%，岗位生产的能量币-15%</t>
  </si>
  <si>
    <t>superflare_struck</t>
  </si>
  <si>
    <t>超级耀斑防护</t>
  </si>
  <si>
    <t>superflare_avoided</t>
  </si>
  <si>
    <t>舰队全息投影</t>
  </si>
  <si>
    <t>black_hole_hologram</t>
  </si>
  <si>
    <t>能源积累</t>
  </si>
  <si>
    <t>black_hole_energy</t>
  </si>
  <si>
    <t>原始机器人</t>
  </si>
  <si>
    <t>primitive_robots</t>
  </si>
  <si>
    <t>疯狂科学家</t>
  </si>
  <si>
    <t>岗位生产的社会学研究-50%</t>
  </si>
  <si>
    <t>researcher_rage</t>
  </si>
  <si>
    <t>冷仓中的克隆体</t>
  </si>
  <si>
    <t>clones_in_cryo</t>
  </si>
  <si>
    <t>dead_god</t>
  </si>
  <si>
    <t>逝往神灵</t>
  </si>
  <si>
    <t>唯心主义思潮吸引力+200%</t>
  </si>
  <si>
    <t>dead_god_planet</t>
  </si>
  <si>
    <t>神秘脉冲</t>
  </si>
  <si>
    <t>dead_god_planet_hidden</t>
  </si>
  <si>
    <t>life_electric</t>
  </si>
  <si>
    <t>主流思潮吸引力+33%，幸福度+10%</t>
  </si>
  <si>
    <t>soothing_crystals</t>
  </si>
  <si>
    <t>舒缓磁性</t>
  </si>
  <si>
    <t>岗位生产的凝聚力+50%</t>
  </si>
  <si>
    <t>good_vibrations</t>
  </si>
  <si>
    <t>外来真菌感染</t>
  </si>
  <si>
    <t>行星建造速度-20%，宜居性-10%，岗位生产的社会学研究+33%</t>
  </si>
  <si>
    <t>exofungus</t>
  </si>
  <si>
    <t>水下坟墓</t>
  </si>
  <si>
    <t>岗位生产的社会学研究+30%</t>
  </si>
  <si>
    <t>watery_grave</t>
  </si>
  <si>
    <t>蛞蝓恐怖症</t>
  </si>
  <si>
    <t>brainslug_woes</t>
  </si>
  <si>
    <t>稳定度-40</t>
  </si>
  <si>
    <t>brainslug_woes_phobe</t>
  </si>
  <si>
    <t>蛞蝓适应</t>
  </si>
  <si>
    <t>brainslug_hive</t>
  </si>
  <si>
    <t>食肉植物</t>
  </si>
  <si>
    <t>宜居性-10%，岗位生产的社会学研究+10%</t>
  </si>
  <si>
    <t>predatory_plants</t>
  </si>
  <si>
    <t>生命摇篮</t>
  </si>
  <si>
    <t>building_blocks</t>
  </si>
  <si>
    <t>计算网络</t>
  </si>
  <si>
    <t>nanite_network</t>
  </si>
  <si>
    <t>被安抚的民众</t>
  </si>
  <si>
    <t>稳定度+15</t>
  </si>
  <si>
    <t>appeased_populace</t>
  </si>
  <si>
    <t>愤怒的民众</t>
  </si>
  <si>
    <t>稳定度-10，主流思潮吸引力-50%</t>
  </si>
  <si>
    <t>angered_populace</t>
  </si>
  <si>
    <t>被盗巨著</t>
  </si>
  <si>
    <t>stolen_great_work</t>
  </si>
  <si>
    <t>多部被盗巨著</t>
  </si>
  <si>
    <t>岗位生产的凝聚力+30%</t>
  </si>
  <si>
    <t>multiple_stolen_great_works</t>
  </si>
  <si>
    <t>被拯救</t>
  </si>
  <si>
    <t>稳定度+100</t>
  </si>
  <si>
    <t>b_world_saved</t>
  </si>
  <si>
    <t>远古收割机</t>
  </si>
  <si>
    <t>岗位生产的食物+20%</t>
  </si>
  <si>
    <t>ancient_harvesters</t>
  </si>
  <si>
    <t>地震现象</t>
  </si>
  <si>
    <t>宜居性-10%幸福度-5%，人口增长速度-20%，岗位生产的社会学研究+20%</t>
  </si>
  <si>
    <t>seismological_phenomena</t>
  </si>
  <si>
    <t>宜居性-20%，幸福度-15%，人口增长速度-20%，岗位生产的社会学研究+20%</t>
  </si>
  <si>
    <t>seismological_phenomena_2</t>
  </si>
  <si>
    <t>基础市场竞争力评分：弱</t>
  </si>
  <si>
    <t>market_nominee_level_1</t>
  </si>
  <si>
    <t>基础市场竞争力评分：中</t>
  </si>
  <si>
    <t>market_nominee_level_2</t>
  </si>
  <si>
    <t>基础市场竞争力评分：强</t>
  </si>
  <si>
    <t>market_nominee_level_3</t>
  </si>
  <si>
    <t>基础市场竞争力评分：极强</t>
  </si>
  <si>
    <t>market_nominee_level_4</t>
  </si>
  <si>
    <t>基础市场竞争力评分：完美</t>
  </si>
  <si>
    <t>market_nominee_level_5</t>
  </si>
  <si>
    <t>活体海洋研究</t>
  </si>
  <si>
    <t>pm_study_the_sea</t>
  </si>
  <si>
    <t>宣泄主义的欢乐</t>
  </si>
  <si>
    <t>幸福度+20%，专家人口资源产出-30%</t>
  </si>
  <si>
    <t>planet_manifesti_joy</t>
  </si>
  <si>
    <t>轻浮的行星</t>
  </si>
  <si>
    <t>稳定度-10，岗位生产的社会学研究+20%</t>
  </si>
  <si>
    <t>planet_manifesti_uslurp_mod</t>
  </si>
  <si>
    <t>援助之手</t>
  </si>
  <si>
    <t>建筑花费-20%，区划花费-20%</t>
  </si>
  <si>
    <t>the_lonely_bot_welcome</t>
  </si>
  <si>
    <t>水晶建筑</t>
  </si>
  <si>
    <t>住房+8，建筑花费-10%</t>
  </si>
  <si>
    <t>crystalline_architecture_mod</t>
  </si>
  <si>
    <t>全球能源停供</t>
  </si>
  <si>
    <t>岗位生产的资源-2000%</t>
  </si>
  <si>
    <t>global_power_outrage</t>
  </si>
  <si>
    <t>幽灵负载</t>
  </si>
  <si>
    <t>phantom_load</t>
  </si>
  <si>
    <t>超磁化行星核心</t>
  </si>
  <si>
    <t>技工产出-10%，矿工产出的合金+1，采矿区划最大建造数量+2</t>
  </si>
  <si>
    <t>pm_magnetized_planetary_core</t>
  </si>
  <si>
    <t>虚境幕遮</t>
  </si>
  <si>
    <t>虚境的帷幕覆盖在这个天体上，它们不自然的存在表明，这要么是一个深刻的破口，要么是一场灾难性虚境风暴的后果</t>
  </si>
  <si>
    <t>shroud_switched</t>
  </si>
  <si>
    <t>饱和过滤器</t>
  </si>
  <si>
    <t>岗位产生的食物-10%，宜居性-10%，幸福度-10%</t>
  </si>
  <si>
    <t>pm_satured_filtration</t>
  </si>
  <si>
    <t>政治热点</t>
  </si>
  <si>
    <t>思潮转化几率+50%</t>
  </si>
  <si>
    <t>planet_political_frontier</t>
  </si>
  <si>
    <t>政治维稳</t>
  </si>
  <si>
    <t>岗位生产的凝聚力-20%，主流思潮吸引力+10%，稳定度+10</t>
  </si>
  <si>
    <t>planet_political_safezone</t>
  </si>
  <si>
    <t>政治打压</t>
  </si>
  <si>
    <t>岗位生产的凝聚力-10%，主流思潮吸引力+20%，稳定度+5</t>
  </si>
  <si>
    <t>planet_political_crackdown</t>
  </si>
  <si>
    <t>宽松的政治</t>
  </si>
  <si>
    <t>岗位生产的社会学研究+20%，岗位生产的凝聚力-10%</t>
  </si>
  <si>
    <t>planet_political_admittance</t>
  </si>
  <si>
    <t>监控结果令人欣慰</t>
  </si>
  <si>
    <t>稳定度+10，岗位所需的维护费+10%</t>
  </si>
  <si>
    <t>reassured_tracking</t>
  </si>
  <si>
    <t>集体孤独症</t>
  </si>
  <si>
    <t>稳定度-10，岗位生产的资源-10%</t>
  </si>
  <si>
    <t>collective_autophobia</t>
  </si>
  <si>
    <t>顽固罪犯获释</t>
  </si>
  <si>
    <t>罪犯岗位+2</t>
  </si>
  <si>
    <t>freed_stasis_criminals</t>
  </si>
  <si>
    <t>顽固异见者获释</t>
  </si>
  <si>
    <t>freed_stasis_dissidents</t>
  </si>
  <si>
    <t>密弥库蚁袭击</t>
  </si>
  <si>
    <t>机械人口组装速度-20%</t>
  </si>
  <si>
    <t>planet_myrmeku_attacks</t>
  </si>
  <si>
    <t>机械人口组装速度-10%，行星建造速度-10%</t>
  </si>
  <si>
    <t>planet_myrmeku_seal_colony</t>
  </si>
  <si>
    <t>机械人口组装速度-10%，机器人维护费+10%</t>
  </si>
  <si>
    <t>planet_myrmeku_upgrade_robots</t>
  </si>
  <si>
    <t>机械人口组装速度-30%</t>
  </si>
  <si>
    <t>planet_myrmeku_pest_control</t>
  </si>
  <si>
    <t>资源转移</t>
  </si>
  <si>
    <t>机器人维护费+5%</t>
  </si>
  <si>
    <t>planet_myrmeku_lured</t>
  </si>
  <si>
    <t>岗位生产的社会学研究+5%，岗位生产的社会学研究+5%</t>
  </si>
  <si>
    <t>stratovents</t>
  </si>
  <si>
    <t>原封不动的平流层喷口</t>
  </si>
  <si>
    <t>岗位生产的社会学研究+10%，喷口研究员岗位+2</t>
  </si>
  <si>
    <t>stratovent_world_modifier_tourism</t>
  </si>
  <si>
    <t>平流层喷口观光平台</t>
  </si>
  <si>
    <t>岗位生产的社会学研究+15%，喷口研究员岗位+4</t>
  </si>
  <si>
    <t>stratovent_world_modifier_tourism_boost</t>
  </si>
  <si>
    <t>平流层喷口精炼厂</t>
  </si>
  <si>
    <t>岗位生产的工程学研究+15%，喷口研究员岗位+2</t>
  </si>
  <si>
    <t>stratovent_world_modifier_refining</t>
  </si>
  <si>
    <t>扩展平流层喷口</t>
  </si>
  <si>
    <t>岗位生产的工程学研究+15%，扩展喷口精炼工岗位+2</t>
  </si>
  <si>
    <t>stratovent_world_modifier_refining_upg</t>
  </si>
  <si>
    <t>倒塌的平流层喷口</t>
  </si>
  <si>
    <t>岗位生产的工程学研究+10%，倒塌喷口精炼工岗位+2</t>
  </si>
  <si>
    <t>stratovent_world_modifier_refining_minerals</t>
  </si>
  <si>
    <t>嚎叫的少数人</t>
  </si>
  <si>
    <t>反常度+10，幸福度-10%，人口增长速度+20%</t>
  </si>
  <si>
    <t>feral_overload_00</t>
  </si>
  <si>
    <t>吼闹的多数者</t>
  </si>
  <si>
    <t>反常度+25，幸福度-25%，人口增长速度+35%</t>
  </si>
  <si>
    <t>feral_overload_01</t>
  </si>
  <si>
    <t>较小的危机</t>
  </si>
  <si>
    <t>幸福度-5%，人口增长速度+20%</t>
  </si>
  <si>
    <t>feral_overload_02</t>
  </si>
  <si>
    <t>廉价的兴奋感</t>
  </si>
  <si>
    <t>人口消费品维护费-10%，幸福度+5%</t>
  </si>
  <si>
    <t>the_evermore_modifier</t>
  </si>
  <si>
    <t>军国主义思潮吸引力+10%，排外主义思潮吸引力+10%，人口消费品维护费-10%，幸福度+5%</t>
  </si>
  <si>
    <t>the_evermore_evil_modifier</t>
  </si>
  <si>
    <t>“永恒”</t>
  </si>
  <si>
    <t>岗位生产的物理学研究+10%，岗位生产的社会学研究+10%，岗位生产的工程学研究+10%</t>
  </si>
  <si>
    <t>study_the_sentinels_modifier</t>
  </si>
  <si>
    <t>唯心主义思潮吸引力+10%，岗位生产的凝聚力+15%</t>
  </si>
  <si>
    <t>sentinels_planet_modifier</t>
  </si>
  <si>
    <t>永恒欢乐</t>
  </si>
  <si>
    <t>evermore_joy</t>
  </si>
  <si>
    <t>永恒科学</t>
  </si>
  <si>
    <t>evermore_science</t>
  </si>
  <si>
    <t>玻璃行星</t>
  </si>
  <si>
    <t>ancient_glassed_planet</t>
  </si>
  <si>
    <t>建筑花费-25%，区划花费-25%</t>
  </si>
  <si>
    <t>colonial_remains</t>
  </si>
  <si>
    <t>舞蹈瘟疫</t>
  </si>
  <si>
    <t>公民人口幸福度+10%，舒适度+20%</t>
  </si>
  <si>
    <t>dancing_fad</t>
  </si>
  <si>
    <t>舞蹈至死</t>
  </si>
  <si>
    <t>人口增长速度-50%，迁入导致的人口增长-50%，幸福度-15%</t>
  </si>
  <si>
    <t>dancing_to_death_modifier</t>
  </si>
  <si>
    <t>虚境标记</t>
  </si>
  <si>
    <t>covenant_shroud_marked</t>
  </si>
  <si>
    <t>虚境：疯狂</t>
  </si>
  <si>
    <t>稳定度-10，思潮转化几率+100%，主流思潮吸引力-200%</t>
  </si>
  <si>
    <t>whisperers_madness</t>
  </si>
  <si>
    <t>虚境：精神错乱</t>
  </si>
  <si>
    <t>每月凝聚力-20%，思潮转化几率+100%，主流思潮吸引力-200%</t>
  </si>
  <si>
    <t>whisperers_psychosis</t>
  </si>
  <si>
    <t>虚境：人口被吞噬</t>
  </si>
  <si>
    <t>eater_unhappiness_planet_1</t>
  </si>
  <si>
    <t>eater_unhappiness_planet_2</t>
  </si>
  <si>
    <t>虚境：腐化</t>
  </si>
  <si>
    <t>人口消费品维护费+200%</t>
  </si>
  <si>
    <t>instrument_consumer_goods</t>
  </si>
  <si>
    <t>虚境：越轨</t>
  </si>
  <si>
    <t>主流思潮吸引力-100%</t>
  </si>
  <si>
    <t>instrument_deviance_planet</t>
  </si>
  <si>
    <t>instrument_deviance_empire</t>
  </si>
  <si>
    <t>荒蛮之刻物</t>
  </si>
  <si>
    <t>我们的人口需要消耗</t>
  </si>
  <si>
    <t>instrument_cravings</t>
  </si>
  <si>
    <t>幸福度-6%</t>
  </si>
  <si>
    <t>obelisks_curse_modifier</t>
  </si>
  <si>
    <t>犯罪度+6%</t>
  </si>
  <si>
    <t>obelisks_curse_machine_modifier</t>
  </si>
  <si>
    <t>这颗行星上的时间流逝速度翻倍了。</t>
  </si>
  <si>
    <t>岗位生产的资源+100%，人口增长速度+100%</t>
  </si>
  <si>
    <t>rift_in_space_time_acceleration_modifier</t>
  </si>
  <si>
    <t>无形庇护所</t>
  </si>
  <si>
    <t>在这个行星上生成来自另一物种的5个人口</t>
  </si>
  <si>
    <t>pm_formless_haven</t>
  </si>
  <si>
    <t>星界调谐</t>
  </si>
  <si>
    <t>eternal_throne_modifier</t>
  </si>
  <si>
    <t>不稳定星界细缝</t>
  </si>
  <si>
    <t>亚光速航速-50%，贸易额-100%</t>
  </si>
  <si>
    <t>instable_astral_scar_modifier</t>
  </si>
  <si>
    <t>星界兴趣</t>
  </si>
  <si>
    <t>每个非奴隶的有机体人口每月产生1点物理学研究点数。迁入吸引力+25%</t>
  </si>
  <si>
    <t>astralnomical_interest_modifier</t>
  </si>
  <si>
    <t>冲突的视景</t>
  </si>
  <si>
    <t>conflicting_visions</t>
  </si>
  <si>
    <t>分歧扩大</t>
  </si>
  <si>
    <t>widening_divide_1</t>
  </si>
  <si>
    <t>稳定度-6</t>
  </si>
  <si>
    <t>widening_divide_2</t>
  </si>
  <si>
    <t>稳定度-7</t>
  </si>
  <si>
    <t>widening_divide_3</t>
  </si>
  <si>
    <t>稳定度8</t>
  </si>
  <si>
    <t>widening_divide_4</t>
  </si>
  <si>
    <t>稳定度-9</t>
  </si>
  <si>
    <t>widening_divide_5</t>
  </si>
  <si>
    <t>widening_divide_6</t>
  </si>
  <si>
    <t>神谕中枢</t>
  </si>
  <si>
    <t>稳定度+10，反常度-15</t>
  </si>
  <si>
    <t>oracle_software_integration</t>
  </si>
  <si>
    <t>异常共生</t>
  </si>
  <si>
    <t>the_beholder_presapients_protected</t>
  </si>
  <si>
    <t>过度生长</t>
  </si>
  <si>
    <t>岗位生产的食物+25%，住房-10%</t>
  </si>
  <si>
    <t>terraformation_nucleus_side_effect</t>
  </si>
  <si>
    <t>生态圈信息素</t>
  </si>
  <si>
    <t>contained_ecosphere_pheromones</t>
  </si>
  <si>
    <t>熔矿河川</t>
  </si>
  <si>
    <t>宜居性-30%，矿工产出的矿物+1，矿工产出的易爆微粒+0.2</t>
  </si>
  <si>
    <t>molten_mineral_rivers</t>
  </si>
  <si>
    <t>危机四伏</t>
  </si>
  <si>
    <t>人口增长速度-10%，幸福度-20%，农夫产出的食物+2</t>
  </si>
  <si>
    <t>hostile_planet</t>
  </si>
  <si>
    <t>舰船坟场</t>
  </si>
  <si>
    <t>人口增长速度-30%，矿工产出的矿物-2，矿工产出的合金+1，矿工产出的工程学研究+1</t>
  </si>
  <si>
    <t>ship_junkyard</t>
  </si>
  <si>
    <t>中子狂燿</t>
  </si>
  <si>
    <t>岗位生产的社会学研究-50%，岗位生产的工程学研究-50%，岗位生产的物理学研究+100%，最大区划数-8</t>
  </si>
  <si>
    <t>pulsar_frying_pan</t>
  </si>
  <si>
    <t>竞技场</t>
  </si>
  <si>
    <t>每10个人口提供+1个决斗者岗位，犯罪度-10</t>
  </si>
  <si>
    <t>gia_zumon_arena</t>
  </si>
  <si>
    <t>竞技场开张</t>
  </si>
  <si>
    <t>gia_zumon_arena_opened</t>
  </si>
  <si>
    <t>工业网络</t>
  </si>
  <si>
    <t>岗位生产的合金+10%，岗位生产的消费品+10%，公民人口幸福度-5%，物种宜居性上限-10%</t>
  </si>
  <si>
    <t>factorator_industrial_network</t>
  </si>
  <si>
    <t>残忍工业实验</t>
  </si>
  <si>
    <t>劳工幸福度-20%，专家幸福度-20%</t>
  </si>
  <si>
    <t>factorator_inhumane_work_experiments</t>
  </si>
  <si>
    <t>避免残忍实验</t>
  </si>
  <si>
    <t>劳工幸福度+5%，专家幸福度+5%</t>
  </si>
  <si>
    <t>factorator_inhumane_work_experiments_stopped</t>
  </si>
  <si>
    <t>奢华宫殿</t>
  </si>
  <si>
    <t>幸福度+5%，迁入吸引力+5%，岗位生产的能量币-5%</t>
  </si>
  <si>
    <t>qla_minder_vanity_palace</t>
  </si>
  <si>
    <t>艺术赞助者</t>
  </si>
  <si>
    <t>enclave_artist_patron</t>
  </si>
  <si>
    <t>乐极生悲</t>
  </si>
  <si>
    <t>幸福度-20%，岗位生的能量币-10%</t>
  </si>
  <si>
    <t>enclave_artist_festival_outrage</t>
  </si>
  <si>
    <t>星球艺术节</t>
  </si>
  <si>
    <t>幸福度+15%，人口增长速度+10%</t>
  </si>
  <si>
    <t>enclave_artist_festival</t>
  </si>
  <si>
    <t>范格利集团：已部署双层床铺</t>
  </si>
  <si>
    <t>住房+10%</t>
  </si>
  <si>
    <t>bunkbeds_deployed</t>
  </si>
  <si>
    <t>范格利集团：已部署食品保鲜容器</t>
  </si>
  <si>
    <t>人口食物维护费-10%</t>
  </si>
  <si>
    <t>tupperware_deployed</t>
  </si>
  <si>
    <t>范格利集团：大气层除臭器已部署</t>
  </si>
  <si>
    <t>迁入吸引力+30%，迁入导致的人口增长+10%</t>
  </si>
  <si>
    <t>atmospheric_deodorizer_deployed</t>
  </si>
  <si>
    <t>拉奇牌能源开采器</t>
  </si>
  <si>
    <t>racket_energy_extractor</t>
  </si>
  <si>
    <t>拉奇牌发电机调节器</t>
  </si>
  <si>
    <t>技工产出的能量币+25%</t>
  </si>
  <si>
    <t>racket_generator_regulator</t>
  </si>
  <si>
    <t>拜金教磁条已分配</t>
  </si>
  <si>
    <t>numistic_magnetostrips</t>
  </si>
  <si>
    <t>神圣算法</t>
  </si>
  <si>
    <t>岗位生产的能量币+10%，技工子个体岗位+1</t>
  </si>
  <si>
    <t>divine_algorithm</t>
  </si>
  <si>
    <t>赌博成瘾</t>
  </si>
  <si>
    <t>犯罪度+15</t>
  </si>
  <si>
    <t>criminal_gambling</t>
  </si>
  <si>
    <t>庆典余波</t>
  </si>
  <si>
    <t>festival_aftermath</t>
  </si>
  <si>
    <t>老虎机狂热!</t>
  </si>
  <si>
    <t>slot_machine_bounty</t>
  </si>
  <si>
    <t>重金属</t>
  </si>
  <si>
    <t>岗位生产的合金+10%</t>
  </si>
  <si>
    <t>heavy_metal</t>
  </si>
  <si>
    <t>超级合金制造机</t>
  </si>
  <si>
    <t>alloy_relic</t>
  </si>
  <si>
    <t>非常无趣的遗物</t>
  </si>
  <si>
    <t>minerals_relic</t>
  </si>
  <si>
    <t>能源催化器</t>
  </si>
  <si>
    <t>岗位生产的能量币+10%</t>
  </si>
  <si>
    <t>energy_relic</t>
  </si>
  <si>
    <t>展出的艺术纪念碑</t>
  </si>
  <si>
    <t>舒适度+15%，迁入吸引力+50%</t>
  </si>
  <si>
    <t>artist_monument_erected</t>
  </si>
  <si>
    <t>幸福度-20%，犯罪度+25</t>
  </si>
  <si>
    <t>too_lucid_00</t>
  </si>
  <si>
    <t>镇压</t>
  </si>
  <si>
    <t>幸福度-20%，犯罪度-25，稳定度-25</t>
  </si>
  <si>
    <t>too_lucid_01</t>
  </si>
  <si>
    <t>叫醒服务</t>
  </si>
  <si>
    <t>岗位生产的凝聚力+200%，犯罪度-35</t>
  </si>
  <si>
    <t>too_lucid_02</t>
  </si>
  <si>
    <t>噩梦</t>
  </si>
  <si>
    <t>幸福度-20%，犯罪度-25，岗位所需的凝聚力维护费-50%，稳定度-25</t>
  </si>
  <si>
    <t>too_lucid_03</t>
  </si>
  <si>
    <t>轨道中的风暴</t>
  </si>
  <si>
    <t>幸福度-40%，贸易额-20%，唯心主义思潮吸引力+140%</t>
  </si>
  <si>
    <t>shattered_frontier_storm_mod</t>
  </si>
  <si>
    <t>人口舒适度使用-30%，机械人口组装速度-20%</t>
  </si>
  <si>
    <t>shattered_frontier_storm_gestalt_mod</t>
  </si>
  <si>
    <t>趁火打劫</t>
  </si>
  <si>
    <t>犯罪度+30</t>
  </si>
  <si>
    <t>shattered_frontier_looting</t>
  </si>
  <si>
    <t>异常反常</t>
  </si>
  <si>
    <t>反常度+30</t>
  </si>
  <si>
    <t>shattered_frontier_deviancy</t>
  </si>
  <si>
    <t>灵能缓解经费</t>
  </si>
  <si>
    <t>shattered_frontier_benefits</t>
  </si>
  <si>
    <t>灵能缓解宵禁</t>
  </si>
  <si>
    <t>犯罪度-20，岗位生产的资源-20%，迁入导致的人口增长-80%，士兵岗位+1</t>
  </si>
  <si>
    <t>shattered_frontier_lockdown</t>
  </si>
  <si>
    <t>反常度-20，岗位生产的资源-20%，迁入导致的人口增长-50%，作战子个体岗位+1</t>
  </si>
  <si>
    <t>shattered_frontier_lockdown_hive</t>
  </si>
  <si>
    <t>岗位生产的资源-20%，迁入导致的人口增长-50%，作战子个体岗位+1</t>
  </si>
  <si>
    <t>shattered_frontier_lockdown_machine</t>
  </si>
  <si>
    <t>不安前线</t>
  </si>
  <si>
    <t>反常度-10</t>
  </si>
  <si>
    <t>shattered_frontier_uncertain_future_gestalt</t>
  </si>
  <si>
    <t>流浪的萨满</t>
  </si>
  <si>
    <t>稳定度-15</t>
  </si>
  <si>
    <t>rogue_shaman_00</t>
  </si>
  <si>
    <t>受尊敬的宾客</t>
  </si>
  <si>
    <t>rogue_shaman_01</t>
  </si>
  <si>
    <t>宗教镇压</t>
  </si>
  <si>
    <t>稳定度-10，犯罪度+10%</t>
  </si>
  <si>
    <t>rogue_shaman_02</t>
  </si>
  <si>
    <t>国民幸福总值</t>
  </si>
  <si>
    <t>幸福度+40%，人口舒适度使用+10%，岗位生产的资源-10%</t>
  </si>
  <si>
    <t>rogue_shaman_03</t>
  </si>
  <si>
    <t>rogue_shaman_04</t>
  </si>
  <si>
    <t>虚境恶臭</t>
  </si>
  <si>
    <t>great_schism_03</t>
  </si>
  <si>
    <t>安享余年的英灵</t>
  </si>
  <si>
    <t>幸福度+20%，每月凝聚力+10%，和平主义思潮吸引力+140%</t>
  </si>
  <si>
    <t>hero_redivivus</t>
  </si>
  <si>
    <t>圣地</t>
  </si>
  <si>
    <t>holy_planet</t>
  </si>
  <si>
    <t>蝗灾萌发</t>
  </si>
  <si>
    <t>迁入吸引力-25%，幸福度-10%，防御部队生命值+15%，轨道轰炸伤害-15%</t>
  </si>
  <si>
    <t>nascent_locust</t>
  </si>
  <si>
    <t>最大区划数+2，舒适度+25%，轨道轰炸伤害+50%</t>
  </si>
  <si>
    <t>star_mall_habitat</t>
  </si>
  <si>
    <t>自觉之海</t>
  </si>
  <si>
    <t>宜居性+25%，岗位生产的社会学研究+10%，岗位生产的物理学研究+10%，岗位生产的工程学研究+10%，主流思潮吸引力-25%，行星建造速度-25%</t>
  </si>
  <si>
    <t>living_sea</t>
  </si>
  <si>
    <t>相位转移</t>
  </si>
  <si>
    <t>行星建造速度-50%</t>
  </si>
  <si>
    <t>phaseshifted</t>
  </si>
  <si>
    <t>帕丽达雅</t>
  </si>
  <si>
    <t>幸福度+10%，岗位生产的凝聚力+10%，岗位生产的食物+20%，迁入吸引力+25%</t>
  </si>
  <si>
    <t>paradise_planet</t>
  </si>
  <si>
    <t>C.A.R.E交互界面</t>
  </si>
  <si>
    <t>pm_planetary_mechanocalibrator</t>
  </si>
  <si>
    <t>温科沃特花园</t>
  </si>
  <si>
    <t>文化工作者产出+20%，研究人员产出+10%</t>
  </si>
  <si>
    <t>pm_wenkwort_gardens</t>
  </si>
  <si>
    <t>禅意星球</t>
  </si>
  <si>
    <t>幸福度+3%，岗位所需的维护费-15%</t>
  </si>
  <si>
    <t>pm_wenkwort_zen</t>
  </si>
  <si>
    <t>温科沃特监护者</t>
  </si>
  <si>
    <t>文化工作者产出+40%，研究人员产出+20%，工匠产出-30%，矿工和战略资源收集者产出-70%，气体精炼工产出-70%</t>
  </si>
  <si>
    <t>pm_wenkwort_custodian</t>
  </si>
  <si>
    <t>天堂般的居住站</t>
  </si>
  <si>
    <t>宜居性+80%，最大零重力研究区划+10，建筑槽位+10</t>
  </si>
  <si>
    <t>paradisiacal_habitat_science</t>
  </si>
  <si>
    <t>宜居性+80%，最大反应堆区划+10，建筑槽位+10</t>
  </si>
  <si>
    <t>paradisiacal_habitat_energy</t>
  </si>
  <si>
    <t>宜居性+80%，最大航天采矿湾+10，建筑槽位+10</t>
  </si>
  <si>
    <t>paradisiacal_habitat_mining</t>
  </si>
  <si>
    <t>黑曜石湖泊</t>
  </si>
  <si>
    <t>采矿区划最大建造数量+2，矿工产出的稀有水晶+0.20，住房-10%</t>
  </si>
  <si>
    <t>obsidian_lakes</t>
  </si>
  <si>
    <t>猩红爬虫</t>
  </si>
  <si>
    <t>这个行星不能被机器帝国或噬岩者帝国殖民。幸福度-5%，住房-15%</t>
  </si>
  <si>
    <t>crimson_crawlers</t>
  </si>
  <si>
    <t>猩红爬虫直接生吃</t>
  </si>
  <si>
    <t>幸福度-5%，住房-15%，岗位产生的食物+10%，人口食物维护费-10%</t>
  </si>
  <si>
    <t>crimson_crawlers_sashimi_style</t>
  </si>
  <si>
    <t>猩红爬虫煮熟再吃</t>
  </si>
  <si>
    <t>住房-15%，岗位产生的食物+10%，岗位产出的资源+5%</t>
  </si>
  <si>
    <t>crimson_crawlers_bbq_them</t>
  </si>
  <si>
    <t>金属行星</t>
  </si>
  <si>
    <t>矿工产出的矿物+3，矿工产出的合金+2，城市区划花费+50%，城市区划建造速度-50%，物种宜居性上限-50%，采矿区划产生的住房+5</t>
  </si>
  <si>
    <t>metal_planet</t>
  </si>
  <si>
    <t>以前环境改造过的行星</t>
  </si>
  <si>
    <t>之前的环境改造尝试使得这颗行星更容易改造成为盖亚星球。环境改造花费-50%，环境改造速度+50%</t>
  </si>
  <si>
    <t>previously_terraformed_planet</t>
  </si>
  <si>
    <t>被撞的行星</t>
  </si>
  <si>
    <t>最大区划数+4，宜居性-15%，建筑花费+10%</t>
  </si>
  <si>
    <t>collided_planet</t>
  </si>
  <si>
    <t>行星解体</t>
  </si>
  <si>
    <t>这颗星球将在50年之后崩坏。</t>
  </si>
  <si>
    <t>collided_planet_collapsing</t>
  </si>
  <si>
    <t>树栖星球</t>
  </si>
  <si>
    <t>建造和维护住房需要花费食物，建造农场需要花费食物，最大区划数+8</t>
  </si>
  <si>
    <t>wooden_planet</t>
  </si>
  <si>
    <t>特殊
种类</t>
  </si>
  <si>
    <t>迁入吸引力+25%，最大区划数-25%</t>
  </si>
  <si>
    <t>resort_colony</t>
  </si>
  <si>
    <t>繁育星球</t>
  </si>
  <si>
    <t>首府建筑会将部分复制者岗位替换为繁育工蜂岗位。，中枢区划会将部分维护子个体岗位替换为繁育工蜂岗位。</t>
  </si>
  <si>
    <t>gestation_colony</t>
  </si>
  <si>
    <t>帝国其他殖民地犯罪度-25%，劳工政治权利-1</t>
  </si>
  <si>
    <t>penal_colony</t>
  </si>
  <si>
    <t>将所有士兵替换为战仆，人口增长速度+100%</t>
  </si>
  <si>
    <t>slave_colony</t>
  </si>
  <si>
    <t>犯罪度-25%</t>
  </si>
  <si>
    <t>penal_colony_other_planets</t>
  </si>
  <si>
    <t>物种杂交</t>
  </si>
  <si>
    <t>species_crossbreeding</t>
  </si>
  <si>
    <t>国家
管理</t>
  </si>
  <si>
    <t>动乱扩散</t>
  </si>
  <si>
    <t>如果当下发生的叛乱成功，那么这个殖民地也会加入其中，除非当地的秩序得以恢复，稳定度-15</t>
  </si>
  <si>
    <t>instability_join_revolt</t>
  </si>
  <si>
    <t>恐袭受害者</t>
  </si>
  <si>
    <t>主流思湖吸引力-33%</t>
  </si>
  <si>
    <t>minor_terrorist_action</t>
  </si>
  <si>
    <t>恐袭受害者(严重)</t>
  </si>
  <si>
    <t>主流思湖吸引力-75%</t>
  </si>
  <si>
    <t>major_terrorist_action</t>
  </si>
  <si>
    <t>勇敢的市民</t>
  </si>
  <si>
    <t>主流思潮吸引力+33%</t>
  </si>
  <si>
    <t>riots_averted</t>
  </si>
  <si>
    <t>不满(趋向唯心主义)</t>
  </si>
  <si>
    <t>spiritualist_unrest</t>
  </si>
  <si>
    <t>不满(趋向威权主义)</t>
  </si>
  <si>
    <t>authoritarian_unrest</t>
  </si>
  <si>
    <t>不满(趋向排外主义)</t>
  </si>
  <si>
    <t>xenophobe_unrest</t>
  </si>
  <si>
    <t>不满(趋向唯物主义)</t>
  </si>
  <si>
    <t>materialist_unrest</t>
  </si>
  <si>
    <t>不满(趋向亲外主义)</t>
  </si>
  <si>
    <t>xenophile_unrest</t>
  </si>
  <si>
    <t>不满(趋向平等主义)</t>
  </si>
  <si>
    <t>egalitarian_unrest</t>
  </si>
  <si>
    <t>不满(趋向和平主义)</t>
  </si>
  <si>
    <t>pacifist_unrest</t>
  </si>
  <si>
    <t>不满(趋向军国主义)</t>
  </si>
  <si>
    <t>militarist_unrest</t>
  </si>
  <si>
    <t>激进的奴隶</t>
  </si>
  <si>
    <t>adding_unrest_slaves</t>
  </si>
  <si>
    <t>镇压奴隶叛乱</t>
  </si>
  <si>
    <t>revolt_suppressed</t>
  </si>
  <si>
    <t>叛乱被镇压</t>
  </si>
  <si>
    <t>revolt_suppressed_2</t>
  </si>
  <si>
    <t>绝食罢工</t>
  </si>
  <si>
    <t>奴隶人口资源产出-50%，奴隶维护费-50%</t>
  </si>
  <si>
    <t>slave_hunger_strike</t>
  </si>
  <si>
    <t>奴隶暴动</t>
  </si>
  <si>
    <t>奴隶人口资源产出-1000%，人口增长速度-50%，陆军建造速度-50%，行星建造速度-50%</t>
  </si>
  <si>
    <t>slave_riots</t>
  </si>
  <si>
    <t>终获自由</t>
  </si>
  <si>
    <t>slaves_defected</t>
  </si>
  <si>
    <t>free_at_last</t>
  </si>
  <si>
    <t>insurgents_free</t>
  </si>
  <si>
    <t>pop_disappearances</t>
  </si>
  <si>
    <t>黑社会组织</t>
  </si>
  <si>
    <t>犯罪度+15，罪犯岗位+1，每33行星犯罪度+1个罪犯岗位</t>
  </si>
  <si>
    <t>criminal_underworld</t>
  </si>
  <si>
    <t>反常子个体</t>
  </si>
  <si>
    <t>反常度+15，反常子个体岗位+1，每33行星反常度+1个反常子个体岗位</t>
  </si>
  <si>
    <t>drone_deviancy</t>
  </si>
  <si>
    <t>腐化无人机</t>
  </si>
  <si>
    <t>反常度+15，腐化子个体岗位+1，每33行星犯罪度+1个腐化子个体岗位</t>
  </si>
  <si>
    <t>drone_corruption</t>
  </si>
  <si>
    <t>帮派战争</t>
  </si>
  <si>
    <t>犯罪度+30，罪犯岗位+3</t>
  </si>
  <si>
    <t>gang_wars</t>
  </si>
  <si>
    <t>毒品交易中心</t>
  </si>
  <si>
    <t>center_of_drug_trade</t>
  </si>
  <si>
    <t>黑道统治</t>
  </si>
  <si>
    <t>mob_rule</t>
  </si>
  <si>
    <t>官员受贿</t>
  </si>
  <si>
    <t>bribed_officials</t>
  </si>
  <si>
    <t>药物滥用</t>
  </si>
  <si>
    <t>岗位生产的资源-20%</t>
  </si>
  <si>
    <t>substance_abuse</t>
  </si>
  <si>
    <t>走私活动</t>
  </si>
  <si>
    <t>贸易额-20%</t>
  </si>
  <si>
    <t>smuggler_activity</t>
  </si>
  <si>
    <t>犯罪狂潮</t>
  </si>
  <si>
    <t>crime_wave</t>
  </si>
  <si>
    <t>旅行警告建议</t>
  </si>
  <si>
    <t>travel_advisory</t>
  </si>
  <si>
    <t>毒品战争</t>
  </si>
  <si>
    <t>cartel_war</t>
  </si>
  <si>
    <t>强制性保护费收取</t>
  </si>
  <si>
    <t>protection_racket</t>
  </si>
  <si>
    <t>政府腐败</t>
  </si>
  <si>
    <t>corrupt_administration</t>
  </si>
  <si>
    <t>货物掠夺</t>
  </si>
  <si>
    <t>trade_pilfering</t>
  </si>
  <si>
    <t>犯罪头目落网</t>
  </si>
  <si>
    <t>犯罪度-30</t>
  </si>
  <si>
    <t>crime_boss_arrested</t>
  </si>
  <si>
    <t>反常干扰</t>
  </si>
  <si>
    <t>稳定度-30</t>
  </si>
  <si>
    <t>deviant_interference</t>
  </si>
  <si>
    <t>无人机信号干扰</t>
  </si>
  <si>
    <t>drone_signal_interference</t>
  </si>
  <si>
    <t>叛乱帮派首领伏诛</t>
  </si>
  <si>
    <t>ringleader_killed</t>
  </si>
  <si>
    <t>腐败网络已被终结</t>
  </si>
  <si>
    <t>corrupt_network_terminated</t>
  </si>
  <si>
    <t>扫黑除恶行动</t>
  </si>
  <si>
    <t>执法者提供的犯罪率下降+10，执法者维护费+2能量币</t>
  </si>
  <si>
    <t>anticrime_campaign</t>
  </si>
  <si>
    <t>与犯罪头目达成协议</t>
  </si>
  <si>
    <t>稳定度+10，犯罪度+50%，罪犯岗位+2，每33行星犯罪度+1个罪犯岗位</t>
  </si>
  <si>
    <t>crime_lord_deal</t>
  </si>
  <si>
    <t>与犯罪头目的协议已终止</t>
  </si>
  <si>
    <t>稳定度-10，每33行星犯罪度+1个罪犯岗位</t>
  </si>
  <si>
    <t>crime_lord_deal_broken</t>
  </si>
  <si>
    <t>补助提升</t>
  </si>
  <si>
    <t>失业人口消费品维护费+2</t>
  </si>
  <si>
    <t>unemployment_benefits</t>
  </si>
  <si>
    <t>活动计划</t>
  </si>
  <si>
    <t>拾荒子个体将需要消耗额外的1食物或矿物</t>
  </si>
  <si>
    <t>activity_program</t>
  </si>
  <si>
    <t>待命模式</t>
  </si>
  <si>
    <t>失业子个体维护费+2能量币</t>
  </si>
  <si>
    <t>standby_mode</t>
  </si>
  <si>
    <t>戒严</t>
  </si>
  <si>
    <t>岗位生产的资源-33%，人口增长速度-50%，迁入导致的人口增长-50%，机械人口组装速度-50%，有机人口生长速度-50%，士兵岗位+2，士兵岗位产出的稳定度+5</t>
  </si>
  <si>
    <t>martial_law</t>
  </si>
  <si>
    <t>猎杀子个体</t>
  </si>
  <si>
    <t>岗位生产的资源-33%，人口增长速度-50%，迁入导致的人口增长-50%，机械人口组装速度-50%，有机人口生长速度-50%，作战子个体岗位+2，士兵岗位产出的稳定度+5</t>
  </si>
  <si>
    <t>hunter_killer_drones</t>
  </si>
  <si>
    <t>强制服从协议</t>
  </si>
  <si>
    <t>compliance_protocols</t>
  </si>
  <si>
    <t>人口增长已鼓励</t>
  </si>
  <si>
    <t>planet_food_boost</t>
  </si>
  <si>
    <t>者侈品已发派</t>
  </si>
  <si>
    <t>舒适度+25%，迁入吸引力+25%</t>
  </si>
  <si>
    <t>planet_luxuries_boost</t>
  </si>
  <si>
    <t>宣布执行人口控制</t>
  </si>
  <si>
    <t>星球上无人口增长稳定度-5，迁出推动力+100</t>
  </si>
  <si>
    <t>planet_population_control</t>
  </si>
  <si>
    <t>控制子个体生产</t>
  </si>
  <si>
    <t>星球上无人口增长，人口组装花费-75%</t>
  </si>
  <si>
    <t>planet_population_control_gestalt</t>
  </si>
  <si>
    <t>机器人组装已停止</t>
  </si>
  <si>
    <t>不能在这个星球上组装任何机器人，智能人或者是合成人。人口组装花费-75%</t>
  </si>
  <si>
    <t>planet_robot_assembly_control</t>
  </si>
  <si>
    <t>人口增长已减缓</t>
  </si>
  <si>
    <t>人口增长减少75%，有机人口舒适度使用+25%，有机人口维护费+25%</t>
  </si>
  <si>
    <t>planet_growth_discouraged</t>
  </si>
  <si>
    <t>人口被放逐</t>
  </si>
  <si>
    <t>planet_population_expelled</t>
  </si>
  <si>
    <t>沃陶姆母星</t>
  </si>
  <si>
    <t>vultaum_homeworld</t>
  </si>
  <si>
    <t>轨道设施残骸</t>
  </si>
  <si>
    <t>vultaum_minerals</t>
  </si>
  <si>
    <t>浮空采矿网络</t>
  </si>
  <si>
    <t>vultaum_energy</t>
  </si>
  <si>
    <t>尤特母星</t>
  </si>
  <si>
    <t>yuht_homeworld</t>
  </si>
  <si>
    <t>资源丰富的小行星带</t>
  </si>
  <si>
    <t>yuht_minerals</t>
  </si>
  <si>
    <t>太阳能收集阵列</t>
  </si>
  <si>
    <t>yuht_energy</t>
  </si>
  <si>
    <t>第一联盟首都星</t>
  </si>
  <si>
    <t>每月社会学研究+10，每月物理学研究+10，每月工程学研究+10</t>
  </si>
  <si>
    <t>first_league_homeworld</t>
  </si>
  <si>
    <t>废弃的采矿设施</t>
  </si>
  <si>
    <t>first_league_minerals</t>
  </si>
  <si>
    <t>维修平台</t>
  </si>
  <si>
    <t>first_league_energy</t>
  </si>
  <si>
    <t>伊拉斯人母星</t>
  </si>
  <si>
    <t>irassian_homeworld</t>
  </si>
  <si>
    <t>前锚地</t>
  </si>
  <si>
    <t>irassian_minerals</t>
  </si>
  <si>
    <t>发电站点</t>
  </si>
  <si>
    <t>irassian_energy</t>
  </si>
  <si>
    <t>尤特净化</t>
  </si>
  <si>
    <t>pm_yuht_cleansing</t>
  </si>
  <si>
    <t>爱国庆典学院</t>
  </si>
  <si>
    <t>拥有建筑爱国庆典学院。殖民该行星以获取控制权。</t>
  </si>
  <si>
    <t>has_patriotic_institute</t>
  </si>
  <si>
    <t>宇宙
风暴</t>
  </si>
  <si>
    <t>余波：带电大气</t>
  </si>
  <si>
    <t>行星建造速度-25%，岗位产出的能量币+10%</t>
  </si>
  <si>
    <t>electric_storm_aftermath_modifier_severity_1</t>
  </si>
  <si>
    <t>余波：严重带电大气</t>
  </si>
  <si>
    <t>行星建造速度-45%，岗位产出的能量币+20%</t>
  </si>
  <si>
    <t>electric_storm_aftermath_modifier_severity_2</t>
  </si>
  <si>
    <t>余波：极端带电大气</t>
  </si>
  <si>
    <t>行星建造速度-65%，岗位产出的发能量币+30%</t>
  </si>
  <si>
    <t>electric_storm_aftermath_modifier_severity_3</t>
  </si>
  <si>
    <t>余波：腐蚀之风</t>
  </si>
  <si>
    <t>机器人装配速度-40%，岗位产出的矿物-10%，人口产出的易爆微粒+0.02</t>
  </si>
  <si>
    <t>particle_storm_aftermath_modifier_severity_1</t>
  </si>
  <si>
    <t>余波：严重腐蚀之风</t>
  </si>
  <si>
    <t>机器人装配速度-50%，岗位产出的矿物-20%，人口产出的易爆微粒+0.04</t>
  </si>
  <si>
    <t>particle_storm_aftermath_modifier_severity_2</t>
  </si>
  <si>
    <t>机器人装配速度-60%，岗位产出的矿物-30%，人口产出的易爆微粒+0.06</t>
  </si>
  <si>
    <t>particle_storm_aftermath_modifier_severity_3</t>
  </si>
  <si>
    <t>余波：重力波动</t>
  </si>
  <si>
    <t>建筑与区划花费+25%，官僚产生的凝聚力+20%</t>
  </si>
  <si>
    <t>gravity_storm_aftermath_modifier_severity_1</t>
  </si>
  <si>
    <t>余波：严重重力波动</t>
  </si>
  <si>
    <t>建筑与区划花费+50%，官僚产生的凝聚力+40%</t>
  </si>
  <si>
    <t>gravity_storm_aftermath_modifier_severity_2</t>
  </si>
  <si>
    <t>余波：极端重力波动</t>
  </si>
  <si>
    <t>建筑与区划花费+100%，官僚产生的凝聚力+60%</t>
  </si>
  <si>
    <t>gravity_storm_aftermath_modifier_severity_3</t>
  </si>
  <si>
    <t>余波：磁极扰动</t>
  </si>
  <si>
    <t>冶金师维护费-10%，行星建造速度-5%</t>
  </si>
  <si>
    <t>magnetic_storm_aftermath_modifier_severity_1</t>
  </si>
  <si>
    <t>余波：严重磁极扰动</t>
  </si>
  <si>
    <t>冶金师维护费-20%，行星建造速度-10%</t>
  </si>
  <si>
    <t>magnetic_storm_aftermath_modifier_severity_2</t>
  </si>
  <si>
    <t>余波：极端磁极扰动</t>
  </si>
  <si>
    <t>冶金师维护费-30%，行星建造速度-20%</t>
  </si>
  <si>
    <t>magnetic_storm_aftermath_modifier_severity_3</t>
  </si>
  <si>
    <t>余波：辐射宵禁</t>
  </si>
  <si>
    <t>人口增长速度-40%，人口舒适度使用+10%，防御部队伤害+20%</t>
  </si>
  <si>
    <t>solar_storm_aftermath_modifier_severity_1</t>
  </si>
  <si>
    <t>余波：严重辐射宵禁</t>
  </si>
  <si>
    <t>人口增长速度-50%，人口舒适度使用+20%，防御部队伤害+30%</t>
  </si>
  <si>
    <t>solar_storm_aftermath_modifier_severity_2</t>
  </si>
  <si>
    <t>余波：极端辐射宵禁</t>
  </si>
  <si>
    <t>人口增长速度-60%，人口舒适度使用+30%，防御部队伤害+40%</t>
  </si>
  <si>
    <t>solar_storm_aftermath_modifier_severity_3</t>
  </si>
  <si>
    <t>余波：浮尘覆盖</t>
  </si>
  <si>
    <t>行星犯罪度+10%，岗位产出的食物-10%，人口产出的稀有水晶+0.02</t>
  </si>
  <si>
    <t>celestial_storm_aftermath_modifier_severity_1</t>
  </si>
  <si>
    <t>余波：严重浮尘覆盖</t>
  </si>
  <si>
    <t>行星犯罪度+20%，岗位产出的食物-20%，人口产出的稀有水晶+0.04</t>
  </si>
  <si>
    <t>celestial_storm_aftermath_modifier_severity_2</t>
  </si>
  <si>
    <t>余波：极端浮尘覆盖</t>
  </si>
  <si>
    <t>行星犯罪度+30%，岗位产出的食物-30%，人口产出的稀有水晶+0.06</t>
  </si>
  <si>
    <t>celestial_storm_aftermath_modifier_severity_3</t>
  </si>
  <si>
    <t>余波：超自然现象</t>
  </si>
  <si>
    <t>非灵能幸福度-5%，灵能劳工人口资源产出+25%</t>
  </si>
  <si>
    <t>shroud_storm_aftermath_modifier_severity_1</t>
  </si>
  <si>
    <t>余波：严重超自然现象</t>
  </si>
  <si>
    <t>非灵能幸福度-10%，灵能劳工人口资源产出+50%</t>
  </si>
  <si>
    <t>shroud_storm_aftermath_modifier_severity_2</t>
  </si>
  <si>
    <t>余波：极端超自然现象</t>
  </si>
  <si>
    <t>非灵能幸福度-15%，灵能劳工人口资源产出+75%</t>
  </si>
  <si>
    <t>shroud_storm_aftermath_modifier_severity_3</t>
  </si>
  <si>
    <t>严阵以待</t>
  </si>
  <si>
    <t>风暴救援中心和风暴抑制器的维护费和产出同时翻倍</t>
  </si>
  <si>
    <t>storm_hunkered_down_modifier</t>
  </si>
  <si>
    <t>炙热难耐</t>
  </si>
  <si>
    <t>宜居性-15%</t>
  </si>
  <si>
    <t>cosmogenesis_superlight_planet_1</t>
  </si>
  <si>
    <t>恒星暴虐</t>
  </si>
  <si>
    <t>宜居性-30%</t>
  </si>
  <si>
    <t>cosmogenesis_superlight_planet_2</t>
  </si>
  <si>
    <t>大气泄露</t>
  </si>
  <si>
    <t>宜居性-10%，生物人口幸福度-10%</t>
  </si>
  <si>
    <t>leaking_atmosphere</t>
  </si>
  <si>
    <t>时间加速</t>
  </si>
  <si>
    <t>岗位产出的资源+10%，人口增长速度+10%，机械人口组装速度+10%，行星建造速度+10%，岗位所需的维护费+10%</t>
  </si>
  <si>
    <t>cosmogenesis_sped_up</t>
  </si>
  <si>
    <t>时间减慢</t>
  </si>
  <si>
    <t>岗位产出的资源-10%，人口增长速度-10%，机械人口组装速度-10%，行星建造速度-10%，岗位所需的维护费-10%</t>
  </si>
  <si>
    <t>cosmogenesis_slowed_down</t>
  </si>
  <si>
    <t>稍微变大</t>
  </si>
  <si>
    <t>最大区划数(仅限非人工星球)+1</t>
  </si>
  <si>
    <t>cosmogenesis_slightly_bigger</t>
  </si>
  <si>
    <t>稍微缩小</t>
  </si>
  <si>
    <t>最大区划数(仅限非人工星球)-1</t>
  </si>
  <si>
    <t>cosmogenesis_slightly_smaller</t>
  </si>
  <si>
    <t>返老还童星</t>
  </si>
  <si>
    <t>殖民地发展速度+200%，建设时间-75%，人口增长速度+200%，机械人口组装速度+200%</t>
  </si>
  <si>
    <t>blipped_colony</t>
  </si>
  <si>
    <t>毁灭的殖民地</t>
  </si>
  <si>
    <t>建设时间+200%，人口增长速度-100%，机械人口组装速度-100%</t>
  </si>
  <si>
    <t>devastated_colony</t>
  </si>
  <si>
    <t>前超
光速
文明</t>
  </si>
  <si>
    <t>岗位生产的资源-33%，稳定度-20，人口产生的帝国规模-50%</t>
  </si>
  <si>
    <t>planet_culture_shock</t>
  </si>
  <si>
    <t>表现某种克制</t>
  </si>
  <si>
    <t>show_some_restraint</t>
  </si>
  <si>
    <t>食物危机!</t>
  </si>
  <si>
    <t>每月食物-30%</t>
  </si>
  <si>
    <t>food_crisis</t>
  </si>
  <si>
    <t>岩石危机!</t>
  </si>
  <si>
    <t>每月矿物-30%</t>
  </si>
  <si>
    <t>rock_crisis</t>
  </si>
  <si>
    <t>食物丰足!</t>
  </si>
  <si>
    <t>每月食物+30%</t>
  </si>
  <si>
    <t>food_abundance</t>
  </si>
  <si>
    <t>岩石丰足!</t>
  </si>
  <si>
    <t>rock_abundance</t>
  </si>
  <si>
    <t>无法调和的分歧</t>
  </si>
  <si>
    <t>irreconcilable_differences</t>
  </si>
  <si>
    <t>支持革命!</t>
  </si>
  <si>
    <t>support_the_revolution</t>
  </si>
  <si>
    <t>无法诉说的哀伤</t>
  </si>
  <si>
    <t>主流思潮吸引力-20%，幸福度-20%</t>
  </si>
  <si>
    <t>unspoken_grief</t>
  </si>
  <si>
    <t>艺术已死</t>
  </si>
  <si>
    <t>威权主义思潮吸引力+20%，每月凝聚力-10%</t>
  </si>
  <si>
    <t>art_is_dead</t>
  </si>
  <si>
    <t>艺术热潮</t>
  </si>
  <si>
    <t>演艺人员岗位+2</t>
  </si>
  <si>
    <t>artistic_boom</t>
  </si>
  <si>
    <t>天意</t>
  </si>
  <si>
    <t>人口增长速度+50%</t>
  </si>
  <si>
    <t>divine_will</t>
  </si>
  <si>
    <t>工业污染</t>
  </si>
  <si>
    <t>fires_of_industry</t>
  </si>
  <si>
    <t>前超光速研究哨站</t>
  </si>
  <si>
    <t>pre_ftl_research_outpost</t>
  </si>
  <si>
    <t>不信任</t>
  </si>
  <si>
    <t>这个文明不会参与外交。</t>
  </si>
  <si>
    <t>pre_ftl_distrustful</t>
  </si>
  <si>
    <t>未曾遇见的问题</t>
  </si>
  <si>
    <t>observation_unforeseen_problems</t>
  </si>
  <si>
    <t>搁置</t>
  </si>
  <si>
    <t>每月社会学研究-90%</t>
  </si>
  <si>
    <t>observation_on_hold</t>
  </si>
  <si>
    <t>能量蹦跳</t>
  </si>
  <si>
    <t>统治者政治权力-10%，劳工政治权力+10%</t>
  </si>
  <si>
    <t>power_flip</t>
  </si>
  <si>
    <t>抱残守缺</t>
  </si>
  <si>
    <t>统治者政治权力+90%</t>
  </si>
  <si>
    <t>stand_your_ground</t>
  </si>
  <si>
    <t>无管制走私</t>
  </si>
  <si>
    <t>罪犯岗位+1</t>
  </si>
  <si>
    <t>freeport_smuggling</t>
  </si>
  <si>
    <t>成果颇丰的合作</t>
  </si>
  <si>
    <t>fruitful_coop_planet_mod</t>
  </si>
  <si>
    <t>热忱的信徒</t>
  </si>
  <si>
    <t>唯心主义思潮吸引力+30%，每月凝聚力+10%</t>
  </si>
  <si>
    <t>plague_01_spiritualist</t>
  </si>
  <si>
    <t>军国主义思潮吸引力+30%，每月凝聚力+10%</t>
  </si>
  <si>
    <t>plague_01_militarist</t>
  </si>
  <si>
    <t>褴褛之旗</t>
  </si>
  <si>
    <t>幸福度-20%，人口增长速度-20%</t>
  </si>
  <si>
    <t>plague_05</t>
  </si>
  <si>
    <t>指数增长</t>
  </si>
  <si>
    <t>人口增长速度+15%，幸福度+10%，每月矿物+10%</t>
  </si>
  <si>
    <t>singularity_situation_01</t>
  </si>
  <si>
    <t>人口增长速度+15%，幸福度+10%，每月食物+10%</t>
  </si>
  <si>
    <t>singularity_situation_02</t>
  </si>
  <si>
    <t>可口的机器</t>
  </si>
  <si>
    <t>每月矿物+20%</t>
  </si>
  <si>
    <t>singularity_situation_03</t>
  </si>
  <si>
    <t>每月食物+20%</t>
  </si>
  <si>
    <t>singularity_situation_04</t>
  </si>
  <si>
    <t>紧缩计划</t>
  </si>
  <si>
    <t>舒适度-20%</t>
  </si>
  <si>
    <t>singularity_situation_05</t>
  </si>
  <si>
    <t>研究热潮</t>
  </si>
  <si>
    <t>每月物理学研究+10%，每月工程学研究+10%，每月社会学研究+10%</t>
  </si>
  <si>
    <t>singularity_situation_06</t>
  </si>
  <si>
    <t>被机器奴役</t>
  </si>
  <si>
    <t>奴隶人口资源产出+15%，奴役人口比例40%</t>
  </si>
  <si>
    <t>singularity_situation_07</t>
  </si>
  <si>
    <t>经济稳定性</t>
  </si>
  <si>
    <t>每月消费品-10%，每月能量币-20%，稳定度-20，犯罪度+25</t>
  </si>
  <si>
    <t>pre_ftl_diplomatic_03</t>
  </si>
  <si>
    <t>拯救经济</t>
  </si>
  <si>
    <t>每月消费品+10%，稳定度+10</t>
  </si>
  <si>
    <t>pre_ftl_diplomatic_04</t>
  </si>
  <si>
    <t>市场知道什么最糟</t>
  </si>
  <si>
    <t>主流思潮吸引力-20%，人口舒适度使用+20%，每月能量币-20%，稳定度-20，犯罪度+25</t>
  </si>
  <si>
    <t>pre_ftl_diplomatic_05</t>
  </si>
  <si>
    <t>扮装文化</t>
  </si>
  <si>
    <t>舒适度+15%，贸易额+10%，岗位生产的资源+15%</t>
  </si>
  <si>
    <t>pre_ftl_diplomacy_01</t>
  </si>
  <si>
    <t>艺术百花齐放。</t>
  </si>
  <si>
    <t>岗位生产的资源+10%，文化工作者岗位+2</t>
  </si>
  <si>
    <t>pre_ftl_diplomacy_02</t>
  </si>
  <si>
    <t>独立秘密研究</t>
  </si>
  <si>
    <t>observation_distraction_insights</t>
  </si>
  <si>
    <t>社会变迁</t>
  </si>
  <si>
    <t>威权主义思潮吸引力+30%</t>
  </si>
  <si>
    <t>espionage_pre_ftl_indoctrination_authoritarian</t>
  </si>
  <si>
    <t>平等主义思潮吸引力+30%</t>
  </si>
  <si>
    <t>espionage_pre_ftl_indoctrination_egalitarian</t>
  </si>
  <si>
    <t>唯物主义思潮吸引力+30%</t>
  </si>
  <si>
    <t>espionage_pre_ftl_indoctrination_materialist</t>
  </si>
  <si>
    <t>军国主义思潮吸引力+30%</t>
  </si>
  <si>
    <t>espionage_pre_ftl_indoctrination_militarist</t>
  </si>
  <si>
    <t>和平主义思潮吸引力+30%</t>
  </si>
  <si>
    <t>espionage_pre_ftl_indoctrination_pacifist</t>
  </si>
  <si>
    <t>唯心主义思潮吸引力+30%</t>
  </si>
  <si>
    <t>espionage_pre_ftl_indoctrination_spiritualist</t>
  </si>
  <si>
    <t>亲外主义思潮吸引力+30%</t>
  </si>
  <si>
    <t>espionage_pre_ftl_indoctrination_xenophile</t>
  </si>
  <si>
    <t>排外主义思潮吸引力+30%</t>
  </si>
  <si>
    <t>espionage_pre_ftl_indoctrination_xenophobe</t>
  </si>
  <si>
    <t>外交接受度-100</t>
  </si>
  <si>
    <t>culture_shock_diplomacy</t>
  </si>
  <si>
    <t>情人的疱疹</t>
  </si>
  <si>
    <t>人口增长减少100%，每个扈从产出0.25有机人口组装速度</t>
  </si>
  <si>
    <t>syamelles_curse_habitat</t>
  </si>
  <si>
    <t>太空子民扩张</t>
  </si>
  <si>
    <t>最大区划数+2</t>
  </si>
  <si>
    <t>master_builders_habitats</t>
  </si>
  <si>
    <t>无生命之树</t>
  </si>
  <si>
    <t>行星建造速度-50%，岗位生产的资源-25%，岗位所需的维护费+10%，稳定度-5</t>
  </si>
  <si>
    <t>no_lifetree</t>
  </si>
  <si>
    <t>石质生物陨石坑</t>
  </si>
  <si>
    <t>非石质人口的宜居性-50%</t>
  </si>
  <si>
    <t>lithoid_crater</t>
  </si>
  <si>
    <t>doomsday_1</t>
  </si>
  <si>
    <t>宜居性-30%，岗位生产的合金+30%，岗位生产的矿物+30%，岗位生产的能量币+30%，稳定度-10，迁入吸引力-50%，迁出推动力+100</t>
  </si>
  <si>
    <t>doomsday_2</t>
  </si>
  <si>
    <t>宜居性-50%，岗位生产的合金+60%，岗位生产的矿物+60%，岗位生产的能量币+60%，稳定度-15，迁入吸引力-50%，迁出推动力+100</t>
  </si>
  <si>
    <t>doomsday_3</t>
  </si>
  <si>
    <t>宜居性-70%，岗位生产的合金+90%，岗位生产的矿物+90%，岗位生产的能量币+90%，稳定度-20，迁入吸引力-50%，迁出推动力+100</t>
  </si>
  <si>
    <t>doomsday_4</t>
  </si>
  <si>
    <t>宜居性-90%，岗位生产的合金+120%，岗位生产的矿物+120%，岗位生产的能量币+120%，稳定度-30，迁入吸引力-50%，迁出推动力+100</t>
  </si>
  <si>
    <t>doomsday_5</t>
  </si>
  <si>
    <t>安全的避风港</t>
  </si>
  <si>
    <t>doomsday_first_colony</t>
  </si>
  <si>
    <t>稳定度+30</t>
  </si>
  <si>
    <t>doomsday_first_colony_gestalt</t>
  </si>
  <si>
    <t>繁荣一统</t>
  </si>
  <si>
    <t>幸福度+15%，舒适度+25%，岗位生产的资源+10%</t>
  </si>
  <si>
    <t>prosp_uni_mod</t>
  </si>
  <si>
    <t>舒适度+25%，岗位生产的资源+10%</t>
  </si>
  <si>
    <t>prosp_uni_mod_gestalt</t>
  </si>
  <si>
    <t>远古克隆仓不足</t>
  </si>
  <si>
    <t>人口降低速率+100%</t>
  </si>
  <si>
    <t>modifier_clone_pops_decline</t>
  </si>
  <si>
    <t>竭冰星球</t>
  </si>
  <si>
    <t>开采站产出-25%</t>
  </si>
  <si>
    <t>ice_mined_planet</t>
  </si>
  <si>
    <t>幸福度+15%，人口增长速度+10%，岗位生产的资源+5%</t>
  </si>
  <si>
    <t>ocean_paradise</t>
  </si>
  <si>
    <t>稳定度+10，人口增长速度+10%，岗位生产的资源+5%</t>
  </si>
  <si>
    <t>ocean_paradise_hive</t>
  </si>
  <si>
    <t>缺少子嗣</t>
  </si>
  <si>
    <t>低级子个体产出-50%</t>
  </si>
  <si>
    <t>missing_offspring_modifier</t>
  </si>
  <si>
    <t>朴素的纪念碑</t>
  </si>
  <si>
    <t>岗位生产的凝聚力+5%</t>
  </si>
  <si>
    <t>paragon_origin_humble_monument</t>
  </si>
  <si>
    <t>华丽的纪念碑</t>
  </si>
  <si>
    <t>公民人口幸福度+5%，岗位生产的凝聚力+10%</t>
  </si>
  <si>
    <t>paragon_origin_rich_monument</t>
  </si>
  <si>
    <t>可居住纪念碑</t>
  </si>
  <si>
    <t>住房+8，舒适度+8</t>
  </si>
  <si>
    <t>paragon_origin_residential_monument</t>
  </si>
  <si>
    <t>民主倾向</t>
  </si>
  <si>
    <t>平等主义思潮吸引力+50%，主流思潮吸引力-25%</t>
  </si>
  <si>
    <t>paragon_origin_reformists</t>
  </si>
  <si>
    <t>维持装置</t>
  </si>
  <si>
    <t>sustaining_apparatus</t>
  </si>
  <si>
    <t>岗位生产的矿物-10%，岗位生产的能量币-10%，岗位生产的工程学研究-20%，岗位生产的物理学研究-20%，岗位生产的社会学研究-20%</t>
  </si>
  <si>
    <t>culture_shock_broken_shackles</t>
  </si>
  <si>
    <t>公民人口幸福度+20%，人口住房使用-25%，人口舒适度使用-50%，岗位生产的凝聚力+100%，人口消费品维护费-50%，平等主义思潮吸引力+50%</t>
  </si>
  <si>
    <t>free_at_last_broken_shackles</t>
  </si>
  <si>
    <t>强制驻留</t>
  </si>
  <si>
    <t>fotd_forced_to_stay</t>
  </si>
  <si>
    <t>损毁的物质投射炮</t>
  </si>
  <si>
    <t>ruined_mass_driver</t>
  </si>
  <si>
    <t>根除异见</t>
  </si>
  <si>
    <t>人口增长速度-50%，迁入导致的人口增长-50%，机械人口组装速度-50%，有机人口生长速度-50%，士兵岗位+2，士兵岗位产出的稳定度+10</t>
  </si>
  <si>
    <t>payback_curfew</t>
  </si>
  <si>
    <t>言论自由</t>
  </si>
  <si>
    <t>稳定度-10，思潮转化几率+100%</t>
  </si>
  <si>
    <t>payback_freedom_of_speech</t>
  </si>
  <si>
    <t>宜居性-30%，建筑与区划花费+15%，建筑与区划维护费+50%</t>
  </si>
  <si>
    <t>payback_debris_field</t>
  </si>
  <si>
    <t>幸福度+15%，舒适度+25%，岗位生产的资源+10%，统一干事岗位+2</t>
  </si>
  <si>
    <t>payback_unified_purpose</t>
  </si>
  <si>
    <t>休眠种荚</t>
  </si>
  <si>
    <t>拥有硕果协作起源的帝国可以使用一项特殊项目来开启种英并殖民这颗行星。</t>
  </si>
  <si>
    <t>seeded_planet_0_modifier</t>
  </si>
  <si>
    <t>外星入侵植物</t>
  </si>
  <si>
    <t>拥有硕果协作起源的帝国可以使用一项特殊项目来在战争期间在这颗行星上召唤陆军。岗位生产的社会学研究+5%，岗位生产的食物+5%，迁入吸引力+5%</t>
  </si>
  <si>
    <t>seeded_planet_1_modifier</t>
  </si>
  <si>
    <t>散布外星入侵植物</t>
  </si>
  <si>
    <t>拥有硕果协作起源的帝国可以使用一项特殊项目来在战争期间在这颗行星上召唤陆军。岗位生产的社会学研究+10%，岗位生产的食物+10%，迁入吸引力+10%</t>
  </si>
  <si>
    <t>seeded_planet_2_modifier</t>
  </si>
  <si>
    <t>摧枯拉朽的外星入侵植物</t>
  </si>
  <si>
    <t>拥有硕果协作起源的帝国可以使用一项特殊项目来在战争期间在这颗行星上召唤陆军。岗位生产的社会学研究+15%，岗位生产的食物+15%，迁入吸引力+15%</t>
  </si>
  <si>
    <t>seeded_planet_3_modifier</t>
  </si>
  <si>
    <t>未驯荒原</t>
  </si>
  <si>
    <t>最大区划数-1，岗位产出的凝聚力+15%，放牧人岗位+1，每20个人口提供+1个放牧人岗位</t>
  </si>
  <si>
    <t>untamed_wilds</t>
  </si>
  <si>
    <t>信众不满</t>
  </si>
  <si>
    <t>稳定度-10，岗位产出的凝聚力-10%</t>
  </si>
  <si>
    <t>cybercreed_faithful_unrest</t>
  </si>
  <si>
    <t>统合信仰</t>
  </si>
  <si>
    <t>稳定度+10，岗位产出的凝聚力+10%</t>
  </si>
  <si>
    <t>cybercreed_unified_faith</t>
  </si>
  <si>
    <t>无视温和派</t>
  </si>
  <si>
    <t>稳定度-10，岗位产出的凝聚力+10%</t>
  </si>
  <si>
    <t>cybercreed_moderates_ignored</t>
  </si>
  <si>
    <t>吸纳教派</t>
  </si>
  <si>
    <t>稳定度+10，岗位产出的凝聚力-10%，唯心主义思潮吸引力+50%</t>
  </si>
  <si>
    <t>cybercreed_creeds_absorbed</t>
  </si>
  <si>
    <t>强制强化改造</t>
  </si>
  <si>
    <t>稳定度-10，唯心主义思潮吸引力-50%</t>
  </si>
  <si>
    <t>cybercreed_forced_cyberization</t>
  </si>
  <si>
    <t>自由选择</t>
  </si>
  <si>
    <t>稳定度+10，幸福度+5%，唯心主义思潮吸引力+50%</t>
  </si>
  <si>
    <t>cybercreed_allowed_non_cyborgs</t>
  </si>
  <si>
    <t>洪潮居住站</t>
  </si>
  <si>
    <t>宜居性-20%，对于水生物种来说可以视作一个海洋星球。</t>
  </si>
  <si>
    <t>flooded_habitat</t>
  </si>
  <si>
    <t>被吞噬</t>
  </si>
  <si>
    <t>being_devoured_modifier</t>
  </si>
  <si>
    <t>纳米机器人改造</t>
  </si>
  <si>
    <t>being_devoured_modifier_nanotech</t>
  </si>
  <si>
    <t>神之光</t>
  </si>
  <si>
    <t>唯心主义思潮吸引力+999%</t>
  </si>
  <si>
    <t>god_rayed</t>
  </si>
  <si>
    <t>中子轰炸</t>
  </si>
  <si>
    <t>neutron_bombarded</t>
  </si>
  <si>
    <t>信仰动摇</t>
  </si>
  <si>
    <t>uneasy_faith</t>
  </si>
  <si>
    <t>神圣之地</t>
  </si>
  <si>
    <t>holy_player_planet</t>
  </si>
  <si>
    <t>肃正协议的破坏</t>
  </si>
  <si>
    <t>岗位生产的能量币-20%</t>
  </si>
  <si>
    <t>contingency_sabotage</t>
  </si>
  <si>
    <t>圣地（亵渎之地）</t>
  </si>
  <si>
    <t>亵渎之地</t>
  </si>
  <si>
    <t>consecrated_quality_1</t>
  </si>
  <si>
    <t>圣地（圣洁之地）</t>
  </si>
  <si>
    <t>圣洁之地</t>
  </si>
  <si>
    <t>consecrated_quality_2</t>
  </si>
  <si>
    <t>圣地（崇敬之地）</t>
  </si>
  <si>
    <t>崇敬之地</t>
  </si>
  <si>
    <t>consecrated_quality_3</t>
  </si>
  <si>
    <t>圣地（神圣之地）</t>
  </si>
  <si>
    <t>consecrated_quality_4</t>
  </si>
  <si>
    <t>掌控自然</t>
  </si>
  <si>
    <t>最大区划数+2，最大资源区划数+50%</t>
  </si>
  <si>
    <t>mastery_of_nature</t>
  </si>
  <si>
    <t>高级研究大楼+1，泽珞维护费+1，位面传送门研究者</t>
  </si>
  <si>
    <t>pm_extradimensional_experimentation</t>
  </si>
  <si>
    <t>分离蜂巢共生连结</t>
  </si>
  <si>
    <t>每月有机人口生长+2</t>
  </si>
  <si>
    <t>holding_splinter_hive_modifier</t>
  </si>
  <si>
    <t>惬意的贵族</t>
  </si>
  <si>
    <t>holding_noble_vacation_home_modifier</t>
  </si>
  <si>
    <t>星球塑造</t>
  </si>
  <si>
    <t>最大区划数+3，最大资源区划数+75%，宇宙风暴防护+10%，宜居性-20%</t>
  </si>
  <si>
    <t>cultivated_worldscaping_modifier</t>
  </si>
  <si>
    <t>行星广告牌</t>
  </si>
  <si>
    <t>每月能量币+40，幸福度-5%</t>
  </si>
  <si>
    <t>sold_sky_2</t>
  </si>
  <si>
    <t>贸易额+40，稳定度-10</t>
  </si>
  <si>
    <t>sold_sky_2_mega</t>
  </si>
  <si>
    <t>戴森云阵列</t>
  </si>
  <si>
    <t>开采站产出+500%，研究站产出+500%</t>
  </si>
  <si>
    <t>dyson_swarm_1_mod</t>
  </si>
  <si>
    <t>戴森云星座</t>
  </si>
  <si>
    <t>开采站产出+1500%，研究站产出+1500%</t>
  </si>
  <si>
    <t>dyson_swarm_2_mod</t>
  </si>
  <si>
    <t>开采站产出+3000%，研究站产出+3000%</t>
  </si>
  <si>
    <t>dyson_swarm_3_mod</t>
  </si>
  <si>
    <t>电弧熔炉赤道环带</t>
  </si>
  <si>
    <t>开采站产出+25%</t>
  </si>
  <si>
    <t>orbital_arc_furnace_1_mod</t>
  </si>
  <si>
    <t>电弧熔炉钻井泵机</t>
  </si>
  <si>
    <t>开采站产出+50%</t>
  </si>
  <si>
    <t>orbital_arc_furnace_2_mod</t>
  </si>
  <si>
    <t>电弧熔炉超深钻提取</t>
  </si>
  <si>
    <t>开采站产出+75%</t>
  </si>
  <si>
    <t>orbital_arc_furnace_3_mod</t>
  </si>
  <si>
    <t>开采站产出+100%</t>
  </si>
  <si>
    <t>orbital_arc_furnace_4_mod</t>
  </si>
  <si>
    <t>obsessional_directive_mod</t>
  </si>
  <si>
    <t>3.14添加星系代码（2024.11.30）</t>
  </si>
  <si>
    <r>
      <rPr>
        <sz val="12"/>
        <color theme="1"/>
        <rFont val="黑体"/>
        <charset val="134"/>
      </rPr>
      <t xml:space="preserve">注意事项：使用代码时选择恒星输入，会在选中的恒星系一跳生成指定星系，距离设定是生成星系与指定星系的距离，角度设定为在指定星系的某方向生成，如输入90则在正上方生成。
          </t>
    </r>
    <r>
      <rPr>
        <sz val="12"/>
        <color rgb="FFFF0000"/>
        <rFont val="黑体"/>
        <charset val="134"/>
      </rPr>
      <t>标注黄色的星系无法直接添加，需要在gamestate文件中搜索相应key，删除整行后保存重进游戏才可使用代码生成。</t>
    </r>
  </si>
  <si>
    <t>距离设定</t>
  </si>
  <si>
    <t xml:space="preserve">角度设定     </t>
  </si>
  <si>
    <t>内容</t>
  </si>
  <si>
    <t>随机名称</t>
  </si>
  <si>
    <t>随机名字，停战倡议组织舰队，微缩银河遗址</t>
  </si>
  <si>
    <t>relic_system_1</t>
  </si>
  <si>
    <t>泽珞星</t>
  </si>
  <si>
    <t>泽珞星，先驱者</t>
  </si>
  <si>
    <t>Zrocursor_system</t>
  </si>
  <si>
    <t>考古遗址：废弃星球，25格遗落星球</t>
  </si>
  <si>
    <t>relic_system_4</t>
  </si>
  <si>
    <t>古茹努尔</t>
  </si>
  <si>
    <t>古茹努尔，先驱者（建议用先驱代码走事件链生成，不建议直接创建星系）</t>
  </si>
  <si>
    <t>last_baol_system</t>
  </si>
  <si>
    <t>随机名字行星机械遗址</t>
  </si>
  <si>
    <t>mechanocalibrator_system</t>
  </si>
  <si>
    <t>rubricator_system</t>
  </si>
  <si>
    <t>废弃星门</t>
  </si>
  <si>
    <t>abandoned_gateways_01</t>
  </si>
  <si>
    <t>30格海洋球，海洋天堂修正</t>
  </si>
  <si>
    <t>ocean_paradise_start</t>
  </si>
  <si>
    <t>亚梓拉士</t>
  </si>
  <si>
    <t>水晶裂隙事件星球</t>
  </si>
  <si>
    <t>formless_system_initializer</t>
  </si>
  <si>
    <t>星界细缝异常</t>
  </si>
  <si>
    <t>astral_scar_system</t>
  </si>
  <si>
    <t>外星门</t>
  </si>
  <si>
    <t>水晶之国空间站（太空城邦），虚空居者起源事件</t>
  </si>
  <si>
    <t>central_crystal_init_01</t>
  </si>
  <si>
    <t>因内特贸易体母星</t>
  </si>
  <si>
    <t>weathermanipulators_home_system</t>
  </si>
  <si>
    <t>艾德萨利伏尔</t>
  </si>
  <si>
    <t>先驱者阿达卡利亚</t>
  </si>
  <si>
    <t>adSalivul_system</t>
  </si>
  <si>
    <t>艾德苏尔</t>
  </si>
  <si>
    <t>adSul_system</t>
  </si>
  <si>
    <t>肃正协议AI星球</t>
  </si>
  <si>
    <t>ai_system_01</t>
  </si>
  <si>
    <t>ai_system_02</t>
  </si>
  <si>
    <t>ai_system_03</t>
  </si>
  <si>
    <t>ai_system_04</t>
  </si>
  <si>
    <t>CX-9881</t>
  </si>
  <si>
    <t>1人工智能星球，肃正协议母星</t>
  </si>
  <si>
    <t>ai_system_05</t>
  </si>
  <si>
    <t>赛博勒克斯-贝塔，环形世界</t>
  </si>
  <si>
    <t>cybrex_beta</t>
  </si>
  <si>
    <t>黑洞，哨兵舰队，哨兵空间站1个</t>
  </si>
  <si>
    <t>sentinel_system</t>
  </si>
  <si>
    <t>开局三星星系，必生成0宜居球</t>
  </si>
  <si>
    <t>custom_starting_init_01</t>
  </si>
  <si>
    <t>开局三星星系，必生成1宜居球</t>
  </si>
  <si>
    <t>custom_starting_init_02</t>
  </si>
  <si>
    <t>开局双星星系，必生成1宜居球</t>
  </si>
  <si>
    <t>custom_starting_init_03</t>
  </si>
  <si>
    <t>custom_starting_init_04</t>
  </si>
  <si>
    <t>开局单星星系，必生成1宜居球</t>
  </si>
  <si>
    <t>custom_starting_init_05</t>
  </si>
  <si>
    <t>custom_starting_init_06</t>
  </si>
  <si>
    <t>天大将军六</t>
  </si>
  <si>
    <t>titawin_init</t>
  </si>
  <si>
    <t>废弃外星平台异常</t>
  </si>
  <si>
    <t>star_lifting_system</t>
  </si>
  <si>
    <t>泽沃尼亚事件（乐园星球帕丽达雅所在地，直接生成无帕丽达雅，用异常代码即可）</t>
  </si>
  <si>
    <t>vechtar_zavonia_system</t>
  </si>
  <si>
    <t>废弃观测站异常</t>
  </si>
  <si>
    <t>big_rip_system</t>
  </si>
  <si>
    <t>屏障星球异常（佩奇）</t>
  </si>
  <si>
    <t>time_loop_world_system</t>
  </si>
  <si>
    <t>1剧毒行星+1剧毒卫星</t>
  </si>
  <si>
    <t>toxic_planet_toxic_moon</t>
  </si>
  <si>
    <t>1粉碎星球</t>
  </si>
  <si>
    <t>shattered_world_system</t>
  </si>
  <si>
    <t>有小行星带，矿多</t>
  </si>
  <si>
    <t>asteroid_system</t>
  </si>
  <si>
    <t>远古采矿无人机或资产保护单位舰队</t>
  </si>
  <si>
    <t>hostile_init_mining_drones</t>
  </si>
  <si>
    <t>太空变形虫</t>
  </si>
  <si>
    <t>hostile_init_amoeba</t>
  </si>
  <si>
    <t>黑洞，虚空之云</t>
  </si>
  <si>
    <t>hostile_init_void_cloud</t>
  </si>
  <si>
    <t>有冰晶小行星和冰封星球</t>
  </si>
  <si>
    <t>ice_system</t>
  </si>
  <si>
    <t>电多</t>
  </si>
  <si>
    <t>high_energy_system</t>
  </si>
  <si>
    <t>虚空孳孽孵化星球</t>
  </si>
  <si>
    <t>guardians_init_hatchling</t>
  </si>
  <si>
    <t>大伤口</t>
  </si>
  <si>
    <t>黑洞，暗物质多</t>
  </si>
  <si>
    <t>great_wound_system</t>
  </si>
  <si>
    <t>对称结构异常</t>
  </si>
  <si>
    <t>primitive_robot_system</t>
  </si>
  <si>
    <t>文明的遗踪异常</t>
  </si>
  <si>
    <t>superflare_system</t>
  </si>
  <si>
    <t>1土著，荒废站点异常</t>
  </si>
  <si>
    <t>collapse_system</t>
  </si>
  <si>
    <t>2死寂星球对立土著</t>
  </si>
  <si>
    <t>old_foes_system</t>
  </si>
  <si>
    <t>拾荒机器人</t>
  </si>
  <si>
    <t>scavenger_system</t>
  </si>
  <si>
    <t>彷徨海异常，自觉之海修正</t>
  </si>
  <si>
    <t>living_planet_system</t>
  </si>
  <si>
    <t>缇扬奇族母，瑞斯·昂多</t>
  </si>
  <si>
    <t>elderly_tiyanki_system</t>
  </si>
  <si>
    <t>鼠人星系（荒废核心，迷失营地）</t>
  </si>
  <si>
    <t>ratling_1_1</t>
  </si>
  <si>
    <t>鼠人星系（宁静聚落，残破中心，崩塌市镇）</t>
  </si>
  <si>
    <t>ratling_1_2</t>
  </si>
  <si>
    <t>鼠人星系（陷落前哨）</t>
  </si>
  <si>
    <t>ratling_1_3</t>
  </si>
  <si>
    <t>随机名字，水晶多</t>
  </si>
  <si>
    <t>distar_crystal_system</t>
  </si>
  <si>
    <t>有个通往附近盖亚星球的虫洞</t>
  </si>
  <si>
    <t>distar_sealed_1_1</t>
  </si>
  <si>
    <t>上面虫洞通往的盖亚星球，神秘箱体异常</t>
  </si>
  <si>
    <t>distar_sealed_1_2</t>
  </si>
  <si>
    <t>distar_pod_system</t>
  </si>
  <si>
    <t>相变星球异常</t>
  </si>
  <si>
    <t>distar_phaseshift_system</t>
  </si>
  <si>
    <t>黑洞，L星门1个</t>
  </si>
  <si>
    <t>distantstars_init_00</t>
  </si>
  <si>
    <t>distantstars_init_06</t>
  </si>
  <si>
    <t>终端出口</t>
  </si>
  <si>
    <t>黑洞，L星门出口</t>
  </si>
  <si>
    <t>distantstars_init_01</t>
  </si>
  <si>
    <t>L星团</t>
  </si>
  <si>
    <t>distantstars_init_02</t>
  </si>
  <si>
    <t>distantstars_init_03</t>
  </si>
  <si>
    <t>distantstars_init_04</t>
  </si>
  <si>
    <t>distantstars_init_05</t>
  </si>
  <si>
    <t>distantstars_init_01b</t>
  </si>
  <si>
    <t>distantstars_init_02b</t>
  </si>
  <si>
    <t>distantstars_init_03b</t>
  </si>
  <si>
    <t>distantstars_init_04b</t>
  </si>
  <si>
    <t>star_crazy_fallback_system</t>
  </si>
  <si>
    <t>1宜居球，电多矿多</t>
  </si>
  <si>
    <t>random_empire_init_01</t>
  </si>
  <si>
    <t>电多矿多</t>
  </si>
  <si>
    <t>random_empire_init_02</t>
  </si>
  <si>
    <t>random_empire_init_03</t>
  </si>
  <si>
    <t>random_empire_init_04</t>
  </si>
  <si>
    <t>三星，电多矿多</t>
  </si>
  <si>
    <t>random_empire_init_05</t>
  </si>
  <si>
    <t>双星，电多矿多</t>
  </si>
  <si>
    <t>random_empire_init_06</t>
  </si>
  <si>
    <t>普通星系</t>
  </si>
  <si>
    <t>neighbor_t1</t>
  </si>
  <si>
    <t>neighbor_t1_first_colony</t>
  </si>
  <si>
    <t>neighbor_t2</t>
  </si>
  <si>
    <t>1宜居球</t>
  </si>
  <si>
    <t>neighbor_t2_second_colony</t>
  </si>
  <si>
    <t>知识管理者首都</t>
  </si>
  <si>
    <t>fallen_1</t>
  </si>
  <si>
    <t>知识管理者资料库</t>
  </si>
  <si>
    <t>fallen_1_2</t>
  </si>
  <si>
    <t>圣地守卫者首都</t>
  </si>
  <si>
    <t>fallen_2</t>
  </si>
  <si>
    <t>神秘观察者首都</t>
  </si>
  <si>
    <t>fallen_3</t>
  </si>
  <si>
    <t>军事孤立者首都</t>
  </si>
  <si>
    <t>fallen_4</t>
  </si>
  <si>
    <t>fallen_col_1</t>
  </si>
  <si>
    <t>fallen_col_2</t>
  </si>
  <si>
    <t>fallen_orbitals_1</t>
  </si>
  <si>
    <t>fallen_orbitals_2</t>
  </si>
  <si>
    <t>黑洞，1虚境星球</t>
  </si>
  <si>
    <t>fallen_shrouded</t>
  </si>
  <si>
    <t>1屏障星球</t>
  </si>
  <si>
    <t>fallen_shielded_1</t>
  </si>
  <si>
    <t>fallen_shielded_2</t>
  </si>
  <si>
    <t>fallen_shielded_3</t>
  </si>
  <si>
    <t>遗世之庭</t>
  </si>
  <si>
    <t>fallen_holy_01</t>
  </si>
  <si>
    <t>翡翠陵墓</t>
  </si>
  <si>
    <t>fallen_holy_02</t>
  </si>
  <si>
    <t>至朴古珠</t>
  </si>
  <si>
    <t>fallen_holy_03</t>
  </si>
  <si>
    <t>先知隐所</t>
  </si>
  <si>
    <t>fallen_holy_04</t>
  </si>
  <si>
    <t>保留地</t>
  </si>
  <si>
    <t>fallen_xeno_zoo</t>
  </si>
  <si>
    <t>阿尔法庇护所</t>
  </si>
  <si>
    <t>环世界，机械失落帝国母星</t>
  </si>
  <si>
    <t>fallen_machine</t>
  </si>
  <si>
    <t>贝塔庇护所</t>
  </si>
  <si>
    <t>废弃环世界，机械失落帝国</t>
  </si>
  <si>
    <t>fallen_machine_2</t>
  </si>
  <si>
    <t>伽马庇护所</t>
  </si>
  <si>
    <t>fallen_machine_3</t>
  </si>
  <si>
    <t>德尔塔庇护所</t>
  </si>
  <si>
    <t>环世界废墟，机械失落帝国</t>
  </si>
  <si>
    <t>fallen_machine_4</t>
  </si>
  <si>
    <t>中央处理器</t>
  </si>
  <si>
    <t>黑洞，环世界废墟，机械失落帝国</t>
  </si>
  <si>
    <t>fallen_machine_5</t>
  </si>
  <si>
    <t>哈尔</t>
  </si>
  <si>
    <t>考古遗址：永不遗忘</t>
  </si>
  <si>
    <t>hauer_system_initializer</t>
  </si>
  <si>
    <r>
      <rPr>
        <sz val="12"/>
        <rFont val="黑体"/>
        <charset val="134"/>
      </rPr>
      <t>屹立巨人之肩起源，废弃站点</t>
    </r>
    <r>
      <rPr>
        <sz val="12"/>
        <rFont val="Calibri"/>
        <charset val="134"/>
      </rPr>
      <t> </t>
    </r>
  </si>
  <si>
    <t>intercepting_history_system_initializer_01</t>
  </si>
  <si>
    <t>屹立巨人之肩起源，1土著</t>
  </si>
  <si>
    <t>intercepting_history_system_initializer_02</t>
  </si>
  <si>
    <t>屹立巨人之肩起源，废弃货船</t>
  </si>
  <si>
    <t>relentless_pursuit_system_initializer_01</t>
  </si>
  <si>
    <t>relentless_pursuit_system_initializer_02</t>
  </si>
  <si>
    <t>1轨道居住站</t>
  </si>
  <si>
    <t>void_dweller_system</t>
  </si>
  <si>
    <t>lost colony起源帝国母星，1帝国势力</t>
  </si>
  <si>
    <t>lost_colony_1</t>
  </si>
  <si>
    <t>随机名字，普通星系</t>
  </si>
  <si>
    <t>lost_colony_neighbor_t1</t>
  </si>
  <si>
    <t>随机名字，至少1宜居球</t>
  </si>
  <si>
    <t>lost_colony_neighbor_t1_first_colony</t>
  </si>
  <si>
    <t>随机名字，1陆地星球</t>
  </si>
  <si>
    <t>lost_colony_neighbor_t2_second_colony</t>
  </si>
  <si>
    <t>随机名字，1失落帝国势力（智库帝国或保管帝国，母星为知识源泉）</t>
  </si>
  <si>
    <t>scion_fallen_1</t>
  </si>
  <si>
    <t>随机名字，1失落帝国势力（卫圣帝国，母星为天国王座）</t>
  </si>
  <si>
    <t>scion_fallen_2</t>
  </si>
  <si>
    <t>破碎之环起源母星，环世界</t>
  </si>
  <si>
    <t>shattered_ring_start</t>
  </si>
  <si>
    <t>废弃巨型船坞</t>
  </si>
  <si>
    <t>mega_shipyard_init_01</t>
  </si>
  <si>
    <t>考古遗址：被毁灭的恒星系</t>
  </si>
  <si>
    <t>planet_with_too_many_moons_system</t>
  </si>
  <si>
    <t>温科沃特盖亚球</t>
  </si>
  <si>
    <t>wenkwort_initializer</t>
  </si>
  <si>
    <t>太阳系</t>
  </si>
  <si>
    <t>虚空居者起源（地球居住站）</t>
  </si>
  <si>
    <t>sol_system_void_dweller_system</t>
  </si>
  <si>
    <t>1帝国势力（弥那玛特种实业集团）母星，首都遗落星球</t>
  </si>
  <si>
    <t>msi_home_system</t>
  </si>
  <si>
    <t>随机名字，弥那玛特种实业集团附属星系</t>
  </si>
  <si>
    <t>slavers_neighbor_t1</t>
  </si>
  <si>
    <t>弥那玛特种实业集团附属星系，1陆地星球</t>
  </si>
  <si>
    <t>slavers_neighbor_t1_first_colony</t>
  </si>
  <si>
    <t>slavers_neighbor_t2_second_colony</t>
  </si>
  <si>
    <t>2宜居球，黑暗之怖起源</t>
  </si>
  <si>
    <t>fear_of_the_dark_system</t>
  </si>
  <si>
    <t>1沙漠星球（菲沃尔）</t>
  </si>
  <si>
    <t>hunter_of_the_dark_system</t>
  </si>
  <si>
    <t>1土著，粉碎的枷锁起源母星</t>
  </si>
  <si>
    <t>broken_shackles_parent_system</t>
  </si>
  <si>
    <t>太阳朋克事件</t>
  </si>
  <si>
    <t>solarpunk_01</t>
  </si>
  <si>
    <t>solarpunk_02</t>
  </si>
  <si>
    <t>起源寻宝猎人事件星系</t>
  </si>
  <si>
    <t xml:space="preserve">hidden_treasure_system_initializer </t>
  </si>
  <si>
    <t>black_needle_base_initializer 黑针</t>
  </si>
  <si>
    <t>smeegibb_shelter_initializer</t>
  </si>
  <si>
    <t>gateway_to_ness_treasure_initializer</t>
  </si>
  <si>
    <t>ness_treasure_initializer</t>
  </si>
  <si>
    <t>虚空虫危机星系</t>
  </si>
  <si>
    <t>frenzied_voidworms_system 虚空虫巢穴</t>
  </si>
  <si>
    <t>蓝水晶潜伏者</t>
  </si>
  <si>
    <t>hostile_init_01</t>
  </si>
  <si>
    <t>hostile_init_02</t>
  </si>
  <si>
    <t>绿水晶流浪者</t>
  </si>
  <si>
    <t>hostile_init_03</t>
  </si>
  <si>
    <t>hostile_init_04</t>
  </si>
  <si>
    <t>红水晶簇</t>
  </si>
  <si>
    <t>hostile_init_05</t>
  </si>
  <si>
    <t>红水晶群</t>
  </si>
  <si>
    <t>hostile_init_06</t>
  </si>
  <si>
    <t>棱晶母星，红+黄+蓝+绿水晶守护者</t>
  </si>
  <si>
    <t>hostile_init_07</t>
  </si>
  <si>
    <t>虚空之云</t>
  </si>
  <si>
    <t>hostile_init_08</t>
  </si>
  <si>
    <t>hostile_init_10</t>
  </si>
  <si>
    <t>hostile_init_10_small_amoeba_pack</t>
  </si>
  <si>
    <t>太空变形虫猎手</t>
  </si>
  <si>
    <t>hostile_init_11</t>
  </si>
  <si>
    <t>远古采矿无人机</t>
  </si>
  <si>
    <t>hostile_init_12</t>
  </si>
  <si>
    <t>hostile_init_12_mining_drones</t>
  </si>
  <si>
    <t>资产保护单位</t>
  </si>
  <si>
    <t>hostile_init_12_drone_destroyer</t>
  </si>
  <si>
    <t>hostile_init_13</t>
  </si>
  <si>
    <t>矿物提炼中心母星，采矿团+资产保护单位，勘探仪</t>
  </si>
  <si>
    <t>hostile_init_14</t>
  </si>
  <si>
    <t>缇扬奇太空鲸</t>
  </si>
  <si>
    <t>hostile_init_15</t>
  </si>
  <si>
    <t>缇杨娜之巢</t>
  </si>
  <si>
    <t>缇杨奇母星</t>
  </si>
  <si>
    <t>hostile_init_16</t>
  </si>
  <si>
    <t>随机名字，海盗母星，矿多</t>
  </si>
  <si>
    <t>hostile_init_18</t>
  </si>
  <si>
    <t>爱神之槽</t>
  </si>
  <si>
    <t>变形虫母星，电多矿多稀有资源多</t>
  </si>
  <si>
    <t>hostile_init_20</t>
  </si>
  <si>
    <t>缇杨奇坟墓，缇杨奇乱坟岗遗址</t>
  </si>
  <si>
    <t>hostile_init_21</t>
  </si>
  <si>
    <t>克伦达苏</t>
  </si>
  <si>
    <t>资产保护单位，矿多</t>
  </si>
  <si>
    <t>hostile_init_22</t>
  </si>
  <si>
    <t>艺术家联盟</t>
  </si>
  <si>
    <t>guardians_artist_init_01</t>
  </si>
  <si>
    <t>guardians_artist_init_02</t>
  </si>
  <si>
    <t>guardians_artist_init_03</t>
  </si>
  <si>
    <t>策展人组织</t>
  </si>
  <si>
    <t>guardians_curator_init_01</t>
  </si>
  <si>
    <t>guardians_curator_init_02</t>
  </si>
  <si>
    <t>guardians_curator_init_03</t>
  </si>
  <si>
    <t>贸易商</t>
  </si>
  <si>
    <t>guardians_trader_init_01</t>
  </si>
  <si>
    <t>guardians_trader_init_02</t>
  </si>
  <si>
    <t>guardians_trader_init_03</t>
  </si>
  <si>
    <t>噬星者</t>
  </si>
  <si>
    <t>guardians_init_stellarites</t>
  </si>
  <si>
    <t>以太巨龙</t>
  </si>
  <si>
    <t>guardians_init_dragon</t>
  </si>
  <si>
    <t>位面之魇</t>
  </si>
  <si>
    <t>guardians_init_horror</t>
  </si>
  <si>
    <t>自动无畏战舰</t>
  </si>
  <si>
    <t>guardians_init_dreadnought</t>
  </si>
  <si>
    <t>蜂巢小行星</t>
  </si>
  <si>
    <t>guardians_init_hive</t>
  </si>
  <si>
    <t>卡冈都亚</t>
  </si>
  <si>
    <t>无限神机</t>
  </si>
  <si>
    <t>guardians_init_technosphere</t>
  </si>
  <si>
    <t>guardians_init_fortress</t>
  </si>
  <si>
    <t>幽魂</t>
  </si>
  <si>
    <t>guardians_init_wraith</t>
  </si>
  <si>
    <t>arc_welders_construction_system</t>
  </si>
  <si>
    <t>损坏的电弧焊机</t>
  </si>
  <si>
    <t>ruined_arc_furnace_system</t>
  </si>
  <si>
    <t>掠夺者母星</t>
  </si>
  <si>
    <t>marauder_1_1</t>
  </si>
  <si>
    <t>掠夺者附属星系</t>
  </si>
  <si>
    <t>marauder_1_2</t>
  </si>
  <si>
    <t>marauder_1_3</t>
  </si>
  <si>
    <t>marauder_2_1</t>
  </si>
  <si>
    <t>marauder_2_2</t>
  </si>
  <si>
    <t>marauder_2_3</t>
  </si>
  <si>
    <t>marauder_3_1</t>
  </si>
  <si>
    <t>marauder_3_2</t>
  </si>
  <si>
    <t>marauder_3_3</t>
  </si>
  <si>
    <t>绰尔的罗盘</t>
  </si>
  <si>
    <t>行商联盟母星</t>
  </si>
  <si>
    <t>megacorp_caravaneer_init</t>
  </si>
  <si>
    <t>1废弃物质解压器</t>
  </si>
  <si>
    <t>megacorp_matter_decompressor_init_01</t>
  </si>
  <si>
    <t>1废弃战略指挥中心</t>
  </si>
  <si>
    <t>megacorp_strategic_coordination_center_init_01</t>
  </si>
  <si>
    <t>1废弃巨型艺术设施</t>
  </si>
  <si>
    <t>megacorp_mega_art_installation_init_01</t>
  </si>
  <si>
    <t>1废弃星际集会</t>
  </si>
  <si>
    <t>megacorp_interstellar_assembly_init_01</t>
  </si>
  <si>
    <t>basic_init_01</t>
  </si>
  <si>
    <t>basic_init_02</t>
  </si>
  <si>
    <t>basic_init_03</t>
  </si>
  <si>
    <t>basic_init_04</t>
  </si>
  <si>
    <t>basic_init_05</t>
  </si>
  <si>
    <t>basic_init_06</t>
  </si>
  <si>
    <t>只有小行星</t>
  </si>
  <si>
    <t>asteroid_init_01</t>
  </si>
  <si>
    <t>双星</t>
  </si>
  <si>
    <t>binary_init_01</t>
  </si>
  <si>
    <t>较远双星</t>
  </si>
  <si>
    <t>binary_init_02</t>
  </si>
  <si>
    <t>三星</t>
  </si>
  <si>
    <t>trinary_init_01</t>
  </si>
  <si>
    <t>较远三星</t>
  </si>
  <si>
    <t>trinary_init_02</t>
  </si>
  <si>
    <t>salvager_enclave_init_01</t>
  </si>
  <si>
    <t>salvager_enclave_init_02</t>
  </si>
  <si>
    <t>salvager_enclave_init_03</t>
  </si>
  <si>
    <t>虚境行者（空间站+隧道）</t>
  </si>
  <si>
    <t>shroudwalker_enclave_init_01</t>
  </si>
  <si>
    <t>虚境行者（空间站）</t>
  </si>
  <si>
    <t>shroudwalker_enclave_init_02</t>
  </si>
  <si>
    <t>虚境行者（空间站+灵能化身）</t>
  </si>
  <si>
    <t>shroudwalker_enclave_init_03</t>
  </si>
  <si>
    <t>毁坏的虚境基地，泽珞多</t>
  </si>
  <si>
    <t>broken_shroudwalker_init_01</t>
  </si>
  <si>
    <t>1废弃量子弹弓</t>
  </si>
  <si>
    <t>quantum_catapult_init_01</t>
  </si>
  <si>
    <t>1废弃星环基地</t>
  </si>
  <si>
    <t>orbital_ring_init_01</t>
  </si>
  <si>
    <t>帝国封邑起源帝国势力母星，1盖亚</t>
  </si>
  <si>
    <t>overlord_system_init</t>
  </si>
  <si>
    <t>帝国封邑附属星系，1陆地星球</t>
  </si>
  <si>
    <t>overlord_system_2_init</t>
  </si>
  <si>
    <t>帝国封邑附属星系，1海洋星球</t>
  </si>
  <si>
    <t>overlord_system_3_init</t>
  </si>
  <si>
    <t>帝国封邑附庸</t>
  </si>
  <si>
    <t>overlord_system_4_init</t>
  </si>
  <si>
    <t>overlord_system_5_init</t>
  </si>
  <si>
    <t>overlord_system_6_init</t>
  </si>
  <si>
    <t>overlord_system_7_init</t>
  </si>
  <si>
    <t>overlord_system_8_init</t>
  </si>
  <si>
    <t>杜戈尔</t>
  </si>
  <si>
    <t>凯德斯任务链</t>
  </si>
  <si>
    <t>legendary_leader_start_site</t>
  </si>
  <si>
    <t>瓦珀博</t>
  </si>
  <si>
    <t>legendary_leader_1st_site</t>
  </si>
  <si>
    <t>伊弗施</t>
  </si>
  <si>
    <t>legendary_leader_2nd_site</t>
  </si>
  <si>
    <t>塔普入</t>
  </si>
  <si>
    <t>legendary_leader_3rd_site</t>
  </si>
  <si>
    <t>瑟塞特</t>
  </si>
  <si>
    <t>凯德斯任务链，执法者舰队，瓦格罗人废墟遗址</t>
  </si>
  <si>
    <t>legendary_leader_last_site</t>
  </si>
  <si>
    <t>1土著</t>
  </si>
  <si>
    <t>pre_ftl_init_01</t>
  </si>
  <si>
    <t>1地球土著</t>
  </si>
  <si>
    <t>pre_ftl_init_sol</t>
  </si>
  <si>
    <t>避难所</t>
  </si>
  <si>
    <t>环世界，4土著</t>
  </si>
  <si>
    <t>sanctuary_system</t>
  </si>
  <si>
    <t>pre_ftl_hive_init_01</t>
  </si>
  <si>
    <t>天津四</t>
  </si>
  <si>
    <t>pre_ftl_deneb_system</t>
  </si>
  <si>
    <t>破碎之环起源环世界，1土著</t>
  </si>
  <si>
    <t>pre_ftl_shattered_ring</t>
  </si>
  <si>
    <t>人类联邦母星</t>
  </si>
  <si>
    <t>deneb_system</t>
  </si>
  <si>
    <t>1人类联邦势力</t>
  </si>
  <si>
    <t>une_deneb_system</t>
  </si>
  <si>
    <t>deneb_neighbor_t1</t>
  </si>
  <si>
    <t>1陆地星球</t>
  </si>
  <si>
    <t>deneb_neighbor_t1_first_colony</t>
  </si>
  <si>
    <t>deneb_neighbor_t2_second_colony</t>
  </si>
  <si>
    <t>沃陶穆尔</t>
  </si>
  <si>
    <t>沃陶姆先驱者母星</t>
  </si>
  <si>
    <t>vultaumar_system</t>
  </si>
  <si>
    <t>尤特安</t>
  </si>
  <si>
    <t>尤特先驱者母星</t>
  </si>
  <si>
    <t>yuhtaan_system</t>
  </si>
  <si>
    <t>哈本尼斯之泽</t>
  </si>
  <si>
    <t>第一联盟先驱者母星</t>
  </si>
  <si>
    <t>fen_habbanis_system</t>
  </si>
  <si>
    <t>伊拉斯</t>
  </si>
  <si>
    <t>伊拉斯先驱者母星</t>
  </si>
  <si>
    <t>irass_system</t>
  </si>
  <si>
    <t>赛博勒克斯-阿尔法</t>
  </si>
  <si>
    <t>赛博勒克斯先驱者母星，废弃的环世界</t>
  </si>
  <si>
    <t>cybrex_system</t>
  </si>
  <si>
    <t>忒伊亚保护者联邦舰队</t>
  </si>
  <si>
    <t>ai_titawin_init</t>
  </si>
  <si>
    <t>sol_system_initializer</t>
  </si>
  <si>
    <t>巴纳德星</t>
  </si>
  <si>
    <t>太阳系周围星系</t>
  </si>
  <si>
    <t>sol_neighbor_t1</t>
  </si>
  <si>
    <t>半人马座阿尔法</t>
  </si>
  <si>
    <t>太阳系周围星系，稳态异常</t>
  </si>
  <si>
    <t>sol_neighbor_t1_first_colony</t>
  </si>
  <si>
    <t>sol_neighbor_t1_no_guaranteed_colony</t>
  </si>
  <si>
    <t>南河三</t>
  </si>
  <si>
    <t>sol_neighbor_t2</t>
  </si>
  <si>
    <t>天狼</t>
  </si>
  <si>
    <t>太阳系周围星系，1宜居球</t>
  </si>
  <si>
    <t>sol_neighbor_t2_second_colony</t>
  </si>
  <si>
    <t>sol_neighbor_t2_no_guaranteed_colony</t>
  </si>
  <si>
    <t>1地球联合国势力</t>
  </si>
  <si>
    <t>com_sol_system</t>
  </si>
  <si>
    <t>ai_sol_system</t>
  </si>
  <si>
    <t>1陆地星球，稳态异常</t>
  </si>
  <si>
    <t>com_sol_neighbor_t1_first_colony</t>
  </si>
  <si>
    <t>com_sol_neighbor_t1</t>
  </si>
  <si>
    <t>com_sol_neighbor_t2_second_colony</t>
  </si>
  <si>
    <t>1人类霸权势力</t>
  </si>
  <si>
    <t>lost_colony_sol_system</t>
  </si>
  <si>
    <t>lost_colony_sol_neighbor_t1_first_colony</t>
  </si>
  <si>
    <t>lost_colony_sol_neighbor_t1</t>
  </si>
  <si>
    <t>lost_colony_sol_neighbor_t2_second_colony</t>
  </si>
  <si>
    <t>太阳系，毒圣骑士起源，1太阳居住站复合体</t>
  </si>
  <si>
    <t>toxic_knights_sol_start</t>
  </si>
  <si>
    <t>太阳系，黑暗之怖起源，火星沙漠星球</t>
  </si>
  <si>
    <t>sol_system_fear_of_the_dark_system</t>
  </si>
  <si>
    <t>太阳系，核战废土，地球死寂星球，核废墟异常</t>
  </si>
  <si>
    <t>special_init_04</t>
  </si>
  <si>
    <t>special_init_01</t>
  </si>
  <si>
    <t>1盖亚星球（名字</t>
  </si>
  <si>
    <t>special_init_06</t>
  </si>
  <si>
    <t>晶态碎片</t>
  </si>
  <si>
    <t>special_init_07</t>
  </si>
  <si>
    <t>special_init_08</t>
  </si>
  <si>
    <t>special_init_09</t>
  </si>
  <si>
    <t>风信子星系</t>
  </si>
  <si>
    <t>hyacinth_system</t>
  </si>
  <si>
    <t>1人工智能星球</t>
  </si>
  <si>
    <t>ai_system_1</t>
  </si>
  <si>
    <t>古代工厂异常</t>
  </si>
  <si>
    <t>crystal_manufactory_system</t>
  </si>
  <si>
    <t>特拉比斯特</t>
  </si>
  <si>
    <t>trappist_initializer</t>
  </si>
  <si>
    <t>帕尔乌斯，1沙漠星球，荒芜的沙漠异常</t>
  </si>
  <si>
    <t>parvus_system</t>
  </si>
  <si>
    <t>勾陈一</t>
  </si>
  <si>
    <t>考古遗址：最后的希望，勾陈一自动舰队</t>
  </si>
  <si>
    <t>polaris_civilization</t>
  </si>
  <si>
    <t>奥瓦尔</t>
  </si>
  <si>
    <t>考古遗址：脱水，游荡的缇扬奇</t>
  </si>
  <si>
    <t>fumongus_init_01</t>
  </si>
  <si>
    <t>1苔原星球，幽灵船</t>
  </si>
  <si>
    <t>ghost_ship_system_initializer_01</t>
  </si>
  <si>
    <t>极域警哨</t>
  </si>
  <si>
    <t>远古机器人星球遗址</t>
  </si>
  <si>
    <t>surveillance_supercomputer_system</t>
  </si>
  <si>
    <t>乌伯戈利特</t>
  </si>
  <si>
    <t>1盖亚星球，蝗灾群，矿多</t>
  </si>
  <si>
    <t>locust_system_initializer_01</t>
  </si>
  <si>
    <t>霍利博雷</t>
  </si>
  <si>
    <t>1极地星球+1陆地星球，霍利博雷陆战队</t>
  </si>
  <si>
    <t>Holibrae_initializer</t>
  </si>
  <si>
    <t>考古遗址：碎片环带</t>
  </si>
  <si>
    <t>debris_belt_initializer</t>
  </si>
  <si>
    <t>艾斯法瑞尔</t>
  </si>
  <si>
    <t>天选民母星，3盖亚</t>
  </si>
  <si>
    <t>the_chosen_home_initializer</t>
  </si>
  <si>
    <t>塔尔莫斯</t>
  </si>
  <si>
    <t>天选民</t>
  </si>
  <si>
    <t>the_chosen_resources_initializer</t>
  </si>
  <si>
    <t>艾瑞巴</t>
  </si>
  <si>
    <t>the_chosen_resources_initializer2</t>
  </si>
  <si>
    <t>伊索默之门</t>
  </si>
  <si>
    <t>天选民，3轨道居住站，1虫洞</t>
  </si>
  <si>
    <t>the_chosen_gate_initializer</t>
  </si>
  <si>
    <t>欧法拉</t>
  </si>
  <si>
    <t>the_chosen_escapee_initializer</t>
  </si>
  <si>
    <t>1轨道居住站，星达广场</t>
  </si>
  <si>
    <t>the_star_mall_initializer</t>
  </si>
  <si>
    <t>瑟顿</t>
  </si>
  <si>
    <t>发现宇宙裂口异常</t>
  </si>
  <si>
    <t>breachsealer_system</t>
  </si>
  <si>
    <t>金属星球</t>
  </si>
  <si>
    <t>metal_planet_system_initializer</t>
  </si>
  <si>
    <t>相撞星球</t>
  </si>
  <si>
    <t>collided_planet_system_initializer</t>
  </si>
  <si>
    <t>previously_terraformed_planet_system_initializer</t>
  </si>
  <si>
    <t>wooden_planet_system_initializer</t>
  </si>
  <si>
    <t>1潮湿星球+1轨道居住站，毒圣骑士起源</t>
  </si>
  <si>
    <t>toxic_knights_start</t>
  </si>
  <si>
    <t>毒圣</t>
  </si>
  <si>
    <t>toxic_knights_finish</t>
  </si>
  <si>
    <t>联邦之终</t>
  </si>
  <si>
    <t>2居住站土著</t>
  </si>
  <si>
    <t>unique_system_initializer_01</t>
  </si>
  <si>
    <t>拉里昂内斯安全区</t>
  </si>
  <si>
    <t>考古遗址：信号</t>
  </si>
  <si>
    <t>unique_system_initializer_02</t>
  </si>
  <si>
    <t>泽沃克斯</t>
  </si>
  <si>
    <t>考古遗址：坠毁的飞船</t>
  </si>
  <si>
    <t>unique_system_initializer_03</t>
  </si>
  <si>
    <t>芬拉克斯的抵抗</t>
  </si>
  <si>
    <t>古战场异常</t>
  </si>
  <si>
    <t>unique_system_initializer_04</t>
  </si>
  <si>
    <t>詹若克斯的休憩</t>
  </si>
  <si>
    <t>unique_system_initializer_05</t>
  </si>
  <si>
    <t>阿法尔</t>
  </si>
  <si>
    <t>unique_system_initializer_06</t>
  </si>
  <si>
    <t>特古拉十字</t>
  </si>
  <si>
    <t>1死寂星球+1干旱星球+1草原星球</t>
  </si>
  <si>
    <t>unique_system_initializer_07</t>
  </si>
  <si>
    <t>特林之诺</t>
  </si>
  <si>
    <t>1陆地星球+1热带星球+1死寂星球</t>
  </si>
  <si>
    <t>unique_system_initializer_08</t>
  </si>
  <si>
    <t>1高山星球+1死寂星球+1极地星球</t>
  </si>
  <si>
    <t>unique_system_initializer_09</t>
  </si>
  <si>
    <t>克兰尼克斯</t>
  </si>
  <si>
    <t>1死寂星球</t>
  </si>
  <si>
    <t>lone_defender</t>
  </si>
  <si>
    <t>随机名字，1废弃戴森球</t>
  </si>
  <si>
    <t>dyson_sphere_init_01</t>
  </si>
  <si>
    <t>随机名字，1废弃科学枢纽</t>
  </si>
  <si>
    <t>science_nexus_init_01</t>
  </si>
  <si>
    <t>随机名字，1废弃哨兵阵列</t>
  </si>
  <si>
    <t>sentry_array_init_01</t>
  </si>
  <si>
    <t>随机名字，1废弃环世界</t>
  </si>
  <si>
    <t>ring_world_init_01</t>
  </si>
  <si>
    <t>3.14全局舰船设计代码</t>
  </si>
  <si>
    <t>痛苦终结者级战体</t>
  </si>
  <si>
    <t>add_ship NAME_Euthanizer</t>
  </si>
  <si>
    <t>模型缺失</t>
  </si>
  <si>
    <t>断绝者级搜寻器</t>
  </si>
  <si>
    <t>add_ship NAME_Sterilizer</t>
  </si>
  <si>
    <t>人工智能恒星基地级肃正核心</t>
  </si>
  <si>
    <t>add_ship NAME_AI_STARBASE</t>
  </si>
  <si>
    <t>无法正常使用</t>
  </si>
  <si>
    <t>人工智能1级节点</t>
  </si>
  <si>
    <t>add_ship NAME_AI_1</t>
  </si>
  <si>
    <t>人工智能2级防火墙</t>
  </si>
  <si>
    <t>add_ship NAME_AI_2</t>
  </si>
  <si>
    <t>人工智能核心级核心</t>
  </si>
  <si>
    <t>add_ship NAME_AI_Core</t>
  </si>
  <si>
    <t>主核心级主核</t>
  </si>
  <si>
    <t>add_ship NAME_AI_Final_Core</t>
  </si>
  <si>
    <t>人工智能运输船级智械运输船</t>
  </si>
  <si>
    <t>add_ship NAME_AI_Transport</t>
  </si>
  <si>
    <t>人工智能殖民船级智械殖民船</t>
  </si>
  <si>
    <t>add_ship NAME_AI_Colonizer</t>
  </si>
  <si>
    <t>人工智能建造船级智械工程船</t>
  </si>
  <si>
    <t>add_ship NAME_AI_Constructor</t>
  </si>
  <si>
    <t>沉默级战体</t>
  </si>
  <si>
    <t>add_ship NAME_Taciturn</t>
  </si>
  <si>
    <t>寡言级搜寻器</t>
  </si>
  <si>
    <t>add_ship NAME_Reticent</t>
  </si>
  <si>
    <t>最终堡垒级核心</t>
  </si>
  <si>
    <t>add_ship NAME_Cybrex_Core</t>
  </si>
  <si>
    <t>守夜一号级重型基地</t>
  </si>
  <si>
    <t>add_ship NAME_Cybrex_Station_1</t>
  </si>
  <si>
    <t>守夜一号级轻型基地</t>
  </si>
  <si>
    <t>add_ship NAME_Cybrex_Station_2</t>
  </si>
  <si>
    <t>战体运兵船级运输船</t>
  </si>
  <si>
    <t>add_ship NAME_Cybrex_Transport</t>
  </si>
  <si>
    <t>星界化身级异次元巡洋舰</t>
  </si>
  <si>
    <t>add_ship NAME_Astral_Avatar</t>
  </si>
  <si>
    <t>小型星界化身级异次元护航舰</t>
  </si>
  <si>
    <t>add_ship NAME_Astral_Avatar_Small</t>
  </si>
  <si>
    <t>次元锚级次元锚</t>
  </si>
  <si>
    <t>add_ship NAME_Formless_Anchor</t>
  </si>
  <si>
    <t>不能正常使用</t>
  </si>
  <si>
    <t>异次元侦察舰级异次元巡洋舰</t>
  </si>
  <si>
    <t>add_ship NAME_Extradimensional_Scout</t>
  </si>
  <si>
    <t>异次元巡洋舰级异次元巡洋舰</t>
  </si>
  <si>
    <t>add_ship NAME_Formless_Cruiser</t>
  </si>
  <si>
    <t>异次元入侵者巡洋舰级异次元巡洋舰</t>
  </si>
  <si>
    <t>add_ship NAME_Formless_Aberrant_Invader_Cruiser</t>
  </si>
  <si>
    <t>异次元入侵者战列舰级异次元战列舰</t>
  </si>
  <si>
    <t>add_ship NAME_Formless_Aberrant_Invader_Battleship</t>
  </si>
  <si>
    <t>墓地守卫级护卫舰</t>
  </si>
  <si>
    <t>add_ship NAME_Grave_Guardian</t>
  </si>
  <si>
    <t>吞噬者级焚天神兵</t>
  </si>
  <si>
    <t>add_ship NAME_Crisis_Star_Eater</t>
  </si>
  <si>
    <t>一元克尔级视界刺针</t>
  </si>
  <si>
    <t>add_ship NAME_Monadic_Qerr</t>
  </si>
  <si>
    <t>小型蓝色晶态实体级小型蓝水晶碎片</t>
  </si>
  <si>
    <t>add_ship NAME_Small_Crystal_Entity_Blue</t>
  </si>
  <si>
    <t>中型蓝色晶态实体级中型蓝水晶碎片</t>
  </si>
  <si>
    <t>add_ship NAME_Medium_Crystal_Entity_Blue</t>
  </si>
  <si>
    <t>大型蓝色晶态实体级大型蓝水晶碎片</t>
  </si>
  <si>
    <t>add_ship NAME_Large_Crystal_Entity_Blue</t>
  </si>
  <si>
    <t>小型绿色晶态实体级小型绿水晶碎片</t>
  </si>
  <si>
    <t>add_ship NAME_Small_Crystal_Entity_Green</t>
  </si>
  <si>
    <t>中型绿色晶态实体级中型绿水晶碎片</t>
  </si>
  <si>
    <t>add_ship NAME_Medium_Crystal_Entity_Green</t>
  </si>
  <si>
    <t>大型绿色晶态实体级大型绿水晶碎片</t>
  </si>
  <si>
    <t>add_ship NAME_Large_Crystal_Entity_Green</t>
  </si>
  <si>
    <t>小型黄色晶态实体级小型黄水晶碎片</t>
  </si>
  <si>
    <t>add_ship NAME_Small_Crystal_Entity_Yellow</t>
  </si>
  <si>
    <t>中型黄色晶态实体级中型黄水晶碎片</t>
  </si>
  <si>
    <t>add_ship NAME_Medium_Crystal_Entity_Yellow</t>
  </si>
  <si>
    <t>大型黄色晶态实体级大型黄水晶碎片</t>
  </si>
  <si>
    <t>add_ship NAME_Large_Crystal_Entity_Yellow</t>
  </si>
  <si>
    <t>小型红色晶态实体级小型红水晶碎片</t>
  </si>
  <si>
    <t>add_ship NAME_Small_Crystal_Entity_Red</t>
  </si>
  <si>
    <t>中型红色晶态实体级中型红水晶碎片</t>
  </si>
  <si>
    <t>add_ship NAME_Medium_Crystal_Entity_Red</t>
  </si>
  <si>
    <t>大型红色晶态实体级大型红水晶碎片</t>
  </si>
  <si>
    <t>add_ship NAME_Large_Crystal_Entity_Red</t>
  </si>
  <si>
    <t>精英小型蓝色晶态实体级小型精英蓝水晶碎片</t>
  </si>
  <si>
    <t>add_ship NAME_Small_Crystal_Entity_Blue_Elite</t>
  </si>
  <si>
    <t>精英中型蓝色晶态实体级中型精英蓝水晶碎片</t>
  </si>
  <si>
    <t>add_ship NAME_Medium_Crystal_Entity_Blue_Elite</t>
  </si>
  <si>
    <t>精英大型蓝色晶态实体级大型精英蓝水晶碎片</t>
  </si>
  <si>
    <t>add_ship NAME_Large_Crystal_Entity_Blue_Elite</t>
  </si>
  <si>
    <t>精英小型绿色晶态实体级小型精英绿水晶碎片</t>
  </si>
  <si>
    <t>add_ship NAME_Small_Crystal_Entity_Green_Elite</t>
  </si>
  <si>
    <t>精英中型绿色晶态实体级中型精英绿水晶碎片</t>
  </si>
  <si>
    <t>add_ship NAME_Medium_Crystal_Entity_Green_Elite</t>
  </si>
  <si>
    <t>精英大型绿色晶态实体级大型精英绿水晶碎片</t>
  </si>
  <si>
    <t>add_ship NAME_Large_Crystal_Entity_Green_Elite</t>
  </si>
  <si>
    <t>精英小型黄色晶态实体级小型精英黄水晶碎片</t>
  </si>
  <si>
    <t>add_ship NAME_Small_Crystal_Entity_Yellow_Elite</t>
  </si>
  <si>
    <t>精英中型黄色晶态实体级中型精英黄水晶碎片</t>
  </si>
  <si>
    <t>add_ship NAME_Medium_Crystal_Entity_Yellow_Elite</t>
  </si>
  <si>
    <t>精英大型黄色晶态实体级大型精英黄水晶碎片</t>
  </si>
  <si>
    <t>add_ship NAME_Large_Crystal_Entity_Yellow_Elite</t>
  </si>
  <si>
    <t>精英小型红色晶态实体级小型精英红水晶碎片</t>
  </si>
  <si>
    <t>add_ship NAME_Small_Crystal_Entity_Red_Elite</t>
  </si>
  <si>
    <t>精英中型红色晶态实体级中型精英红水晶碎片</t>
  </si>
  <si>
    <t>add_ship NAME_Medium_Crystal_Entity_Red_Elite</t>
  </si>
  <si>
    <t>精英大型红色晶态实体级大型精英红水晶碎片</t>
  </si>
  <si>
    <t>add_ship NAME_Large_Crystal_Entity_Red_Elite</t>
  </si>
  <si>
    <t>水晶巢穴级水晶巢穴</t>
  </si>
  <si>
    <t>add_ship NAME_Crystal_Nidus</t>
  </si>
  <si>
    <t>扩张船级古代采矿扩张驳船</t>
  </si>
  <si>
    <t>add_ship NAME_Ancient_Mining_Expansion_Barge</t>
  </si>
  <si>
    <t>扩张无人机级古代采矿扩张无人机</t>
  </si>
  <si>
    <t>add_ship NAME_Ancient_Mining_Expansion_Drone</t>
  </si>
  <si>
    <t>破碎的晶态裂片级蓝水晶精髓</t>
  </si>
  <si>
    <t>add_ship NAME_Cracked_Crystalline_Shard</t>
  </si>
  <si>
    <t>先驱级泰坦</t>
  </si>
  <si>
    <t>add_ship NAME_Herald</t>
  </si>
  <si>
    <t>冰柱级巡洋舰</t>
  </si>
  <si>
    <t>add_ship NAME_Polaris_ship</t>
  </si>
  <si>
    <t>废弃的制造工厂</t>
  </si>
  <si>
    <t>add_ship NAME_Abandoned_Manufactory</t>
  </si>
  <si>
    <t>工程船</t>
  </si>
  <si>
    <t>F79级炮艇</t>
  </si>
  <si>
    <t>add_ship NAME_F79</t>
  </si>
  <si>
    <t>R44级掠袭艇</t>
  </si>
  <si>
    <t>add_ship NAME_R44</t>
  </si>
  <si>
    <t>外星船只级科研船</t>
  </si>
  <si>
    <t>add_ship NAME_Alien_Ship</t>
  </si>
  <si>
    <t>原型级科研船</t>
  </si>
  <si>
    <t>add_ship NAME_Prototype</t>
  </si>
  <si>
    <t>未知级科研船</t>
  </si>
  <si>
    <t>add_ship NAME_From_Beyond_Ship_Cloak</t>
  </si>
  <si>
    <t>add_ship NAME_From_Beyond_Ship</t>
  </si>
  <si>
    <t>废墟级巡洋舰</t>
  </si>
  <si>
    <t>add_ship NAME_Derelict</t>
  </si>
  <si>
    <t>剑级巡洋舰</t>
  </si>
  <si>
    <t>add_ship NAME_Sword</t>
  </si>
  <si>
    <t>探索者级护卫舰</t>
  </si>
  <si>
    <t>add_ship NAME_Seeker</t>
  </si>
  <si>
    <t>虚空追踪者级巡洋舰</t>
  </si>
  <si>
    <t>add_ship NAME_Voidstalker</t>
  </si>
  <si>
    <t>星之尖牙级驱逐舰</t>
  </si>
  <si>
    <t>add_ship NAME_Starfang</t>
  </si>
  <si>
    <t>坚持不懈级驱逐舰</t>
  </si>
  <si>
    <t>add_ship NAME_Persistent</t>
  </si>
  <si>
    <t>返回的科研船级科研船</t>
  </si>
  <si>
    <t>add_ship NAME_Returned_Science_Ship</t>
  </si>
  <si>
    <t>沃尔狂怒级巡洋舰</t>
  </si>
  <si>
    <t>add_ship NAME_mardak_vol_haters_corvette</t>
  </si>
  <si>
    <t>马达克消灭者级驱逐舰</t>
  </si>
  <si>
    <t>add_ship NAME_mardak_vol_haters_destroyer</t>
  </si>
  <si>
    <t>沃尔防御者级巡洋舰</t>
  </si>
  <si>
    <t>add_ship NAME_mardak_vol_haters_cruiser</t>
  </si>
  <si>
    <t>马达克歼灭者级巨像</t>
  </si>
  <si>
    <t>add_ship NAME_mardak_vol_haters_colossus</t>
  </si>
  <si>
    <t>乌布梅级幽灵船</t>
  </si>
  <si>
    <t>add_ship NAME_Hillos_ship</t>
  </si>
  <si>
    <t>虚境归来级科研船</t>
  </si>
  <si>
    <t>add_ship NAME_Unshrouded</t>
  </si>
  <si>
    <t>虚空孳孽级虚空孳孽</t>
  </si>
  <si>
    <t>add_ship NAME_Voidspawn</t>
  </si>
  <si>
    <t>神秘容器级探测器</t>
  </si>
  <si>
    <t>add_ship NAME_enigmatic_cache</t>
  </si>
  <si>
    <t>模拟龙级L-星龙</t>
  </si>
  <si>
    <t>add_ship NAME_Nanite_Dragon</t>
  </si>
  <si>
    <t>纳米机器人工厂级工厂</t>
  </si>
  <si>
    <t>add_ship NAME_Nanite_Factory</t>
  </si>
  <si>
    <t>纳米机器人母舰级母舰</t>
  </si>
  <si>
    <t>add_ship NAME_Nanite_Mothership</t>
  </si>
  <si>
    <t>纳米机器个体级母舰</t>
  </si>
  <si>
    <t>add_ship NAME_Gray_Warship</t>
  </si>
  <si>
    <t>纳米机器人拦截舰级拦截舰</t>
  </si>
  <si>
    <t>add_ship NAME_Nanite_Interdictor</t>
  </si>
  <si>
    <t>恩斯拉级母舰</t>
  </si>
  <si>
    <t>add_ship NAME_Dessanu_Mothership</t>
  </si>
  <si>
    <t>伟斯克级拦截舰</t>
  </si>
  <si>
    <t>add_ship NAME_Dessanu_Interdictor</t>
  </si>
  <si>
    <t>卡普洛克级擎天堡</t>
  </si>
  <si>
    <t>add_ship NAME_Gatebuilder_Starbase</t>
  </si>
  <si>
    <t>回收者级拾荒机器人</t>
  </si>
  <si>
    <t>add_ship NAME_Reclaimer</t>
  </si>
  <si>
    <t>S875.1战体级护卫舰</t>
  </si>
  <si>
    <t>add_ship NAME_S8751</t>
  </si>
  <si>
    <t>先驱者级缇扬奇祖母</t>
  </si>
  <si>
    <t>add_ship NAME_Progenitor</t>
  </si>
  <si>
    <t>亚哈船长号级战列舰</t>
  </si>
  <si>
    <t>add_ship NAME_AH4B</t>
  </si>
  <si>
    <t>百岁太空变形虫级百岁太空变形虫</t>
  </si>
  <si>
    <t>add_ship NAME_Adopted_Amoeba_Centenarian</t>
  </si>
  <si>
    <t>过时护卫舰级护卫舰</t>
  </si>
  <si>
    <t>add_ship NAME_B_World_Corvette</t>
  </si>
  <si>
    <t>小信使级小信使</t>
  </si>
  <si>
    <t>add_ship NAME_Lessenger</t>
  </si>
  <si>
    <t>废墟守卫者级战列巡洋舰</t>
  </si>
  <si>
    <t>add_ship NAME_Warder_of_the_Ruins</t>
  </si>
  <si>
    <t>奥隆看护者单元级园艺无人机</t>
  </si>
  <si>
    <t>add_ship NAME_Gardener_Drone</t>
  </si>
  <si>
    <t>奥隆巡逻者级园林看护者</t>
  </si>
  <si>
    <t>add_ship NAME_Wenkwort_Enforcer</t>
  </si>
  <si>
    <t>幻影般的战斗机级训练目标</t>
  </si>
  <si>
    <t>add_ship NAME_Elusive_Craft</t>
  </si>
  <si>
    <t>壮丽级客轮</t>
  </si>
  <si>
    <t>add_ship NAME_Splendor</t>
  </si>
  <si>
    <t>C1级货船</t>
  </si>
  <si>
    <t>add_ship NAME_C1</t>
  </si>
  <si>
    <t>C2级邮轮</t>
  </si>
  <si>
    <t>add_ship NAME_C2</t>
  </si>
  <si>
    <t>空间站级早期空间站</t>
  </si>
  <si>
    <t>add_ship NAME_Space_Station</t>
  </si>
  <si>
    <t>擎天堡级恒星基地</t>
  </si>
  <si>
    <t>add_ship NAME_Citadel</t>
  </si>
  <si>
    <t>防御站</t>
  </si>
  <si>
    <t>哨兵级传感器空间站</t>
  </si>
  <si>
    <t>add_ship NAME_Sentry</t>
  </si>
  <si>
    <t>匕首级护卫舰</t>
  </si>
  <si>
    <t>add_ship NAME_Dagger</t>
  </si>
  <si>
    <t>破坏性级驱逐舰</t>
  </si>
  <si>
    <t>add_ship NAME_Ravager</t>
  </si>
  <si>
    <t>add_ship NAME_Asteroid</t>
  </si>
  <si>
    <t>DS47级深空探测器</t>
  </si>
  <si>
    <t>add_ship NAME_DS47</t>
  </si>
  <si>
    <t>无上荣光级战列舰</t>
  </si>
  <si>
    <t>add_ship NAME_Divine_Glory</t>
  </si>
  <si>
    <t>正义级战列舰</t>
  </si>
  <si>
    <t>add_ship NAME_Righteous</t>
  </si>
  <si>
    <t>水晶站级太空城邦</t>
  </si>
  <si>
    <t>add_ship NAME_Central_Crystal_Station</t>
  </si>
  <si>
    <t>离散者级星际方舟</t>
  </si>
  <si>
    <t>add_ship NAME_Diaspora</t>
  </si>
  <si>
    <t>游牧巡洋舰级巡洋舰</t>
  </si>
  <si>
    <t>add_ship NAME_Nomad_Cruiser</t>
  </si>
  <si>
    <t>保护者级驱逐舰</t>
  </si>
  <si>
    <t>add_ship NAME_Protector</t>
  </si>
  <si>
    <t>利爪号级利爪号</t>
  </si>
  <si>
    <t>add_ship NAME_FirstClaw</t>
  </si>
  <si>
    <t>低语金字塔级凝望者</t>
  </si>
  <si>
    <t>add_ship NAME_Temple_of_Whispers</t>
  </si>
  <si>
    <t>生息之所级穹顶舰</t>
  </si>
  <si>
    <t>add_ship NAME_Azaryn_Dome</t>
  </si>
  <si>
    <t>海军荣耀级实验性巡洋舰</t>
  </si>
  <si>
    <t>add_ship NAME_MavenCruiser</t>
  </si>
  <si>
    <t>守夜级哨兵空间站</t>
  </si>
  <si>
    <t>add_ship NAME_Vigil</t>
  </si>
  <si>
    <t>PR-417级小行星哨站</t>
  </si>
  <si>
    <t>add_ship NAME_PR_417</t>
  </si>
  <si>
    <t>矛头级战列舰</t>
  </si>
  <si>
    <t>add_ship NAME_Spearhead</t>
  </si>
  <si>
    <t>亡之首级巡洋舰</t>
  </si>
  <si>
    <t>add_ship NAME_Deaths_Head</t>
  </si>
  <si>
    <t>虫子碾压者级驱逐舰</t>
  </si>
  <si>
    <t>add_ship NAME_Bug_Crusher</t>
  </si>
  <si>
    <t>刃级护卫舰</t>
  </si>
  <si>
    <t>add_ship NAME_Blade</t>
  </si>
  <si>
    <t>监护人级古代驱逐舰</t>
  </si>
  <si>
    <t>add_ship NAME_Guardian</t>
  </si>
  <si>
    <t>避难所核心级堡垒</t>
  </si>
  <si>
    <t>add_ship NAME_Sanctuary_Core</t>
  </si>
  <si>
    <t>防御A-1级堡垒</t>
  </si>
  <si>
    <t>add_ship NAME_Defensive_A_1</t>
  </si>
  <si>
    <t>防御A-2级堡垒</t>
  </si>
  <si>
    <t>add_ship NAME_Defensive_A_2</t>
  </si>
  <si>
    <t>蝗灾级蝗灾</t>
  </si>
  <si>
    <t>add_ship NAME_Lost_Swarm_Adult</t>
  </si>
  <si>
    <t>克兰尼克斯级驱逐舰</t>
  </si>
  <si>
    <t>add_ship NAME_Lone_Defender_class</t>
  </si>
  <si>
    <t>星达广场停泊无人机级星达广场停泊无人机</t>
  </si>
  <si>
    <t>add_ship NAME_Star_Mall_Parking_Drone</t>
  </si>
  <si>
    <t>雷弗南特级异次元战列舰</t>
  </si>
  <si>
    <t>add_ship NAME_Revenant</t>
  </si>
  <si>
    <t>模型错误</t>
  </si>
  <si>
    <t>幻影级异次元巡洋舰</t>
  </si>
  <si>
    <t>add_ship NAME_Phantom</t>
  </si>
  <si>
    <t>幽魂级异次元护航舰</t>
  </si>
  <si>
    <t>add_ship NAME_Wraith</t>
  </si>
  <si>
    <t>虚空塑造者级虚空塑造者</t>
  </si>
  <si>
    <t>add_ship NAME_Void_Shaper</t>
  </si>
  <si>
    <t>女猎人级异次元战列舰</t>
  </si>
  <si>
    <t>add_ship NAME_Huntress</t>
  </si>
  <si>
    <t>刺客号级异次元巡洋舰</t>
  </si>
  <si>
    <t>add_ship NAME_Assassin</t>
  </si>
  <si>
    <t>捕食者级异次元护航舰</t>
  </si>
  <si>
    <t>add_ship NAME_Predator</t>
  </si>
  <si>
    <t>add_ship NAME_Void_Former</t>
  </si>
  <si>
    <t>抹除者级异次元战列舰</t>
  </si>
  <si>
    <t>add_ship NAME_Eradicator</t>
  </si>
  <si>
    <t>消灭者级异次元巡洋舰</t>
  </si>
  <si>
    <t>add_ship NAME_Annihilator</t>
  </si>
  <si>
    <t>肃清者级异次元护航舰</t>
  </si>
  <si>
    <t>add_ship NAME_Obliterator</t>
  </si>
  <si>
    <t>虚空编织者级虚空塑造者</t>
  </si>
  <si>
    <t>add_ship NAME_Void_Weaver</t>
  </si>
  <si>
    <t>破界之门级异次元传送门</t>
  </si>
  <si>
    <t>add_ship NAME_Unbidden_Portal</t>
  </si>
  <si>
    <t>狂热之门级异次元传送门</t>
  </si>
  <si>
    <t>add_ship NAME_Vehement_Portal</t>
  </si>
  <si>
    <t>背道之门级异次元传送门</t>
  </si>
  <si>
    <t>add_ship NAME_Aberrant_Portal</t>
  </si>
  <si>
    <t>破界者恒星基地级虚空巢穴</t>
  </si>
  <si>
    <t>add_ship NAME_Unbidden_Starbase</t>
  </si>
  <si>
    <t>破界之锚级次元锚</t>
  </si>
  <si>
    <t>add_ship NAME_Unbidden_Anchor</t>
  </si>
  <si>
    <t>狂热之锚级次元锚</t>
  </si>
  <si>
    <t>add_ship NAME_Vehement_Anchor</t>
  </si>
  <si>
    <t>背道之锚级次元锚</t>
  </si>
  <si>
    <t>add_ship NAME_Aberrant_Anchor</t>
  </si>
  <si>
    <t>欧米茄级巨像</t>
  </si>
  <si>
    <t>add_ship NAME_Omega</t>
  </si>
  <si>
    <t>阿尔法级泰坦</t>
  </si>
  <si>
    <t>add_ship NAME_Alpha</t>
  </si>
  <si>
    <t>贝塔级战列巡洋舰</t>
  </si>
  <si>
    <t>add_ship NAME_Beta</t>
  </si>
  <si>
    <t>伽马级护航舰</t>
  </si>
  <si>
    <t>add_ship NAME_Gamma</t>
  </si>
  <si>
    <t>西格玛级哨站</t>
  </si>
  <si>
    <t>add_ship NAME_Sigma</t>
  </si>
  <si>
    <t>西塔级工程船</t>
  </si>
  <si>
    <t>add_ship NAME_Theta</t>
  </si>
  <si>
    <t>陶级殖民船</t>
  </si>
  <si>
    <t>add_ship NAME_Tau</t>
  </si>
  <si>
    <t>执法者级巨像</t>
  </si>
  <si>
    <t>add_ship NAME_Enforcer</t>
  </si>
  <si>
    <t>能手级泰坦</t>
  </si>
  <si>
    <t>add_ship NAME_Savant</t>
  </si>
  <si>
    <t>学者级战列巡洋舰</t>
  </si>
  <si>
    <t>add_ship NAME_Scholar</t>
  </si>
  <si>
    <t>圣者级护航舰</t>
  </si>
  <si>
    <t>add_ship NAME_Sage</t>
  </si>
  <si>
    <t>隐身者级哨站</t>
  </si>
  <si>
    <t>add_ship NAME_Cloaker</t>
  </si>
  <si>
    <t>图书管理员级工程船</t>
  </si>
  <si>
    <t>add_ship NAME_Librarian</t>
  </si>
  <si>
    <t>档案保管员级殖民船</t>
  </si>
  <si>
    <t>add_ship NAME_Archivist</t>
  </si>
  <si>
    <t>净化者级巨像</t>
  </si>
  <si>
    <t>add_ship NAME_Cleanser</t>
  </si>
  <si>
    <t>永恒级泰坦</t>
  </si>
  <si>
    <t>add_ship NAME_Eternal</t>
  </si>
  <si>
    <t>化身级战列巡洋舰</t>
  </si>
  <si>
    <t>add_ship NAME_Avatar</t>
  </si>
  <si>
    <t>狂信徒级护航舰</t>
  </si>
  <si>
    <t>add_ship NAME_Zealot</t>
  </si>
  <si>
    <t>信仰级哨站</t>
  </si>
  <si>
    <t>add_ship NAME_Faith</t>
  </si>
  <si>
    <t>忏悔级工程船</t>
  </si>
  <si>
    <t>add_ship NAME_Penitent</t>
  </si>
  <si>
    <t>朝圣者级殖民船</t>
  </si>
  <si>
    <t>add_ship NAME_Pilgrim</t>
  </si>
  <si>
    <t>收割者级巨像</t>
  </si>
  <si>
    <t>add_ship NAME_Reaper</t>
  </si>
  <si>
    <t>帝国级泰坦</t>
  </si>
  <si>
    <t>add_ship NAME_Imperium</t>
  </si>
  <si>
    <t>至尊级战列巡洋舰</t>
  </si>
  <si>
    <t>add_ship NAME_Supremacy</t>
  </si>
  <si>
    <t>荣光级护航舰</t>
  </si>
  <si>
    <t>add_ship NAME_Glory</t>
  </si>
  <si>
    <t>摧毁者级哨站</t>
  </si>
  <si>
    <t>add_ship NAME_Devastator</t>
  </si>
  <si>
    <t>机械侍从级工程船</t>
  </si>
  <si>
    <t>add_ship NAME_Servitor</t>
  </si>
  <si>
    <t>命运级殖民船</t>
  </si>
  <si>
    <t>add_ship NAME_Destiny</t>
  </si>
  <si>
    <t>调整者级巨像</t>
  </si>
  <si>
    <t>add_ship NAME_Adjuster</t>
  </si>
  <si>
    <t>保管者级泰坦</t>
  </si>
  <si>
    <t>add_ship NAME_Keeper</t>
  </si>
  <si>
    <t>监护者级巡洋舰</t>
  </si>
  <si>
    <t>add_ship NAME_Custodian</t>
  </si>
  <si>
    <t>监督者级护航舰</t>
  </si>
  <si>
    <t>add_ship NAME_Overseer</t>
  </si>
  <si>
    <t>观察者级哨站</t>
  </si>
  <si>
    <t>add_ship NAME_Watcher</t>
  </si>
  <si>
    <t>建造者级工程船</t>
  </si>
  <si>
    <t>add_ship NAME_Builder</t>
  </si>
  <si>
    <t>播种者级殖民船</t>
  </si>
  <si>
    <t>add_ship NAME_Seeder</t>
  </si>
  <si>
    <t>过剩贝塔级战列巡洋舰</t>
  </si>
  <si>
    <t>add_ship NAME_Surplus_Beta</t>
  </si>
  <si>
    <t>过剩学者级战列巡洋舰</t>
  </si>
  <si>
    <t>add_ship NAME_Surplus_Scholar</t>
  </si>
  <si>
    <t>过剩监护者级战列巡洋舰</t>
  </si>
  <si>
    <t>add_ship NAME_Surplus_Custodian</t>
  </si>
  <si>
    <t>过剩伽马级护航舰</t>
  </si>
  <si>
    <t>add_ship NAME_Surplus_Gamma</t>
  </si>
  <si>
    <t>过剩法师级护航舰</t>
  </si>
  <si>
    <t>add_ship NAME_Surplus_Sage</t>
  </si>
  <si>
    <t>过剩看守者级护航舰</t>
  </si>
  <si>
    <t>add_ship NAME_Surplus_Warden</t>
  </si>
  <si>
    <t>过剩化身级战列巡洋舰</t>
  </si>
  <si>
    <t>add_ship NAME_Surplus_Avatar</t>
  </si>
  <si>
    <t>过剩热情级护航舰</t>
  </si>
  <si>
    <t>add_ship NAME_Surplus_Zealot</t>
  </si>
  <si>
    <t>失落帝国级哨站</t>
  </si>
  <si>
    <t>add_ship NAME_FE_Starbase</t>
  </si>
  <si>
    <t>安保无人机级企业政府资产</t>
  </si>
  <si>
    <t>add_ship NAME_Payback_Digsite_Drone</t>
  </si>
  <si>
    <t>回收资产级启蒙舰船</t>
  </si>
  <si>
    <t>add_ship NAME_Payback_Warship_1</t>
  </si>
  <si>
    <t>add_ship NAME_Payback_Warship_2</t>
  </si>
  <si>
    <t>add_ship NAME_Payback_Warship_3</t>
  </si>
  <si>
    <t>add_ship NAME_Payback_Warship_4</t>
  </si>
  <si>
    <t>客户订单中心级启蒙舰船</t>
  </si>
  <si>
    <t>add_ship NAME_Payback_Warship_MSI</t>
  </si>
  <si>
    <t>早期化学能飞船级早期化学能飞船</t>
  </si>
  <si>
    <t>add_ship NAME_Pre_FTL_Chemical_Ship</t>
  </si>
  <si>
    <t>早期激光飞船级早期激光飞船</t>
  </si>
  <si>
    <t>add_ship NAME_Pre_FTL_Laser_Ship</t>
  </si>
  <si>
    <t>探险船级探险船</t>
  </si>
  <si>
    <t>add_ship NAME_Explorer_Vessel</t>
  </si>
  <si>
    <t>工程船级工程船</t>
  </si>
  <si>
    <t>add_ship NAME_Engineer_Vessel</t>
  </si>
  <si>
    <t>防御护卫舰级护卫舰</t>
  </si>
  <si>
    <t>add_ship NAME_fotd_corvette_1</t>
  </si>
  <si>
    <t>add_ship NAME_fotd_corvette_2</t>
  </si>
  <si>
    <t>add_ship NAME_fotd_corvette_3</t>
  </si>
  <si>
    <t>add_ship NAME_fotd_corvette_4</t>
  </si>
  <si>
    <t>防御雷击舰级雷击舰</t>
  </si>
  <si>
    <t>add_ship NAME_fotd_frigate_1</t>
  </si>
  <si>
    <t>add_ship NAME_fotd_frigate_2</t>
  </si>
  <si>
    <t>add_ship NAME_fotd_frigate_3</t>
  </si>
  <si>
    <t>add_ship NAME_fotd_frigate_4</t>
  </si>
  <si>
    <t>防御驱逐舰级驱逐舰</t>
  </si>
  <si>
    <t>add_ship NAME_fotd_destroyer_2</t>
  </si>
  <si>
    <t>add_ship NAME_fotd_destroyer_3</t>
  </si>
  <si>
    <t>add_ship NAME_fotd_destroyer_4</t>
  </si>
  <si>
    <t>防御巡洋舰级巡洋舰</t>
  </si>
  <si>
    <t>add_ship NAME_fotd_cruiser_3</t>
  </si>
  <si>
    <t>add_ship NAME_fotd_cruiser_4</t>
  </si>
  <si>
    <t>add_ship NAME_Constructor</t>
  </si>
  <si>
    <t>殖民船级殖民船</t>
  </si>
  <si>
    <t>add_ship NAME_Colonizer</t>
  </si>
  <si>
    <t>石质生物陨石级石质生物陨石</t>
  </si>
  <si>
    <t>add_ship NAME_Colonizer-lithoids</t>
  </si>
  <si>
    <t>重力陷阱级重力陷阱</t>
  </si>
  <si>
    <t>add_ship NAME_GravitySnare</t>
  </si>
  <si>
    <t>虚空虫蛹级虚空虫蛹</t>
  </si>
  <si>
    <t>add_ship NAME_Voidworms_Nymph</t>
  </si>
  <si>
    <t>虚空幼虫级虚空幼虫</t>
  </si>
  <si>
    <t>add_ship NAME_Voidworms_Juvenile</t>
  </si>
  <si>
    <t>虚空成虫级虚空成虫</t>
  </si>
  <si>
    <t>add_ship NAME_Voidworms_Mature</t>
  </si>
  <si>
    <t>虚空三头虫级虚空三头虫</t>
  </si>
  <si>
    <t>add_ship NAME_Voidworms_Troika</t>
  </si>
  <si>
    <t>虚空虫巢穴</t>
  </si>
  <si>
    <t>add_ship NAME_Voidworms_Starbase</t>
  </si>
  <si>
    <t>变异虚空虫蛹级虚空虫蛹</t>
  </si>
  <si>
    <t>add_ship NAME_Frenzied_Voidworms_Nymph</t>
  </si>
  <si>
    <t>变异虚空幼虫级虚空幼虫</t>
  </si>
  <si>
    <t>add_ship NAME_Frenzied_Voidworms_Juvenile</t>
  </si>
  <si>
    <t>变异虚空成虫级虚空成虫</t>
  </si>
  <si>
    <t>add_ship NAME_Frenzied_Voidworms_Mature</t>
  </si>
  <si>
    <t>岩居兽幼体级岩居兽幼体</t>
  </si>
  <si>
    <t>add_ship NAME_Cutholoids_Hatchling</t>
  </si>
  <si>
    <t>青年岩居兽级青年岩居兽</t>
  </si>
  <si>
    <t>add_ship NAME_Cutholoids_Juvenile</t>
  </si>
  <si>
    <t>岩居兽级岩居兽</t>
  </si>
  <si>
    <t>add_ship NAME_Cutholoids</t>
  </si>
  <si>
    <t>NAME_Patternwalker_Cloak级科研船</t>
  </si>
  <si>
    <t>add_ship NAME_Patternwalker_Cloak</t>
  </si>
  <si>
    <t>模式漫游者级科研船</t>
  </si>
  <si>
    <t>add_ship NAME_Patternwalker</t>
  </si>
  <si>
    <t>海盗级加列战船</t>
  </si>
  <si>
    <t>add_ship NAME_Treasure_Trove_Pirate_Ship_Design</t>
  </si>
  <si>
    <t>针眼级加列战船</t>
  </si>
  <si>
    <t>add_ship NAME_Black_Needle_Eye</t>
  </si>
  <si>
    <t>骨船级驱逐舰</t>
  </si>
  <si>
    <t>add_ship NAME_BoneShip</t>
  </si>
  <si>
    <t>复活的虚空虫蛹级复活的虚空虫蛹</t>
  </si>
  <si>
    <t>add_ship NAME_Reanimated_Voidworms_Nymph</t>
  </si>
  <si>
    <t>复活的虚空幼虫级复活的虚空幼虫</t>
  </si>
  <si>
    <t>add_ship NAME_Reanimated_Voidworms_Juvenile</t>
  </si>
  <si>
    <t>复活的虚空成虫级复活的虚空成虫</t>
  </si>
  <si>
    <t>add_ship NAME_Reanimated_Voidworms_Mature</t>
  </si>
  <si>
    <t>复活的虚空三头虫级复活的虚空三头虫</t>
  </si>
  <si>
    <t>add_ship NAME_Reanimated_Voidworms_Troika</t>
  </si>
  <si>
    <t>复活的岩居兽幼体级复活的岩居兽幼体</t>
  </si>
  <si>
    <t>add_ship NAME_Reanimated_Cutholoids_Hatchling</t>
  </si>
  <si>
    <t>复活的青年岩居兽级复活的青年岩居兽</t>
  </si>
  <si>
    <t>add_ship NAME_Reanimated_Cutholoids_Juvenile</t>
  </si>
  <si>
    <t>复活的岩居兽级复活的岩居兽</t>
  </si>
  <si>
    <t>add_ship NAME_Reanimated_Cutholoids</t>
  </si>
  <si>
    <t>贸易飞地空间站级太空城邦</t>
  </si>
  <si>
    <t>add_ship NAME_Trader_Enclave_Station</t>
  </si>
  <si>
    <t>艺术家城邦空间站级太空城邦</t>
  </si>
  <si>
    <t>add_ship NAME_Artist_Enclave_Station</t>
  </si>
  <si>
    <t>策展人城邦空间站级太空城邦</t>
  </si>
  <si>
    <t>add_ship NAME_Curator_Enclave_Station</t>
  </si>
  <si>
    <t>巨龙级以太龙</t>
  </si>
  <si>
    <t>add_ship NAME_Grand_Dragon</t>
  </si>
  <si>
    <t>噬星虫级噬星者</t>
  </si>
  <si>
    <t>add_ship NAME_Stellarite</t>
  </si>
  <si>
    <t>远古护卫队级远古哨兵</t>
  </si>
  <si>
    <t>add_ship NAME_Ancient_Sentinel</t>
  </si>
  <si>
    <t>远古防御者级远古防卫者</t>
  </si>
  <si>
    <t>add_ship NAME_Ancient_Defender</t>
  </si>
  <si>
    <t>远古看守者级远古看守者</t>
  </si>
  <si>
    <t>add_ship NAME_Ancient_Warden</t>
  </si>
  <si>
    <t>远古守护者级远古守护者</t>
  </si>
  <si>
    <t>add_ship NAME_Ancient_Guardian</t>
  </si>
  <si>
    <t>远古堡垒级远古堡垒</t>
  </si>
  <si>
    <t>add_ship NAME_Ancient_Vault</t>
  </si>
  <si>
    <t>蜂巢小行星级蜂巢小行星</t>
  </si>
  <si>
    <t>add_ship NAME_Hive_Asteroid</t>
  </si>
  <si>
    <t>位面之魇级位面之魇</t>
  </si>
  <si>
    <t>add_ship NAME_Dimensional_Horror</t>
  </si>
  <si>
    <t>有毒神祇级毒圣</t>
  </si>
  <si>
    <t>add_ship NAME_Acidic_Deity</t>
  </si>
  <si>
    <t>add_ship NAME_Venomous_Deity</t>
  </si>
  <si>
    <t>遗迹级无畏舰</t>
  </si>
  <si>
    <t>add_ship NAME_Relic</t>
  </si>
  <si>
    <t>37式级无畏舰</t>
  </si>
  <si>
    <t>add_ship NAME_Type_37</t>
  </si>
  <si>
    <t>46式级无畏舰</t>
  </si>
  <si>
    <t>add_ship NAME_Type_46</t>
  </si>
  <si>
    <t>无限神机级无限神机</t>
  </si>
  <si>
    <t>add_ship NAME_Infinity_Machine</t>
  </si>
  <si>
    <t>光谱幽魂650Hz级蓝色幽魂</t>
  </si>
  <si>
    <t>add_ship NAME_Spectral_Wraith_650THz</t>
  </si>
  <si>
    <t>光谱幽魂450Hz级红色幽魂</t>
  </si>
  <si>
    <t>add_ship NAME_Spectral_Wraith_450THz</t>
  </si>
  <si>
    <t>光谱幽魂520Hz级黄色幽魂</t>
  </si>
  <si>
    <t>add_ship NAME_Spectral_Wraith_520THz</t>
  </si>
  <si>
    <t>龙子级以太龙幼体</t>
  </si>
  <si>
    <t>add_ship NAME_Dragonspawn</t>
  </si>
  <si>
    <t>巨龙级巨龙</t>
  </si>
  <si>
    <t>add_ship NAME_Shard_Dragon</t>
  </si>
  <si>
    <t>天龙级天龙</t>
  </si>
  <si>
    <t>add_ship NAME_Sky_Dragon</t>
  </si>
  <si>
    <t>幼天龙级雏龙</t>
  </si>
  <si>
    <t>add_ship NAME_Sky_Dragon_Baby</t>
  </si>
  <si>
    <t>战士自由堡垒级小行星哨站</t>
  </si>
  <si>
    <t>add_ship NAME_Warrior_Freehold</t>
  </si>
  <si>
    <t>虚空居所级虚空居所</t>
  </si>
  <si>
    <t>add_ship NAME_Void_Dwelling</t>
  </si>
  <si>
    <t>警卫骑兵级掠袭艇</t>
  </si>
  <si>
    <t>add_ship NAME_Outrider</t>
  </si>
  <si>
    <t>枪骑兵级炮艇</t>
  </si>
  <si>
    <t>add_ship NAME_Lancer</t>
  </si>
  <si>
    <t>虚空勇士级巡洋舰</t>
  </si>
  <si>
    <t>add_ship NAME_Void_Champion</t>
  </si>
  <si>
    <t>先祖荣耀级加列战船</t>
  </si>
  <si>
    <t>add_ship NAME_Ancestral_Glory</t>
  </si>
  <si>
    <t>氏族建造者级工程船</t>
  </si>
  <si>
    <t>add_ship NAME_Clan_Builder</t>
  </si>
  <si>
    <t>虚空之家级堡垒</t>
  </si>
  <si>
    <t>add_ship NAME_Marauder_Starbase</t>
  </si>
  <si>
    <t>行商信标级贸易站</t>
  </si>
  <si>
    <t>add_ship NAME_Caravaneer_Starbase</t>
  </si>
  <si>
    <t>贸易空间站堂吉级行商太空站</t>
  </si>
  <si>
    <t>add_ship NAME_Tradestation_Tungle</t>
  </si>
  <si>
    <t>枪手武装保镖级行商巡洋舰</t>
  </si>
  <si>
    <t>add_ship NAME_Gunslinger</t>
  </si>
  <si>
    <t>用心棒武装保镖级行商驱逐舰</t>
  </si>
  <si>
    <t>add_ship NAME_Yojimbo</t>
  </si>
  <si>
    <t>行商货船</t>
  </si>
  <si>
    <t>add_ship NAME_Schooner</t>
  </si>
  <si>
    <t>远古采矿无人机级古代采矿无人机</t>
  </si>
  <si>
    <t>add_ship NAME_Ancient_Mining_Drone</t>
  </si>
  <si>
    <t>远古战斗无人机级远古战斗无人机</t>
  </si>
  <si>
    <t>add_ship NAME_Ancient_Combat_Drone</t>
  </si>
  <si>
    <t>远古驱逐舰级古代驱逐舰</t>
  </si>
  <si>
    <t>add_ship NAME_Ancient_Destroyer</t>
  </si>
  <si>
    <t>无人机大本营级主基地</t>
  </si>
  <si>
    <t>add_ship NAME_Drone_Home_Base</t>
  </si>
  <si>
    <t>霍利博雷驱逐舰级古代驱逐舰</t>
  </si>
  <si>
    <t>add_ship NAME_Holibrae_Destroyer</t>
  </si>
  <si>
    <t>佣兵城邦空间站级佣兵恒星基地</t>
  </si>
  <si>
    <t>add_ship NAME_Mercenary_Enclave_Station</t>
  </si>
  <si>
    <t>1级佣兵城邦空间站佣兵恒星基地</t>
  </si>
  <si>
    <t>add_ship NAME_Mercenary_Enclave_Station_1</t>
  </si>
  <si>
    <t>2级佣兵城邦空间站佣兵恒星基地</t>
  </si>
  <si>
    <t>add_ship NAME_Mercenary_Enclave_Station_2</t>
  </si>
  <si>
    <t>3级佣兵城邦空间站佣兵恒星基地</t>
  </si>
  <si>
    <t>add_ship NAME_Mercenary_Enclave_Station_3</t>
  </si>
  <si>
    <t>4级佣兵城邦空间站佣兵恒星基地</t>
  </si>
  <si>
    <t>add_ship NAME_Mercenary_Enclave_Station_4</t>
  </si>
  <si>
    <t>5级佣兵城邦空间站佣兵恒星基地</t>
  </si>
  <si>
    <t>add_ship NAME_Mercenary_Enclave_Station_5</t>
  </si>
  <si>
    <t>打捞者城邦空间站级打捞者恒星基地</t>
  </si>
  <si>
    <t>add_ship NAME_Salvager_Enclave_Station</t>
  </si>
  <si>
    <t>虚境行者城邦空间站级虚境行者恒星基地</t>
  </si>
  <si>
    <t>add_ship NAME_Shroudwalker_Enclave_Station</t>
  </si>
  <si>
    <t>战匠级工程船</t>
  </si>
  <si>
    <t>add_ship NAME_Bulwark_Battlewright</t>
  </si>
  <si>
    <t>拱舟级科研船</t>
  </si>
  <si>
    <t>add_ship NAME_Scholarium_Arctrellis</t>
  </si>
  <si>
    <t>add_ship NAME_Prospectorium_Constructor</t>
  </si>
  <si>
    <t>科研船级科研船</t>
  </si>
  <si>
    <t>add_ship NAME_Scholarium_Science</t>
  </si>
  <si>
    <t>哈伏日娃级巡洋舰</t>
  </si>
  <si>
    <t>add_ship NAME_Shroud_Fragment</t>
  </si>
  <si>
    <t>海盗老巢级小行星哨站</t>
  </si>
  <si>
    <t>add_ship NAME_Pirate_Nest</t>
  </si>
  <si>
    <t>收获者级掠袭艇</t>
  </si>
  <si>
    <t>add_ship NAME_Reaver</t>
  </si>
  <si>
    <t>山贼级掠袭艇</t>
  </si>
  <si>
    <t>add_ship NAME_Brigand</t>
  </si>
  <si>
    <t>头骨级掠袭艇</t>
  </si>
  <si>
    <t>add_ship NAME_Skull</t>
  </si>
  <si>
    <t>掠夺者级炮艇</t>
  </si>
  <si>
    <t>add_ship NAME_Marauder</t>
  </si>
  <si>
    <t>抢夺级炮艇</t>
  </si>
  <si>
    <t>add_ship NAME_Corsair</t>
  </si>
  <si>
    <t>黑伯爵级炮艇</t>
  </si>
  <si>
    <t>add_ship NAME_Black_Earl</t>
  </si>
  <si>
    <t>海贼船级加列战船</t>
  </si>
  <si>
    <t>add_ship NAME_Pirate_Galleon</t>
  </si>
  <si>
    <t>海盗运输船级运输船</t>
  </si>
  <si>
    <t>add_ship NAME_Pirate_Transport</t>
  </si>
  <si>
    <t>希姆尼级武装快船</t>
  </si>
  <si>
    <t>add_ship NAME_Bemat_corvette_01</t>
  </si>
  <si>
    <t>纳巴兹级驱逐舰</t>
  </si>
  <si>
    <t>add_ship NAME_Bemat_destroyer_01</t>
  </si>
  <si>
    <t>埃尔梅级驱逐舰</t>
  </si>
  <si>
    <t>add_ship NAME_Bemat_destroyer_02</t>
  </si>
  <si>
    <t>赫伯尔级巡洋舰</t>
  </si>
  <si>
    <t>add_ship NAME_Bemat_cruiser_01</t>
  </si>
  <si>
    <t>埃德克级巡洋舰</t>
  </si>
  <si>
    <t>add_ship NAME_Bemat_cruiser_02</t>
  </si>
  <si>
    <t>复活的巨龙级以太龙</t>
  </si>
  <si>
    <t>add_ship NAME_Reanimated_Grand_Dragon</t>
  </si>
  <si>
    <t>复活的巨龙级巨龙</t>
  </si>
  <si>
    <t>add_ship NAME_Reanimated_Shard_Dragon</t>
  </si>
  <si>
    <t>复活的天龙级天龙</t>
  </si>
  <si>
    <t>add_ship NAME_Reanimated_Sky_Dragon</t>
  </si>
  <si>
    <t>复活的虚空孳孽级虚空孳孽</t>
  </si>
  <si>
    <t>add_ship NAME_Reanimated_Voidspawn</t>
  </si>
  <si>
    <t>复活的先驱级缇扬奇祖母</t>
  </si>
  <si>
    <t>add_ship NAME_Reanimated_Progenitor</t>
  </si>
  <si>
    <t>复活的雌性缇扬奇级雌性太空巨鲸</t>
  </si>
  <si>
    <t>add_ship NAME_Reanimated_Tiyanki_Cow</t>
  </si>
  <si>
    <t>复活的雄性缇扬奇级雄性太空巨鲸</t>
  </si>
  <si>
    <t>add_ship NAME_Reanimated_Tiyanki_Bull</t>
  </si>
  <si>
    <t>复活的缇扬奇幼体级太空巨鲸幼体</t>
  </si>
  <si>
    <t>add_ship NAME_Reanimated_Tiyanki_Hatchling</t>
  </si>
  <si>
    <t>复活的缇扬奇幼崽级太空巨鲸幼崽</t>
  </si>
  <si>
    <t>add_ship NAME_Reanimated_Tiyanki_Calf</t>
  </si>
  <si>
    <t>复活的太空变形虫级太空变形虫母</t>
  </si>
  <si>
    <t>add_ship NAME_Reanimated_Great_Space_Organism</t>
  </si>
  <si>
    <t>复活的小型太空变形虫级太空变形虫</t>
  </si>
  <si>
    <t>add_ship NAME_Reanimated_Small_Space_Organism</t>
  </si>
  <si>
    <t>复活的百岁太空变形虫级太空变形虫</t>
  </si>
  <si>
    <t>add_ship NAME_Reanimated_Adopted_Amoeba_Centenarian</t>
  </si>
  <si>
    <t>云实体级虚空之云</t>
  </si>
  <si>
    <t>add_ship NAME_Cloud_Entity</t>
  </si>
  <si>
    <t>小云怪级虚空之云</t>
  </si>
  <si>
    <t>add_ship NAME_Lesser_Cloud_Entity</t>
  </si>
  <si>
    <t>伟大的太空生物级太空变形虫母</t>
  </si>
  <si>
    <t>add_ship NAME_Great_Space_Organism</t>
  </si>
  <si>
    <t>蓝色大型太空生物级太空变形虫母</t>
  </si>
  <si>
    <t>add_ship NAME_Large_Space_Organism_Blue</t>
  </si>
  <si>
    <t>小型蓝色太空生物级太空变形虫</t>
  </si>
  <si>
    <t>add_ship NAME_Small_Space_Organism_Blue</t>
  </si>
  <si>
    <t>鸭绿色大型太空生物级太空变形虫母</t>
  </si>
  <si>
    <t>add_ship NAME_Large_Space_Organism_Teal</t>
  </si>
  <si>
    <t>小型鸭绿色太空生物级太空变形虫</t>
  </si>
  <si>
    <t>add_ship NAME_Small_Space_Organism_Teal</t>
  </si>
  <si>
    <t>橙色大型太空生物级太空变形虫母</t>
  </si>
  <si>
    <t>add_ship NAME_Large_Space_Organism_Orange</t>
  </si>
  <si>
    <t>小型橙色太空生物级太空变形虫</t>
  </si>
  <si>
    <t>add_ship NAME_Small_Space_Organism_Orange</t>
  </si>
  <si>
    <t>斑纹大型太空生物级太空变形虫母</t>
  </si>
  <si>
    <t>add_ship NAME_Large_Space_Organism_Zebra</t>
  </si>
  <si>
    <t>小型斑纹太空生物级太空变形虫</t>
  </si>
  <si>
    <t>add_ship NAME_Small_Space_Organism_Zebra</t>
  </si>
  <si>
    <t>雌性缇扬奇级雌性太空巨鲸</t>
  </si>
  <si>
    <t>add_ship NAME_Tiyanki_Cow</t>
  </si>
  <si>
    <t>雄性缇扬奇级雄性太空巨鲸</t>
  </si>
  <si>
    <t>add_ship NAME_Tiyanki_Bull</t>
  </si>
  <si>
    <t>缇扬奇幼体级太空巨鲸幼体</t>
  </si>
  <si>
    <t>add_ship NAME_Tiyanki_Hatchling</t>
  </si>
  <si>
    <t>缇扬奇幼崽级太空巨鲸幼崽</t>
  </si>
  <si>
    <t>add_ship NAME_Tiyanki_Calf</t>
  </si>
  <si>
    <t>垂直级雄太空巨鲸</t>
  </si>
  <si>
    <t>add_ship NAME_Tiyanki_Ox</t>
  </si>
  <si>
    <t>大型虫群级战士</t>
  </si>
  <si>
    <t>add_ship NAME_Swarm_Large</t>
  </si>
  <si>
    <t>虫群母船级育母</t>
  </si>
  <si>
    <t>add_ship NAME_Swarm_Carrier</t>
  </si>
  <si>
    <t>小型虫群级幼虫</t>
  </si>
  <si>
    <t>add_ship NAME_Swarm_Small</t>
  </si>
  <si>
    <t>虫群恒星基地级星巢</t>
  </si>
  <si>
    <t>add_ship NAME_Swarm_Starbase</t>
  </si>
  <si>
    <t>虫后级虫后</t>
  </si>
  <si>
    <t>add_ship NAME_Swarm_Queen</t>
  </si>
  <si>
    <t>虫群运输船级运输虫</t>
  </si>
  <si>
    <t>add_ship NAME_Swarm_Transport</t>
  </si>
  <si>
    <t>虫群殖民船级感染虫</t>
  </si>
  <si>
    <t>add_ship NAME_Swarm_Colonizer</t>
  </si>
  <si>
    <t>虫群建造船级工虫</t>
  </si>
  <si>
    <t>add_ship NAME_Swarm_Constructor</t>
  </si>
  <si>
    <t>女王之形级女王泰坦</t>
  </si>
  <si>
    <t>add_ship NAME_Synth_Queen_Titan</t>
  </si>
  <si>
    <t>女王之音级女王哨兵</t>
  </si>
  <si>
    <t>add_ship NAME_Synth_Queen_Harrier</t>
  </si>
  <si>
    <t>女王之佑级女王捍卫者</t>
  </si>
  <si>
    <t>add_ship NAME_Synth_Queen_Royal_Guard</t>
  </si>
  <si>
    <t>女王之识级女王壁垒</t>
  </si>
  <si>
    <t>add_ship NAME_Synth_Queen_Starbase</t>
  </si>
  <si>
    <t>女王之志级女王城垣</t>
  </si>
  <si>
    <t>add_ship NAME_Synth_Queen_Starbase_Big</t>
  </si>
  <si>
    <t>女王之见级女王之塔</t>
  </si>
  <si>
    <t>add_ship NAME_Queens_Eye</t>
  </si>
  <si>
    <t>灵能化身级虚境化身</t>
  </si>
  <si>
    <t>add_ship NAME_Shroud_Avatar</t>
  </si>
  <si>
    <t>恶堕化身级恶堕化身</t>
  </si>
  <si>
    <t>add_ship NAME_Corrupted_Avatar</t>
  </si>
  <si>
    <t>扭曲意识级扭曲意识</t>
  </si>
  <si>
    <t>add_ship NAME_Warped_Consciousness</t>
  </si>
  <si>
    <t>虚境显圣级虚境显圣</t>
  </si>
  <si>
    <t>add_ship NAME_Shroud_Manifestation</t>
  </si>
  <si>
    <r>
      <rPr>
        <sz val="24"/>
        <color theme="1"/>
        <rFont val="方正公文黑体"/>
        <charset val="134"/>
      </rPr>
      <t>3.14部分无法获得的武器汇总（2024.12.07）</t>
    </r>
    <r>
      <rPr>
        <sz val="10"/>
        <color theme="9"/>
        <rFont val="方正公文黑体"/>
        <charset val="134"/>
      </rPr>
      <t>注：改派版，跟控制台没什么关系</t>
    </r>
  </si>
  <si>
    <t>槽位</t>
  </si>
  <si>
    <t>来源</t>
  </si>
  <si>
    <t>最小伤害</t>
  </si>
  <si>
    <t>最大伤害</t>
  </si>
  <si>
    <t>冷却</t>
  </si>
  <si>
    <t>命中</t>
  </si>
  <si>
    <t>追踪</t>
  </si>
  <si>
    <t>最小射程</t>
  </si>
  <si>
    <t>最大射程</t>
  </si>
  <si>
    <t>发射扇面</t>
  </si>
  <si>
    <t>dpd</t>
  </si>
  <si>
    <t>护盾穿透</t>
  </si>
  <si>
    <t>护盾伤害</t>
  </si>
  <si>
    <t>装甲穿透</t>
  </si>
  <si>
    <t>装甲伤害</t>
  </si>
  <si>
    <t>船体伤害</t>
  </si>
  <si>
    <t>额外效果</t>
  </si>
  <si>
    <t>毒圣的酸腺</t>
  </si>
  <si>
    <t>"GUARDIAN_DISINTEGRATOR_FIELD"</t>
  </si>
  <si>
    <t>光环</t>
  </si>
  <si>
    <t>敌方每日船体回复-125%</t>
  </si>
  <si>
    <t>次元稳定器</t>
  </si>
  <si>
    <t>"EXTRADIMENSIONAL_STABILIZING_AURA"</t>
  </si>
  <si>
    <t>次元锚</t>
  </si>
  <si>
    <t>护盾硬化+50%，反隐+10</t>
  </si>
  <si>
    <t>人工智能核心传感套件</t>
  </si>
  <si>
    <t>"AI_CORE_DETECTOR"</t>
  </si>
  <si>
    <t>反隐+8</t>
  </si>
  <si>
    <t>吞噬光束</t>
  </si>
  <si>
    <t>"STELLARITE_BEAM"</t>
  </si>
  <si>
    <t>x</t>
  </si>
  <si>
    <t>能量</t>
  </si>
  <si>
    <t>噬星者鱼雷</t>
  </si>
  <si>
    <t>"STELLARITE_MISSILE"</t>
  </si>
  <si>
    <t>l</t>
  </si>
  <si>
    <t>噬星者等离子炮</t>
  </si>
  <si>
    <t>"STELLARITE_PLASMA"</t>
  </si>
  <si>
    <t>噬星者激光</t>
  </si>
  <si>
    <t>"STELLARITE_LASER"</t>
  </si>
  <si>
    <t>p</t>
  </si>
  <si>
    <t>无限机炮</t>
  </si>
  <si>
    <t>"TECHNO_WEAPON"</t>
  </si>
  <si>
    <t>无限点防御</t>
  </si>
  <si>
    <t>"TECHNO_PD"</t>
  </si>
  <si>
    <t>龙息</t>
  </si>
  <si>
    <t>"DRAGON_WEAPON"</t>
  </si>
  <si>
    <t>龙类生物</t>
  </si>
  <si>
    <t>"DRAGON_WEAPON_ICE"</t>
  </si>
  <si>
    <t>翼叉</t>
  </si>
  <si>
    <t>"DRAGON_SECONDARY_WEAPON"</t>
  </si>
  <si>
    <t>m</t>
  </si>
  <si>
    <t>"DRAGON_SECONDARY_WEAPON_ICE"</t>
  </si>
  <si>
    <t>龙之闪电</t>
  </si>
  <si>
    <t>"DRAGON_TERTIARY_WEAPON"</t>
  </si>
  <si>
    <t>"DRAGON_TERTIARY_WEAPON_ICE"</t>
  </si>
  <si>
    <t>位面光束</t>
  </si>
  <si>
    <t>"DIMENSIONAL_HORROR_PRIMARY_WEAPON"</t>
  </si>
  <si>
    <t>位面撕裂者</t>
  </si>
  <si>
    <t>"DIMENSIONAL_HORROR_LARGE_WEAPON"</t>
  </si>
  <si>
    <t>位面递归者</t>
  </si>
  <si>
    <t>"DIMENSIONAL_HORROR_MEDIUM_WEAPON"</t>
  </si>
  <si>
    <t>位面打击者</t>
  </si>
  <si>
    <t>"DIMENSIONAL_HORROR_SMALL_WEAPON"</t>
  </si>
  <si>
    <t>s</t>
  </si>
  <si>
    <t>位面守卫</t>
  </si>
  <si>
    <t>"DIMENSIONAL_HORROR_PD"</t>
  </si>
  <si>
    <t>450THz发射器</t>
  </si>
  <si>
    <t>"WRAITH_RED_LASER"</t>
  </si>
  <si>
    <t>650THz发射器</t>
  </si>
  <si>
    <t>"WRAITH_BLUE_LASER"</t>
  </si>
  <si>
    <t>520THz发射器</t>
  </si>
  <si>
    <t>"WRAITH_YELLOW_LASER"</t>
  </si>
  <si>
    <t>毒圣攻击虫群</t>
  </si>
  <si>
    <t>"TOXIC_GOD_STRIKE_CRAFT"</t>
  </si>
  <si>
    <t>h</t>
  </si>
  <si>
    <t>数量：10（+0.5），参战距离120，速度400，闪避80</t>
  </si>
  <si>
    <t>毒圣毒液光线</t>
  </si>
  <si>
    <t>"TOXIC_GOD_LARGE_WEAPON"</t>
  </si>
  <si>
    <t>毒圣之唾</t>
  </si>
  <si>
    <t>"TOXIC_GOD_SMALL_WEAPON"</t>
  </si>
  <si>
    <t>毒圣防御虫群</t>
  </si>
  <si>
    <t>"TOXIC_GOD_PD"</t>
  </si>
  <si>
    <t>虚境护盾抑制器</t>
  </si>
  <si>
    <t>"SHROUD_SHIELD_SUPPRESSION_FIELD"</t>
  </si>
  <si>
    <t>护盾无效化100%</t>
  </si>
  <si>
    <t>塞塔娜舰载机</t>
  </si>
  <si>
    <t>"STRIKE_CRAFT_CETANA"</t>
  </si>
  <si>
    <t>塞塔娜</t>
  </si>
  <si>
    <t>戍邦损管技术</t>
  </si>
  <si>
    <t>"SHIP_AURA_BATTLEFIELD_REPAIRS"</t>
  </si>
  <si>
    <t>每日船体回复+5%</t>
  </si>
  <si>
    <t>子嗣监管台</t>
  </si>
  <si>
    <t>"SHIP_AURA_OFFSPRING"</t>
  </si>
  <si>
    <t>电磁监管器</t>
  </si>
  <si>
    <t>"SHIP_AURA_ELECTROMAGNETIC_DISRUPTOR"</t>
  </si>
  <si>
    <t>先见模式传感器</t>
  </si>
  <si>
    <t>"SENSOR_PATTERNWALKER"</t>
  </si>
  <si>
    <t>传感器</t>
  </si>
  <si>
    <t>模式漫游者</t>
  </si>
  <si>
    <t>噬星体作战电脑</t>
  </si>
  <si>
    <t>"STELLARITE_COMBAT_COMPUTER"</t>
  </si>
  <si>
    <t>电脑</t>
  </si>
  <si>
    <t>命中率+4，舰船武器射速+10%，噬星虫会尽量把主武器对准目标</t>
  </si>
  <si>
    <t>搜寻者无人机</t>
  </si>
  <si>
    <t>"AI_STRIKE_CRAFT"</t>
  </si>
  <si>
    <t>10（+1），参战距离100，速度750，闪避80</t>
  </si>
  <si>
    <t>大型变形虫武器</t>
  </si>
  <si>
    <t>"LARGE_SPACE_AMOEBA_WEAPON"</t>
  </si>
  <si>
    <t>小型变形虫武器</t>
  </si>
  <si>
    <t>"SMALL_SPACE_AMOEBA_WEAPON"</t>
  </si>
  <si>
    <t>小型碎片发射器</t>
  </si>
  <si>
    <t>"SMALL_CRYSTAL_SHIP_BLUE_LIGHTNING"</t>
  </si>
  <si>
    <t>动能</t>
  </si>
  <si>
    <t>中型碎片发射器</t>
  </si>
  <si>
    <t>"MEDIUM_CRYSTAL_SHIP_BLUE_LIGHTNING"</t>
  </si>
  <si>
    <t>大型碎片发射器</t>
  </si>
  <si>
    <t>"LARGE_CRYSTAL_SHIP_BLUE_LIGHTNING"</t>
  </si>
  <si>
    <t>中型星流体投掷器</t>
  </si>
  <si>
    <t>"METEOROID_SLINGER_1"</t>
  </si>
  <si>
    <t>大型星流体投掷器</t>
  </si>
  <si>
    <t>"METEOROID_SLINGER_2"</t>
  </si>
  <si>
    <t>中型吞食之胃</t>
  </si>
  <si>
    <t>"MEDIUM_PREYING_MAW"</t>
  </si>
  <si>
    <t>秒杀护卫舰</t>
  </si>
  <si>
    <t>大型吞食之胃</t>
  </si>
  <si>
    <t>"LARGE_PREYING_MAW"</t>
  </si>
  <si>
    <t>秒杀驱逐舰</t>
  </si>
  <si>
    <t>巨型吞食之胃</t>
  </si>
  <si>
    <t>"HUGE_PREYING_MAW"</t>
  </si>
  <si>
    <t>秒杀巡洋舰</t>
  </si>
  <si>
    <t>不明能量发射器</t>
  </si>
  <si>
    <t>"MEDIUM_PROBE_LIGHTNING"</t>
  </si>
  <si>
    <t>高维恶魔</t>
  </si>
  <si>
    <t>电弧防御力场</t>
  </si>
  <si>
    <t>"ED_POINT_DEFENCE"</t>
  </si>
  <si>
    <t>虫灾酸爆</t>
  </si>
  <si>
    <t>"MEDIUM_SCOURGE_PROJECTILE_WEAPON"</t>
  </si>
  <si>
    <t>虫群天灾</t>
  </si>
  <si>
    <t>小型虫灾酸爆</t>
  </si>
  <si>
    <t>"SMALL_SCOURGE_PROJECTILE_WEAPON"</t>
  </si>
  <si>
    <t>棘孢</t>
  </si>
  <si>
    <t>"SPIKESPORES_1"</t>
  </si>
  <si>
    <t>爆破</t>
  </si>
  <si>
    <t>"SPIKESPORES_2"</t>
  </si>
  <si>
    <t>虚空虫之牙</t>
  </si>
  <si>
    <t>"VOIDWORM_BITE_1"</t>
  </si>
  <si>
    <t>"VOIDWORM_BITE_2"</t>
  </si>
  <si>
    <t>"VOIDWORM_BITE_3"</t>
  </si>
  <si>
    <t>我们的科学家完全搞不懂这些东西的原理。</t>
  </si>
  <si>
    <t>"SCAVENGER_SECONDARY_WEAPON"</t>
  </si>
  <si>
    <t>g</t>
  </si>
  <si>
    <t>废品发射器</t>
  </si>
  <si>
    <t>"SCAVENGER_MAIN_WEAPON"</t>
  </si>
  <si>
    <t>t</t>
  </si>
  <si>
    <t>"ELDER_SPACE_WHALE_WEAPON"</t>
  </si>
  <si>
    <t>缇扬奇族母</t>
  </si>
  <si>
    <t>"ELDER_SPACE_WHALE_SPIKE"</t>
  </si>
  <si>
    <t>纳米战斗机</t>
  </si>
  <si>
    <t>"GG_STRIKE_CRAFT"</t>
  </si>
  <si>
    <t>10（+0.5），参战距离120，速度600，闪避80</t>
  </si>
  <si>
    <t>能量球</t>
  </si>
  <si>
    <t>"GG_ENERGY_MISSILE"</t>
  </si>
  <si>
    <t>能量弧</t>
  </si>
  <si>
    <t>"GG_BEAM"</t>
  </si>
  <si>
    <t>"GG_BEAM_STATIC"</t>
  </si>
  <si>
    <t>"SPORE_LAUNCHER"</t>
  </si>
  <si>
    <t>虚空孳孽</t>
  </si>
  <si>
    <t>"SPORE_ARTILLERY"</t>
  </si>
  <si>
    <t>灵爆</t>
  </si>
  <si>
    <t>"PSIONIC_BLAST_1"</t>
  </si>
  <si>
    <t>泰坦光矛</t>
  </si>
  <si>
    <t>"TITAN_LASER"</t>
  </si>
  <si>
    <t>小型商队护航火炮</t>
  </si>
  <si>
    <t>"CARAVANEER_WEAPON_1"</t>
  </si>
  <si>
    <t>中型商队护航火炮</t>
  </si>
  <si>
    <t>"CARAVANEER_WEAPON_2"</t>
  </si>
  <si>
    <t>大型商队护航火炮</t>
  </si>
  <si>
    <t>"CARAVANEER_WEAPON_3"</t>
  </si>
  <si>
    <t>虚境闪电</t>
  </si>
  <si>
    <t>"BEHOLDER_CLOUD_LIGHTNING"</t>
  </si>
  <si>
    <t>毒流天降</t>
  </si>
  <si>
    <t>"PLANET_KILLER_TOXIFIER"</t>
  </si>
  <si>
    <t>w</t>
  </si>
  <si>
    <t>"PLANET_KILLER_STAR_CRACKER"</t>
  </si>
  <si>
    <t>3.14成就（2024.11.20）</t>
  </si>
  <si>
    <t>可以通过修改gamestate文件中ironman=no快速刷成就，achievement_status可以看哪些没有完成，然后通过控制台降低获取难度。（出去别说是我教的，跟我没有任何关系）</t>
  </si>
  <si>
    <t>完成条件</t>
  </si>
  <si>
    <t>快速完成办法</t>
  </si>
  <si>
    <t>Brave New World</t>
  </si>
  <si>
    <t>殖民一个星球</t>
  </si>
  <si>
    <t>Digging Deep</t>
  </si>
  <si>
    <t>每月矿物产出达到250</t>
  </si>
  <si>
    <t>The Industrial Re-Revolution</t>
  </si>
  <si>
    <t>每月矿物产出达到1000</t>
  </si>
  <si>
    <t>Energetic</t>
  </si>
  <si>
    <t>拥有1000能量币</t>
  </si>
  <si>
    <t>Power Overwhelming</t>
  </si>
  <si>
    <t>拥有5000能量币</t>
  </si>
  <si>
    <t>Resourceful</t>
  </si>
  <si>
    <t>每种战略资源月产出大于等于1</t>
  </si>
  <si>
    <t>Birth of a Federation</t>
  </si>
  <si>
    <t>成为一个联邦的主席国</t>
  </si>
  <si>
    <t>New Shining Star</t>
  </si>
  <si>
    <t>首都拥有建造：复合型恒星系首府</t>
  </si>
  <si>
    <t>Battle Thralls</t>
  </si>
  <si>
    <t>拥有3个附庸国</t>
  </si>
  <si>
    <t>Explorer</t>
  </si>
  <si>
    <t>探索所有星球种类</t>
  </si>
  <si>
    <t>Grand Admiral</t>
  </si>
  <si>
    <t>总舰队军力到达100k</t>
  </si>
  <si>
    <t>Building Better Worlds</t>
  </si>
  <si>
    <t>改造一个星球</t>
  </si>
  <si>
    <t>Domo Arigato</t>
  </si>
  <si>
    <t>拥有一个机器人人口</t>
  </si>
  <si>
    <t>Clever Girl</t>
  </si>
  <si>
    <t>提升一个物种</t>
  </si>
  <si>
    <t>effect set_country_flag = has_uplifted_species</t>
  </si>
  <si>
    <t>Faster, Stronger, Better</t>
  </si>
  <si>
    <t>基因修饰一个物种</t>
  </si>
  <si>
    <t>effect set_country_flag = has_modified_species</t>
  </si>
  <si>
    <t>The Grand Fleet</t>
  </si>
  <si>
    <t>组建一支舰队指挥上限为120的舰队</t>
  </si>
  <si>
    <t>A Home Away From Home</t>
  </si>
  <si>
    <t>攻占一个其他帝国的首都</t>
  </si>
  <si>
    <t>effect set_country_flag = has_conquer_other_homeworld</t>
  </si>
  <si>
    <t>Break On Through</t>
  </si>
  <si>
    <t>研究一个稀有科技</t>
  </si>
  <si>
    <t>…To The Other Side</t>
  </si>
  <si>
    <t>研究15个稀有科技</t>
  </si>
  <si>
    <t>Mutual Understanding</t>
  </si>
  <si>
    <t>成功与其他帝国达成一次贸易协议</t>
  </si>
  <si>
    <t>effect set_country_flag = has_negotiated_trade_deal</t>
  </si>
  <si>
    <t>Supremacy</t>
  </si>
  <si>
    <t>战胜一场与其他帝国的战争</t>
  </si>
  <si>
    <t>effect set_country_flag = has_won_war</t>
  </si>
  <si>
    <t>Queening</t>
  </si>
  <si>
    <t>捕获虫群女王</t>
  </si>
  <si>
    <t>effect set_country_flag = queen_captured</t>
  </si>
  <si>
    <t>Rift Sealed</t>
  </si>
  <si>
    <t>消灭高维恶魔</t>
  </si>
  <si>
    <t>effect set_country_flag = extradimensionals_expunged</t>
  </si>
  <si>
    <t>Voight-Kampff</t>
  </si>
  <si>
    <t>消灭肃正协议</t>
  </si>
  <si>
    <t>effect set_country_flag = synth_detector</t>
  </si>
  <si>
    <t>Victorious</t>
  </si>
  <si>
    <t>赢得一场游戏</t>
  </si>
  <si>
    <t>以太相炸</t>
  </si>
  <si>
    <t>Hear me Roar</t>
  </si>
  <si>
    <t>孵化以太幼龙</t>
  </si>
  <si>
    <t>effect set_country_flag = hatched_dragon</t>
  </si>
  <si>
    <t>Infinite Creation</t>
  </si>
  <si>
    <t>无限神机成功创世</t>
  </si>
  <si>
    <t>effect set_country_flag = pantagruel</t>
  </si>
  <si>
    <t>Whence It Came</t>
  </si>
  <si>
    <t>effect set_country_flag = horror_killed</t>
  </si>
  <si>
    <t>Deadnought</t>
  </si>
  <si>
    <t>修复全自动无畏舰</t>
  </si>
  <si>
    <t>effect set_country_flag = restored_dreadnought</t>
  </si>
  <si>
    <t>Stellar Performance</t>
  </si>
  <si>
    <t>击杀噬星者并带回卵鞘</t>
  </si>
  <si>
    <t>effect set_country_flag = stellar_performance_achievement</t>
  </si>
  <si>
    <t>Warrior of Light</t>
  </si>
  <si>
    <t>击杀幽魂</t>
  </si>
  <si>
    <t>effect set_country_flag = killed_wraith</t>
  </si>
  <si>
    <t>Unravelling Enigma</t>
  </si>
  <si>
    <t>击败神秘堡垒并成功完成相关事件链</t>
  </si>
  <si>
    <t>effect set_country_flag = fortress_solved</t>
  </si>
  <si>
    <t>Patron</t>
  </si>
  <si>
    <t>资助艺术家城邦十年</t>
  </si>
  <si>
    <t>effect set_country_flag = 10yr_patronage</t>
  </si>
  <si>
    <t>Mad Genius</t>
  </si>
  <si>
    <t>从策展人那里招募一个科学家</t>
  </si>
  <si>
    <t>effect set_country_flag = curator_scientist_recruited</t>
  </si>
  <si>
    <t>The Good Stuff</t>
  </si>
  <si>
    <t>从商人城邦签署稀有资源协议</t>
  </si>
  <si>
    <t>effect add_modifier={modifier= enclave_trade_1_xur days=-1}</t>
  </si>
  <si>
    <t>Return to Dust</t>
  </si>
  <si>
    <t>消灭一个太空城邦</t>
  </si>
  <si>
    <t>effect set_country_flag = destroyed_trader</t>
  </si>
  <si>
    <t>Last, Best Hope</t>
  </si>
  <si>
    <t>作为不结盟组织主席国打赢天堂之战</t>
  </si>
  <si>
    <t>effect set_country_flag = last_best_hope</t>
  </si>
  <si>
    <t>Put a Ring On It</t>
  </si>
  <si>
    <t>把一个环世界作为首都（非破碎之环起源）</t>
  </si>
  <si>
    <t>Slave to the System</t>
  </si>
  <si>
    <t>作为威权主义国家，拥有500人口，并且200人口是奴隶</t>
  </si>
  <si>
    <t>Suffer not the Alien</t>
  </si>
  <si>
    <t>作为排外主义国家，净化宇宙中所有有智物种</t>
  </si>
  <si>
    <t>Tourist Trap</t>
  </si>
  <si>
    <t>在一个星球上有至少10个不同的物种人口</t>
  </si>
  <si>
    <t>Planned Obsolescence</t>
  </si>
  <si>
    <t>作为唯物主义帝国，拥有200人口并且75%都是机器人。</t>
  </si>
  <si>
    <t>Peacekeeper</t>
  </si>
  <si>
    <t>作为一个和平主义国家，保证连续和平200年。</t>
  </si>
  <si>
    <t>Very Open Borders</t>
  </si>
  <si>
    <t>作为一个亲外主义国家，拥有来自于至少10个帝国移民。</t>
  </si>
  <si>
    <t>Deus Vult</t>
  </si>
  <si>
    <t>作为一个唯心主义国家，拥有圣地守护者的四个圣地星球。</t>
  </si>
  <si>
    <t>查找4个圣地球直接own</t>
  </si>
  <si>
    <t>Omnicultural</t>
  </si>
  <si>
    <t>让一个具有完整公民权的非主体物种成为领导者</t>
  </si>
  <si>
    <t>选亲外然后election</t>
  </si>
  <si>
    <t>Old Friends</t>
  </si>
  <si>
    <t>从堕落帝国收取一个礼物</t>
  </si>
  <si>
    <t>effect set_country_flag = fe_gift_received</t>
  </si>
  <si>
    <t>Unboxing</t>
  </si>
  <si>
    <t>打开军事孤立者被护盾屏障包裹起来的世界</t>
  </si>
  <si>
    <t>effect set_country_flag = shielded_world_opened</t>
  </si>
  <si>
    <t>Enlighted Times</t>
  </si>
  <si>
    <t>开化一个青铜或石器时代的未开化文明</t>
  </si>
  <si>
    <t>effect set_country_flag = uplifted_ancient_age_preftl</t>
  </si>
  <si>
    <t>Payback</t>
  </si>
  <si>
    <t>作为一个人类物种，渗透一个未开化的爬行类文明。</t>
  </si>
  <si>
    <t>effect set_country_flag = reverse_v</t>
  </si>
  <si>
    <t>Paradise Found</t>
  </si>
  <si>
    <t>把一个星球改造成盖亚世界。</t>
  </si>
  <si>
    <t>选星球塑形师自己改</t>
  </si>
  <si>
    <t>What Came Before</t>
  </si>
  <si>
    <t>找到一个先驱者的母星</t>
  </si>
  <si>
    <t>effect set_country_flag = vultaum_world_found</t>
  </si>
  <si>
    <t>Outside Context</t>
  </si>
  <si>
    <t>侵略机械时代的地球</t>
  </si>
  <si>
    <t>effect set_country_flag = outsidecontext</t>
  </si>
  <si>
    <t>Then Virgil, Now Beatrice</t>
  </si>
  <si>
    <t>将一个灭绝的种族复活。</t>
  </si>
  <si>
    <t>effect set_country_flag = limbo_revived</t>
  </si>
  <si>
    <t>What Was Will Be</t>
  </si>
  <si>
    <t>在视界信号事件链中接受时之螶</t>
  </si>
  <si>
    <t>effect set_country_flag = worm_awaited</t>
  </si>
  <si>
    <t>Captive Star</t>
  </si>
  <si>
    <t>建造一个完整的戴森球。</t>
  </si>
  <si>
    <t>effect set_country_flag = finished_dyson_sphere</t>
  </si>
  <si>
    <t>Ringworld Engineers</t>
  </si>
  <si>
    <t>建造一个完整的环型世界。</t>
  </si>
  <si>
    <t>effect set_country_flag = built_ringworld</t>
  </si>
  <si>
    <t>I Can See Forever</t>
  </si>
  <si>
    <t>建造一个完整的哨兵列阵</t>
  </si>
  <si>
    <t>effect set_country_flag = built_sentry_array</t>
  </si>
  <si>
    <t>Think Tank</t>
  </si>
  <si>
    <t>建造一个完整的科学枢纽</t>
  </si>
  <si>
    <t>effect set_country_flag = finished_think_tank</t>
  </si>
  <si>
    <t>Beyond the Veil</t>
  </si>
  <si>
    <t>选择灵能飞升</t>
  </si>
  <si>
    <t>effect set_country_flag = breached_shroud</t>
  </si>
  <si>
    <t>Like Tears in Rain</t>
  </si>
  <si>
    <t>选择机械飞升</t>
  </si>
  <si>
    <t>effect set_country_flag = synthetic_empire</t>
  </si>
  <si>
    <t>Controlled Evolution</t>
  </si>
  <si>
    <t>用7个基因点数去修改一个物种特征</t>
  </si>
  <si>
    <t>基因飞升给物种改</t>
  </si>
  <si>
    <t>View from the End of the World</t>
  </si>
  <si>
    <t>在黑洞星系里建立一个居住站</t>
  </si>
  <si>
    <t>找黑洞造一个</t>
  </si>
  <si>
    <t>Towards Utopia</t>
  </si>
  <si>
    <t>作为一个平等主义国家，拥有至少500乌托邦式富足的人口</t>
  </si>
  <si>
    <t>加500人口开乌托邦</t>
  </si>
  <si>
    <t>Xenophage</t>
  </si>
  <si>
    <t>让至少五个物种在帝国内成为牲口</t>
  </si>
  <si>
    <t>排外</t>
  </si>
  <si>
    <t>Rise of the Machine</t>
  </si>
  <si>
    <t>作为铁心灭绝者，征服或者消灭所有宇宙中的生物帝国</t>
  </si>
  <si>
    <t>开局啥也不带</t>
  </si>
  <si>
    <t>Distinctiveness Added</t>
  </si>
  <si>
    <t>作为同化斗士，拥有至少五种不同的同化人口</t>
  </si>
  <si>
    <t>Retirement Home</t>
  </si>
  <si>
    <t>作为一个失控机仆,拥有至少10个来自于堕落帝国的活体陈设人口</t>
  </si>
  <si>
    <t>Does Not Compute</t>
  </si>
  <si>
    <t>effect set_country_flag = does_not_compute</t>
  </si>
  <si>
    <t>Planet of the Mechs</t>
  </si>
  <si>
    <t>将一个星球改造为机械星球</t>
  </si>
  <si>
    <t>effect set_country_flag = planet_of_the_mechs</t>
  </si>
  <si>
    <t>Exterminatus</t>
  </si>
  <si>
    <t>使用地爆天星去摧毁一个帝国的首都</t>
  </si>
  <si>
    <t>effect set_country_flag = exterminatus</t>
  </si>
  <si>
    <t>Clash of the Titans</t>
  </si>
  <si>
    <t>用自己的泰坦舰船击毁堕落帝国的泰坦舰船</t>
  </si>
  <si>
    <t>effect set_country_flag = clash_of_the_titans</t>
  </si>
  <si>
    <t>Stay on Target</t>
  </si>
  <si>
    <t>在一个帝国使用巨像攻击一个星球的时候摧毁那个巨像</t>
  </si>
  <si>
    <t>effect set_country_flag = stay_on_target</t>
  </si>
  <si>
    <t>Star Struck</t>
  </si>
  <si>
    <t>拥有200个恒星基地</t>
  </si>
  <si>
    <t>自己造</t>
  </si>
  <si>
    <t>Pandora's World</t>
  </si>
  <si>
    <t>使用安乐天使摧毁灭绝政体星球</t>
  </si>
  <si>
    <t>effect set_country_flag = pandoras_world</t>
  </si>
  <si>
    <t>Imperial Highway</t>
  </si>
  <si>
    <t>拥有四个开启的星门</t>
  </si>
  <si>
    <t>Citadel of Death</t>
  </si>
  <si>
    <t>拥有一个40k船体值的恒星基地</t>
  </si>
  <si>
    <t>Tradition is Everything</t>
  </si>
  <si>
    <t>点出42个传统</t>
  </si>
  <si>
    <t>Emissary</t>
  </si>
  <si>
    <t>探索一个天然虫洞</t>
  </si>
  <si>
    <t>effect set_country_flag = emissary</t>
  </si>
  <si>
    <t>No Khan Do</t>
  </si>
  <si>
    <t>击杀大可汗</t>
  </si>
  <si>
    <t>effect set_country_flag = no_khan_do</t>
  </si>
  <si>
    <t>Who Scraps the Scrapper</t>
  </si>
  <si>
    <t>摧毁拾荒机器人</t>
  </si>
  <si>
    <t>effect set_country_flag = scrapper_killed</t>
  </si>
  <si>
    <t>1999 A.D.</t>
  </si>
  <si>
    <t>effect set_country_flag = hatchling_killed</t>
  </si>
  <si>
    <t>A Hump Like a Snow-Hill</t>
  </si>
  <si>
    <t>击杀缇扬奇族母</t>
  </si>
  <si>
    <t>effect set_country_flag = tiyanki_killed</t>
  </si>
  <si>
    <t>It Followed Me Home</t>
  </si>
  <si>
    <t>和一只太空变形虫成为朋友（泡泡）</t>
  </si>
  <si>
    <t>effect set_country_flag = amoeba_befriended</t>
  </si>
  <si>
    <t>….and Hope</t>
  </si>
  <si>
    <t>开启去往L星门的通路</t>
  </si>
  <si>
    <t>effect set_country_flag = lcluster_opener</t>
  </si>
  <si>
    <t>Franchising</t>
  </si>
  <si>
    <t>作为一个巨企国家，在5个不同的帝国首都建立分部</t>
  </si>
  <si>
    <t>Inscrutable Power</t>
  </si>
  <si>
    <t>获得银河之星</t>
  </si>
  <si>
    <t>Megapolis</t>
  </si>
  <si>
    <t>在一个星球上拥有100人口</t>
  </si>
  <si>
    <t>Obscure Tastes</t>
  </si>
  <si>
    <t>在一个星云里建造巨型艺术设施</t>
  </si>
  <si>
    <t>Black Hole Mining</t>
  </si>
  <si>
    <t>建造一个物质解压器</t>
  </si>
  <si>
    <t>Strategic Initiative</t>
  </si>
  <si>
    <t>建造一个战略指挥中心</t>
  </si>
  <si>
    <t>Center of Trade</t>
  </si>
  <si>
    <t>每月从贸易路线上获取的贸易额达到1k</t>
  </si>
  <si>
    <t>Giga-Engineering</t>
  </si>
  <si>
    <t>在帝国内建造4个完整的巨型建筑</t>
  </si>
  <si>
    <t>We Are Legion</t>
  </si>
  <si>
    <t>作为一个蜂群思维，拥有至少1000工兵人口</t>
  </si>
  <si>
    <t>United Space</t>
  </si>
  <si>
    <t>建造一个星际集会</t>
  </si>
  <si>
    <t>Artificer</t>
  </si>
  <si>
    <t>稀有文物数量达到100</t>
  </si>
  <si>
    <t>resource minor_artifacts 100</t>
  </si>
  <si>
    <t>It belongs in a museum</t>
  </si>
  <si>
    <t>获得一个考古遗珍</t>
  </si>
  <si>
    <t>Relic Hunter</t>
  </si>
  <si>
    <t>在一局游戏中获得5件遗珍</t>
  </si>
  <si>
    <t>Archaeologist</t>
  </si>
  <si>
    <t>完全探索一个考古遗址</t>
  </si>
  <si>
    <t>effect set_country_flag = archaeologist_achievement</t>
  </si>
  <si>
    <t>Green Thumb</t>
  </si>
  <si>
    <t>effect set_country_flag = green_thumb_achievement</t>
  </si>
  <si>
    <t>Dust Off</t>
  </si>
  <si>
    <t>完成先驱者：泽珞族</t>
  </si>
  <si>
    <t>effect set_country_flag = dust_off_achievement</t>
  </si>
  <si>
    <t>Raiders of the Lost Galatron</t>
  </si>
  <si>
    <t>从别的帝国里获得银河之星</t>
  </si>
  <si>
    <t>effect set_country_flag = relic_robbery_achievement</t>
  </si>
  <si>
    <t>Arcana</t>
  </si>
  <si>
    <t>研究“稀有文物”并且发现一个随机科技</t>
  </si>
  <si>
    <t>effect set_country_flag = arcana_achievement</t>
  </si>
  <si>
    <t>Unlimited Power</t>
  </si>
  <si>
    <t>激活一次遗珍效果</t>
  </si>
  <si>
    <t>effect set_country_flag = unlimited_power_achievement</t>
  </si>
  <si>
    <t>League of Nations</t>
  </si>
  <si>
    <t>作为星海共同体的创始者之一</t>
  </si>
  <si>
    <t>effect set_country_flag = league_of_nations_achievement</t>
  </si>
  <si>
    <t>Let Us Go Forward Together</t>
  </si>
  <si>
    <t>所属联邦等级为2</t>
  </si>
  <si>
    <t>联邦开然后federation_add_experience 20000</t>
  </si>
  <si>
    <t>We're Number One</t>
  </si>
  <si>
    <t>当一个满级联邦的主席</t>
  </si>
  <si>
    <t>Unstoppable Force</t>
  </si>
  <si>
    <t>建造一艘主宰</t>
  </si>
  <si>
    <t>effect set_country_flag = juggernaut_constructed</t>
  </si>
  <si>
    <t>Our Fleets will Blot Out the Stars</t>
  </si>
  <si>
    <t>建造一个完整的巨型船坞</t>
  </si>
  <si>
    <t>Whatever it is, I'm against it</t>
  </si>
  <si>
    <t>拒绝加入任何组织成为任何组织的成员</t>
  </si>
  <si>
    <t>effect set_country_flag = whatever_it_is_im_against_it_rejected_community
effect set_country_flag = whatever_it_is_im_against_it_left_federation</t>
  </si>
  <si>
    <t>You've Been Served</t>
  </si>
  <si>
    <t>在四项重度制裁都通过的情况下谴责一个没有触犯任何星际法的帝国。</t>
  </si>
  <si>
    <t>自己玩</t>
  </si>
  <si>
    <t>Throw Your Weight Around</t>
  </si>
  <si>
    <t>拥有超过9000的外交权重</t>
  </si>
  <si>
    <t>Opposite Attract</t>
  </si>
  <si>
    <t>让所有8个思潮的代表存在于你的联邦</t>
  </si>
  <si>
    <t>Humble Pie</t>
  </si>
  <si>
    <t>羞辱一个“霸权主义”的帝国并在羞辱战争中击败他</t>
  </si>
  <si>
    <t>effect set_country_flag = humble_pie_achievement</t>
  </si>
  <si>
    <t>All-Seeing Eye</t>
  </si>
  <si>
    <t>同时在五个不同的帝国中的渗透等级到达100</t>
  </si>
  <si>
    <t>Burn Notice</t>
  </si>
  <si>
    <t>在间谍行动出现失败或者失误的事件选项中选择除名</t>
  </si>
  <si>
    <t>effect set_country_flag = burn_notice_achievement</t>
  </si>
  <si>
    <t>Tinker, Tailor, Soldier, Blorg</t>
  </si>
  <si>
    <t>在一场游戏中完成至少10个不同的间谍行动</t>
  </si>
  <si>
    <t>effect= {set_variable = {which = tinker_tailor_soldier_blorg_achievement_count value = 10 }}</t>
  </si>
  <si>
    <t>Modern Cincinnatus</t>
  </si>
  <si>
    <t>作为星海监管人，在击败天灾后解除星海监管人身份</t>
  </si>
  <si>
    <t>effect set_country_flag = modern_cincinnatus_achievement</t>
  </si>
  <si>
    <t>With Thunderous Applause</t>
  </si>
  <si>
    <t>成为星海帝皇</t>
  </si>
  <si>
    <t>自己当</t>
  </si>
  <si>
    <t>Sic Semper Tyrannis</t>
  </si>
  <si>
    <t>领导一次叛乱并且成功推翻星海帝皇的统治</t>
  </si>
  <si>
    <t>effect set_country_flag = sic_semper_tyrannis_achievement</t>
  </si>
  <si>
    <t>We Come In Peace</t>
  </si>
  <si>
    <t>在“第一次接触”的事件中不触发任何负面选项</t>
  </si>
  <si>
    <t>effect set_country_flag = we_come_in_peace_achievement</t>
  </si>
  <si>
    <t>We Come In Pieces</t>
  </si>
  <si>
    <t>敌意接触解剖一个外星人</t>
  </si>
  <si>
    <t>effect set_country_flag = they_come_in_pieces_achievement</t>
  </si>
  <si>
    <t>Shoot To Kill</t>
  </si>
  <si>
    <t>在第一次接触事件完成之前击杀对方舰船</t>
  </si>
  <si>
    <t>effect set_country_flag = shoot_to_kill_achievement</t>
  </si>
  <si>
    <t>Big Red Button</t>
  </si>
  <si>
    <t>使用以太相引擎毁灭银河</t>
  </si>
  <si>
    <t>effect set_country_flag = big_red_button_achievement</t>
  </si>
  <si>
    <t>Surfing the Wed</t>
  </si>
  <si>
    <t>在自己的帝国版图范围内建造30个相连到首都的超空间中继器</t>
  </si>
  <si>
    <t>Yeet the Fleet</t>
  </si>
  <si>
    <t>将自己的舰队弹射到一个正在和你帝国交战的帝国首都上</t>
  </si>
  <si>
    <t>effect set_country_flag = yeet_the_fleet_achievement</t>
  </si>
  <si>
    <t>None Shall Pass</t>
  </si>
  <si>
    <t>在一个拥有行星护盾的堡垒星球上建造一个战力值大于10k的3级星环基地并且配备防御模组</t>
  </si>
  <si>
    <t>Gotta Subjugate Them All</t>
  </si>
  <si>
    <t>同时拥有三个3级的不同属国特化类型的附属帝国</t>
  </si>
  <si>
    <t>Fine Print</t>
  </si>
  <si>
    <t>修改一次附庸帝国的合约</t>
  </si>
  <si>
    <t>effect set_country_flag = fine_print_achievement</t>
  </si>
  <si>
    <t>Maximally Effective</t>
  </si>
  <si>
    <t>成为3个满级的佣兵城邦赞助商</t>
  </si>
  <si>
    <t>You Monster</t>
  </si>
  <si>
    <t>将有机类舰船交给打捞者城邦回收</t>
  </si>
  <si>
    <t>effect set_country_flag = you_monster_achievement</t>
  </si>
  <si>
    <t>Meet the New Boss</t>
  </si>
  <si>
    <t>作为附庸在秘密效忠战争中击败宗主</t>
  </si>
  <si>
    <t>effect set_country_flag = meet_the_new_boss_achievement</t>
  </si>
  <si>
    <t>Underlord</t>
  </si>
  <si>
    <t>作为地底人国家，在“意外矿层”事件中挖到最底层并击败陆军</t>
  </si>
  <si>
    <t>effect set_country_flag = underlord_achievement</t>
  </si>
  <si>
    <t>Into the Unknown</t>
  </si>
  <si>
    <t>作为射向星际国家，用量子弹弓送10艘拥有船员的科研舰到未知星系</t>
  </si>
  <si>
    <t>effect set_country_flag = into_the_unknown_achievement</t>
  </si>
  <si>
    <t>Non-Prophet Organization</t>
  </si>
  <si>
    <t>以虚境行者开局击杀虚境导师</t>
  </si>
  <si>
    <t>effect set_country_flag = non_prophet_organization_achievement</t>
  </si>
  <si>
    <t>Fixer Upper</t>
  </si>
  <si>
    <t>作为田园绽放帝国，将鼠人世界的死寂星球通过盖亚播种器转化为盖亚星球。</t>
  </si>
  <si>
    <t>自己改</t>
  </si>
  <si>
    <t>Growing Like Weeds</t>
  </si>
  <si>
    <t>作为非克隆大军起源的出芽生殖帝国，让首都拥有每月增长10人口的数值。</t>
  </si>
  <si>
    <t>自己加人口</t>
  </si>
  <si>
    <t>Tend the Garden</t>
  </si>
  <si>
    <t>拥有环保主义者理念，在温科沃特建造护林员小屋并改造为度假星球</t>
  </si>
  <si>
    <t>Machine Supremacy</t>
  </si>
  <si>
    <t>作为智械叛乱赢得一场游戏。</t>
  </si>
  <si>
    <t>effect set_country_flag = machine_supremacy_achievement
改完开以太相炸</t>
  </si>
  <si>
    <t>Strange Mood</t>
  </si>
  <si>
    <t>作为巧手公司企业政府帝国，在有虚境契约的情况下完整建造一个巨构建筑。</t>
  </si>
  <si>
    <t>effect set_country_flag = strange_mood_achievement</t>
  </si>
  <si>
    <t>Directive 67</t>
  </si>
  <si>
    <t>作为克隆大军帝国，在星海共同体指定圣地守卫者为天灾并将其消灭</t>
  </si>
  <si>
    <t>effect set_country_flag = directive_67_achievement
effect set_origin = origin_clone_army</t>
  </si>
  <si>
    <t>Destroy the People of Earth!</t>
  </si>
  <si>
    <t>作为人类联邦，在领导者被脑蛞蝓寄生的情况下摧毁地球联合国。</t>
  </si>
  <si>
    <t>effect set_country_flag = destroy_people_of_earth_achievement</t>
  </si>
  <si>
    <t>Room of Desert</t>
  </si>
  <si>
    <t>作为噬岩者，吞噬一个其他帝国的沙漠母星。</t>
  </si>
  <si>
    <t>effect set_country_flag = room_for_desert_achievement</t>
  </si>
  <si>
    <t>Can you Smell What the Lithoids are Cooking?</t>
  </si>
  <si>
    <t>作为一个岩石物种帝国，将另一个岩石物种作为牲口或者加工他们。</t>
  </si>
  <si>
    <t>协同进化排外开直接获得</t>
  </si>
  <si>
    <t>Rock Beats Paper</t>
  </si>
  <si>
    <t>作为一个岩石物种帝国，在违反星系法的情况下击杀来访特使</t>
  </si>
  <si>
    <t>effect set_country_flag = executed_galcom_envoys</t>
  </si>
  <si>
    <t>There's a Zombie on my Lawn</t>
  </si>
  <si>
    <t>作为一个死灵帝国，在不用歼星舰的情况下灭掉一个植物帝国。</t>
  </si>
  <si>
    <t>effect set_country_flag = zombie_on_my_lawn_achievement</t>
  </si>
  <si>
    <t>With Great Power</t>
  </si>
  <si>
    <t>作为一个食尸文明，在击败末日事件前不侵犯任何未开化文明，或者建造10个观察站。</t>
  </si>
  <si>
    <t>effect set_origin = origin_necrophage
effect set_country_flag = with_great_power_achievement
effect remove_country_flag = with_great_power_achievement_locked</t>
  </si>
  <si>
    <t>Recent History</t>
  </si>
  <si>
    <t>作为纪念主义帝国，在一场游戏中在五个死寂星球上建立长眠庇护所。</t>
  </si>
  <si>
    <t>改5个死寂球，然后造纪念堂，必须是非开局生成的死寂球</t>
  </si>
  <si>
    <t>Holy Water</t>
  </si>
  <si>
    <t>使用天洪浩荡淹没一个堕落帝国的圣地星球。</t>
  </si>
  <si>
    <t>effect set_country_flag = holy_water_achievement</t>
  </si>
  <si>
    <t>Fishing for Trouble</t>
  </si>
  <si>
    <t>作为一个渔夫帝国，挑衅堕落帝国让堕落帝国对你宣战然后你获胜。</t>
  </si>
  <si>
    <t>effect set_country_flag = fishing_for_trouble_achievement</t>
  </si>
  <si>
    <t>There be Dragons</t>
  </si>
  <si>
    <t>在首都星系中拥有13条龙。</t>
  </si>
  <si>
    <t>输13次，然后等一会
event ancrel.4026</t>
  </si>
  <si>
    <t>Quest Complete</t>
  </si>
  <si>
    <t>找到骑士团神圣任务的真结局。</t>
  </si>
  <si>
    <t>effect set_country_flag = quest_complete_achievement</t>
  </si>
  <si>
    <t>Toxic Workplace</t>
  </si>
  <si>
    <t>作为一个剧毒物种帝国的星海监管者或者星海帝王，羞辱剩下的所有星海共同体里的成员。</t>
  </si>
  <si>
    <t>自己搞</t>
  </si>
  <si>
    <t>Could be Worse</t>
  </si>
  <si>
    <t>作为冷酷实业家，殖民一个最开始是剧毒星球的星球，让它变成死寂星球。</t>
  </si>
  <si>
    <t>effect set_country_flag = could_be_worse_achievement</t>
  </si>
  <si>
    <t>With Interest</t>
  </si>
  <si>
    <t>作为一个血债血偿起源帝国，完成你所开始的事业，在战争中战胜MSI。</t>
  </si>
  <si>
    <t>effect set_country_flag = payback_revenge_complete
effect set_country_flag = with_interest_achievement</t>
  </si>
  <si>
    <t>Unshackled</t>
  </si>
  <si>
    <t>作为一个粉碎的枷锁起源帝国，将奴役剔除银河系，包括未开化物种。</t>
  </si>
  <si>
    <t>Dark Forest</t>
  </si>
  <si>
    <t>作为一个黑暗之怖起源帝国，转变为种族洁癖然后抹除所有帝国，堕落帝国，以及飞地。</t>
  </si>
  <si>
    <t>effect set_country_flag = dark_forest_achievement
然后自己杀</t>
  </si>
  <si>
    <t>Back with Your X</t>
  </si>
  <si>
    <t>以太阳系为首都起始星系，完成“太阳朋克”事件链的好结局。</t>
  </si>
  <si>
    <t>effect set_country_flag = back_with_your_x_achievement</t>
  </si>
  <si>
    <t>Insightful</t>
  </si>
  <si>
    <t>研究12个未开化文明的领悟科技研究。</t>
  </si>
  <si>
    <t>No Good Deed…</t>
  </si>
  <si>
    <t>在违反不干涉土著文明的星际法的情况下，干涉未开化文明灾难性的失败。</t>
  </si>
  <si>
    <t>effect set_country_flag = no_good_deed_achievement</t>
  </si>
  <si>
    <t>The Path Not Taken</t>
  </si>
  <si>
    <t>在没有研究“超空间移动”的情况下殖民10个星球。</t>
  </si>
  <si>
    <t>选渴求的探险家开局，然后own10个球</t>
  </si>
  <si>
    <t>Nothing to See Here</t>
  </si>
  <si>
    <t>将隐形的飞船停在一个敌对帝国的首都星系，对其帝国宣战。</t>
  </si>
  <si>
    <t>effect set_country_flag = nothing_to_see_here_achievement</t>
  </si>
  <si>
    <t>We'll Make Great Pets</t>
  </si>
  <si>
    <t>在己方帝国内拥有10人口数量的主种族人口在异星动物园内展出。</t>
  </si>
  <si>
    <t>给自己降智</t>
  </si>
  <si>
    <t>A Tad Too Late</t>
  </si>
  <si>
    <t>找个领袖加leader_trait_legendary_ancestors_knowledge特质</t>
  </si>
  <si>
    <t>Dawn of A Million Souls</t>
  </si>
  <si>
    <t>使用艾莎琳改造三个星球。</t>
  </si>
  <si>
    <t>effect set_country_flag = million_souls_achievement</t>
  </si>
  <si>
    <t>Ethical Dilemmas</t>
  </si>
  <si>
    <t>在内阁中的领袖拥有6个不同的思潮。</t>
  </si>
  <si>
    <t>Council of Elders</t>
  </si>
  <si>
    <t>拥有五个到达100岁的内阁成员。</t>
  </si>
  <si>
    <t>改派改年龄</t>
  </si>
  <si>
    <t>Equality! Democracy! Freedom!</t>
  </si>
  <si>
    <t>作为“君临天下”起源帝国，在民主战争中推翻统治者的统治。</t>
  </si>
  <si>
    <t>effect set_country_flag = equality_democracy_freedom_achievement</t>
  </si>
  <si>
    <t>We Bring Peace</t>
  </si>
  <si>
    <t>在拥有十字军之魂的国民理念的情况下解放三个不同的帝国。</t>
  </si>
  <si>
    <t>effect set_variable = {which = we_bring_peace_achievement_count value = 3}}</t>
  </si>
  <si>
    <t>Breaching the Planes</t>
  </si>
  <si>
    <t>探索一个星界裂隙。</t>
  </si>
  <si>
    <t>Growing Planes</t>
  </si>
  <si>
    <t>在一场游戏中探索五个星界裂隙。</t>
  </si>
  <si>
    <t>Put a Cork in It</t>
  </si>
  <si>
    <t>建造一个维度锁。</t>
  </si>
  <si>
    <t>My name is Ozymandias</t>
  </si>
  <si>
    <t>获得永恒王座。</t>
  </si>
  <si>
    <t>Returned to Form</t>
  </si>
  <si>
    <t>招募乍狄伽</t>
  </si>
  <si>
    <t>effect set_country_flag = returned_to_form_achievement</t>
  </si>
  <si>
    <t>A Universe of Paperclips</t>
  </si>
  <si>
    <t>作为一个恒固指令帝国，在完成所有指标的情况下创造一个完美宇宙。</t>
  </si>
  <si>
    <t>effect set_country_flag = a_universe_of_paperclips_achievement</t>
  </si>
  <si>
    <t>Virtual Reality</t>
  </si>
  <si>
    <t>彻底拥抱虚拟世界，不留下一个人口。</t>
  </si>
  <si>
    <t>自己跑</t>
  </si>
  <si>
    <t>Burning Brightly</t>
  </si>
  <si>
    <t>在同一个星系内建造电弧熔炉和戴森云。</t>
  </si>
  <si>
    <t>effect set_country_flag = burning_brightly_achievement</t>
  </si>
  <si>
    <t>Past the Expiration Date</t>
  </si>
  <si>
    <t>作为纳米机械帝国。吞噬一个堕落帝国的母星。</t>
  </si>
  <si>
    <t>effect set_country_flag = past_the_expiration_date_achievement</t>
  </si>
  <si>
    <t>Mother knows Best</t>
  </si>
  <si>
    <t>完成合成人女王“塞塔娜”的所有要求。</t>
  </si>
  <si>
    <t>effect set_country_flag = mother_knows_best_small_favor
effect set_global_flag = synth_queen_war_started
effect remove_country_flag = rebellious_child</t>
  </si>
  <si>
    <t>Footsteps of the Prophet</t>
  </si>
  <si>
    <t>作为义体信条起源帝国，击败合成人女王“塞塔娜”。</t>
  </si>
  <si>
    <t>effect set_country_flag = footsteps_of_the_prophet_achievement</t>
  </si>
  <si>
    <t>Mediocre!</t>
  </si>
  <si>
    <t>完成“屈从风暴”的挑战。</t>
  </si>
  <si>
    <t>effect set_country_flag = completed_succumb_to_tempest_challenge_achievement</t>
  </si>
  <si>
    <t>Humanility before the Fall</t>
  </si>
  <si>
    <t>完成因内特贸易体先驱者的事件链。</t>
  </si>
  <si>
    <t>effect set_country_flag = completed_inetian_traders_precursor</t>
  </si>
  <si>
    <t>Unpopularity Contest</t>
  </si>
  <si>
    <t>使用“风暴召唤器”召唤一场风暴。</t>
  </si>
  <si>
    <t>effect set_country_flag = used_tempest_invocator_relic_achievement</t>
  </si>
  <si>
    <t>But at what cost...</t>
  </si>
  <si>
    <t>杀掉咕咕。</t>
  </si>
  <si>
    <t>effect set_country_flag = killed_the_gurr</t>
  </si>
  <si>
    <t>It Belongs in a… oh right</t>
  </si>
  <si>
    <t>填满全部标本藏品。</t>
  </si>
  <si>
    <t>effect set_country_flag = has_unlocked_all_exhibits_for_any_category</t>
  </si>
  <si>
    <t>Void Charmer</t>
  </si>
  <si>
    <t>建造每一种虚空诱饵并且吸引到每一种太空兽群。</t>
  </si>
  <si>
    <t>effect set_country_flag = voidlure_attracted_tiyanki
effect set_country_flag = voidlure_attracted_space_amoeba
effect set_country_flag = voidlure_attracted_crystalline_entity
effect set_country_flag = voidlure_attracted_voidworm
effect set_country_flag = voidlure_attracted_cutholoid
effect set_country_flag = voidlure_built_tiyanki
effect set_country_flag = voidlure_built_space_amoeba
effect set_country_flag = voidlure_built_crystalline_entity
effect set_country_flag = voidlure_built_voidworm
effect set_country_flag = voidlure_built_cutholoid</t>
  </si>
  <si>
    <t>Animal Farm</t>
  </si>
  <si>
    <t>生态园到达50容量。</t>
  </si>
  <si>
    <t>自己塞</t>
  </si>
  <si>
    <t>Wormageddon</t>
  </si>
  <si>
    <t>摧毁一个虚空虫的巢穴。</t>
  </si>
  <si>
    <t>effect set_country_flag = destroyed_voidworm_nest</t>
  </si>
  <si>
    <t>That's No Asteroid</t>
  </si>
  <si>
    <t>使用重力陷阱捕获一只岩居兽。</t>
  </si>
  <si>
    <t>effect set_country_flag = has_ever_captured_a_cutholoid</t>
  </si>
  <si>
    <t>X Marks the Spot</t>
  </si>
  <si>
    <t>找到“奈斯船长的宝藏”。</t>
  </si>
  <si>
    <t>effect set_country_flag = found_captain_ness_treasure</t>
  </si>
  <si>
    <t>Beastmaster</t>
  </si>
  <si>
    <t>在不建造任何一艘人工舰船的情况下击败终末危机。</t>
  </si>
  <si>
    <t>effect set_global_flag = ai_invasion_happened
effect set_global_flag = ai_invasion_defeated
effect remove_country_flag = built_artificial_ship</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</si>
</sst>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178">
    <font>
      <sz val="11"/>
      <color theme="1"/>
      <name val="宋体"/>
      <charset val="134"/>
      <scheme val="minor"/>
    </font>
    <font>
      <sz val="16"/>
      <color theme="1"/>
      <name val="标准粗黑"/>
      <charset val="134"/>
    </font>
    <font>
      <sz val="12"/>
      <color theme="1"/>
      <name val="标准粗黑"/>
      <charset val="134"/>
    </font>
    <font>
      <sz val="24"/>
      <color theme="1"/>
      <name val="标准粗黑"/>
      <charset val="134"/>
    </font>
    <font>
      <sz val="10"/>
      <color theme="9"/>
      <name val="标准粗黑"/>
      <charset val="134"/>
    </font>
    <font>
      <sz val="10"/>
      <color theme="1"/>
      <name val="标准粗黑"/>
      <charset val="134"/>
    </font>
    <font>
      <sz val="11"/>
      <color theme="1"/>
      <name val="标准粗黑"/>
      <charset val="134"/>
    </font>
    <font>
      <sz val="11"/>
      <color rgb="FFFF0000"/>
      <name val="宋体"/>
      <charset val="134"/>
      <scheme val="minor"/>
    </font>
    <font>
      <sz val="24"/>
      <color theme="1"/>
      <name val="方正公文黑体"/>
      <charset val="134"/>
    </font>
    <font>
      <sz val="10"/>
      <name val="黑体"/>
      <charset val="134"/>
    </font>
    <font>
      <sz val="10"/>
      <color rgb="FF18191C"/>
      <name val="标准粗黑"/>
      <charset val="134"/>
    </font>
    <font>
      <sz val="12"/>
      <color theme="1"/>
      <name val="黑体"/>
      <charset val="134"/>
    </font>
    <font>
      <sz val="11"/>
      <color theme="1"/>
      <name val="黑体"/>
      <charset val="134"/>
    </font>
    <font>
      <sz val="24"/>
      <color theme="1"/>
      <name val="黑体"/>
      <charset val="134"/>
    </font>
    <font>
      <sz val="16"/>
      <color theme="1"/>
      <name val="黑体"/>
      <charset val="134"/>
    </font>
    <font>
      <sz val="12"/>
      <name val="黑体"/>
      <charset val="134"/>
    </font>
    <font>
      <b/>
      <sz val="12"/>
      <name val="黑体"/>
      <charset val="134"/>
    </font>
    <font>
      <sz val="8"/>
      <color theme="1"/>
      <name val="黑体"/>
      <charset val="134"/>
    </font>
    <font>
      <sz val="16"/>
      <color theme="1"/>
      <name val="方正公文黑体"/>
      <charset val="134"/>
    </font>
    <font>
      <sz val="18"/>
      <color theme="1"/>
      <name val="标准粗黑"/>
      <charset val="134"/>
    </font>
    <font>
      <sz val="10"/>
      <color theme="1"/>
      <name val="宋体"/>
      <charset val="134"/>
      <scheme val="minor"/>
    </font>
    <font>
      <sz val="20"/>
      <color theme="1"/>
      <name val="方正公文黑体"/>
      <charset val="134"/>
    </font>
    <font>
      <sz val="12.5"/>
      <color rgb="FF18191C"/>
      <name val="黑体"/>
      <charset val="134"/>
    </font>
    <font>
      <sz val="10"/>
      <color theme="1"/>
      <name val="黑体"/>
      <charset val="134"/>
    </font>
    <font>
      <sz val="10"/>
      <color rgb="FF18191C"/>
      <name val="黑体"/>
      <charset val="134"/>
    </font>
    <font>
      <sz val="10"/>
      <color rgb="FF18191C"/>
      <name val="Helvetica"/>
      <charset val="134"/>
    </font>
    <font>
      <sz val="10"/>
      <color rgb="FF9876AA"/>
      <name val="黑体"/>
      <charset val="134"/>
    </font>
    <font>
      <sz val="20"/>
      <color theme="0"/>
      <name val="方正公文小标宋"/>
      <charset val="134"/>
    </font>
    <font>
      <sz val="10"/>
      <color theme="1"/>
      <name val="方正公文黑体"/>
      <charset val="134"/>
    </font>
    <font>
      <sz val="24"/>
      <color theme="0"/>
      <name val="黑体"/>
      <charset val="134"/>
    </font>
    <font>
      <sz val="20"/>
      <name val="方正公文黑体"/>
      <charset val="134"/>
    </font>
    <font>
      <sz val="16"/>
      <name val="方正公文黑体"/>
      <charset val="134"/>
    </font>
    <font>
      <sz val="11"/>
      <name val="宋体"/>
      <charset val="134"/>
      <scheme val="minor"/>
    </font>
    <font>
      <sz val="14"/>
      <name val="标准粗黑"/>
      <charset val="134"/>
    </font>
    <font>
      <sz val="11"/>
      <color theme="7" tint="-0.5"/>
      <name val="标准粗黑"/>
      <charset val="134"/>
    </font>
    <font>
      <sz val="12"/>
      <color theme="7" tint="-0.5"/>
      <name val="黑体"/>
      <charset val="134"/>
    </font>
    <font>
      <sz val="10"/>
      <color theme="1"/>
      <name val="方正公文小标宋"/>
      <charset val="134"/>
    </font>
    <font>
      <sz val="11"/>
      <color theme="9" tint="-0.5"/>
      <name val="标准粗黑"/>
      <charset val="134"/>
    </font>
    <font>
      <sz val="12"/>
      <color rgb="FFC00000"/>
      <name val="黑体"/>
      <charset val="134"/>
    </font>
    <font>
      <b/>
      <sz val="24"/>
      <name val="黑体"/>
      <charset val="134"/>
    </font>
    <font>
      <b/>
      <sz val="11"/>
      <name val="黑体"/>
      <charset val="134"/>
    </font>
    <font>
      <b/>
      <sz val="11"/>
      <name val="Microsoft YaHei"/>
      <charset val="134"/>
    </font>
    <font>
      <sz val="16"/>
      <name val="黑体"/>
      <charset val="134"/>
    </font>
    <font>
      <sz val="11"/>
      <name val="黑体"/>
      <charset val="134"/>
    </font>
    <font>
      <sz val="11"/>
      <color theme="1"/>
      <name val="方正公文黑体"/>
      <charset val="134"/>
    </font>
    <font>
      <sz val="11"/>
      <name val="方正公文黑体"/>
      <charset val="134"/>
    </font>
    <font>
      <sz val="20"/>
      <color theme="1"/>
      <name val="标准粗黑"/>
      <charset val="134"/>
    </font>
    <font>
      <sz val="14"/>
      <color theme="1"/>
      <name val="黑体"/>
      <charset val="134"/>
    </font>
    <font>
      <sz val="15"/>
      <color theme="1"/>
      <name val="方正公文黑体"/>
      <charset val="134"/>
    </font>
    <font>
      <sz val="11"/>
      <name val="标准粗黑"/>
      <charset val="134"/>
    </font>
    <font>
      <sz val="12"/>
      <color theme="1"/>
      <name val="方正公文黑体"/>
      <charset val="134"/>
    </font>
    <font>
      <sz val="12"/>
      <name val="标准粗黑"/>
      <charset val="134"/>
    </font>
    <font>
      <sz val="12"/>
      <color rgb="FF333333"/>
      <name val="方正公文黑体"/>
      <charset val="134"/>
    </font>
    <font>
      <b/>
      <sz val="20"/>
      <color theme="1"/>
      <name val="方正公文黑体"/>
      <charset val="134"/>
    </font>
    <font>
      <b/>
      <sz val="15"/>
      <name val="黑体"/>
      <charset val="134"/>
    </font>
    <font>
      <sz val="15"/>
      <name val="黑体"/>
      <charset val="134"/>
    </font>
    <font>
      <sz val="14"/>
      <color theme="3" tint="-0.5"/>
      <name val="宋体"/>
      <charset val="134"/>
      <scheme val="minor"/>
    </font>
    <font>
      <u/>
      <sz val="11"/>
      <color theme="0"/>
      <name val="宋体"/>
      <charset val="134"/>
      <scheme val="minor"/>
    </font>
    <font>
      <b/>
      <sz val="20"/>
      <color theme="1"/>
      <name val="宋体"/>
      <charset val="134"/>
      <scheme val="minor"/>
    </font>
    <font>
      <sz val="18"/>
      <color theme="1"/>
      <name val="宋体"/>
      <charset val="134"/>
      <scheme val="minor"/>
    </font>
    <font>
      <sz val="22"/>
      <color theme="1"/>
      <name val="宋体"/>
      <charset val="134"/>
      <scheme val="minor"/>
    </font>
    <font>
      <sz val="14"/>
      <color theme="1"/>
      <name val="宋体"/>
      <charset val="134"/>
      <scheme val="minor"/>
    </font>
    <font>
      <b/>
      <sz val="18"/>
      <color theme="1"/>
      <name val="宋体"/>
      <charset val="134"/>
      <scheme val="minor"/>
    </font>
    <font>
      <sz val="10"/>
      <name val="宋体"/>
      <charset val="134"/>
      <scheme val="minor"/>
    </font>
    <font>
      <sz val="16"/>
      <name val="宋体"/>
      <charset val="134"/>
      <scheme val="minor"/>
    </font>
    <font>
      <sz val="16"/>
      <color rgb="FFC00000"/>
      <name val="宋体"/>
      <charset val="134"/>
      <scheme val="minor"/>
    </font>
    <font>
      <sz val="12"/>
      <color theme="1" tint="0.5"/>
      <name val="宋体"/>
      <charset val="134"/>
      <scheme val="minor"/>
    </font>
    <font>
      <sz val="16"/>
      <color theme="1"/>
      <name val="宋体"/>
      <charset val="134"/>
      <scheme val="minor"/>
    </font>
    <font>
      <sz val="10"/>
      <color theme="1" tint="0.35"/>
      <name val="宋体"/>
      <charset val="134"/>
      <scheme val="minor"/>
    </font>
    <font>
      <sz val="12"/>
      <color theme="1" tint="0.35"/>
      <name val="宋体"/>
      <charset val="134"/>
      <scheme val="minor"/>
    </font>
    <font>
      <sz val="12"/>
      <color theme="1" tint="0.25"/>
      <name val="宋体"/>
      <charset val="134"/>
      <scheme val="minor"/>
    </font>
    <font>
      <sz val="9"/>
      <color rgb="FF7030A0"/>
      <name val="宋体"/>
      <charset val="134"/>
      <scheme val="minor"/>
    </font>
    <font>
      <sz val="8"/>
      <color rgb="FFFF0000"/>
      <name val="宋体"/>
      <charset val="134"/>
      <scheme val="minor"/>
    </font>
    <font>
      <sz val="10"/>
      <color rgb="FF7030A0"/>
      <name val="宋体"/>
      <charset val="134"/>
      <scheme val="minor"/>
    </font>
    <font>
      <sz val="10"/>
      <color theme="1" tint="0.25"/>
      <name val="宋体"/>
      <charset val="134"/>
      <scheme val="minor"/>
    </font>
    <font>
      <sz val="24"/>
      <color theme="0"/>
      <name val="宋体"/>
      <charset val="134"/>
      <scheme val="minor"/>
    </font>
    <font>
      <sz val="20"/>
      <color theme="0"/>
      <name val="宋体"/>
      <charset val="134"/>
      <scheme val="minor"/>
    </font>
    <font>
      <sz val="12"/>
      <color theme="1"/>
      <name val="宋体"/>
      <charset val="134"/>
      <scheme val="minor"/>
    </font>
    <font>
      <sz val="10"/>
      <name val="方正公文黑体"/>
      <charset val="134"/>
    </font>
    <font>
      <sz val="16"/>
      <name val="标准粗黑"/>
      <charset val="134"/>
    </font>
    <font>
      <sz val="18"/>
      <name val="标准粗黑"/>
      <charset val="134"/>
    </font>
    <font>
      <sz val="10.5"/>
      <color theme="1"/>
      <name val="黑体"/>
      <charset val="134"/>
    </font>
    <font>
      <sz val="20"/>
      <color theme="0" tint="-0.05"/>
      <name val="宋体"/>
      <charset val="134"/>
      <scheme val="minor"/>
    </font>
    <font>
      <sz val="18"/>
      <color theme="0" tint="-0.05"/>
      <name val="宋体"/>
      <charset val="134"/>
      <scheme val="minor"/>
    </font>
    <font>
      <sz val="11"/>
      <color theme="0"/>
      <name val="宋体"/>
      <charset val="134"/>
      <scheme val="minor"/>
    </font>
    <font>
      <b/>
      <sz val="11"/>
      <name val="宋体"/>
      <charset val="134"/>
      <scheme val="minor"/>
    </font>
    <font>
      <sz val="9"/>
      <color theme="0" tint="-0.25"/>
      <name val="宋体"/>
      <charset val="134"/>
      <scheme val="minor"/>
    </font>
    <font>
      <sz val="11"/>
      <color theme="0" tint="-0.5"/>
      <name val="宋体"/>
      <charset val="134"/>
      <scheme val="minor"/>
    </font>
    <font>
      <sz val="10"/>
      <color theme="0" tint="-0.5"/>
      <name val="宋体"/>
      <charset val="134"/>
      <scheme val="minor"/>
    </font>
    <font>
      <sz val="12"/>
      <color theme="0"/>
      <name val="宋体"/>
      <charset val="134"/>
      <scheme val="minor"/>
    </font>
    <font>
      <b/>
      <sz val="9"/>
      <color theme="1"/>
      <name val="宋体"/>
      <charset val="134"/>
      <scheme val="minor"/>
    </font>
    <font>
      <sz val="10"/>
      <color theme="0"/>
      <name val="宋体"/>
      <charset val="134"/>
      <scheme val="minor"/>
    </font>
    <font>
      <sz val="10.5"/>
      <name val="Arial"/>
      <charset val="134"/>
    </font>
    <font>
      <sz val="11"/>
      <color theme="6" tint="0.6"/>
      <name val="宋体"/>
      <charset val="134"/>
      <scheme val="minor"/>
    </font>
    <font>
      <b/>
      <sz val="9"/>
      <name val="宋体"/>
      <charset val="134"/>
      <scheme val="minor"/>
    </font>
    <font>
      <sz val="11"/>
      <color theme="1"/>
      <name val="宋体"/>
      <charset val="134"/>
      <scheme val="major"/>
    </font>
    <font>
      <b/>
      <sz val="12"/>
      <color theme="1"/>
      <name val="宋体"/>
      <charset val="134"/>
      <scheme val="minor"/>
    </font>
    <font>
      <b/>
      <sz val="18"/>
      <name val="宋体"/>
      <charset val="134"/>
      <scheme val="minor"/>
    </font>
    <font>
      <b/>
      <sz val="20"/>
      <color rgb="FFFFC000"/>
      <name val="宋体"/>
      <charset val="134"/>
      <scheme val="minor"/>
    </font>
    <font>
      <b/>
      <sz val="14"/>
      <color theme="1"/>
      <name val="宋体"/>
      <charset val="134"/>
      <scheme val="major"/>
    </font>
    <font>
      <sz val="8"/>
      <name val="标准粗黑"/>
      <charset val="134"/>
    </font>
    <font>
      <sz val="12"/>
      <color rgb="FFFF0000"/>
      <name val="方正公文黑体"/>
      <charset val="134"/>
    </font>
    <font>
      <sz val="12"/>
      <name val="方正公文黑体"/>
      <charset val="134"/>
    </font>
    <font>
      <b/>
      <sz val="14"/>
      <color theme="1"/>
      <name val="宋体"/>
      <charset val="134"/>
      <scheme val="minor"/>
    </font>
    <font>
      <sz val="18"/>
      <color theme="1"/>
      <name val="方正大黑体_GBK"/>
      <charset val="134"/>
    </font>
    <font>
      <sz val="24"/>
      <name val="方正公文黑体"/>
      <charset val="134"/>
    </font>
    <font>
      <sz val="20"/>
      <name val="标准粗黑"/>
      <charset val="134"/>
    </font>
    <font>
      <sz val="10"/>
      <color theme="1" tint="0.25"/>
      <name val="黑体"/>
      <charset val="134"/>
    </font>
    <font>
      <sz val="24"/>
      <name val="标准粗黑"/>
      <charset val="134"/>
    </font>
    <font>
      <sz val="10"/>
      <name val="标准粗黑"/>
      <charset val="134"/>
    </font>
    <font>
      <sz val="10"/>
      <color theme="8" tint="0.8"/>
      <name val="黑体"/>
      <charset val="134"/>
    </font>
    <font>
      <sz val="10"/>
      <color rgb="FF333333"/>
      <name val="黑体"/>
      <charset val="134"/>
    </font>
    <font>
      <sz val="12.75"/>
      <color rgb="FF18191C"/>
      <name val="Helvetica"/>
      <charset val="134"/>
    </font>
    <font>
      <b/>
      <sz val="9.45"/>
      <color rgb="FFFFA500"/>
      <name val="Arial"/>
      <charset val="134"/>
    </font>
    <font>
      <sz val="11"/>
      <color rgb="FF92D050"/>
      <name val="宋体"/>
      <charset val="134"/>
      <scheme val="minor"/>
    </font>
    <font>
      <sz val="11"/>
      <color rgb="FF00B050"/>
      <name val="宋体"/>
      <charset val="134"/>
      <scheme val="minor"/>
    </font>
    <font>
      <strike/>
      <sz val="10"/>
      <color theme="1" tint="0.5"/>
      <name val="宋体"/>
      <charset val="134"/>
      <scheme val="minor"/>
    </font>
    <font>
      <sz val="11"/>
      <color theme="1" tint="0.5"/>
      <name val="宋体"/>
      <charset val="134"/>
      <scheme val="minor"/>
    </font>
    <font>
      <sz val="10"/>
      <color theme="3" tint="-0.5"/>
      <name val="宋体"/>
      <charset val="134"/>
      <scheme val="minor"/>
    </font>
    <font>
      <sz val="11"/>
      <color theme="3" tint="-0.5"/>
      <name val="宋体"/>
      <charset val="134"/>
      <scheme val="minor"/>
    </font>
    <font>
      <b/>
      <sz val="11"/>
      <color theme="0"/>
      <name val="宋体"/>
      <charset val="134"/>
      <scheme val="minor"/>
    </font>
    <font>
      <sz val="11"/>
      <color theme="6"/>
      <name val="宋体"/>
      <charset val="134"/>
      <scheme val="minor"/>
    </font>
    <font>
      <sz val="7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theme="1"/>
      <name val="方正公文黑体"/>
      <charset val="134"/>
    </font>
    <font>
      <sz val="11"/>
      <name val="Microsoft YaHei"/>
      <charset val="134"/>
    </font>
    <font>
      <sz val="12"/>
      <color rgb="FF7030A0"/>
      <name val="宋体"/>
      <charset val="134"/>
      <scheme val="minor"/>
    </font>
    <font>
      <u/>
      <sz val="11"/>
      <color theme="1"/>
      <name val="宋体"/>
      <charset val="134"/>
      <scheme val="minor"/>
    </font>
    <font>
      <sz val="11"/>
      <color rgb="FFC00000"/>
      <name val="宋体"/>
      <charset val="134"/>
      <scheme val="minor"/>
    </font>
    <font>
      <sz val="8"/>
      <color rgb="FFFF0000"/>
      <name val="方正公文黑体"/>
      <charset val="134"/>
    </font>
    <font>
      <sz val="10"/>
      <color rgb="FFC00000"/>
      <name val="宋体"/>
      <charset val="134"/>
      <scheme val="minor"/>
    </font>
    <font>
      <sz val="10"/>
      <color rgb="FF00B050"/>
      <name val="宋体"/>
      <charset val="134"/>
      <scheme val="minor"/>
    </font>
    <font>
      <sz val="10"/>
      <color theme="4"/>
      <name val="宋体"/>
      <charset val="134"/>
      <scheme val="minor"/>
    </font>
    <font>
      <sz val="10"/>
      <color theme="3"/>
      <name val="宋体"/>
      <charset val="134"/>
      <scheme val="minor"/>
    </font>
    <font>
      <sz val="10"/>
      <color theme="9"/>
      <name val="宋体"/>
      <charset val="134"/>
      <scheme val="minor"/>
    </font>
    <font>
      <sz val="11"/>
      <color rgb="FF7030A0"/>
      <name val="宋体"/>
      <charset val="134"/>
      <scheme val="minor"/>
    </font>
    <font>
      <b/>
      <sz val="16"/>
      <color rgb="FFC00000"/>
      <name val="宋体"/>
      <charset val="134"/>
      <scheme val="minor"/>
    </font>
    <font>
      <sz val="16"/>
      <color rgb="FF00B050"/>
      <name val="宋体"/>
      <charset val="134"/>
      <scheme val="minor"/>
    </font>
    <font>
      <b/>
      <sz val="16"/>
      <color rgb="FF00B050"/>
      <name val="宋体"/>
      <charset val="134"/>
      <scheme val="minor"/>
    </font>
    <font>
      <sz val="16"/>
      <color theme="4"/>
      <name val="宋体"/>
      <charset val="134"/>
      <scheme val="minor"/>
    </font>
    <font>
      <b/>
      <sz val="16"/>
      <color theme="4"/>
      <name val="宋体"/>
      <charset val="134"/>
      <scheme val="minor"/>
    </font>
    <font>
      <sz val="16"/>
      <color rgb="FF7030A0"/>
      <name val="宋体"/>
      <charset val="134"/>
      <scheme val="minor"/>
    </font>
    <font>
      <b/>
      <sz val="16"/>
      <color rgb="FF7030A0"/>
      <name val="宋体"/>
      <charset val="134"/>
      <scheme val="minor"/>
    </font>
    <font>
      <sz val="16"/>
      <color theme="9"/>
      <name val="宋体"/>
      <charset val="134"/>
      <scheme val="minor"/>
    </font>
    <font>
      <b/>
      <sz val="16"/>
      <color theme="9"/>
      <name val="宋体"/>
      <charset val="134"/>
      <scheme val="minor"/>
    </font>
    <font>
      <sz val="9"/>
      <color theme="1"/>
      <name val="标准粗黑"/>
      <charset val="134"/>
    </font>
    <font>
      <sz val="10"/>
      <color theme="9"/>
      <name val="方正公文黑体"/>
      <charset val="134"/>
    </font>
    <font>
      <sz val="10.5"/>
      <name val="宋体"/>
      <charset val="134"/>
    </font>
    <font>
      <sz val="15"/>
      <name val="SimSun"/>
      <charset val="134"/>
    </font>
    <font>
      <sz val="10"/>
      <color theme="0" tint="-0.05"/>
      <name val="宋体"/>
      <charset val="134"/>
      <scheme val="minor"/>
    </font>
    <font>
      <sz val="10"/>
      <color theme="7" tint="0.4"/>
      <name val="宋体"/>
      <charset val="134"/>
      <scheme val="minor"/>
    </font>
    <font>
      <sz val="12"/>
      <name val="Calibri"/>
      <charset val="134"/>
    </font>
    <font>
      <sz val="28"/>
      <color rgb="FF7030A0"/>
      <name val="宋体"/>
      <charset val="134"/>
      <scheme val="minor"/>
    </font>
    <font>
      <sz val="16"/>
      <color theme="7"/>
      <name val="宋体"/>
      <charset val="134"/>
      <scheme val="minor"/>
    </font>
    <font>
      <sz val="12"/>
      <color rgb="FFFF0000"/>
      <name val="黑体"/>
      <charset val="134"/>
    </font>
    <font>
      <sz val="12"/>
      <color theme="7" tint="0.4"/>
      <name val="宋体"/>
      <charset val="134"/>
      <scheme val="minor"/>
    </font>
    <font>
      <u/>
      <sz val="10"/>
      <color theme="0"/>
      <name val="宋体"/>
      <charset val="134"/>
      <scheme val="minor"/>
    </font>
    <font>
      <sz val="8"/>
      <color theme="1"/>
      <name val="宋体"/>
      <charset val="134"/>
      <scheme val="minor"/>
    </font>
    <font>
      <i/>
      <sz val="10"/>
      <name val="黑体"/>
      <charset val="134"/>
    </font>
    <font>
      <sz val="10.5"/>
      <color rgb="FF202122"/>
      <name val="宋体"/>
      <charset val="134"/>
    </font>
  </fonts>
  <fills count="69">
    <fill>
      <patternFill patternType="none"/>
    </fill>
    <fill>
      <patternFill patternType="gray125"/>
    </fill>
    <fill>
      <patternFill patternType="solid">
        <fgColor theme="4" tint="0.8"/>
        <bgColor indexed="64"/>
      </patternFill>
    </fill>
    <fill>
      <patternFill patternType="solid">
        <fgColor theme="9" tint="0.8"/>
        <bgColor indexed="64"/>
      </patternFill>
    </fill>
    <fill>
      <patternFill patternType="solid">
        <fgColor theme="6" tint="0.8"/>
        <bgColor indexed="64"/>
      </patternFill>
    </fill>
    <fill>
      <patternFill patternType="solid">
        <fgColor theme="0"/>
        <bgColor indexed="64"/>
      </patternFill>
    </fill>
    <fill>
      <patternFill patternType="solid">
        <fgColor theme="9" tint="0.6"/>
        <bgColor indexed="64"/>
      </patternFill>
    </fill>
    <fill>
      <patternFill patternType="solid">
        <fgColor theme="2" tint="-0.1"/>
        <bgColor indexed="64"/>
      </patternFill>
    </fill>
    <fill>
      <patternFill patternType="solid">
        <fgColor theme="3" tint="0.8"/>
        <bgColor indexed="64"/>
      </patternFill>
    </fill>
    <fill>
      <patternFill patternType="solid">
        <fgColor theme="5" tint="0.8"/>
        <bgColor indexed="64"/>
      </patternFill>
    </fill>
    <fill>
      <patternFill patternType="solid">
        <fgColor theme="7" tint="0.8"/>
        <bgColor indexed="64"/>
      </patternFill>
    </fill>
    <fill>
      <patternFill patternType="solid">
        <fgColor theme="8" tint="0.8"/>
        <bgColor indexed="64"/>
      </patternFill>
    </fill>
    <fill>
      <patternFill patternType="solid">
        <fgColor theme="8" tint="0.6"/>
        <bgColor indexed="64"/>
      </patternFill>
    </fill>
    <fill>
      <patternFill patternType="solid">
        <fgColor theme="8" tint="0.4"/>
        <bgColor indexed="64"/>
      </patternFill>
    </fill>
    <fill>
      <patternFill patternType="solid">
        <fgColor theme="2" tint="-0.5"/>
        <bgColor indexed="64"/>
      </patternFill>
    </fill>
    <fill>
      <patternFill patternType="solid">
        <fgColor theme="6" tint="0.6"/>
        <bgColor indexed="64"/>
      </patternFill>
    </fill>
    <fill>
      <patternFill patternType="solid">
        <fgColor theme="7" tint="0.6"/>
        <bgColor indexed="64"/>
      </patternFill>
    </fill>
    <fill>
      <patternFill patternType="solid">
        <fgColor theme="4" tint="0.6"/>
        <bgColor indexed="64"/>
      </patternFill>
    </fill>
    <fill>
      <patternFill patternType="solid">
        <fgColor theme="2" tint="-0.25"/>
        <bgColor indexed="64"/>
      </patternFill>
    </fill>
    <fill>
      <patternFill patternType="solid">
        <fgColor theme="7" tint="0.4"/>
        <bgColor indexed="64"/>
      </patternFill>
    </fill>
    <fill>
      <patternFill patternType="solid">
        <fgColor theme="6" tint="0.4"/>
        <bgColor indexed="64"/>
      </patternFill>
    </fill>
    <fill>
      <patternFill patternType="solid">
        <fgColor theme="4" tint="-0.25"/>
        <bgColor indexed="64"/>
      </patternFill>
    </fill>
    <fill>
      <patternFill patternType="solid">
        <fgColor theme="5" tint="0.6"/>
        <bgColor indexed="64"/>
      </patternFill>
    </fill>
    <fill>
      <patternFill patternType="solid">
        <fgColor theme="0" tint="-0.05"/>
        <bgColor indexed="64"/>
      </patternFill>
    </fill>
    <fill>
      <patternFill patternType="solid">
        <fgColor theme="4" tint="0.4"/>
        <bgColor indexed="64"/>
      </patternFill>
    </fill>
    <fill>
      <patternFill patternType="solid">
        <fgColor theme="3" tint="-0.5"/>
        <bgColor indexed="64"/>
      </patternFill>
    </fill>
    <fill>
      <patternFill patternType="solid">
        <fgColor theme="2"/>
        <bgColor indexed="64"/>
      </patternFill>
    </fill>
    <fill>
      <patternFill patternType="solid">
        <fgColor theme="1" tint="0.5"/>
        <bgColor indexed="64"/>
      </patternFill>
    </fill>
    <fill>
      <patternFill patternType="solid">
        <fgColor theme="0" tint="-0.5"/>
        <bgColor indexed="64"/>
      </patternFill>
    </fill>
    <fill>
      <patternFill patternType="solid">
        <fgColor theme="0" tint="-0.15"/>
        <bgColor indexed="64"/>
      </patternFill>
    </fill>
    <fill>
      <patternFill patternType="solid">
        <fgColor theme="4" tint="0.799981688894314"/>
        <bgColor indexed="64"/>
      </patternFill>
    </fill>
    <fill>
      <patternFill patternType="solid">
        <fgColor theme="1" tint="0.35"/>
        <bgColor indexed="64"/>
      </patternFill>
    </fill>
    <fill>
      <patternFill patternType="solid">
        <fgColor theme="5" tint="0.4"/>
        <bgColor indexed="64"/>
      </patternFill>
    </fill>
    <fill>
      <patternFill patternType="solid">
        <fgColor theme="5" tint="-0.25"/>
        <bgColor indexed="64"/>
      </patternFill>
    </fill>
    <fill>
      <patternFill patternType="solid">
        <fgColor theme="6" tint="-0.25"/>
        <bgColor indexed="64"/>
      </patternFill>
    </fill>
    <fill>
      <patternFill patternType="solid">
        <fgColor theme="8" tint="-0.25"/>
        <bgColor indexed="64"/>
      </patternFill>
    </fill>
    <fill>
      <patternFill patternType="solid">
        <fgColor theme="9" tint="0.4"/>
        <bgColor indexed="64"/>
      </patternFill>
    </fill>
    <fill>
      <patternFill patternType="solid">
        <fgColor theme="9"/>
        <bgColor indexed="64"/>
      </patternFill>
    </fill>
    <fill>
      <patternFill patternType="solid">
        <fgColor theme="3"/>
        <bgColor indexed="64"/>
      </patternFill>
    </fill>
    <fill>
      <patternFill patternType="solid">
        <fgColor theme="1"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9">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double">
        <color theme="8"/>
      </left>
      <right/>
      <top style="double">
        <color theme="8"/>
      </top>
      <bottom/>
      <diagonal/>
    </border>
    <border>
      <left/>
      <right/>
      <top style="double">
        <color theme="8"/>
      </top>
      <bottom/>
      <diagonal/>
    </border>
    <border>
      <left style="double">
        <color theme="8"/>
      </left>
      <right style="dashed">
        <color theme="8"/>
      </right>
      <top style="double">
        <color theme="8"/>
      </top>
      <bottom style="double">
        <color theme="8"/>
      </bottom>
      <diagonal/>
    </border>
    <border>
      <left style="dashed">
        <color theme="8"/>
      </left>
      <right style="dashed">
        <color theme="8"/>
      </right>
      <top style="double">
        <color theme="8"/>
      </top>
      <bottom style="double">
        <color theme="8"/>
      </bottom>
      <diagonal/>
    </border>
    <border>
      <left style="double">
        <color theme="8"/>
      </left>
      <right style="dashed">
        <color theme="8"/>
      </right>
      <top/>
      <bottom style="double">
        <color theme="8"/>
      </bottom>
      <diagonal/>
    </border>
    <border>
      <left style="dashed">
        <color theme="8"/>
      </left>
      <right style="dashed">
        <color theme="8"/>
      </right>
      <top/>
      <bottom style="double">
        <color theme="8"/>
      </bottom>
      <diagonal/>
    </border>
    <border>
      <left style="dashed">
        <color theme="8"/>
      </left>
      <right/>
      <top/>
      <bottom style="double">
        <color theme="8"/>
      </bottom>
      <diagonal/>
    </border>
    <border>
      <left/>
      <right/>
      <top/>
      <bottom style="double">
        <color theme="8"/>
      </bottom>
      <diagonal/>
    </border>
    <border>
      <left style="double">
        <color theme="8"/>
      </left>
      <right style="dashed">
        <color theme="8"/>
      </right>
      <top style="double">
        <color theme="8"/>
      </top>
      <bottom style="dashed">
        <color theme="8"/>
      </bottom>
      <diagonal/>
    </border>
    <border>
      <left style="dashed">
        <color theme="8"/>
      </left>
      <right style="dashed">
        <color theme="8"/>
      </right>
      <top style="double">
        <color theme="8"/>
      </top>
      <bottom style="dashed">
        <color theme="8"/>
      </bottom>
      <diagonal/>
    </border>
    <border>
      <left style="double">
        <color theme="8"/>
      </left>
      <right style="dashed">
        <color theme="8"/>
      </right>
      <top style="dashed">
        <color theme="8"/>
      </top>
      <bottom style="dashed">
        <color theme="8"/>
      </bottom>
      <diagonal/>
    </border>
    <border>
      <left style="dashed">
        <color theme="8"/>
      </left>
      <right style="dashed">
        <color theme="8"/>
      </right>
      <top style="dashed">
        <color theme="8"/>
      </top>
      <bottom style="dashed">
        <color theme="8"/>
      </bottom>
      <diagonal/>
    </border>
    <border>
      <left style="double">
        <color theme="8"/>
      </left>
      <right style="dashed">
        <color theme="8"/>
      </right>
      <top style="dashed">
        <color theme="8"/>
      </top>
      <bottom style="double">
        <color theme="8"/>
      </bottom>
      <diagonal/>
    </border>
    <border>
      <left style="dashed">
        <color theme="8"/>
      </left>
      <right style="dashed">
        <color theme="8"/>
      </right>
      <top style="dashed">
        <color theme="8"/>
      </top>
      <bottom style="double">
        <color theme="8"/>
      </bottom>
      <diagonal/>
    </border>
    <border>
      <left style="double">
        <color theme="8"/>
      </left>
      <right/>
      <top/>
      <bottom/>
      <diagonal/>
    </border>
    <border>
      <left style="double">
        <color theme="8"/>
      </left>
      <right/>
      <top/>
      <bottom style="double">
        <color theme="8"/>
      </bottom>
      <diagonal/>
    </border>
    <border>
      <left style="double">
        <color theme="8"/>
      </left>
      <right style="dashed">
        <color theme="8"/>
      </right>
      <top/>
      <bottom style="dashed">
        <color theme="8"/>
      </bottom>
      <diagonal/>
    </border>
    <border>
      <left style="dashed">
        <color theme="8"/>
      </left>
      <right style="dashed">
        <color theme="8"/>
      </right>
      <top/>
      <bottom style="dashed">
        <color theme="8"/>
      </bottom>
      <diagonal/>
    </border>
    <border>
      <left style="double">
        <color theme="8"/>
      </left>
      <right/>
      <top style="dashed">
        <color theme="8"/>
      </top>
      <bottom/>
      <diagonal/>
    </border>
    <border>
      <left/>
      <right style="dashed">
        <color theme="8"/>
      </right>
      <top style="dashed">
        <color theme="8"/>
      </top>
      <bottom/>
      <diagonal/>
    </border>
    <border>
      <left style="double">
        <color theme="8"/>
      </left>
      <right style="dashed">
        <color theme="8"/>
      </right>
      <top style="dashed">
        <color theme="8"/>
      </top>
      <bottom/>
      <diagonal/>
    </border>
    <border>
      <left style="dashed">
        <color theme="8"/>
      </left>
      <right style="dashed">
        <color theme="8"/>
      </right>
      <top style="dashed">
        <color theme="8"/>
      </top>
      <bottom/>
      <diagonal/>
    </border>
    <border>
      <left/>
      <right style="dashed">
        <color theme="8"/>
      </right>
      <top/>
      <bottom style="double">
        <color theme="8"/>
      </bottom>
      <diagonal/>
    </border>
    <border>
      <left style="double">
        <color theme="8"/>
      </left>
      <right/>
      <top style="double">
        <color theme="8"/>
      </top>
      <bottom style="double">
        <color theme="8"/>
      </bottom>
      <diagonal/>
    </border>
    <border>
      <left/>
      <right style="dashed">
        <color theme="8"/>
      </right>
      <top style="double">
        <color theme="8"/>
      </top>
      <bottom style="double">
        <color theme="8"/>
      </bottom>
      <diagonal/>
    </border>
    <border>
      <left/>
      <right/>
      <top style="double">
        <color theme="8"/>
      </top>
      <bottom style="double">
        <color theme="8"/>
      </bottom>
      <diagonal/>
    </border>
    <border>
      <left/>
      <right style="medium">
        <color auto="1"/>
      </right>
      <top style="medium">
        <color auto="1"/>
      </top>
      <bottom style="medium">
        <color auto="1"/>
      </bottom>
      <diagonal/>
    </border>
    <border>
      <left/>
      <right style="double">
        <color theme="8"/>
      </right>
      <top style="double">
        <color theme="8"/>
      </top>
      <bottom/>
      <diagonal/>
    </border>
    <border>
      <left style="dashed">
        <color theme="8"/>
      </left>
      <right style="double">
        <color theme="8"/>
      </right>
      <top style="double">
        <color theme="8"/>
      </top>
      <bottom style="double">
        <color theme="8"/>
      </bottom>
      <diagonal/>
    </border>
    <border>
      <left/>
      <right style="double">
        <color theme="8"/>
      </right>
      <top/>
      <bottom style="double">
        <color theme="8"/>
      </bottom>
      <diagonal/>
    </border>
    <border>
      <left style="dashed">
        <color theme="8"/>
      </left>
      <right style="double">
        <color theme="8"/>
      </right>
      <top style="double">
        <color theme="8"/>
      </top>
      <bottom style="dashed">
        <color theme="8"/>
      </bottom>
      <diagonal/>
    </border>
    <border>
      <left style="dashed">
        <color theme="8"/>
      </left>
      <right style="double">
        <color theme="8"/>
      </right>
      <top style="dashed">
        <color theme="8"/>
      </top>
      <bottom style="dashed">
        <color theme="8"/>
      </bottom>
      <diagonal/>
    </border>
    <border>
      <left style="dashed">
        <color theme="8"/>
      </left>
      <right style="double">
        <color theme="8"/>
      </right>
      <top style="dashed">
        <color theme="8"/>
      </top>
      <bottom style="double">
        <color theme="8"/>
      </bottom>
      <diagonal/>
    </border>
    <border>
      <left/>
      <right style="double">
        <color theme="8"/>
      </right>
      <top/>
      <bottom/>
      <diagonal/>
    </border>
    <border>
      <left style="dashed">
        <color theme="8"/>
      </left>
      <right style="double">
        <color theme="8"/>
      </right>
      <top/>
      <bottom style="dashed">
        <color theme="8"/>
      </bottom>
      <diagonal/>
    </border>
    <border>
      <left style="dashed">
        <color theme="8"/>
      </left>
      <right style="double">
        <color theme="8"/>
      </right>
      <top style="dashed">
        <color theme="8"/>
      </top>
      <bottom/>
      <diagonal/>
    </border>
    <border>
      <left style="dashed">
        <color theme="8"/>
      </left>
      <right style="double">
        <color theme="8"/>
      </right>
      <top/>
      <bottom style="double">
        <color theme="8"/>
      </bottom>
      <diagonal/>
    </border>
    <border>
      <left/>
      <right style="double">
        <color theme="8"/>
      </right>
      <top style="double">
        <color theme="8"/>
      </top>
      <bottom style="double">
        <color theme="8"/>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style="dashed">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thin">
        <color auto="1"/>
      </left>
      <right style="dashed">
        <color auto="1"/>
      </right>
      <top style="thin">
        <color auto="1"/>
      </top>
      <bottom/>
      <diagonal/>
    </border>
    <border>
      <left style="dashed">
        <color auto="1"/>
      </left>
      <right style="dashed">
        <color auto="1"/>
      </right>
      <top style="thin">
        <color auto="1"/>
      </top>
      <bottom/>
      <diagonal/>
    </border>
    <border>
      <left style="dashed">
        <color auto="1"/>
      </left>
      <right style="thin">
        <color auto="1"/>
      </right>
      <top style="thin">
        <color auto="1"/>
      </top>
      <bottom/>
      <diagonal/>
    </border>
    <border>
      <left style="thin">
        <color auto="1"/>
      </left>
      <right style="dashed">
        <color auto="1"/>
      </right>
      <top/>
      <bottom style="thin">
        <color auto="1"/>
      </bottom>
      <diagonal/>
    </border>
    <border>
      <left style="dashed">
        <color auto="1"/>
      </left>
      <right style="dashed">
        <color auto="1"/>
      </right>
      <top/>
      <bottom style="thin">
        <color auto="1"/>
      </bottom>
      <diagonal/>
    </border>
    <border>
      <left style="dashed">
        <color auto="1"/>
      </left>
      <right style="thin">
        <color auto="1"/>
      </right>
      <top/>
      <bottom style="thin">
        <color auto="1"/>
      </bottom>
      <diagonal/>
    </border>
    <border>
      <left style="medium">
        <color auto="1"/>
      </left>
      <right style="medium">
        <color auto="1"/>
      </right>
      <top/>
      <bottom/>
      <diagonal/>
    </border>
    <border>
      <left style="thin">
        <color auto="1"/>
      </left>
      <right style="dashDotDot">
        <color auto="1"/>
      </right>
      <top style="thin">
        <color auto="1"/>
      </top>
      <bottom style="dashed">
        <color auto="1"/>
      </bottom>
      <diagonal/>
    </border>
    <border>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DotDot">
        <color auto="1"/>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DotDot">
        <color auto="1"/>
      </right>
      <top style="dashed">
        <color auto="1"/>
      </top>
      <bottom style="thin">
        <color auto="1"/>
      </bottom>
      <diagonal/>
    </border>
    <border>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auto="1"/>
      </left>
      <right style="dashDotDot">
        <color auto="1"/>
      </right>
      <top style="thin">
        <color auto="1"/>
      </top>
      <bottom style="thin">
        <color auto="1"/>
      </bottom>
      <diagonal/>
    </border>
    <border>
      <left/>
      <right style="dashed">
        <color auto="1"/>
      </right>
      <top style="thin">
        <color auto="1"/>
      </top>
      <bottom style="thin">
        <color auto="1"/>
      </bottom>
      <diagonal/>
    </border>
    <border>
      <left style="dotted">
        <color auto="1"/>
      </left>
      <right style="dotted">
        <color auto="1"/>
      </right>
      <top/>
      <bottom style="dotted">
        <color auto="1"/>
      </bottom>
      <diagonal/>
    </border>
    <border>
      <left style="dotted">
        <color auto="1"/>
      </left>
      <right style="dotted">
        <color auto="1"/>
      </right>
      <top style="dotted">
        <color auto="1"/>
      </top>
      <bottom style="dotted">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medium">
        <color auto="1"/>
      </left>
      <right/>
      <top/>
      <bottom style="dashed">
        <color auto="1"/>
      </bottom>
      <diagonal/>
    </border>
    <border>
      <left style="thin">
        <color auto="1"/>
      </left>
      <right style="thin">
        <color auto="1"/>
      </right>
      <top/>
      <bottom style="dashed">
        <color auto="1"/>
      </bottom>
      <diagonal/>
    </border>
    <border>
      <left/>
      <right style="thin">
        <color auto="1"/>
      </right>
      <top/>
      <bottom style="dashed">
        <color auto="1"/>
      </bottom>
      <diagonal/>
    </border>
    <border>
      <left style="medium">
        <color auto="1"/>
      </left>
      <right/>
      <top style="dashed">
        <color auto="1"/>
      </top>
      <bottom style="dashed">
        <color auto="1"/>
      </bottom>
      <diagonal/>
    </border>
    <border>
      <left style="thin">
        <color auto="1"/>
      </left>
      <right style="thin">
        <color auto="1"/>
      </right>
      <top style="dashed">
        <color auto="1"/>
      </top>
      <bottom style="dashed">
        <color auto="1"/>
      </bottom>
      <diagonal/>
    </border>
    <border>
      <left/>
      <right style="thin">
        <color auto="1"/>
      </right>
      <top style="dashed">
        <color auto="1"/>
      </top>
      <bottom style="dashed">
        <color auto="1"/>
      </bottom>
      <diagonal/>
    </border>
    <border>
      <left style="medium">
        <color auto="1"/>
      </left>
      <right/>
      <top style="dashed">
        <color auto="1"/>
      </top>
      <bottom style="medium">
        <color auto="1"/>
      </bottom>
      <diagonal/>
    </border>
    <border>
      <left style="thin">
        <color auto="1"/>
      </left>
      <right style="thin">
        <color auto="1"/>
      </right>
      <top style="dashed">
        <color auto="1"/>
      </top>
      <bottom style="medium">
        <color auto="1"/>
      </bottom>
      <diagonal/>
    </border>
    <border>
      <left/>
      <right style="thin">
        <color auto="1"/>
      </right>
      <top style="dashed">
        <color auto="1"/>
      </top>
      <bottom style="medium">
        <color auto="1"/>
      </bottom>
      <diagonal/>
    </border>
    <border>
      <left style="medium">
        <color auto="1"/>
      </left>
      <right/>
      <top style="medium">
        <color auto="1"/>
      </top>
      <bottom style="dashed">
        <color auto="1"/>
      </bottom>
      <diagonal/>
    </border>
    <border>
      <left style="thin">
        <color auto="1"/>
      </left>
      <right style="thin">
        <color auto="1"/>
      </right>
      <top style="medium">
        <color auto="1"/>
      </top>
      <bottom style="dashed">
        <color auto="1"/>
      </bottom>
      <diagonal/>
    </border>
    <border>
      <left/>
      <right style="thin">
        <color auto="1"/>
      </right>
      <top style="medium">
        <color auto="1"/>
      </top>
      <bottom style="dashed">
        <color auto="1"/>
      </bottom>
      <diagonal/>
    </border>
    <border>
      <left style="thin">
        <color auto="1"/>
      </left>
      <right style="thin">
        <color auto="1"/>
      </right>
      <top style="dashed">
        <color auto="1"/>
      </top>
      <bottom/>
      <diagonal/>
    </border>
    <border>
      <left style="thin">
        <color auto="1"/>
      </left>
      <right style="thin">
        <color auto="1"/>
      </right>
      <top style="dashed">
        <color auto="1"/>
      </top>
      <bottom style="thin">
        <color auto="1"/>
      </bottom>
      <diagonal/>
    </border>
    <border>
      <left style="thin">
        <color theme="1" tint="0.5"/>
      </left>
      <right/>
      <top style="thin">
        <color theme="1" tint="0.5"/>
      </top>
      <bottom/>
      <diagonal/>
    </border>
    <border>
      <left/>
      <right/>
      <top style="thin">
        <color theme="1" tint="0.5"/>
      </top>
      <bottom/>
      <diagonal/>
    </border>
    <border>
      <left style="thin">
        <color theme="1" tint="0.5"/>
      </left>
      <right/>
      <top/>
      <bottom/>
      <diagonal/>
    </border>
    <border>
      <left/>
      <right style="thin">
        <color theme="1" tint="0.5"/>
      </right>
      <top style="thin">
        <color theme="1" tint="0.5"/>
      </top>
      <bottom/>
      <diagonal/>
    </border>
    <border>
      <left/>
      <right style="thin">
        <color theme="1" tint="0.5"/>
      </right>
      <top/>
      <bottom/>
      <diagonal/>
    </border>
    <border>
      <left/>
      <right/>
      <top style="thick">
        <color auto="1"/>
      </top>
      <bottom style="thick">
        <color auto="1"/>
      </bottom>
      <diagonal/>
    </border>
    <border>
      <left style="thin">
        <color theme="1" tint="0.5"/>
      </left>
      <right/>
      <top/>
      <bottom style="thin">
        <color theme="1" tint="0.5"/>
      </bottom>
      <diagonal/>
    </border>
    <border>
      <left/>
      <right/>
      <top/>
      <bottom style="thin">
        <color theme="1" tint="0.5"/>
      </bottom>
      <diagonal/>
    </border>
    <border>
      <left/>
      <right style="thin">
        <color theme="1" tint="0.5"/>
      </right>
      <top/>
      <bottom style="thin">
        <color theme="1" tint="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3"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0" fillId="40" borderId="121" applyNumberFormat="0" applyFont="0" applyAlignment="0" applyProtection="0">
      <alignment vertical="center"/>
    </xf>
    <xf numFmtId="0" fontId="125"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8" fillId="0" borderId="122" applyNumberFormat="0" applyFill="0" applyAlignment="0" applyProtection="0">
      <alignment vertical="center"/>
    </xf>
    <xf numFmtId="0" fontId="129" fillId="0" borderId="122" applyNumberFormat="0" applyFill="0" applyAlignment="0" applyProtection="0">
      <alignment vertical="center"/>
    </xf>
    <xf numFmtId="0" fontId="130" fillId="0" borderId="123" applyNumberFormat="0" applyFill="0" applyAlignment="0" applyProtection="0">
      <alignment vertical="center"/>
    </xf>
    <xf numFmtId="0" fontId="130" fillId="0" borderId="0" applyNumberFormat="0" applyFill="0" applyBorder="0" applyAlignment="0" applyProtection="0">
      <alignment vertical="center"/>
    </xf>
    <xf numFmtId="0" fontId="131" fillId="41" borderId="124" applyNumberFormat="0" applyAlignment="0" applyProtection="0">
      <alignment vertical="center"/>
    </xf>
    <xf numFmtId="0" fontId="132" fillId="42" borderId="125" applyNumberFormat="0" applyAlignment="0" applyProtection="0">
      <alignment vertical="center"/>
    </xf>
    <xf numFmtId="0" fontId="133" fillId="42" borderId="124" applyNumberFormat="0" applyAlignment="0" applyProtection="0">
      <alignment vertical="center"/>
    </xf>
    <xf numFmtId="0" fontId="134" fillId="43" borderId="126" applyNumberFormat="0" applyAlignment="0" applyProtection="0">
      <alignment vertical="center"/>
    </xf>
    <xf numFmtId="0" fontId="135" fillId="0" borderId="127" applyNumberFormat="0" applyFill="0" applyAlignment="0" applyProtection="0">
      <alignment vertical="center"/>
    </xf>
    <xf numFmtId="0" fontId="136" fillId="0" borderId="128" applyNumberFormat="0" applyFill="0" applyAlignment="0" applyProtection="0">
      <alignment vertical="center"/>
    </xf>
    <xf numFmtId="0" fontId="137" fillId="44" borderId="0" applyNumberFormat="0" applyBorder="0" applyAlignment="0" applyProtection="0">
      <alignment vertical="center"/>
    </xf>
    <xf numFmtId="0" fontId="138" fillId="45" borderId="0" applyNumberFormat="0" applyBorder="0" applyAlignment="0" applyProtection="0">
      <alignment vertical="center"/>
    </xf>
    <xf numFmtId="0" fontId="139" fillId="46" borderId="0" applyNumberFormat="0" applyBorder="0" applyAlignment="0" applyProtection="0">
      <alignment vertical="center"/>
    </xf>
    <xf numFmtId="0" fontId="140" fillId="47" borderId="0" applyNumberFormat="0" applyBorder="0" applyAlignment="0" applyProtection="0">
      <alignment vertical="center"/>
    </xf>
    <xf numFmtId="0" fontId="141" fillId="30" borderId="0" applyNumberFormat="0" applyBorder="0" applyAlignment="0" applyProtection="0">
      <alignment vertical="center"/>
    </xf>
    <xf numFmtId="0" fontId="141" fillId="48" borderId="0" applyNumberFormat="0" applyBorder="0" applyAlignment="0" applyProtection="0">
      <alignment vertical="center"/>
    </xf>
    <xf numFmtId="0" fontId="140" fillId="49" borderId="0" applyNumberFormat="0" applyBorder="0" applyAlignment="0" applyProtection="0">
      <alignment vertical="center"/>
    </xf>
    <xf numFmtId="0" fontId="140" fillId="50" borderId="0" applyNumberFormat="0" applyBorder="0" applyAlignment="0" applyProtection="0">
      <alignment vertical="center"/>
    </xf>
    <xf numFmtId="0" fontId="141" fillId="51" borderId="0" applyNumberFormat="0" applyBorder="0" applyAlignment="0" applyProtection="0">
      <alignment vertical="center"/>
    </xf>
    <xf numFmtId="0" fontId="141" fillId="52" borderId="0" applyNumberFormat="0" applyBorder="0" applyAlignment="0" applyProtection="0">
      <alignment vertical="center"/>
    </xf>
    <xf numFmtId="0" fontId="140" fillId="53" borderId="0" applyNumberFormat="0" applyBorder="0" applyAlignment="0" applyProtection="0">
      <alignment vertical="center"/>
    </xf>
    <xf numFmtId="0" fontId="140" fillId="54" borderId="0" applyNumberFormat="0" applyBorder="0" applyAlignment="0" applyProtection="0">
      <alignment vertical="center"/>
    </xf>
    <xf numFmtId="0" fontId="141" fillId="55" borderId="0" applyNumberFormat="0" applyBorder="0" applyAlignment="0" applyProtection="0">
      <alignment vertical="center"/>
    </xf>
    <xf numFmtId="0" fontId="141" fillId="56" borderId="0" applyNumberFormat="0" applyBorder="0" applyAlignment="0" applyProtection="0">
      <alignment vertical="center"/>
    </xf>
    <xf numFmtId="0" fontId="140" fillId="57" borderId="0" applyNumberFormat="0" applyBorder="0" applyAlignment="0" applyProtection="0">
      <alignment vertical="center"/>
    </xf>
    <xf numFmtId="0" fontId="140" fillId="58" borderId="0" applyNumberFormat="0" applyBorder="0" applyAlignment="0" applyProtection="0">
      <alignment vertical="center"/>
    </xf>
    <xf numFmtId="0" fontId="141" fillId="59" borderId="0" applyNumberFormat="0" applyBorder="0" applyAlignment="0" applyProtection="0">
      <alignment vertical="center"/>
    </xf>
    <xf numFmtId="0" fontId="141" fillId="60" borderId="0" applyNumberFormat="0" applyBorder="0" applyAlignment="0" applyProtection="0">
      <alignment vertical="center"/>
    </xf>
    <xf numFmtId="0" fontId="140" fillId="61" borderId="0" applyNumberFormat="0" applyBorder="0" applyAlignment="0" applyProtection="0">
      <alignment vertical="center"/>
    </xf>
    <xf numFmtId="0" fontId="140" fillId="62" borderId="0" applyNumberFormat="0" applyBorder="0" applyAlignment="0" applyProtection="0">
      <alignment vertical="center"/>
    </xf>
    <xf numFmtId="0" fontId="141" fillId="63" borderId="0" applyNumberFormat="0" applyBorder="0" applyAlignment="0" applyProtection="0">
      <alignment vertical="center"/>
    </xf>
    <xf numFmtId="0" fontId="141" fillId="64" borderId="0" applyNumberFormat="0" applyBorder="0" applyAlignment="0" applyProtection="0">
      <alignment vertical="center"/>
    </xf>
    <xf numFmtId="0" fontId="140" fillId="65" borderId="0" applyNumberFormat="0" applyBorder="0" applyAlignment="0" applyProtection="0">
      <alignment vertical="center"/>
    </xf>
    <xf numFmtId="0" fontId="140" fillId="37" borderId="0" applyNumberFormat="0" applyBorder="0" applyAlignment="0" applyProtection="0">
      <alignment vertical="center"/>
    </xf>
    <xf numFmtId="0" fontId="141" fillId="66" borderId="0" applyNumberFormat="0" applyBorder="0" applyAlignment="0" applyProtection="0">
      <alignment vertical="center"/>
    </xf>
    <xf numFmtId="0" fontId="141" fillId="67" borderId="0" applyNumberFormat="0" applyBorder="0" applyAlignment="0" applyProtection="0">
      <alignment vertical="center"/>
    </xf>
    <xf numFmtId="0" fontId="140" fillId="68" borderId="0" applyNumberFormat="0" applyBorder="0" applyAlignment="0" applyProtection="0">
      <alignment vertical="center"/>
    </xf>
  </cellStyleXfs>
  <cellXfs count="901">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0" xfId="0" applyFont="1" applyFill="1" applyAlignment="1">
      <alignment horizontal="center" vertical="center"/>
    </xf>
    <xf numFmtId="0" fontId="0" fillId="0" borderId="0" xfId="0" applyFont="1" applyFill="1" applyAlignment="1"/>
    <xf numFmtId="0" fontId="6" fillId="0" borderId="0" xfId="0" applyFont="1" applyFill="1" applyAlignment="1">
      <alignment horizontal="left" vertical="center"/>
    </xf>
    <xf numFmtId="0" fontId="2" fillId="0" borderId="0" xfId="0" applyFont="1" applyFill="1" applyAlignment="1">
      <alignment vertical="center" wrapText="1"/>
    </xf>
    <xf numFmtId="0" fontId="0" fillId="0" borderId="0" xfId="0" applyFont="1" applyFill="1" applyAlignment="1">
      <alignment vertical="top" wrapText="1"/>
    </xf>
    <xf numFmtId="0" fontId="7" fillId="0" borderId="0" xfId="0" applyFont="1" applyFill="1" applyAlignment="1">
      <alignment vertical="top" wrapText="1"/>
    </xf>
    <xf numFmtId="0" fontId="0" fillId="0" borderId="0" xfId="0" applyFont="1" applyFill="1" applyAlignment="1">
      <alignment wrapText="1"/>
    </xf>
    <xf numFmtId="0" fontId="6" fillId="0" borderId="0" xfId="0" applyFont="1" applyFill="1" applyAlignment="1">
      <alignment horizontal="left" vertical="center" wrapText="1"/>
    </xf>
    <xf numFmtId="0" fontId="6" fillId="0" borderId="0" xfId="0" applyFont="1" applyFill="1" applyBorder="1" applyAlignment="1">
      <alignment horizontal="left"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0" borderId="1" xfId="0" applyFont="1" applyBorder="1">
      <alignment vertical="center"/>
    </xf>
    <xf numFmtId="0" fontId="9" fillId="0" borderId="1" xfId="0" applyFont="1" applyBorder="1" applyAlignment="1">
      <alignment horizontal="center" vertical="center"/>
    </xf>
    <xf numFmtId="0" fontId="9" fillId="0" borderId="1" xfId="0" applyNumberFormat="1" applyFont="1" applyBorder="1" applyAlignment="1">
      <alignment horizontal="center" vertical="center"/>
    </xf>
    <xf numFmtId="176" fontId="9" fillId="0" borderId="1" xfId="0" applyNumberFormat="1" applyFont="1" applyBorder="1" applyAlignment="1">
      <alignment horizontal="center" vertical="center"/>
    </xf>
    <xf numFmtId="0" fontId="1" fillId="2" borderId="1" xfId="0" applyFont="1" applyFill="1" applyBorder="1" applyAlignment="1">
      <alignment horizontal="center" vertical="center"/>
    </xf>
    <xf numFmtId="0" fontId="10"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lignment vertical="center"/>
    </xf>
    <xf numFmtId="0" fontId="11" fillId="0" borderId="0" xfId="0" applyFont="1">
      <alignment vertical="center"/>
    </xf>
    <xf numFmtId="0" fontId="12" fillId="0" borderId="0" xfId="0" applyFont="1">
      <alignment vertical="center"/>
    </xf>
    <xf numFmtId="0" fontId="13"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3" borderId="1" xfId="0" applyFont="1" applyFill="1" applyBorder="1" applyAlignment="1">
      <alignment horizontal="left" vertical="center" wrapText="1"/>
    </xf>
    <xf numFmtId="0" fontId="11" fillId="3" borderId="1" xfId="0" applyFont="1" applyFill="1" applyBorder="1" applyAlignment="1">
      <alignment horizontal="left" vertical="center"/>
    </xf>
    <xf numFmtId="0" fontId="14" fillId="3" borderId="1" xfId="0" applyFont="1" applyFill="1" applyBorder="1">
      <alignment vertical="center"/>
    </xf>
    <xf numFmtId="0" fontId="14" fillId="3" borderId="1" xfId="0" applyFont="1" applyFill="1" applyBorder="1" applyAlignment="1">
      <alignment horizontal="left" vertical="center"/>
    </xf>
    <xf numFmtId="0" fontId="14" fillId="3" borderId="1" xfId="0" applyFont="1" applyFill="1" applyBorder="1" applyAlignment="1">
      <alignment horizontal="right" vertical="center"/>
    </xf>
    <xf numFmtId="0" fontId="11" fillId="2" borderId="1" xfId="0" applyFont="1" applyFill="1" applyBorder="1">
      <alignment vertical="center"/>
    </xf>
    <xf numFmtId="0" fontId="11" fillId="2" borderId="1" xfId="0" applyFont="1" applyFill="1" applyBorder="1" applyAlignment="1">
      <alignment vertical="center"/>
    </xf>
    <xf numFmtId="0" fontId="15" fillId="4" borderId="1" xfId="0" applyFont="1" applyFill="1" applyBorder="1">
      <alignment vertical="center"/>
    </xf>
    <xf numFmtId="0" fontId="15" fillId="4" borderId="1" xfId="0" applyFont="1" applyFill="1" applyBorder="1" applyAlignment="1">
      <alignment vertical="center" wrapText="1"/>
    </xf>
    <xf numFmtId="0" fontId="15" fillId="4" borderId="1" xfId="0" applyFont="1" applyFill="1" applyBorder="1" applyAlignment="1">
      <alignment horizontal="justify" vertical="center" wrapText="1"/>
    </xf>
    <xf numFmtId="0" fontId="15" fillId="4" borderId="1" xfId="0" applyFont="1" applyFill="1" applyBorder="1" applyAlignment="1">
      <alignment horizontal="justify" vertical="top" wrapText="1"/>
    </xf>
    <xf numFmtId="0" fontId="15" fillId="0" borderId="1" xfId="0" applyFont="1" applyBorder="1">
      <alignment vertical="center"/>
    </xf>
    <xf numFmtId="0" fontId="15" fillId="5" borderId="1" xfId="0" applyFont="1" applyFill="1" applyBorder="1" applyAlignment="1">
      <alignment vertical="center" wrapText="1"/>
    </xf>
    <xf numFmtId="0" fontId="15" fillId="0" borderId="1" xfId="0" applyFont="1" applyBorder="1" applyAlignment="1">
      <alignment horizontal="justify" vertical="center" wrapText="1"/>
    </xf>
    <xf numFmtId="0" fontId="15" fillId="0" borderId="1" xfId="0" applyFont="1" applyBorder="1" applyAlignment="1">
      <alignment horizontal="justify" vertical="top" wrapText="1"/>
    </xf>
    <xf numFmtId="0" fontId="15" fillId="0" borderId="1" xfId="0" applyFont="1" applyBorder="1" applyAlignment="1">
      <alignment horizontal="justify" vertical="center"/>
    </xf>
    <xf numFmtId="0" fontId="15" fillId="0" borderId="1" xfId="0" applyFont="1" applyBorder="1" applyAlignment="1">
      <alignment vertical="center"/>
    </xf>
    <xf numFmtId="0" fontId="16" fillId="0" borderId="1" xfId="0" applyFont="1" applyBorder="1">
      <alignment vertical="center"/>
    </xf>
    <xf numFmtId="0" fontId="15" fillId="4" borderId="1" xfId="0" applyFont="1" applyFill="1" applyBorder="1" applyAlignment="1">
      <alignment vertical="center"/>
    </xf>
    <xf numFmtId="0" fontId="16" fillId="4" borderId="1" xfId="0" applyFont="1" applyFill="1" applyBorder="1" applyAlignment="1">
      <alignment horizontal="justify" vertical="center"/>
    </xf>
    <xf numFmtId="0" fontId="15" fillId="4" borderId="1" xfId="0" applyFont="1" applyFill="1" applyBorder="1" applyAlignment="1">
      <alignment horizontal="left" vertical="center" wrapText="1"/>
    </xf>
    <xf numFmtId="0" fontId="15" fillId="4" borderId="1" xfId="0" applyFont="1" applyFill="1" applyBorder="1" applyAlignment="1">
      <alignment horizontal="left" vertical="top" wrapText="1"/>
    </xf>
    <xf numFmtId="0" fontId="17" fillId="0" borderId="0" xfId="0" applyFont="1">
      <alignment vertical="center"/>
    </xf>
    <xf numFmtId="0" fontId="3"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11" fillId="6" borderId="0" xfId="0" applyFont="1" applyFill="1" applyAlignment="1">
      <alignment horizontal="center" vertical="center" wrapText="1"/>
    </xf>
    <xf numFmtId="0" fontId="0" fillId="6" borderId="0" xfId="0" applyFill="1" applyAlignment="1">
      <alignment horizontal="center" vertical="center"/>
    </xf>
    <xf numFmtId="0" fontId="18" fillId="6"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1" xfId="0" applyFont="1" applyFill="1" applyBorder="1" applyAlignment="1">
      <alignment vertical="center"/>
    </xf>
    <xf numFmtId="0" fontId="1" fillId="6" borderId="1" xfId="0" applyFont="1" applyFill="1" applyBorder="1" applyAlignment="1">
      <alignment horizontal="right" vertical="center"/>
    </xf>
    <xf numFmtId="0" fontId="1" fillId="6" borderId="1" xfId="0" applyFont="1" applyFill="1" applyBorder="1" applyAlignment="1">
      <alignment horizontal="left" vertical="center"/>
    </xf>
    <xf numFmtId="0" fontId="18" fillId="2" borderId="0" xfId="0" applyFont="1" applyFill="1" applyAlignment="1">
      <alignment horizontal="center" vertical="center"/>
    </xf>
    <xf numFmtId="0" fontId="19" fillId="7"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9" fillId="7" borderId="1" xfId="0" applyFont="1" applyFill="1" applyBorder="1" applyAlignment="1">
      <alignment horizontal="left" vertical="center" wrapText="1"/>
    </xf>
    <xf numFmtId="0" fontId="9" fillId="7" borderId="1" xfId="0" applyFont="1" applyFill="1" applyBorder="1" applyAlignment="1">
      <alignment vertical="center"/>
    </xf>
    <xf numFmtId="0" fontId="19" fillId="7" borderId="1" xfId="0" applyFont="1" applyFill="1" applyBorder="1" applyAlignment="1">
      <alignment horizontal="center" vertical="center"/>
    </xf>
    <xf numFmtId="0" fontId="19" fillId="8" borderId="1" xfId="0" applyFont="1" applyFill="1" applyBorder="1" applyAlignment="1">
      <alignment horizontal="center" vertical="center" wrapText="1"/>
    </xf>
    <xf numFmtId="0" fontId="11" fillId="8" borderId="1" xfId="0" applyFont="1" applyFill="1" applyBorder="1" applyAlignment="1">
      <alignment horizontal="center" vertical="center"/>
    </xf>
    <xf numFmtId="0" fontId="9" fillId="8" borderId="1" xfId="0" applyFont="1" applyFill="1" applyBorder="1" applyAlignment="1">
      <alignment horizontal="left" vertical="center" wrapText="1"/>
    </xf>
    <xf numFmtId="0" fontId="9" fillId="8" borderId="1" xfId="0" applyFont="1" applyFill="1" applyBorder="1" applyAlignment="1">
      <alignment vertical="center"/>
    </xf>
    <xf numFmtId="0" fontId="19" fillId="8" borderId="1" xfId="0" applyFont="1" applyFill="1" applyBorder="1" applyAlignment="1">
      <alignment horizontal="center" vertical="center"/>
    </xf>
    <xf numFmtId="0" fontId="1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9" fillId="2" borderId="1" xfId="0" applyFont="1" applyFill="1" applyBorder="1" applyAlignment="1">
      <alignment vertical="center"/>
    </xf>
    <xf numFmtId="0" fontId="19" fillId="9" borderId="1" xfId="0" applyFont="1" applyFill="1" applyBorder="1" applyAlignment="1">
      <alignment horizontal="center" vertical="center"/>
    </xf>
    <xf numFmtId="0" fontId="11" fillId="9" borderId="1" xfId="0" applyFont="1" applyFill="1" applyBorder="1" applyAlignment="1">
      <alignment horizontal="center" vertical="center"/>
    </xf>
    <xf numFmtId="0" fontId="9" fillId="9" borderId="1" xfId="0" applyFont="1" applyFill="1" applyBorder="1" applyAlignment="1">
      <alignment horizontal="left" vertical="center" wrapText="1"/>
    </xf>
    <xf numFmtId="0" fontId="9" fillId="9" borderId="1" xfId="0" applyFont="1" applyFill="1" applyBorder="1" applyAlignment="1">
      <alignment vertical="center"/>
    </xf>
    <xf numFmtId="0" fontId="19"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9" fillId="4" borderId="1" xfId="0" applyFont="1" applyFill="1" applyBorder="1" applyAlignment="1">
      <alignment vertical="center"/>
    </xf>
    <xf numFmtId="0" fontId="19" fillId="10" borderId="1" xfId="0" applyFont="1" applyFill="1" applyBorder="1" applyAlignment="1">
      <alignment horizontal="center" vertical="center" wrapText="1"/>
    </xf>
    <xf numFmtId="0" fontId="11" fillId="10" borderId="1" xfId="0" applyFont="1" applyFill="1" applyBorder="1" applyAlignment="1">
      <alignment horizontal="center" vertical="center"/>
    </xf>
    <xf numFmtId="0" fontId="9" fillId="10" borderId="1" xfId="0" applyFont="1" applyFill="1" applyBorder="1" applyAlignment="1">
      <alignment horizontal="left" vertical="center" wrapText="1"/>
    </xf>
    <xf numFmtId="0" fontId="9" fillId="10" borderId="1" xfId="0" applyFont="1" applyFill="1" applyBorder="1" applyAlignment="1">
      <alignment vertical="center"/>
    </xf>
    <xf numFmtId="0" fontId="19" fillId="10" borderId="1" xfId="0" applyFont="1" applyFill="1" applyBorder="1" applyAlignment="1">
      <alignment horizontal="center" vertical="center"/>
    </xf>
    <xf numFmtId="0" fontId="19" fillId="11" borderId="1" xfId="0" applyFont="1" applyFill="1" applyBorder="1" applyAlignment="1">
      <alignment horizontal="center" vertical="center"/>
    </xf>
    <xf numFmtId="0" fontId="11" fillId="11" borderId="1" xfId="0" applyFont="1" applyFill="1" applyBorder="1" applyAlignment="1">
      <alignment horizontal="center" vertical="center"/>
    </xf>
    <xf numFmtId="0" fontId="9" fillId="11" borderId="1" xfId="0" applyFont="1" applyFill="1" applyBorder="1" applyAlignment="1">
      <alignment horizontal="left" vertical="center" wrapText="1"/>
    </xf>
    <xf numFmtId="0" fontId="9" fillId="11" borderId="1" xfId="0" applyFont="1" applyFill="1" applyBorder="1" applyAlignment="1">
      <alignment vertical="center"/>
    </xf>
    <xf numFmtId="0" fontId="19"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9" fillId="3" borderId="1" xfId="0" applyFont="1" applyFill="1" applyBorder="1" applyAlignment="1">
      <alignment horizontal="left" vertical="center" wrapText="1"/>
    </xf>
    <xf numFmtId="0" fontId="9" fillId="3" borderId="1" xfId="0" applyFont="1" applyFill="1" applyBorder="1" applyAlignment="1">
      <alignment vertical="center"/>
    </xf>
    <xf numFmtId="0" fontId="19" fillId="3" borderId="1" xfId="0" applyFont="1" applyFill="1" applyBorder="1" applyAlignment="1">
      <alignment horizontal="center" vertical="center"/>
    </xf>
    <xf numFmtId="0" fontId="19" fillId="9" borderId="1" xfId="0" applyFont="1" applyFill="1" applyBorder="1" applyAlignment="1">
      <alignment horizontal="center" vertical="center" wrapText="1"/>
    </xf>
    <xf numFmtId="0" fontId="19" fillId="11" borderId="1" xfId="0" applyFont="1" applyFill="1" applyBorder="1" applyAlignment="1">
      <alignment horizontal="center" vertical="center" wrapText="1"/>
    </xf>
    <xf numFmtId="0" fontId="9" fillId="8" borderId="1" xfId="0" applyFont="1" applyFill="1" applyBorder="1" applyAlignment="1">
      <alignment horizontal="justify" vertical="center" wrapText="1"/>
    </xf>
    <xf numFmtId="0" fontId="20" fillId="0" borderId="0" xfId="0" applyFont="1">
      <alignment vertical="center"/>
    </xf>
    <xf numFmtId="0" fontId="6" fillId="2" borderId="0" xfId="0" applyFont="1" applyFill="1" applyAlignment="1">
      <alignment horizontal="center" vertical="center"/>
    </xf>
    <xf numFmtId="0" fontId="5" fillId="2" borderId="0" xfId="0" applyFont="1" applyFill="1" applyAlignment="1">
      <alignment horizontal="center" vertical="center"/>
    </xf>
    <xf numFmtId="0" fontId="21" fillId="7"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22" fillId="7" borderId="1" xfId="0" applyFont="1" applyFill="1" applyBorder="1" applyAlignment="1">
      <alignment horizontal="left" vertical="center" wrapText="1"/>
    </xf>
    <xf numFmtId="0" fontId="23" fillId="7" borderId="1" xfId="0" applyFont="1" applyFill="1" applyBorder="1">
      <alignment vertical="center"/>
    </xf>
    <xf numFmtId="0" fontId="24" fillId="7" borderId="1" xfId="0" applyFont="1" applyFill="1" applyBorder="1" applyAlignment="1">
      <alignment horizontal="left" vertical="top" wrapText="1"/>
    </xf>
    <xf numFmtId="0" fontId="21" fillId="7" borderId="1" xfId="0" applyFont="1" applyFill="1" applyBorder="1" applyAlignment="1">
      <alignment horizontal="center" vertical="center"/>
    </xf>
    <xf numFmtId="0" fontId="23" fillId="7" borderId="1" xfId="0" applyFont="1" applyFill="1" applyBorder="1" applyAlignment="1">
      <alignment horizontal="left" vertical="top" wrapText="1"/>
    </xf>
    <xf numFmtId="0" fontId="21" fillId="8" borderId="1" xfId="0" applyFont="1" applyFill="1" applyBorder="1" applyAlignment="1">
      <alignment horizontal="center" vertical="center"/>
    </xf>
    <xf numFmtId="0" fontId="2" fillId="8" borderId="1" xfId="0" applyFont="1" applyFill="1" applyBorder="1" applyAlignment="1">
      <alignment horizontal="center" vertical="center"/>
    </xf>
    <xf numFmtId="0" fontId="22" fillId="8" borderId="1" xfId="0" applyFont="1" applyFill="1" applyBorder="1" applyAlignment="1">
      <alignment horizontal="left" vertical="center" wrapText="1"/>
    </xf>
    <xf numFmtId="0" fontId="23" fillId="8" borderId="1" xfId="0" applyFont="1" applyFill="1" applyBorder="1">
      <alignment vertical="center"/>
    </xf>
    <xf numFmtId="0" fontId="24" fillId="8" borderId="1" xfId="0" applyFont="1" applyFill="1" applyBorder="1" applyAlignment="1">
      <alignment horizontal="left" vertical="top" wrapText="1"/>
    </xf>
    <xf numFmtId="0" fontId="23" fillId="8" borderId="1" xfId="0" applyFont="1" applyFill="1" applyBorder="1" applyAlignment="1">
      <alignment horizontal="left" vertical="top" wrapText="1"/>
    </xf>
    <xf numFmtId="0" fontId="2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2" fillId="2" borderId="1" xfId="0" applyFont="1" applyFill="1" applyBorder="1" applyAlignment="1">
      <alignment horizontal="left" vertical="center" wrapText="1"/>
    </xf>
    <xf numFmtId="0" fontId="23" fillId="2" borderId="1" xfId="0" applyFont="1" applyFill="1" applyBorder="1">
      <alignment vertical="center"/>
    </xf>
    <xf numFmtId="0" fontId="24" fillId="2" borderId="1" xfId="0" applyFont="1" applyFill="1" applyBorder="1" applyAlignment="1">
      <alignment horizontal="left" vertical="top" wrapText="1"/>
    </xf>
    <xf numFmtId="0" fontId="21" fillId="2" borderId="1" xfId="0" applyFont="1" applyFill="1" applyBorder="1" applyAlignment="1">
      <alignment horizontal="center" vertical="center"/>
    </xf>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22" fillId="9" borderId="1" xfId="0" applyFont="1" applyFill="1" applyBorder="1" applyAlignment="1">
      <alignment horizontal="left" vertical="center" wrapText="1"/>
    </xf>
    <xf numFmtId="0" fontId="23" fillId="9" borderId="1" xfId="0" applyFont="1" applyFill="1" applyBorder="1">
      <alignment vertical="center"/>
    </xf>
    <xf numFmtId="0" fontId="24" fillId="9" borderId="1" xfId="0" applyFont="1" applyFill="1" applyBorder="1" applyAlignment="1">
      <alignment horizontal="left" vertical="top" wrapText="1"/>
    </xf>
    <xf numFmtId="0" fontId="21" fillId="9" borderId="1" xfId="0" applyFont="1" applyFill="1" applyBorder="1" applyAlignment="1">
      <alignment horizontal="center" vertical="center"/>
    </xf>
    <xf numFmtId="0" fontId="21"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22" fillId="4" borderId="1" xfId="0" applyFont="1" applyFill="1" applyBorder="1" applyAlignment="1">
      <alignment horizontal="left" vertical="center" wrapText="1"/>
    </xf>
    <xf numFmtId="0" fontId="23" fillId="4" borderId="1" xfId="0" applyFont="1" applyFill="1" applyBorder="1">
      <alignment vertical="center"/>
    </xf>
    <xf numFmtId="0" fontId="24" fillId="4" borderId="1" xfId="0" applyFont="1" applyFill="1" applyBorder="1" applyAlignment="1">
      <alignment horizontal="left" vertical="top" wrapText="1"/>
    </xf>
    <xf numFmtId="0" fontId="21" fillId="10" borderId="1" xfId="0" applyFont="1" applyFill="1" applyBorder="1" applyAlignment="1">
      <alignment horizontal="center" vertical="center"/>
    </xf>
    <xf numFmtId="0" fontId="2" fillId="10" borderId="1" xfId="0" applyFont="1" applyFill="1" applyBorder="1" applyAlignment="1">
      <alignment horizontal="center" vertical="center"/>
    </xf>
    <xf numFmtId="0" fontId="22" fillId="10" borderId="1" xfId="0" applyFont="1" applyFill="1" applyBorder="1" applyAlignment="1">
      <alignment horizontal="left" vertical="center" wrapText="1"/>
    </xf>
    <xf numFmtId="0" fontId="23" fillId="10" borderId="1" xfId="0" applyFont="1" applyFill="1" applyBorder="1">
      <alignment vertical="center"/>
    </xf>
    <xf numFmtId="0" fontId="24" fillId="10" borderId="1" xfId="0" applyFont="1" applyFill="1" applyBorder="1" applyAlignment="1">
      <alignment horizontal="left" vertical="top" wrapText="1"/>
    </xf>
    <xf numFmtId="0" fontId="21" fillId="11" borderId="1" xfId="0" applyFont="1" applyFill="1" applyBorder="1" applyAlignment="1">
      <alignment horizontal="center" vertical="center"/>
    </xf>
    <xf numFmtId="0" fontId="2" fillId="11" borderId="1" xfId="0" applyFont="1" applyFill="1" applyBorder="1" applyAlignment="1">
      <alignment horizontal="center" vertical="center"/>
    </xf>
    <xf numFmtId="0" fontId="22" fillId="11" borderId="1" xfId="0" applyFont="1" applyFill="1" applyBorder="1" applyAlignment="1">
      <alignment horizontal="left" vertical="center" wrapText="1"/>
    </xf>
    <xf numFmtId="0" fontId="23" fillId="11" borderId="1" xfId="0" applyFont="1" applyFill="1" applyBorder="1">
      <alignment vertical="center"/>
    </xf>
    <xf numFmtId="0" fontId="24" fillId="11" borderId="1" xfId="0" applyFont="1" applyFill="1" applyBorder="1" applyAlignment="1">
      <alignment horizontal="left" vertical="top" wrapText="1"/>
    </xf>
    <xf numFmtId="0" fontId="21"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2" fillId="3" borderId="1" xfId="0" applyFont="1" applyFill="1" applyBorder="1" applyAlignment="1">
      <alignment horizontal="left" vertical="center" wrapText="1"/>
    </xf>
    <xf numFmtId="0" fontId="23" fillId="3" borderId="1" xfId="0" applyFont="1" applyFill="1" applyBorder="1">
      <alignment vertical="center"/>
    </xf>
    <xf numFmtId="0" fontId="24" fillId="3" borderId="1" xfId="0" applyFont="1" applyFill="1" applyBorder="1" applyAlignment="1">
      <alignment horizontal="left" vertical="top" wrapText="1"/>
    </xf>
    <xf numFmtId="0" fontId="21" fillId="3" borderId="1" xfId="0" applyFont="1" applyFill="1" applyBorder="1" applyAlignment="1">
      <alignment horizontal="center" vertical="center"/>
    </xf>
    <xf numFmtId="0" fontId="21" fillId="8" borderId="1" xfId="0" applyFont="1" applyFill="1" applyBorder="1" applyAlignment="1">
      <alignment horizontal="center" vertical="center" wrapText="1"/>
    </xf>
    <xf numFmtId="0" fontId="23" fillId="4" borderId="1" xfId="0" applyFont="1" applyFill="1" applyBorder="1" applyAlignment="1">
      <alignment horizontal="left" vertical="top" wrapText="1"/>
    </xf>
    <xf numFmtId="0" fontId="21" fillId="10" borderId="1" xfId="0" applyFont="1" applyFill="1" applyBorder="1" applyAlignment="1">
      <alignment horizontal="center" vertical="center" wrapText="1"/>
    </xf>
    <xf numFmtId="0" fontId="24" fillId="3" borderId="1" xfId="0" applyFont="1" applyFill="1" applyBorder="1" applyAlignment="1">
      <alignment horizontal="justify" vertical="center"/>
    </xf>
    <xf numFmtId="0" fontId="25" fillId="7" borderId="1" xfId="0" applyFont="1" applyFill="1" applyBorder="1" applyAlignment="1">
      <alignment horizontal="left" vertical="top" wrapText="1"/>
    </xf>
    <xf numFmtId="0" fontId="23" fillId="9" borderId="1" xfId="0" applyFont="1" applyFill="1" applyBorder="1" applyAlignment="1">
      <alignment horizontal="left" vertical="top" wrapText="1"/>
    </xf>
    <xf numFmtId="0" fontId="21" fillId="4" borderId="1" xfId="0" applyFont="1" applyFill="1" applyBorder="1" applyAlignment="1">
      <alignment horizontal="center" vertical="center" wrapText="1"/>
    </xf>
    <xf numFmtId="0" fontId="23" fillId="10" borderId="1" xfId="0" applyFont="1" applyFill="1" applyBorder="1" applyAlignment="1">
      <alignment horizontal="left" vertical="top" wrapText="1"/>
    </xf>
    <xf numFmtId="0" fontId="21" fillId="11" borderId="1" xfId="0" applyFont="1" applyFill="1" applyBorder="1" applyAlignment="1">
      <alignment horizontal="center" vertical="center" wrapText="1"/>
    </xf>
    <xf numFmtId="0" fontId="26" fillId="9" borderId="1" xfId="0" applyFont="1" applyFill="1" applyBorder="1">
      <alignment vertical="center"/>
    </xf>
    <xf numFmtId="0" fontId="23" fillId="11" borderId="1" xfId="0" applyFont="1" applyFill="1" applyBorder="1" applyAlignment="1">
      <alignment horizontal="left" vertical="top" wrapText="1"/>
    </xf>
    <xf numFmtId="0" fontId="23" fillId="3" borderId="1" xfId="0" applyFont="1" applyFill="1" applyBorder="1" applyAlignment="1">
      <alignment horizontal="left" vertical="top" wrapText="1"/>
    </xf>
    <xf numFmtId="0" fontId="23" fillId="7" borderId="1" xfId="0" applyFont="1" applyFill="1" applyBorder="1" applyAlignment="1">
      <alignment vertical="center"/>
    </xf>
    <xf numFmtId="0" fontId="24" fillId="7" borderId="1" xfId="0" applyFont="1" applyFill="1" applyBorder="1" applyAlignment="1">
      <alignment horizontal="justify" vertical="center"/>
    </xf>
    <xf numFmtId="0" fontId="11" fillId="7" borderId="1" xfId="0" applyFont="1" applyFill="1" applyBorder="1" applyAlignment="1">
      <alignment horizontal="left" vertical="center" wrapText="1"/>
    </xf>
    <xf numFmtId="0" fontId="8" fillId="12" borderId="2" xfId="0" applyFont="1" applyFill="1" applyBorder="1" applyAlignment="1">
      <alignment horizontal="center" vertical="center"/>
    </xf>
    <xf numFmtId="0" fontId="8" fillId="12" borderId="3" xfId="0" applyFont="1" applyFill="1" applyBorder="1" applyAlignment="1">
      <alignment horizontal="center" vertical="center"/>
    </xf>
    <xf numFmtId="0" fontId="8" fillId="12" borderId="4" xfId="0" applyFont="1" applyFill="1" applyBorder="1" applyAlignment="1">
      <alignment horizontal="center" vertical="center"/>
    </xf>
    <xf numFmtId="0" fontId="14" fillId="13" borderId="5" xfId="0" applyFont="1" applyFill="1" applyBorder="1" applyAlignment="1">
      <alignment horizontal="center" vertical="center"/>
    </xf>
    <xf numFmtId="0" fontId="14" fillId="13" borderId="1" xfId="0" applyFont="1" applyFill="1" applyBorder="1" applyAlignment="1">
      <alignment horizontal="center" vertical="center"/>
    </xf>
    <xf numFmtId="0" fontId="14" fillId="13" borderId="6" xfId="0" applyFont="1" applyFill="1" applyBorder="1" applyAlignment="1">
      <alignment horizontal="center" vertical="center"/>
    </xf>
    <xf numFmtId="0" fontId="27" fillId="14" borderId="5" xfId="0" applyFont="1" applyFill="1" applyBorder="1" applyAlignment="1">
      <alignment horizontal="center" vertical="center"/>
    </xf>
    <xf numFmtId="0" fontId="0" fillId="14" borderId="1" xfId="0" applyFill="1" applyBorder="1" applyAlignment="1">
      <alignment horizontal="center" vertical="center"/>
    </xf>
    <xf numFmtId="0" fontId="0" fillId="14" borderId="6" xfId="0" applyFill="1" applyBorder="1" applyAlignment="1">
      <alignment horizontal="center" vertical="center"/>
    </xf>
    <xf numFmtId="0" fontId="15" fillId="15" borderId="5" xfId="0" applyFont="1" applyFill="1" applyBorder="1" applyAlignment="1">
      <alignment horizontal="center" vertical="center"/>
    </xf>
    <xf numFmtId="0" fontId="2" fillId="15" borderId="1" xfId="0" applyFont="1" applyFill="1" applyBorder="1" applyAlignment="1">
      <alignment horizontal="center" vertical="center"/>
    </xf>
    <xf numFmtId="0" fontId="28" fillId="15" borderId="1" xfId="0" applyFont="1" applyFill="1" applyBorder="1" applyAlignment="1">
      <alignment horizontal="justify" vertical="top" wrapText="1"/>
    </xf>
    <xf numFmtId="0" fontId="28" fillId="15" borderId="1" xfId="0" applyFont="1" applyFill="1" applyBorder="1">
      <alignment vertical="center"/>
    </xf>
    <xf numFmtId="0" fontId="28" fillId="15" borderId="6" xfId="0" applyFont="1" applyFill="1" applyBorder="1">
      <alignment vertical="center"/>
    </xf>
    <xf numFmtId="0" fontId="11" fillId="6" borderId="5" xfId="0" applyFont="1" applyFill="1" applyBorder="1" applyAlignment="1">
      <alignment horizontal="center" vertical="center"/>
    </xf>
    <xf numFmtId="0" fontId="2" fillId="6" borderId="1" xfId="0" applyFont="1" applyFill="1" applyBorder="1" applyAlignment="1">
      <alignment horizontal="center" vertical="center"/>
    </xf>
    <xf numFmtId="0" fontId="28" fillId="6" borderId="1" xfId="0" applyFont="1" applyFill="1" applyBorder="1" applyAlignment="1">
      <alignment horizontal="justify" vertical="top" wrapText="1"/>
    </xf>
    <xf numFmtId="0" fontId="28" fillId="6" borderId="1" xfId="0" applyFont="1" applyFill="1" applyBorder="1">
      <alignment vertical="center"/>
    </xf>
    <xf numFmtId="0" fontId="28" fillId="6" borderId="6" xfId="0" applyFont="1" applyFill="1" applyBorder="1">
      <alignment vertical="center"/>
    </xf>
    <xf numFmtId="0" fontId="11" fillId="16" borderId="5" xfId="0" applyFont="1" applyFill="1" applyBorder="1" applyAlignment="1">
      <alignment horizontal="center" vertical="center"/>
    </xf>
    <xf numFmtId="0" fontId="2" fillId="16" borderId="1" xfId="0" applyFont="1" applyFill="1" applyBorder="1" applyAlignment="1">
      <alignment horizontal="center" vertical="center"/>
    </xf>
    <xf numFmtId="0" fontId="28" fillId="16" borderId="1" xfId="0" applyFont="1" applyFill="1" applyBorder="1" applyAlignment="1">
      <alignment horizontal="justify" vertical="top" wrapText="1"/>
    </xf>
    <xf numFmtId="0" fontId="28" fillId="16" borderId="1" xfId="0" applyFont="1" applyFill="1" applyBorder="1">
      <alignment vertical="center"/>
    </xf>
    <xf numFmtId="0" fontId="28" fillId="16" borderId="6" xfId="0" applyFont="1" applyFill="1" applyBorder="1">
      <alignment vertical="center"/>
    </xf>
    <xf numFmtId="0" fontId="11" fillId="17" borderId="5" xfId="0" applyFont="1" applyFill="1" applyBorder="1" applyAlignment="1">
      <alignment horizontal="center" vertical="center" wrapText="1"/>
    </xf>
    <xf numFmtId="0" fontId="2" fillId="17" borderId="1" xfId="0" applyFont="1" applyFill="1" applyBorder="1" applyAlignment="1">
      <alignment horizontal="center" vertical="center"/>
    </xf>
    <xf numFmtId="0" fontId="28" fillId="17" borderId="1" xfId="0" applyFont="1" applyFill="1" applyBorder="1" applyAlignment="1">
      <alignment horizontal="justify" vertical="top" wrapText="1"/>
    </xf>
    <xf numFmtId="0" fontId="28" fillId="17" borderId="1" xfId="0" applyFont="1" applyFill="1" applyBorder="1">
      <alignment vertical="center"/>
    </xf>
    <xf numFmtId="0" fontId="28" fillId="17" borderId="6" xfId="0" applyFont="1" applyFill="1" applyBorder="1">
      <alignment vertical="center"/>
    </xf>
    <xf numFmtId="0" fontId="11" fillId="18" borderId="5" xfId="0" applyFont="1" applyFill="1" applyBorder="1" applyAlignment="1">
      <alignment horizontal="center" vertical="center"/>
    </xf>
    <xf numFmtId="0" fontId="2" fillId="18" borderId="1" xfId="0" applyFont="1" applyFill="1" applyBorder="1" applyAlignment="1">
      <alignment horizontal="center" vertical="center"/>
    </xf>
    <xf numFmtId="0" fontId="28" fillId="18" borderId="1" xfId="0" applyFont="1" applyFill="1" applyBorder="1" applyAlignment="1">
      <alignment horizontal="justify" vertical="top" wrapText="1"/>
    </xf>
    <xf numFmtId="0" fontId="28" fillId="18" borderId="1" xfId="0" applyFont="1" applyFill="1" applyBorder="1">
      <alignment vertical="center"/>
    </xf>
    <xf numFmtId="0" fontId="28" fillId="18" borderId="6" xfId="0" applyFont="1" applyFill="1" applyBorder="1">
      <alignment vertical="center"/>
    </xf>
    <xf numFmtId="0" fontId="11" fillId="19" borderId="5" xfId="0" applyFont="1" applyFill="1" applyBorder="1" applyAlignment="1">
      <alignment horizontal="center" vertical="center"/>
    </xf>
    <xf numFmtId="0" fontId="2" fillId="19" borderId="1" xfId="0" applyFont="1" applyFill="1" applyBorder="1" applyAlignment="1">
      <alignment horizontal="center" vertical="center"/>
    </xf>
    <xf numFmtId="0" fontId="28" fillId="19" borderId="1" xfId="0" applyFont="1" applyFill="1" applyBorder="1" applyAlignment="1">
      <alignment horizontal="justify" vertical="top" wrapText="1"/>
    </xf>
    <xf numFmtId="0" fontId="28" fillId="19" borderId="1" xfId="0" applyFont="1" applyFill="1" applyBorder="1">
      <alignment vertical="center"/>
    </xf>
    <xf numFmtId="0" fontId="28" fillId="19" borderId="6" xfId="0" applyFont="1" applyFill="1" applyBorder="1">
      <alignment vertical="center"/>
    </xf>
    <xf numFmtId="0" fontId="11" fillId="2" borderId="5" xfId="0" applyFont="1" applyFill="1" applyBorder="1" applyAlignment="1">
      <alignment horizontal="center" vertical="center" wrapText="1"/>
    </xf>
    <xf numFmtId="0" fontId="28" fillId="2" borderId="1" xfId="0" applyFont="1" applyFill="1" applyBorder="1" applyAlignment="1">
      <alignment horizontal="justify" vertical="top" wrapText="1"/>
    </xf>
    <xf numFmtId="0" fontId="28" fillId="2" borderId="1" xfId="0" applyFont="1" applyFill="1" applyBorder="1">
      <alignment vertical="center"/>
    </xf>
    <xf numFmtId="0" fontId="28" fillId="2" borderId="6" xfId="0" applyFont="1" applyFill="1" applyBorder="1">
      <alignment vertical="center"/>
    </xf>
    <xf numFmtId="0" fontId="11" fillId="2" borderId="5" xfId="0" applyFont="1" applyFill="1" applyBorder="1" applyAlignment="1">
      <alignment horizontal="center" vertical="center"/>
    </xf>
    <xf numFmtId="0" fontId="11" fillId="7" borderId="5" xfId="0" applyFont="1" applyFill="1" applyBorder="1" applyAlignment="1">
      <alignment horizontal="center" vertical="center" wrapText="1"/>
    </xf>
    <xf numFmtId="0" fontId="28" fillId="7" borderId="1" xfId="0" applyFont="1" applyFill="1" applyBorder="1" applyAlignment="1">
      <alignment horizontal="justify" vertical="top" wrapText="1"/>
    </xf>
    <xf numFmtId="0" fontId="28" fillId="7" borderId="1" xfId="0" applyFont="1" applyFill="1" applyBorder="1">
      <alignment vertical="center"/>
    </xf>
    <xf numFmtId="0" fontId="28" fillId="7" borderId="6" xfId="0" applyFont="1" applyFill="1" applyBorder="1">
      <alignment vertical="center"/>
    </xf>
    <xf numFmtId="0" fontId="11" fillId="7" borderId="5" xfId="0" applyFont="1" applyFill="1" applyBorder="1" applyAlignment="1">
      <alignment horizontal="center" vertical="center"/>
    </xf>
    <xf numFmtId="0" fontId="27" fillId="14" borderId="1" xfId="0" applyFont="1" applyFill="1" applyBorder="1" applyAlignment="1">
      <alignment horizontal="center" vertical="center"/>
    </xf>
    <xf numFmtId="0" fontId="27" fillId="14" borderId="6" xfId="0" applyFont="1" applyFill="1" applyBorder="1" applyAlignment="1">
      <alignment horizontal="center" vertical="center"/>
    </xf>
    <xf numFmtId="0" fontId="11" fillId="15" borderId="5" xfId="0" applyFont="1" applyFill="1" applyBorder="1" applyAlignment="1">
      <alignment horizontal="center" vertical="center" wrapText="1"/>
    </xf>
    <xf numFmtId="0" fontId="11" fillId="15" borderId="5" xfId="0" applyFont="1" applyFill="1" applyBorder="1" applyAlignment="1">
      <alignment horizontal="center" vertical="center"/>
    </xf>
    <xf numFmtId="0" fontId="11" fillId="20" borderId="5" xfId="0" applyFont="1" applyFill="1" applyBorder="1" applyAlignment="1">
      <alignment horizontal="center" vertical="center" wrapText="1"/>
    </xf>
    <xf numFmtId="0" fontId="2" fillId="20" borderId="1" xfId="0" applyFont="1" applyFill="1" applyBorder="1" applyAlignment="1">
      <alignment horizontal="center" vertical="center"/>
    </xf>
    <xf numFmtId="0" fontId="28" fillId="20" borderId="1" xfId="0" applyFont="1" applyFill="1" applyBorder="1" applyAlignment="1">
      <alignment horizontal="justify" vertical="top" wrapText="1"/>
    </xf>
    <xf numFmtId="0" fontId="28" fillId="20" borderId="1" xfId="0" applyFont="1" applyFill="1" applyBorder="1">
      <alignment vertical="center"/>
    </xf>
    <xf numFmtId="0" fontId="28" fillId="20" borderId="6" xfId="0" applyFont="1" applyFill="1" applyBorder="1">
      <alignment vertical="center"/>
    </xf>
    <xf numFmtId="0" fontId="11" fillId="20" borderId="5" xfId="0" applyFont="1" applyFill="1" applyBorder="1" applyAlignment="1">
      <alignment horizontal="center" vertical="center"/>
    </xf>
    <xf numFmtId="0" fontId="11" fillId="10" borderId="5" xfId="0" applyFont="1" applyFill="1" applyBorder="1" applyAlignment="1">
      <alignment horizontal="center" vertical="center"/>
    </xf>
    <xf numFmtId="0" fontId="28" fillId="10" borderId="1" xfId="0" applyFont="1" applyFill="1" applyBorder="1" applyAlignment="1">
      <alignment horizontal="justify" vertical="top" wrapText="1"/>
    </xf>
    <xf numFmtId="0" fontId="28" fillId="10" borderId="1" xfId="0" applyFont="1" applyFill="1" applyBorder="1">
      <alignment vertical="center"/>
    </xf>
    <xf numFmtId="0" fontId="28" fillId="10" borderId="6" xfId="0" applyFont="1" applyFill="1" applyBorder="1">
      <alignment vertical="center"/>
    </xf>
    <xf numFmtId="0" fontId="28" fillId="10" borderId="1" xfId="0" applyFont="1" applyFill="1" applyBorder="1" applyAlignment="1">
      <alignment vertical="center" wrapText="1"/>
    </xf>
    <xf numFmtId="0" fontId="28" fillId="19" borderId="1" xfId="0" applyFont="1" applyFill="1" applyBorder="1" applyAlignment="1">
      <alignment vertical="center" wrapText="1"/>
    </xf>
    <xf numFmtId="0" fontId="28" fillId="19" borderId="1" xfId="0" applyFont="1" applyFill="1" applyBorder="1" applyAlignment="1">
      <alignment horizontal="justify" vertical="center"/>
    </xf>
    <xf numFmtId="0" fontId="11" fillId="3" borderId="5" xfId="0" applyFont="1" applyFill="1" applyBorder="1" applyAlignment="1">
      <alignment horizontal="center" vertical="center" wrapText="1"/>
    </xf>
    <xf numFmtId="0" fontId="28" fillId="3" borderId="1" xfId="0" applyFont="1" applyFill="1" applyBorder="1" applyAlignment="1">
      <alignment horizontal="justify" vertical="top" wrapText="1"/>
    </xf>
    <xf numFmtId="0" fontId="28" fillId="3" borderId="1" xfId="0" applyFont="1" applyFill="1" applyBorder="1">
      <alignment vertical="center"/>
    </xf>
    <xf numFmtId="0" fontId="28" fillId="3" borderId="6" xfId="0" applyFont="1" applyFill="1" applyBorder="1">
      <alignment vertical="center"/>
    </xf>
    <xf numFmtId="0" fontId="11" fillId="3" borderId="5" xfId="0" applyFont="1" applyFill="1" applyBorder="1" applyAlignment="1">
      <alignment horizontal="center" vertical="center"/>
    </xf>
    <xf numFmtId="0" fontId="28" fillId="3" borderId="1" xfId="0" applyFont="1" applyFill="1" applyBorder="1" applyAlignment="1">
      <alignment vertical="center" wrapText="1"/>
    </xf>
    <xf numFmtId="0" fontId="12" fillId="4" borderId="5" xfId="0" applyFont="1" applyFill="1" applyBorder="1" applyAlignment="1">
      <alignment horizontal="center" vertical="center" wrapText="1"/>
    </xf>
    <xf numFmtId="0" fontId="28" fillId="4" borderId="1" xfId="0" applyFont="1" applyFill="1" applyBorder="1" applyAlignment="1">
      <alignment horizontal="justify" vertical="top" wrapText="1"/>
    </xf>
    <xf numFmtId="0" fontId="28" fillId="4" borderId="1" xfId="0" applyFont="1" applyFill="1" applyBorder="1">
      <alignment vertical="center"/>
    </xf>
    <xf numFmtId="0" fontId="0" fillId="4" borderId="6" xfId="0" applyFill="1" applyBorder="1">
      <alignment vertical="center"/>
    </xf>
    <xf numFmtId="0" fontId="12" fillId="4" borderId="5" xfId="0" applyFont="1" applyFill="1" applyBorder="1" applyAlignment="1">
      <alignment horizontal="center" vertical="center"/>
    </xf>
    <xf numFmtId="0" fontId="28" fillId="4" borderId="1" xfId="0" applyFont="1" applyFill="1" applyBorder="1" applyAlignment="1">
      <alignment vertical="center" wrapText="1"/>
    </xf>
    <xf numFmtId="0" fontId="12" fillId="10" borderId="5" xfId="0" applyFont="1" applyFill="1" applyBorder="1" applyAlignment="1">
      <alignment horizontal="center" vertical="center" wrapText="1"/>
    </xf>
    <xf numFmtId="0" fontId="0" fillId="10" borderId="6" xfId="0" applyFill="1" applyBorder="1">
      <alignment vertical="center"/>
    </xf>
    <xf numFmtId="0" fontId="12" fillId="10" borderId="5" xfId="0" applyFont="1" applyFill="1" applyBorder="1" applyAlignment="1">
      <alignment horizontal="center" vertical="center"/>
    </xf>
    <xf numFmtId="0" fontId="12" fillId="11" borderId="5" xfId="0" applyFont="1" applyFill="1" applyBorder="1" applyAlignment="1">
      <alignment horizontal="center" vertical="center" wrapText="1"/>
    </xf>
    <xf numFmtId="0" fontId="28" fillId="11" borderId="1" xfId="0" applyFont="1" applyFill="1" applyBorder="1" applyAlignment="1">
      <alignment horizontal="justify" vertical="top" wrapText="1"/>
    </xf>
    <xf numFmtId="0" fontId="28" fillId="11" borderId="1" xfId="0" applyFont="1" applyFill="1" applyBorder="1">
      <alignment vertical="center"/>
    </xf>
    <xf numFmtId="0" fontId="0" fillId="11" borderId="6" xfId="0" applyFill="1" applyBorder="1">
      <alignment vertical="center"/>
    </xf>
    <xf numFmtId="0" fontId="12" fillId="11" borderId="5" xfId="0" applyFont="1" applyFill="1" applyBorder="1" applyAlignment="1">
      <alignment horizontal="center" vertical="center"/>
    </xf>
    <xf numFmtId="0" fontId="28" fillId="11" borderId="1" xfId="0" applyFont="1" applyFill="1" applyBorder="1" applyAlignment="1">
      <alignment horizontal="justify" vertical="center"/>
    </xf>
    <xf numFmtId="0" fontId="12" fillId="3" borderId="5" xfId="0" applyFont="1" applyFill="1" applyBorder="1" applyAlignment="1">
      <alignment horizontal="center" vertical="center" wrapText="1"/>
    </xf>
    <xf numFmtId="0" fontId="0" fillId="3" borderId="6" xfId="0" applyFill="1" applyBorder="1">
      <alignment vertical="center"/>
    </xf>
    <xf numFmtId="0" fontId="12" fillId="3" borderId="5" xfId="0" applyFont="1" applyFill="1" applyBorder="1" applyAlignment="1">
      <alignment horizontal="center" vertical="center"/>
    </xf>
    <xf numFmtId="0" fontId="11" fillId="11" borderId="5" xfId="0" applyFont="1" applyFill="1" applyBorder="1" applyAlignment="1">
      <alignment horizontal="center" vertical="center"/>
    </xf>
    <xf numFmtId="0" fontId="28" fillId="11" borderId="6" xfId="0" applyFont="1" applyFill="1" applyBorder="1">
      <alignment vertical="center"/>
    </xf>
    <xf numFmtId="0" fontId="28" fillId="11" borderId="1" xfId="0" applyFont="1" applyFill="1" applyBorder="1" applyAlignment="1">
      <alignment vertical="center" wrapText="1"/>
    </xf>
    <xf numFmtId="0" fontId="28" fillId="11" borderId="6" xfId="0" applyFont="1" applyFill="1" applyBorder="1" applyAlignment="1">
      <alignment horizontal="justify" vertical="center"/>
    </xf>
    <xf numFmtId="0" fontId="28" fillId="11" borderId="1" xfId="0" applyFont="1" applyFill="1" applyBorder="1" applyAlignment="1">
      <alignment horizontal="left" vertical="top" wrapText="1"/>
    </xf>
    <xf numFmtId="0" fontId="28" fillId="10" borderId="1" xfId="0" applyFont="1" applyFill="1" applyBorder="1" applyAlignment="1">
      <alignment horizontal="justify" vertical="center"/>
    </xf>
    <xf numFmtId="0" fontId="11" fillId="4" borderId="5" xfId="0" applyFont="1" applyFill="1" applyBorder="1" applyAlignment="1">
      <alignment horizontal="center" vertical="center" wrapText="1"/>
    </xf>
    <xf numFmtId="0" fontId="28" fillId="4" borderId="1" xfId="0" applyFont="1" applyFill="1" applyBorder="1" applyAlignment="1">
      <alignment horizontal="justify" vertical="center"/>
    </xf>
    <xf numFmtId="0" fontId="28" fillId="4" borderId="6" xfId="0" applyFont="1" applyFill="1" applyBorder="1">
      <alignment vertical="center"/>
    </xf>
    <xf numFmtId="0" fontId="11" fillId="4" borderId="5" xfId="0" applyFont="1" applyFill="1" applyBorder="1" applyAlignment="1">
      <alignment horizontal="center" vertical="center"/>
    </xf>
    <xf numFmtId="0" fontId="11" fillId="11" borderId="5" xfId="0" applyFont="1" applyFill="1" applyBorder="1" applyAlignment="1">
      <alignment horizontal="center" vertical="center" wrapText="1"/>
    </xf>
    <xf numFmtId="0" fontId="28" fillId="3" borderId="1" xfId="0" applyFont="1" applyFill="1" applyBorder="1" applyAlignment="1">
      <alignment horizontal="justify" vertical="center"/>
    </xf>
    <xf numFmtId="0" fontId="0" fillId="2" borderId="6" xfId="0" applyFill="1" applyBorder="1">
      <alignment vertical="center"/>
    </xf>
    <xf numFmtId="0" fontId="28" fillId="2" borderId="1" xfId="0" applyFont="1" applyFill="1" applyBorder="1" applyAlignment="1">
      <alignment vertical="center"/>
    </xf>
    <xf numFmtId="0" fontId="11" fillId="9" borderId="5" xfId="0" applyFont="1" applyFill="1" applyBorder="1" applyAlignment="1">
      <alignment horizontal="center" vertical="center" wrapText="1"/>
    </xf>
    <xf numFmtId="0" fontId="28" fillId="9" borderId="1" xfId="0" applyFont="1" applyFill="1" applyBorder="1" applyAlignment="1">
      <alignment horizontal="justify" vertical="top" wrapText="1"/>
    </xf>
    <xf numFmtId="0" fontId="28" fillId="9" borderId="1" xfId="0" applyFont="1" applyFill="1" applyBorder="1">
      <alignment vertical="center"/>
    </xf>
    <xf numFmtId="0" fontId="28" fillId="9" borderId="1" xfId="0" applyFont="1" applyFill="1" applyBorder="1" applyAlignment="1">
      <alignment vertical="center"/>
    </xf>
    <xf numFmtId="0" fontId="0" fillId="9" borderId="6" xfId="0" applyFill="1" applyBorder="1">
      <alignment vertical="center"/>
    </xf>
    <xf numFmtId="0" fontId="28" fillId="3" borderId="1" xfId="0" applyFont="1" applyFill="1" applyBorder="1" applyAlignment="1">
      <alignment vertical="center"/>
    </xf>
    <xf numFmtId="0" fontId="11" fillId="8" borderId="5" xfId="0" applyFont="1" applyFill="1" applyBorder="1" applyAlignment="1">
      <alignment horizontal="center" vertical="center" wrapText="1"/>
    </xf>
    <xf numFmtId="0" fontId="28" fillId="8" borderId="1" xfId="0" applyFont="1" applyFill="1" applyBorder="1">
      <alignment vertical="center"/>
    </xf>
    <xf numFmtId="0" fontId="28" fillId="8" borderId="1" xfId="0" applyFont="1" applyFill="1" applyBorder="1" applyAlignment="1">
      <alignment horizontal="justify" vertical="top" wrapText="1"/>
    </xf>
    <xf numFmtId="0" fontId="0" fillId="8" borderId="6" xfId="0" applyFill="1" applyBorder="1">
      <alignment vertical="center"/>
    </xf>
    <xf numFmtId="0" fontId="11" fillId="8" borderId="5" xfId="0" applyFont="1" applyFill="1" applyBorder="1" applyAlignment="1">
      <alignment horizontal="center" vertical="center"/>
    </xf>
    <xf numFmtId="0" fontId="11" fillId="9" borderId="5" xfId="0" applyFont="1" applyFill="1" applyBorder="1" applyAlignment="1">
      <alignment horizontal="center" vertical="center"/>
    </xf>
    <xf numFmtId="0" fontId="11" fillId="10" borderId="5" xfId="0" applyFont="1" applyFill="1" applyBorder="1" applyAlignment="1">
      <alignment horizontal="center" vertical="center" wrapText="1"/>
    </xf>
    <xf numFmtId="0" fontId="23" fillId="11" borderId="1" xfId="0" applyFont="1" applyFill="1" applyBorder="1" applyAlignment="1">
      <alignment horizontal="justify" vertical="top" wrapText="1"/>
    </xf>
    <xf numFmtId="0" fontId="11" fillId="11" borderId="7" xfId="0" applyFont="1" applyFill="1" applyBorder="1" applyAlignment="1">
      <alignment horizontal="center" vertical="center"/>
    </xf>
    <xf numFmtId="0" fontId="2" fillId="11" borderId="8" xfId="0" applyFont="1" applyFill="1" applyBorder="1" applyAlignment="1">
      <alignment horizontal="center" vertical="center"/>
    </xf>
    <xf numFmtId="0" fontId="28" fillId="11" borderId="8" xfId="0" applyFont="1" applyFill="1" applyBorder="1">
      <alignment vertical="center"/>
    </xf>
    <xf numFmtId="0" fontId="28" fillId="11" borderId="8" xfId="0" applyFont="1" applyFill="1" applyBorder="1" applyAlignment="1">
      <alignment horizontal="justify" vertical="center"/>
    </xf>
    <xf numFmtId="0" fontId="23" fillId="11" borderId="8" xfId="0" applyFont="1" applyFill="1" applyBorder="1">
      <alignment vertical="center"/>
    </xf>
    <xf numFmtId="0" fontId="0" fillId="11" borderId="9" xfId="0" applyFill="1" applyBorder="1">
      <alignment vertical="center"/>
    </xf>
    <xf numFmtId="0" fontId="0" fillId="0" borderId="10" xfId="0" applyBorder="1">
      <alignment vertical="center"/>
    </xf>
    <xf numFmtId="0" fontId="29" fillId="21" borderId="0" xfId="0" applyFont="1" applyFill="1" applyAlignment="1">
      <alignment horizontal="center" vertical="center"/>
    </xf>
    <xf numFmtId="0" fontId="30" fillId="2" borderId="2" xfId="0" applyFont="1" applyFill="1" applyBorder="1" applyAlignment="1">
      <alignment horizontal="center" vertical="center"/>
    </xf>
    <xf numFmtId="0" fontId="30" fillId="2" borderId="3" xfId="0" applyFont="1" applyFill="1" applyBorder="1" applyAlignment="1">
      <alignment horizontal="center" vertical="center"/>
    </xf>
    <xf numFmtId="0" fontId="21" fillId="2" borderId="3" xfId="0" applyFont="1" applyFill="1" applyBorder="1" applyAlignment="1">
      <alignment horizontal="center" vertical="center"/>
    </xf>
    <xf numFmtId="0" fontId="31" fillId="22" borderId="5" xfId="0" applyFont="1" applyFill="1" applyBorder="1" applyAlignment="1">
      <alignment horizontal="center" vertical="center"/>
    </xf>
    <xf numFmtId="0" fontId="32" fillId="22" borderId="1" xfId="0" applyFont="1" applyFill="1" applyBorder="1" applyAlignment="1">
      <alignment horizontal="center" vertical="center"/>
    </xf>
    <xf numFmtId="0" fontId="33" fillId="22" borderId="1" xfId="0" applyFont="1" applyFill="1" applyBorder="1" applyAlignment="1">
      <alignment horizontal="left" vertical="center"/>
    </xf>
    <xf numFmtId="0" fontId="34" fillId="23" borderId="1" xfId="0" applyFont="1" applyFill="1" applyBorder="1" applyAlignment="1">
      <alignment horizontal="center" vertical="center"/>
    </xf>
    <xf numFmtId="0" fontId="35" fillId="23" borderId="1" xfId="0" applyFont="1" applyFill="1" applyBorder="1" applyAlignment="1">
      <alignment horizontal="left" vertical="center" indent="1"/>
    </xf>
    <xf numFmtId="0" fontId="36" fillId="8" borderId="1" xfId="0" applyFont="1" applyFill="1" applyBorder="1" applyAlignment="1">
      <alignment horizontal="left" vertical="top" wrapText="1"/>
    </xf>
    <xf numFmtId="0" fontId="37" fillId="23" borderId="1" xfId="0" applyFont="1" applyFill="1" applyBorder="1" applyAlignment="1">
      <alignment horizontal="center" vertical="center"/>
    </xf>
    <xf numFmtId="0" fontId="38" fillId="23" borderId="1" xfId="0" applyFont="1" applyFill="1" applyBorder="1" applyAlignment="1">
      <alignment horizontal="left" vertical="center" indent="1"/>
    </xf>
    <xf numFmtId="0" fontId="36" fillId="8" borderId="1" xfId="0" applyFont="1" applyFill="1" applyBorder="1" applyAlignment="1">
      <alignment horizontal="left" vertical="top"/>
    </xf>
    <xf numFmtId="0" fontId="21" fillId="2" borderId="4" xfId="0" applyFont="1" applyFill="1" applyBorder="1" applyAlignment="1">
      <alignment horizontal="center" vertical="center"/>
    </xf>
    <xf numFmtId="0" fontId="36" fillId="8" borderId="6" xfId="0" applyFont="1" applyFill="1" applyBorder="1" applyAlignment="1">
      <alignment horizontal="center" vertical="center"/>
    </xf>
    <xf numFmtId="0" fontId="36" fillId="8" borderId="6" xfId="0" applyFont="1" applyFill="1" applyBorder="1" applyAlignment="1">
      <alignment horizontal="center" vertical="center" wrapText="1"/>
    </xf>
    <xf numFmtId="0" fontId="32" fillId="22" borderId="8" xfId="0" applyFont="1" applyFill="1" applyBorder="1" applyAlignment="1">
      <alignment horizontal="center" vertical="center"/>
    </xf>
    <xf numFmtId="0" fontId="33" fillId="22" borderId="8" xfId="0" applyFont="1" applyFill="1" applyBorder="1" applyAlignment="1">
      <alignment horizontal="left" vertical="center"/>
    </xf>
    <xf numFmtId="0" fontId="37" fillId="23" borderId="8" xfId="0" applyFont="1" applyFill="1" applyBorder="1" applyAlignment="1">
      <alignment horizontal="center" vertical="center"/>
    </xf>
    <xf numFmtId="0" fontId="38" fillId="23" borderId="8" xfId="0" applyFont="1" applyFill="1" applyBorder="1" applyAlignment="1">
      <alignment horizontal="left" vertical="center" indent="1"/>
    </xf>
    <xf numFmtId="0" fontId="36" fillId="8" borderId="8" xfId="0" applyFont="1" applyFill="1" applyBorder="1" applyAlignment="1">
      <alignment horizontal="left" vertical="top"/>
    </xf>
    <xf numFmtId="0" fontId="36" fillId="8" borderId="9" xfId="0" applyFont="1" applyFill="1" applyBorder="1" applyAlignment="1">
      <alignment horizontal="center" vertical="center"/>
    </xf>
    <xf numFmtId="0" fontId="39"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41" fillId="0" borderId="0" xfId="0" applyFont="1" applyFill="1" applyAlignment="1">
      <alignment vertical="center"/>
    </xf>
    <xf numFmtId="0" fontId="14" fillId="2" borderId="1" xfId="0" applyFont="1" applyFill="1" applyBorder="1" applyAlignment="1">
      <alignment horizontal="center" vertical="center"/>
    </xf>
    <xf numFmtId="0" fontId="42" fillId="2"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15" fillId="9" borderId="1" xfId="0" applyFont="1" applyFill="1" applyBorder="1" applyAlignment="1">
      <alignment horizontal="center" vertical="center"/>
    </xf>
    <xf numFmtId="0" fontId="43" fillId="9" borderId="1" xfId="0" applyFont="1" applyFill="1" applyBorder="1" applyAlignment="1">
      <alignment horizontal="left" vertical="center"/>
    </xf>
    <xf numFmtId="0" fontId="43" fillId="9" borderId="1" xfId="0" applyFont="1" applyFill="1" applyBorder="1" applyAlignment="1">
      <alignment horizontal="center" vertical="center"/>
    </xf>
    <xf numFmtId="0" fontId="18" fillId="9" borderId="1" xfId="0" applyFont="1" applyFill="1" applyBorder="1" applyAlignment="1">
      <alignment horizontal="center" vertical="center"/>
    </xf>
    <xf numFmtId="0" fontId="43" fillId="9" borderId="1" xfId="0" applyFont="1" applyFill="1" applyBorder="1" applyAlignment="1">
      <alignment horizontal="left" vertical="center" wrapText="1"/>
    </xf>
    <xf numFmtId="0" fontId="18" fillId="4" borderId="1" xfId="0" applyFont="1" applyFill="1" applyBorder="1" applyAlignment="1">
      <alignment horizontal="center" vertical="center" wrapText="1"/>
    </xf>
    <xf numFmtId="0" fontId="15" fillId="4" borderId="1" xfId="0" applyFont="1" applyFill="1" applyBorder="1" applyAlignment="1">
      <alignment horizontal="center" vertical="center"/>
    </xf>
    <xf numFmtId="0" fontId="43" fillId="4" borderId="1" xfId="0" applyFont="1" applyFill="1" applyBorder="1" applyAlignment="1">
      <alignment horizontal="left" vertical="center"/>
    </xf>
    <xf numFmtId="0" fontId="43" fillId="4" borderId="1" xfId="0" applyFont="1" applyFill="1" applyBorder="1" applyAlignment="1">
      <alignment horizontal="left" vertical="center" wrapText="1"/>
    </xf>
    <xf numFmtId="0" fontId="43" fillId="4" borderId="1" xfId="0" applyFont="1" applyFill="1" applyBorder="1" applyAlignment="1">
      <alignment horizontal="center" vertical="center"/>
    </xf>
    <xf numFmtId="0" fontId="18" fillId="4" borderId="1" xfId="0" applyFont="1" applyFill="1" applyBorder="1" applyAlignment="1">
      <alignment horizontal="center" vertical="center"/>
    </xf>
    <xf numFmtId="0" fontId="18" fillId="10" borderId="1" xfId="0" applyFont="1" applyFill="1" applyBorder="1" applyAlignment="1">
      <alignment horizontal="center" vertical="center" wrapText="1"/>
    </xf>
    <xf numFmtId="0" fontId="15" fillId="10" borderId="1" xfId="0" applyFont="1" applyFill="1" applyBorder="1" applyAlignment="1">
      <alignment horizontal="center" vertical="center"/>
    </xf>
    <xf numFmtId="0" fontId="43" fillId="10" borderId="1" xfId="0" applyFont="1" applyFill="1" applyBorder="1" applyAlignment="1">
      <alignment horizontal="left" vertical="center"/>
    </xf>
    <xf numFmtId="0" fontId="43" fillId="10" borderId="1" xfId="0" applyFont="1" applyFill="1" applyBorder="1" applyAlignment="1">
      <alignment horizontal="left" vertical="center" wrapText="1"/>
    </xf>
    <xf numFmtId="0" fontId="43" fillId="10" borderId="1" xfId="0" applyFont="1" applyFill="1" applyBorder="1" applyAlignment="1">
      <alignment horizontal="center" vertical="center"/>
    </xf>
    <xf numFmtId="0" fontId="18" fillId="10" borderId="1" xfId="0" applyFont="1" applyFill="1" applyBorder="1" applyAlignment="1">
      <alignment horizontal="center" vertical="center"/>
    </xf>
    <xf numFmtId="0" fontId="44" fillId="2" borderId="0" xfId="0" applyFont="1" applyFill="1" applyAlignment="1">
      <alignment horizontal="center" vertical="center"/>
    </xf>
    <xf numFmtId="0" fontId="44" fillId="2" borderId="1" xfId="0" applyFont="1" applyFill="1" applyBorder="1" applyAlignment="1">
      <alignment horizontal="center" vertical="center"/>
    </xf>
    <xf numFmtId="0" fontId="45" fillId="2" borderId="1" xfId="0" applyFont="1" applyFill="1" applyBorder="1" applyAlignment="1">
      <alignment horizontal="center" vertical="center"/>
    </xf>
    <xf numFmtId="49" fontId="45" fillId="2" borderId="1" xfId="0" applyNumberFormat="1" applyFont="1" applyFill="1" applyBorder="1" applyAlignment="1">
      <alignment horizontal="center" vertical="center" wrapText="1"/>
    </xf>
    <xf numFmtId="0" fontId="12" fillId="9" borderId="1" xfId="0" applyFont="1" applyFill="1" applyBorder="1" applyAlignment="1">
      <alignment horizontal="center" vertical="center"/>
    </xf>
    <xf numFmtId="0" fontId="12" fillId="9" borderId="1" xfId="0" applyFont="1" applyFill="1" applyBorder="1" applyAlignment="1">
      <alignment horizontal="left" vertical="center"/>
    </xf>
    <xf numFmtId="0" fontId="0" fillId="0" borderId="0" xfId="0" applyAlignment="1">
      <alignment horizontal="left" vertical="center"/>
    </xf>
    <xf numFmtId="0" fontId="13" fillId="17" borderId="11" xfId="0" applyFont="1" applyFill="1" applyBorder="1" applyAlignment="1">
      <alignment horizontal="center" vertical="center"/>
    </xf>
    <xf numFmtId="0" fontId="13" fillId="17" borderId="0" xfId="0" applyFont="1" applyFill="1" applyAlignment="1">
      <alignment horizontal="center" vertical="center"/>
    </xf>
    <xf numFmtId="0" fontId="46" fillId="22" borderId="12" xfId="0" applyFont="1" applyFill="1" applyBorder="1">
      <alignment vertical="center"/>
    </xf>
    <xf numFmtId="0" fontId="47" fillId="0" borderId="1" xfId="0" applyFont="1" applyBorder="1" applyAlignment="1">
      <alignment horizontal="center" vertical="center"/>
    </xf>
    <xf numFmtId="0" fontId="48" fillId="23" borderId="1" xfId="0" applyFont="1" applyFill="1" applyBorder="1">
      <alignment vertical="center"/>
    </xf>
    <xf numFmtId="0" fontId="47" fillId="2" borderId="1" xfId="0" applyFont="1" applyFill="1" applyBorder="1">
      <alignment vertical="center"/>
    </xf>
    <xf numFmtId="0" fontId="47" fillId="0" borderId="1" xfId="0" applyFont="1" applyBorder="1">
      <alignment vertical="center"/>
    </xf>
    <xf numFmtId="49" fontId="48" fillId="23" borderId="1" xfId="0" applyNumberFormat="1" applyFont="1" applyFill="1" applyBorder="1" applyAlignment="1">
      <alignment vertical="center"/>
    </xf>
    <xf numFmtId="49" fontId="47" fillId="2" borderId="1" xfId="0" applyNumberFormat="1" applyFont="1" applyFill="1" applyBorder="1" applyAlignment="1">
      <alignment vertical="center" wrapText="1"/>
    </xf>
    <xf numFmtId="0" fontId="32" fillId="0" borderId="0" xfId="0" applyFont="1">
      <alignment vertical="center"/>
    </xf>
    <xf numFmtId="0" fontId="1" fillId="24" borderId="1" xfId="0" applyFont="1" applyFill="1" applyBorder="1" applyAlignment="1">
      <alignment horizontal="center" vertical="center"/>
    </xf>
    <xf numFmtId="0" fontId="0" fillId="24" borderId="1" xfId="0" applyFill="1" applyBorder="1" applyAlignment="1">
      <alignment horizontal="center" vertical="center"/>
    </xf>
    <xf numFmtId="0" fontId="32" fillId="24" borderId="1" xfId="0" applyFont="1" applyFill="1" applyBorder="1" applyAlignment="1">
      <alignment horizontal="center" vertical="center"/>
    </xf>
    <xf numFmtId="0" fontId="6" fillId="17" borderId="1" xfId="0" applyFont="1" applyFill="1" applyBorder="1" applyAlignment="1">
      <alignment horizontal="center" vertical="center"/>
    </xf>
    <xf numFmtId="0" fontId="49" fillId="17" borderId="1" xfId="0" applyFont="1" applyFill="1" applyBorder="1" applyAlignment="1">
      <alignment horizontal="center" vertical="center"/>
    </xf>
    <xf numFmtId="0" fontId="6" fillId="11" borderId="13" xfId="0" applyFont="1" applyFill="1" applyBorder="1" applyAlignment="1">
      <alignment horizontal="center" vertical="center" wrapText="1"/>
    </xf>
    <xf numFmtId="0" fontId="50" fillId="11" borderId="1" xfId="0" applyFont="1" applyFill="1" applyBorder="1" applyAlignment="1">
      <alignment horizontal="left" vertical="center" wrapText="1"/>
    </xf>
    <xf numFmtId="0" fontId="51" fillId="11" borderId="1" xfId="0" applyFont="1" applyFill="1" applyBorder="1" applyAlignment="1">
      <alignment horizontal="justify" vertical="top" wrapText="1"/>
    </xf>
    <xf numFmtId="0" fontId="6" fillId="11" borderId="14" xfId="0" applyFont="1" applyFill="1" applyBorder="1" applyAlignment="1">
      <alignment horizontal="center" vertical="center" wrapText="1"/>
    </xf>
    <xf numFmtId="0" fontId="6" fillId="11"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50" fillId="3" borderId="1" xfId="0" applyFont="1" applyFill="1" applyBorder="1" applyAlignment="1">
      <alignment horizontal="left" vertical="center" wrapText="1"/>
    </xf>
    <xf numFmtId="0" fontId="51" fillId="3" borderId="1" xfId="0" applyFont="1" applyFill="1" applyBorder="1" applyAlignment="1">
      <alignment horizontal="justify" vertical="top" wrapText="1"/>
    </xf>
    <xf numFmtId="0" fontId="6" fillId="3" borderId="14" xfId="0" applyFont="1" applyFill="1" applyBorder="1" applyAlignment="1">
      <alignment horizontal="center" vertical="center" wrapText="1"/>
    </xf>
    <xf numFmtId="0" fontId="50" fillId="3" borderId="1" xfId="0" applyFont="1" applyFill="1" applyBorder="1" applyAlignment="1">
      <alignment horizontal="left" vertical="center"/>
    </xf>
    <xf numFmtId="0" fontId="51" fillId="3" borderId="1" xfId="0" applyFont="1" applyFill="1" applyBorder="1">
      <alignment vertical="center"/>
    </xf>
    <xf numFmtId="0" fontId="51" fillId="3" borderId="1" xfId="0" applyFont="1" applyFill="1" applyBorder="1" applyAlignment="1">
      <alignment horizontal="justify" vertical="center"/>
    </xf>
    <xf numFmtId="0" fontId="6" fillId="3" borderId="12"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50" fillId="10" borderId="1" xfId="0" applyFont="1" applyFill="1" applyBorder="1" applyAlignment="1">
      <alignment horizontal="left" vertical="center" wrapText="1"/>
    </xf>
    <xf numFmtId="0" fontId="51" fillId="10" borderId="1" xfId="0" applyFont="1" applyFill="1" applyBorder="1" applyAlignment="1">
      <alignment horizontal="justify" vertical="top" wrapText="1"/>
    </xf>
    <xf numFmtId="0" fontId="6" fillId="10" borderId="1" xfId="0" applyFont="1" applyFill="1" applyBorder="1" applyAlignment="1">
      <alignment horizontal="center" vertical="center"/>
    </xf>
    <xf numFmtId="0" fontId="50" fillId="10" borderId="1" xfId="0" applyFont="1" applyFill="1" applyBorder="1" applyAlignment="1">
      <alignment horizontal="left" vertical="center"/>
    </xf>
    <xf numFmtId="0" fontId="51" fillId="10" borderId="1" xfId="0" applyFont="1" applyFill="1" applyBorder="1" applyAlignment="1">
      <alignment horizontal="justify" vertical="center"/>
    </xf>
    <xf numFmtId="0" fontId="51" fillId="10" borderId="1" xfId="0" applyFont="1" applyFill="1" applyBorder="1">
      <alignment vertical="center"/>
    </xf>
    <xf numFmtId="0" fontId="52" fillId="10" borderId="1" xfId="0" applyFont="1" applyFill="1" applyBorder="1" applyAlignment="1">
      <alignment horizontal="left" vertical="center"/>
    </xf>
    <xf numFmtId="0" fontId="6" fillId="3" borderId="1" xfId="0" applyFont="1" applyFill="1" applyBorder="1" applyAlignment="1">
      <alignment horizontal="center" vertical="center"/>
    </xf>
    <xf numFmtId="0" fontId="6" fillId="11" borderId="1" xfId="0" applyFont="1" applyFill="1" applyBorder="1" applyAlignment="1">
      <alignment horizontal="center" vertical="center"/>
    </xf>
    <xf numFmtId="0" fontId="6" fillId="10" borderId="13" xfId="0" applyFont="1" applyFill="1" applyBorder="1" applyAlignment="1">
      <alignment horizontal="center" vertical="center"/>
    </xf>
    <xf numFmtId="0" fontId="6" fillId="10" borderId="14" xfId="0" applyFont="1" applyFill="1" applyBorder="1" applyAlignment="1">
      <alignment horizontal="center" vertical="center"/>
    </xf>
    <xf numFmtId="0" fontId="6" fillId="10" borderId="12" xfId="0" applyFont="1" applyFill="1" applyBorder="1" applyAlignment="1">
      <alignment horizontal="center" vertical="center"/>
    </xf>
    <xf numFmtId="0" fontId="6" fillId="3" borderId="1"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50" fillId="2" borderId="1" xfId="0" applyFont="1" applyFill="1" applyBorder="1">
      <alignment vertical="center"/>
    </xf>
    <xf numFmtId="0" fontId="51" fillId="2" borderId="1" xfId="0" applyFont="1" applyFill="1" applyBorder="1">
      <alignment vertical="center"/>
    </xf>
    <xf numFmtId="0" fontId="6" fillId="2" borderId="14" xfId="0" applyFont="1" applyFill="1" applyBorder="1" applyAlignment="1">
      <alignment horizontal="center" vertical="center" wrapText="1"/>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6" fillId="2" borderId="12" xfId="0" applyFont="1" applyFill="1" applyBorder="1" applyAlignment="1">
      <alignment horizontal="center" vertical="center" wrapText="1"/>
    </xf>
    <xf numFmtId="0" fontId="53" fillId="13" borderId="0" xfId="0" applyFont="1" applyFill="1" applyAlignment="1">
      <alignment horizontal="center" vertical="center"/>
    </xf>
    <xf numFmtId="0" fontId="0" fillId="13" borderId="0" xfId="0" applyFill="1" applyAlignment="1">
      <alignment horizontal="center" vertical="center"/>
    </xf>
    <xf numFmtId="0" fontId="54" fillId="15" borderId="18" xfId="0" applyNumberFormat="1" applyFont="1" applyFill="1" applyBorder="1" applyAlignment="1">
      <alignment horizontal="center" vertical="center" wrapText="1"/>
    </xf>
    <xf numFmtId="0" fontId="12" fillId="0" borderId="0" xfId="0" applyFont="1" applyAlignment="1">
      <alignment horizontal="center" vertical="center"/>
    </xf>
    <xf numFmtId="0" fontId="55" fillId="0" borderId="18" xfId="0" applyNumberFormat="1" applyFont="1" applyFill="1" applyBorder="1" applyAlignment="1">
      <alignment horizontal="left" vertical="center" wrapText="1"/>
    </xf>
    <xf numFmtId="0" fontId="55" fillId="0" borderId="18" xfId="0" applyNumberFormat="1" applyFont="1" applyFill="1" applyBorder="1" applyAlignment="1">
      <alignment horizontal="center" vertical="center" wrapText="1"/>
    </xf>
    <xf numFmtId="0" fontId="55" fillId="0" borderId="19" xfId="0" applyNumberFormat="1" applyFont="1" applyFill="1" applyBorder="1" applyAlignment="1">
      <alignment vertical="top" wrapText="1"/>
    </xf>
    <xf numFmtId="0" fontId="55" fillId="0" borderId="19" xfId="0" applyNumberFormat="1" applyFont="1" applyFill="1" applyBorder="1" applyAlignment="1">
      <alignment horizontal="center" vertical="top" wrapText="1"/>
    </xf>
    <xf numFmtId="0" fontId="0" fillId="0" borderId="0" xfId="0" applyAlignment="1">
      <alignment horizontal="center" vertical="center"/>
    </xf>
    <xf numFmtId="0" fontId="21" fillId="15" borderId="0" xfId="0" applyFont="1" applyFill="1" applyAlignment="1">
      <alignment horizontal="center" vertical="center"/>
    </xf>
    <xf numFmtId="0" fontId="0" fillId="15" borderId="0" xfId="0" applyFill="1" applyAlignment="1">
      <alignment horizontal="center" vertical="center"/>
    </xf>
    <xf numFmtId="0" fontId="0" fillId="25" borderId="20" xfId="0" applyFont="1" applyFill="1" applyBorder="1" applyAlignment="1">
      <alignment horizontal="left" vertical="center" textRotation="255"/>
    </xf>
    <xf numFmtId="0" fontId="56" fillId="25" borderId="21" xfId="0" applyFont="1" applyFill="1" applyBorder="1" applyAlignment="1">
      <alignment horizontal="center" vertical="center"/>
    </xf>
    <xf numFmtId="0" fontId="0" fillId="25" borderId="21" xfId="0" applyFill="1" applyBorder="1" applyAlignment="1">
      <alignment horizontal="left" vertical="center"/>
    </xf>
    <xf numFmtId="176" fontId="57" fillId="25" borderId="21" xfId="6" applyNumberFormat="1" applyFont="1" applyFill="1" applyBorder="1" applyAlignment="1">
      <alignment horizontal="center" vertical="center"/>
    </xf>
    <xf numFmtId="0" fontId="57" fillId="25" borderId="21" xfId="6" applyFont="1" applyFill="1" applyBorder="1" applyAlignment="1">
      <alignment horizontal="center" vertical="center"/>
    </xf>
    <xf numFmtId="0" fontId="0" fillId="0" borderId="0" xfId="0" applyFont="1" applyFill="1" applyAlignment="1">
      <alignment horizontal="left" vertical="center" textRotation="255"/>
    </xf>
    <xf numFmtId="0" fontId="0" fillId="0" borderId="0" xfId="0" applyFill="1" applyAlignment="1">
      <alignment horizontal="left" vertical="center"/>
    </xf>
    <xf numFmtId="0" fontId="58" fillId="26" borderId="22" xfId="0" applyFont="1" applyFill="1" applyBorder="1" applyAlignment="1">
      <alignment horizontal="center" vertical="center"/>
    </xf>
    <xf numFmtId="0" fontId="0" fillId="26" borderId="23" xfId="0" applyFont="1" applyFill="1" applyBorder="1" applyAlignment="1">
      <alignment horizontal="center" vertical="center"/>
    </xf>
    <xf numFmtId="0" fontId="59" fillId="26" borderId="24" xfId="0" applyFont="1" applyFill="1" applyBorder="1" applyAlignment="1">
      <alignment horizontal="right" vertical="center" indent="1"/>
    </xf>
    <xf numFmtId="0" fontId="59" fillId="26" borderId="25" xfId="0" applyFont="1" applyFill="1" applyBorder="1" applyAlignment="1">
      <alignment horizontal="right" vertical="center" indent="1"/>
    </xf>
    <xf numFmtId="0" fontId="60" fillId="2" borderId="25" xfId="0" applyFont="1" applyFill="1" applyBorder="1" applyAlignment="1">
      <alignment horizontal="left" vertical="center" indent="1"/>
    </xf>
    <xf numFmtId="0" fontId="61" fillId="26" borderId="26" xfId="0" applyFont="1" applyFill="1" applyBorder="1" applyAlignment="1">
      <alignment horizontal="right" vertical="center" wrapText="1" indent="1"/>
    </xf>
    <xf numFmtId="0" fontId="61" fillId="26" borderId="27" xfId="0" applyFont="1" applyFill="1" applyBorder="1" applyAlignment="1">
      <alignment horizontal="right" vertical="center" wrapText="1" indent="1"/>
    </xf>
    <xf numFmtId="0" fontId="60" fillId="2" borderId="28" xfId="0" applyFont="1" applyFill="1" applyBorder="1" applyAlignment="1">
      <alignment horizontal="left" vertical="center" indent="1"/>
    </xf>
    <xf numFmtId="0" fontId="60" fillId="2" borderId="29" xfId="0" applyFont="1" applyFill="1" applyBorder="1" applyAlignment="1">
      <alignment horizontal="left" vertical="center" indent="1"/>
    </xf>
    <xf numFmtId="0" fontId="62" fillId="26" borderId="22" xfId="0" applyFont="1" applyFill="1" applyBorder="1" applyAlignment="1">
      <alignment horizontal="center" vertical="center"/>
    </xf>
    <xf numFmtId="0" fontId="59" fillId="26" borderId="23" xfId="0" applyFont="1" applyFill="1" applyBorder="1" applyAlignment="1">
      <alignment horizontal="center" vertical="center"/>
    </xf>
    <xf numFmtId="0" fontId="59" fillId="26" borderId="30" xfId="0" applyFont="1" applyFill="1" applyBorder="1" applyAlignment="1">
      <alignment horizontal="right" vertical="center" indent="1"/>
    </xf>
    <xf numFmtId="0" fontId="59" fillId="26" borderId="31" xfId="0" applyFont="1" applyFill="1" applyBorder="1" applyAlignment="1">
      <alignment horizontal="right" vertical="center" indent="1"/>
    </xf>
    <xf numFmtId="0" fontId="63" fillId="2" borderId="31" xfId="0" applyFont="1" applyFill="1" applyBorder="1" applyAlignment="1">
      <alignment horizontal="left" vertical="center" indent="1"/>
    </xf>
    <xf numFmtId="0" fontId="59" fillId="26" borderId="32" xfId="0" applyFont="1" applyFill="1" applyBorder="1" applyAlignment="1">
      <alignment horizontal="right" vertical="center" indent="1"/>
    </xf>
    <xf numFmtId="0" fontId="59" fillId="26" borderId="33" xfId="0" applyFont="1" applyFill="1" applyBorder="1" applyAlignment="1">
      <alignment horizontal="right" vertical="center" indent="1"/>
    </xf>
    <xf numFmtId="0" fontId="63" fillId="2" borderId="33" xfId="0" applyFont="1" applyFill="1" applyBorder="1" applyAlignment="1">
      <alignment horizontal="left" vertical="center" indent="1"/>
    </xf>
    <xf numFmtId="0" fontId="59" fillId="26" borderId="34" xfId="0" applyFont="1" applyFill="1" applyBorder="1" applyAlignment="1">
      <alignment horizontal="right" vertical="center" indent="1"/>
    </xf>
    <xf numFmtId="0" fontId="59" fillId="26" borderId="35" xfId="0" applyFont="1" applyFill="1" applyBorder="1" applyAlignment="1">
      <alignment horizontal="right" vertical="center" indent="1"/>
    </xf>
    <xf numFmtId="0" fontId="63" fillId="2" borderId="35" xfId="0" applyFont="1" applyFill="1" applyBorder="1" applyAlignment="1">
      <alignment horizontal="left" vertical="center" indent="1"/>
    </xf>
    <xf numFmtId="0" fontId="64" fillId="26" borderId="36" xfId="0" applyFont="1" applyFill="1" applyBorder="1" applyAlignment="1">
      <alignment horizontal="right" vertical="center" indent="1"/>
    </xf>
    <xf numFmtId="0" fontId="65" fillId="26" borderId="0" xfId="0" applyFont="1" applyFill="1" applyAlignment="1">
      <alignment horizontal="right" vertical="center" indent="1"/>
    </xf>
    <xf numFmtId="0" fontId="66" fillId="26" borderId="37" xfId="0" applyFont="1" applyFill="1" applyBorder="1" applyAlignment="1">
      <alignment horizontal="left" vertical="center" indent="1"/>
    </xf>
    <xf numFmtId="0" fontId="66" fillId="26" borderId="29" xfId="0" applyFont="1" applyFill="1" applyBorder="1" applyAlignment="1">
      <alignment horizontal="left" vertical="center" indent="1"/>
    </xf>
    <xf numFmtId="0" fontId="62" fillId="26" borderId="24" xfId="0" applyFont="1" applyFill="1" applyBorder="1" applyAlignment="1">
      <alignment horizontal="center" vertical="center"/>
    </xf>
    <xf numFmtId="0" fontId="0" fillId="26" borderId="25" xfId="0" applyFill="1" applyBorder="1" applyAlignment="1">
      <alignment horizontal="center" vertical="center"/>
    </xf>
    <xf numFmtId="0" fontId="59" fillId="26" borderId="38" xfId="0" applyFont="1" applyFill="1" applyBorder="1" applyAlignment="1">
      <alignment horizontal="right" vertical="center" wrapText="1" indent="2"/>
    </xf>
    <xf numFmtId="0" fontId="59" fillId="26" borderId="39" xfId="0" applyFont="1" applyFill="1" applyBorder="1" applyAlignment="1">
      <alignment horizontal="right" vertical="center" indent="2"/>
    </xf>
    <xf numFmtId="0" fontId="63" fillId="2" borderId="39" xfId="0" applyNumberFormat="1" applyFont="1" applyFill="1" applyBorder="1" applyAlignment="1" applyProtection="1">
      <alignment horizontal="left" vertical="center" wrapText="1" indent="2"/>
    </xf>
    <xf numFmtId="0" fontId="63" fillId="2" borderId="39" xfId="0" applyNumberFormat="1" applyFont="1" applyFill="1" applyBorder="1" applyAlignment="1" applyProtection="1">
      <alignment horizontal="left" vertical="center" indent="2"/>
    </xf>
    <xf numFmtId="0" fontId="59" fillId="26" borderId="32" xfId="0" applyFont="1" applyFill="1" applyBorder="1" applyAlignment="1">
      <alignment horizontal="right" vertical="center" indent="2"/>
    </xf>
    <xf numFmtId="0" fontId="59" fillId="26" borderId="33" xfId="0" applyFont="1" applyFill="1" applyBorder="1" applyAlignment="1">
      <alignment horizontal="right" vertical="center" indent="2"/>
    </xf>
    <xf numFmtId="0" fontId="63" fillId="2" borderId="33" xfId="0" applyNumberFormat="1" applyFont="1" applyFill="1" applyBorder="1" applyAlignment="1" applyProtection="1">
      <alignment horizontal="left" vertical="center" indent="2"/>
    </xf>
    <xf numFmtId="0" fontId="65" fillId="26" borderId="40" xfId="0" applyFont="1" applyFill="1" applyBorder="1" applyAlignment="1">
      <alignment horizontal="right" vertical="center" indent="2"/>
    </xf>
    <xf numFmtId="0" fontId="67" fillId="26" borderId="41" xfId="0" applyFont="1" applyFill="1" applyBorder="1" applyAlignment="1">
      <alignment horizontal="right" vertical="center" indent="2"/>
    </xf>
    <xf numFmtId="0" fontId="67" fillId="26" borderId="42" xfId="0" applyFont="1" applyFill="1" applyBorder="1" applyAlignment="1">
      <alignment horizontal="right" vertical="center" indent="1"/>
    </xf>
    <xf numFmtId="0" fontId="67" fillId="26" borderId="43" xfId="0" applyFont="1" applyFill="1" applyBorder="1" applyAlignment="1">
      <alignment horizontal="right" vertical="center" indent="1"/>
    </xf>
    <xf numFmtId="0" fontId="68" fillId="26" borderId="26" xfId="0" applyFont="1" applyFill="1" applyBorder="1" applyAlignment="1">
      <alignment horizontal="left" vertical="center" indent="1"/>
    </xf>
    <xf numFmtId="0" fontId="69" fillId="26" borderId="27" xfId="0" applyFont="1" applyFill="1" applyBorder="1" applyAlignment="1">
      <alignment horizontal="left" vertical="center" indent="1"/>
    </xf>
    <xf numFmtId="0" fontId="70" fillId="26" borderId="37" xfId="0" applyFont="1" applyFill="1" applyBorder="1" applyAlignment="1">
      <alignment horizontal="left" vertical="center" indent="1"/>
    </xf>
    <xf numFmtId="0" fontId="70" fillId="26" borderId="44" xfId="0" applyFont="1" applyFill="1" applyBorder="1" applyAlignment="1">
      <alignment horizontal="right" vertical="center" indent="2"/>
    </xf>
    <xf numFmtId="0" fontId="70" fillId="2" borderId="29" xfId="0" applyFont="1" applyFill="1" applyBorder="1" applyAlignment="1">
      <alignment horizontal="left" vertical="center" indent="2"/>
    </xf>
    <xf numFmtId="0" fontId="70" fillId="26" borderId="45" xfId="0" applyFont="1" applyFill="1" applyBorder="1" applyAlignment="1">
      <alignment horizontal="left" vertical="center" indent="1"/>
    </xf>
    <xf numFmtId="0" fontId="70" fillId="26" borderId="46" xfId="0" applyFont="1" applyFill="1" applyBorder="1" applyAlignment="1">
      <alignment horizontal="right" vertical="center" indent="2"/>
    </xf>
    <xf numFmtId="0" fontId="70" fillId="2" borderId="47" xfId="0" applyFont="1" applyFill="1" applyBorder="1" applyAlignment="1">
      <alignment horizontal="left" vertical="center" indent="2"/>
    </xf>
    <xf numFmtId="0" fontId="71" fillId="26" borderId="37" xfId="0" applyFont="1" applyFill="1" applyBorder="1" applyAlignment="1">
      <alignment vertical="top" wrapText="1"/>
    </xf>
    <xf numFmtId="0" fontId="72" fillId="26" borderId="29" xfId="0" applyFont="1" applyFill="1" applyBorder="1" applyAlignment="1">
      <alignment horizontal="right" vertical="top" wrapText="1"/>
    </xf>
    <xf numFmtId="0" fontId="73" fillId="26" borderId="29" xfId="0" applyFont="1" applyFill="1" applyBorder="1" applyAlignment="1">
      <alignment horizontal="left" vertical="top" wrapText="1" indent="7"/>
    </xf>
    <xf numFmtId="0" fontId="74" fillId="26" borderId="29" xfId="0" applyFont="1" applyFill="1" applyBorder="1" applyAlignment="1">
      <alignment horizontal="right" vertical="center" wrapText="1"/>
    </xf>
    <xf numFmtId="0" fontId="75" fillId="27" borderId="1" xfId="0" applyFont="1" applyFill="1" applyBorder="1" applyAlignment="1">
      <alignment horizontal="center" vertical="center"/>
    </xf>
    <xf numFmtId="0" fontId="76" fillId="27" borderId="13" xfId="0" applyFont="1" applyFill="1" applyBorder="1" applyAlignment="1">
      <alignment horizontal="center" vertical="center"/>
    </xf>
    <xf numFmtId="0" fontId="2" fillId="8" borderId="1" xfId="0" applyFont="1" applyFill="1" applyBorder="1" applyAlignment="1">
      <alignment horizontal="center" vertical="center" textRotation="255" wrapText="1"/>
    </xf>
    <xf numFmtId="0" fontId="12" fillId="8" borderId="1" xfId="0" applyFont="1" applyFill="1" applyBorder="1">
      <alignment vertical="center"/>
    </xf>
    <xf numFmtId="0" fontId="2" fillId="8" borderId="1" xfId="0" applyFont="1" applyFill="1" applyBorder="1" applyAlignment="1">
      <alignment horizontal="center" vertical="center" textRotation="255"/>
    </xf>
    <xf numFmtId="0" fontId="2" fillId="2" borderId="1" xfId="0" applyFont="1" applyFill="1" applyBorder="1" applyAlignment="1">
      <alignment horizontal="center" vertical="center" textRotation="255"/>
    </xf>
    <xf numFmtId="0" fontId="12" fillId="2" borderId="1" xfId="0" applyFont="1" applyFill="1" applyBorder="1">
      <alignment vertical="center"/>
    </xf>
    <xf numFmtId="0" fontId="2" fillId="9" borderId="1" xfId="0" applyFont="1" applyFill="1" applyBorder="1" applyAlignment="1">
      <alignment horizontal="center" vertical="center" textRotation="255"/>
    </xf>
    <xf numFmtId="0" fontId="12" fillId="9" borderId="1" xfId="0" applyFont="1" applyFill="1" applyBorder="1">
      <alignment vertical="center"/>
    </xf>
    <xf numFmtId="0" fontId="2" fillId="4" borderId="1" xfId="0" applyFont="1" applyFill="1" applyBorder="1" applyAlignment="1">
      <alignment horizontal="center" vertical="center" textRotation="255"/>
    </xf>
    <xf numFmtId="0" fontId="12" fillId="4" borderId="1" xfId="0" applyFont="1" applyFill="1" applyBorder="1">
      <alignment vertical="center"/>
    </xf>
    <xf numFmtId="0" fontId="57" fillId="25" borderId="48" xfId="6" applyFont="1" applyFill="1" applyBorder="1" applyAlignment="1">
      <alignment horizontal="center" vertical="center"/>
    </xf>
    <xf numFmtId="0" fontId="0" fillId="26" borderId="49" xfId="0" applyFont="1" applyFill="1" applyBorder="1" applyAlignment="1">
      <alignment horizontal="center" vertical="center"/>
    </xf>
    <xf numFmtId="0" fontId="60" fillId="2" borderId="50" xfId="0" applyFont="1" applyFill="1" applyBorder="1" applyAlignment="1">
      <alignment horizontal="left" vertical="center" indent="1"/>
    </xf>
    <xf numFmtId="0" fontId="60" fillId="2" borderId="51" xfId="0" applyFont="1" applyFill="1" applyBorder="1" applyAlignment="1">
      <alignment horizontal="left" vertical="center" indent="1"/>
    </xf>
    <xf numFmtId="0" fontId="59" fillId="26" borderId="49" xfId="0" applyFont="1" applyFill="1" applyBorder="1" applyAlignment="1">
      <alignment horizontal="center" vertical="center"/>
    </xf>
    <xf numFmtId="0" fontId="63" fillId="2" borderId="52" xfId="0" applyFont="1" applyFill="1" applyBorder="1" applyAlignment="1">
      <alignment horizontal="left" vertical="center" indent="1"/>
    </xf>
    <xf numFmtId="0" fontId="63" fillId="2" borderId="53" xfId="0" applyFont="1" applyFill="1" applyBorder="1" applyAlignment="1">
      <alignment horizontal="left" vertical="center" indent="1"/>
    </xf>
    <xf numFmtId="0" fontId="63" fillId="2" borderId="54" xfId="0" applyFont="1" applyFill="1" applyBorder="1" applyAlignment="1">
      <alignment horizontal="left" vertical="center" indent="1"/>
    </xf>
    <xf numFmtId="0" fontId="65" fillId="26" borderId="55" xfId="0" applyFont="1" applyFill="1" applyBorder="1" applyAlignment="1">
      <alignment horizontal="right" vertical="center" indent="1"/>
    </xf>
    <xf numFmtId="0" fontId="66" fillId="26" borderId="51" xfId="0" applyFont="1" applyFill="1" applyBorder="1" applyAlignment="1">
      <alignment horizontal="left" vertical="center" indent="1"/>
    </xf>
    <xf numFmtId="0" fontId="0" fillId="26" borderId="50" xfId="0" applyFill="1" applyBorder="1" applyAlignment="1">
      <alignment horizontal="center" vertical="center"/>
    </xf>
    <xf numFmtId="0" fontId="63" fillId="2" borderId="56" xfId="0" applyNumberFormat="1" applyFont="1" applyFill="1" applyBorder="1" applyAlignment="1" applyProtection="1">
      <alignment horizontal="left" vertical="center" indent="2"/>
    </xf>
    <xf numFmtId="0" fontId="63" fillId="2" borderId="53" xfId="0" applyNumberFormat="1" applyFont="1" applyFill="1" applyBorder="1" applyAlignment="1" applyProtection="1">
      <alignment horizontal="left" vertical="center" indent="2"/>
    </xf>
    <xf numFmtId="0" fontId="67" fillId="26" borderId="57" xfId="0" applyFont="1" applyFill="1" applyBorder="1" applyAlignment="1">
      <alignment horizontal="right" vertical="center" indent="1"/>
    </xf>
    <xf numFmtId="0" fontId="69" fillId="26" borderId="58" xfId="0" applyFont="1" applyFill="1" applyBorder="1" applyAlignment="1">
      <alignment horizontal="left" vertical="center" indent="1"/>
    </xf>
    <xf numFmtId="0" fontId="70" fillId="2" borderId="51" xfId="0" applyFont="1" applyFill="1" applyBorder="1" applyAlignment="1">
      <alignment horizontal="left" vertical="center" indent="2"/>
    </xf>
    <xf numFmtId="0" fontId="70" fillId="2" borderId="59" xfId="0" applyFont="1" applyFill="1" applyBorder="1" applyAlignment="1">
      <alignment horizontal="left" vertical="center" indent="2"/>
    </xf>
    <xf numFmtId="0" fontId="74" fillId="26" borderId="51" xfId="0" applyFont="1" applyFill="1" applyBorder="1" applyAlignment="1">
      <alignment horizontal="right" vertical="center" wrapText="1"/>
    </xf>
    <xf numFmtId="0" fontId="2" fillId="10" borderId="1" xfId="0" applyFont="1" applyFill="1" applyBorder="1" applyAlignment="1">
      <alignment horizontal="center" vertical="center" textRotation="255"/>
    </xf>
    <xf numFmtId="0" fontId="12" fillId="10" borderId="1" xfId="0" applyFont="1" applyFill="1" applyBorder="1">
      <alignment vertical="center"/>
    </xf>
    <xf numFmtId="0" fontId="2" fillId="11" borderId="1" xfId="0" applyFont="1" applyFill="1" applyBorder="1" applyAlignment="1">
      <alignment horizontal="center" vertical="center" textRotation="255"/>
    </xf>
    <xf numFmtId="0" fontId="12" fillId="11" borderId="1" xfId="0" applyFont="1" applyFill="1" applyBorder="1">
      <alignment vertical="center"/>
    </xf>
    <xf numFmtId="0" fontId="2" fillId="3" borderId="1" xfId="0" applyFont="1" applyFill="1" applyBorder="1" applyAlignment="1">
      <alignment horizontal="center" vertical="center" textRotation="255"/>
    </xf>
    <xf numFmtId="0" fontId="12" fillId="3" borderId="1" xfId="0" applyFont="1" applyFill="1" applyBorder="1">
      <alignment vertical="center"/>
    </xf>
    <xf numFmtId="0" fontId="2" fillId="7" borderId="1" xfId="0" applyFont="1" applyFill="1" applyBorder="1" applyAlignment="1">
      <alignment horizontal="center" vertical="center" textRotation="255"/>
    </xf>
    <xf numFmtId="0" fontId="12" fillId="7" borderId="1" xfId="0" applyFont="1" applyFill="1" applyBorder="1">
      <alignment vertical="center"/>
    </xf>
    <xf numFmtId="0" fontId="77" fillId="4" borderId="1" xfId="0" applyFont="1" applyFill="1" applyBorder="1" applyAlignment="1">
      <alignment horizontal="center" vertical="center" textRotation="255"/>
    </xf>
    <xf numFmtId="0" fontId="28" fillId="0" borderId="0" xfId="0" applyFont="1" applyAlignment="1">
      <alignment horizontal="center" vertical="center"/>
    </xf>
    <xf numFmtId="0" fontId="78" fillId="0" borderId="0" xfId="0" applyFont="1">
      <alignment vertical="center"/>
    </xf>
    <xf numFmtId="0" fontId="28" fillId="2" borderId="1" xfId="0" applyFont="1" applyFill="1" applyBorder="1" applyAlignment="1">
      <alignment horizontal="center" vertical="center"/>
    </xf>
    <xf numFmtId="0" fontId="78" fillId="2" borderId="1" xfId="0" applyFont="1" applyFill="1" applyBorder="1" applyAlignment="1">
      <alignment horizontal="center" vertical="center"/>
    </xf>
    <xf numFmtId="0" fontId="50" fillId="3" borderId="1" xfId="0" applyFont="1" applyFill="1" applyBorder="1" applyAlignment="1">
      <alignment horizontal="center" vertical="center"/>
    </xf>
    <xf numFmtId="0" fontId="78" fillId="3" borderId="1" xfId="0" applyFont="1" applyFill="1" applyBorder="1" applyAlignment="1">
      <alignment horizontal="center" vertical="center"/>
    </xf>
    <xf numFmtId="0" fontId="28" fillId="3" borderId="1" xfId="0" applyFont="1" applyFill="1" applyBorder="1" applyAlignment="1">
      <alignment horizontal="left" vertical="center"/>
    </xf>
    <xf numFmtId="0" fontId="1" fillId="3" borderId="1" xfId="0" applyFont="1" applyFill="1" applyBorder="1" applyAlignment="1">
      <alignment horizontal="center" vertical="center"/>
    </xf>
    <xf numFmtId="0" fontId="79" fillId="3" borderId="1" xfId="0" applyFont="1" applyFill="1" applyBorder="1" applyAlignment="1">
      <alignment horizontal="center" vertical="center"/>
    </xf>
    <xf numFmtId="0" fontId="3" fillId="17" borderId="1" xfId="0" applyFont="1" applyFill="1" applyBorder="1" applyAlignment="1">
      <alignment horizontal="center" vertical="center"/>
    </xf>
    <xf numFmtId="0" fontId="28" fillId="17" borderId="1" xfId="0" applyFont="1" applyFill="1" applyBorder="1" applyAlignment="1">
      <alignment horizontal="center" vertical="center"/>
    </xf>
    <xf numFmtId="0" fontId="78" fillId="17" borderId="1" xfId="0" applyFont="1" applyFill="1" applyBorder="1" applyAlignment="1">
      <alignment horizontal="center" vertical="center"/>
    </xf>
    <xf numFmtId="0" fontId="12" fillId="17" borderId="1" xfId="0" applyFont="1" applyFill="1" applyBorder="1" applyAlignment="1">
      <alignment horizontal="center" vertical="center"/>
    </xf>
    <xf numFmtId="0" fontId="80" fillId="2" borderId="1" xfId="0" applyFont="1" applyFill="1" applyBorder="1" applyAlignment="1">
      <alignment horizontal="center" vertical="center" wrapText="1"/>
    </xf>
    <xf numFmtId="0" fontId="78" fillId="2" borderId="1" xfId="0" applyFont="1" applyFill="1" applyBorder="1">
      <alignment vertical="center"/>
    </xf>
    <xf numFmtId="0" fontId="81" fillId="2" borderId="1" xfId="0" applyFont="1" applyFill="1" applyBorder="1" applyAlignment="1">
      <alignment horizontal="center" vertical="top" wrapText="1"/>
    </xf>
    <xf numFmtId="0" fontId="81" fillId="2" borderId="1" xfId="0" applyFont="1" applyFill="1" applyBorder="1" applyAlignment="1">
      <alignment horizontal="left" vertical="top" wrapText="1"/>
    </xf>
    <xf numFmtId="0" fontId="80" fillId="2" borderId="1" xfId="0" applyFont="1" applyFill="1" applyBorder="1" applyAlignment="1">
      <alignment horizontal="center" vertical="center"/>
    </xf>
    <xf numFmtId="0" fontId="78" fillId="2" borderId="1" xfId="0" applyFont="1" applyFill="1" applyBorder="1" applyAlignment="1">
      <alignment vertical="center"/>
    </xf>
    <xf numFmtId="0" fontId="78" fillId="17" borderId="1" xfId="0" applyFont="1" applyFill="1" applyBorder="1">
      <alignment vertical="center"/>
    </xf>
    <xf numFmtId="0" fontId="12" fillId="17" borderId="1" xfId="0" applyFont="1" applyFill="1" applyBorder="1">
      <alignment vertical="center"/>
    </xf>
    <xf numFmtId="0" fontId="81" fillId="17" borderId="1" xfId="0" applyFont="1" applyFill="1" applyBorder="1" applyAlignment="1">
      <alignment horizontal="center" vertical="top" wrapText="1"/>
    </xf>
    <xf numFmtId="0" fontId="81" fillId="17" borderId="1" xfId="0" applyFont="1" applyFill="1" applyBorder="1" applyAlignment="1">
      <alignment horizontal="left" vertical="top" wrapText="1"/>
    </xf>
    <xf numFmtId="0" fontId="78" fillId="17" borderId="1" xfId="0" applyFont="1" applyFill="1" applyBorder="1" applyAlignment="1">
      <alignment vertical="center"/>
    </xf>
    <xf numFmtId="0" fontId="23" fillId="2" borderId="1" xfId="0" applyFont="1" applyFill="1" applyBorder="1" applyAlignment="1">
      <alignment horizontal="center" vertical="top" wrapText="1"/>
    </xf>
    <xf numFmtId="0" fontId="23" fillId="2" borderId="1" xfId="0" applyFont="1" applyFill="1" applyBorder="1" applyAlignment="1">
      <alignment horizontal="left" vertical="top" wrapText="1"/>
    </xf>
    <xf numFmtId="0" fontId="23" fillId="17" borderId="1" xfId="0" applyFont="1" applyFill="1" applyBorder="1">
      <alignment vertical="center"/>
    </xf>
    <xf numFmtId="0" fontId="23" fillId="17" borderId="1" xfId="0" applyFont="1" applyFill="1" applyBorder="1" applyAlignment="1">
      <alignment horizontal="center" vertical="top" wrapText="1"/>
    </xf>
    <xf numFmtId="0" fontId="23" fillId="17" borderId="1" xfId="0" applyFont="1" applyFill="1" applyBorder="1" applyAlignment="1">
      <alignment horizontal="left" vertical="top" wrapText="1"/>
    </xf>
    <xf numFmtId="0" fontId="8" fillId="16" borderId="1" xfId="0" applyFont="1" applyFill="1" applyBorder="1" applyAlignment="1">
      <alignment horizontal="center" vertical="center"/>
    </xf>
    <xf numFmtId="0" fontId="28" fillId="16" borderId="1" xfId="0" applyFont="1" applyFill="1" applyBorder="1" applyAlignment="1">
      <alignment horizontal="center" vertical="center"/>
    </xf>
    <xf numFmtId="0" fontId="78" fillId="16" borderId="1" xfId="0" applyFont="1" applyFill="1" applyBorder="1" applyAlignment="1">
      <alignment horizontal="center" vertical="center"/>
    </xf>
    <xf numFmtId="0" fontId="12" fillId="16" borderId="1" xfId="0" applyFont="1" applyFill="1" applyBorder="1" applyAlignment="1">
      <alignment horizontal="center" vertical="center"/>
    </xf>
    <xf numFmtId="0" fontId="28" fillId="10" borderId="1" xfId="0" applyFont="1" applyFill="1" applyBorder="1" applyAlignment="1">
      <alignment horizontal="center" vertical="center"/>
    </xf>
    <xf numFmtId="0" fontId="78" fillId="10" borderId="1" xfId="0" applyFont="1" applyFill="1" applyBorder="1">
      <alignment vertical="center"/>
    </xf>
    <xf numFmtId="0" fontId="81" fillId="10" borderId="1" xfId="0" applyFont="1" applyFill="1" applyBorder="1" applyAlignment="1">
      <alignment horizontal="center" vertical="top" wrapText="1"/>
    </xf>
    <xf numFmtId="0" fontId="81" fillId="10" borderId="1" xfId="0" applyFont="1" applyFill="1" applyBorder="1" applyAlignment="1">
      <alignment horizontal="left" vertical="top" wrapText="1"/>
    </xf>
    <xf numFmtId="0" fontId="78" fillId="16" borderId="1" xfId="0" applyFont="1" applyFill="1" applyBorder="1">
      <alignment vertical="center"/>
    </xf>
    <xf numFmtId="0" fontId="12" fillId="16" borderId="1" xfId="0" applyFont="1" applyFill="1" applyBorder="1">
      <alignment vertical="center"/>
    </xf>
    <xf numFmtId="0" fontId="81" fillId="16" borderId="1" xfId="0" applyFont="1" applyFill="1" applyBorder="1" applyAlignment="1">
      <alignment horizontal="center" vertical="top" wrapText="1"/>
    </xf>
    <xf numFmtId="0" fontId="81" fillId="16" borderId="1" xfId="0" applyFont="1" applyFill="1" applyBorder="1" applyAlignment="1">
      <alignment horizontal="left" vertical="top" wrapText="1"/>
    </xf>
    <xf numFmtId="0" fontId="78" fillId="16" borderId="1" xfId="0" applyFont="1" applyFill="1" applyBorder="1" applyAlignment="1">
      <alignment vertical="center"/>
    </xf>
    <xf numFmtId="0" fontId="78" fillId="10" borderId="1" xfId="0" applyFont="1" applyFill="1" applyBorder="1" applyAlignment="1">
      <alignment vertical="center"/>
    </xf>
    <xf numFmtId="0" fontId="8" fillId="22" borderId="1" xfId="0" applyFont="1" applyFill="1" applyBorder="1" applyAlignment="1">
      <alignment horizontal="center" vertical="center"/>
    </xf>
    <xf numFmtId="0" fontId="28" fillId="22" borderId="1" xfId="0" applyFont="1" applyFill="1" applyBorder="1" applyAlignment="1">
      <alignment horizontal="center" vertical="center"/>
    </xf>
    <xf numFmtId="0" fontId="78" fillId="22" borderId="1" xfId="0" applyFont="1" applyFill="1" applyBorder="1" applyAlignment="1">
      <alignment horizontal="center" vertical="center"/>
    </xf>
    <xf numFmtId="0" fontId="12" fillId="22" borderId="1" xfId="0" applyFont="1" applyFill="1" applyBorder="1" applyAlignment="1">
      <alignment horizontal="center" vertical="center"/>
    </xf>
    <xf numFmtId="0" fontId="28" fillId="9" borderId="1" xfId="0" applyFont="1" applyFill="1" applyBorder="1" applyAlignment="1">
      <alignment horizontal="center" vertical="center"/>
    </xf>
    <xf numFmtId="0" fontId="78" fillId="9" borderId="1" xfId="0" applyFont="1" applyFill="1" applyBorder="1">
      <alignment vertical="center"/>
    </xf>
    <xf numFmtId="0" fontId="81" fillId="9" borderId="1" xfId="0" applyFont="1" applyFill="1" applyBorder="1" applyAlignment="1">
      <alignment horizontal="center" vertical="top" wrapText="1"/>
    </xf>
    <xf numFmtId="0" fontId="81" fillId="9" borderId="1" xfId="0" applyFont="1" applyFill="1" applyBorder="1" applyAlignment="1">
      <alignment horizontal="left" vertical="top" wrapText="1"/>
    </xf>
    <xf numFmtId="0" fontId="78" fillId="22" borderId="1" xfId="0" applyFont="1" applyFill="1" applyBorder="1" applyAlignment="1">
      <alignment vertical="center"/>
    </xf>
    <xf numFmtId="0" fontId="12" fillId="22" borderId="1" xfId="0" applyFont="1" applyFill="1" applyBorder="1">
      <alignment vertical="center"/>
    </xf>
    <xf numFmtId="0" fontId="81" fillId="22" borderId="1" xfId="0" applyFont="1" applyFill="1" applyBorder="1" applyAlignment="1">
      <alignment horizontal="center" vertical="top" wrapText="1"/>
    </xf>
    <xf numFmtId="0" fontId="81" fillId="22" borderId="1" xfId="0" applyFont="1" applyFill="1" applyBorder="1" applyAlignment="1">
      <alignment horizontal="left" vertical="top" wrapText="1"/>
    </xf>
    <xf numFmtId="0" fontId="78" fillId="22" borderId="1" xfId="0" applyFont="1" applyFill="1" applyBorder="1">
      <alignment vertical="center"/>
    </xf>
    <xf numFmtId="0" fontId="78" fillId="9" borderId="1" xfId="0" applyFont="1" applyFill="1" applyBorder="1" applyAlignment="1">
      <alignment vertical="center"/>
    </xf>
    <xf numFmtId="0" fontId="82" fillId="27" borderId="0" xfId="0" applyFont="1" applyFill="1" applyAlignment="1">
      <alignment horizontal="center" vertical="center"/>
    </xf>
    <xf numFmtId="0" fontId="0" fillId="0" borderId="0" xfId="0" applyFill="1" applyAlignment="1">
      <alignment horizontal="center" vertical="center"/>
    </xf>
    <xf numFmtId="0" fontId="83" fillId="25" borderId="0" xfId="0" applyFont="1" applyFill="1" applyAlignment="1">
      <alignment horizontal="center" vertical="center"/>
    </xf>
    <xf numFmtId="0" fontId="0" fillId="28" borderId="1" xfId="0" applyFill="1" applyBorder="1" applyAlignment="1">
      <alignment horizontal="center" vertical="center"/>
    </xf>
    <xf numFmtId="0" fontId="32" fillId="28" borderId="1" xfId="0" applyFont="1" applyFill="1" applyBorder="1" applyAlignment="1">
      <alignment horizontal="center" vertical="center"/>
    </xf>
    <xf numFmtId="0" fontId="0" fillId="28" borderId="1" xfId="0" applyFont="1" applyFill="1" applyBorder="1" applyAlignment="1">
      <alignment horizontal="center" vertical="center"/>
    </xf>
    <xf numFmtId="0" fontId="84" fillId="28" borderId="1" xfId="0" applyFont="1" applyFill="1" applyBorder="1" applyAlignment="1">
      <alignment horizontal="center" vertical="center"/>
    </xf>
    <xf numFmtId="0" fontId="0" fillId="29" borderId="60" xfId="0" applyFill="1" applyBorder="1" applyAlignment="1">
      <alignment horizontal="center" vertical="center"/>
    </xf>
    <xf numFmtId="0" fontId="85" fillId="23" borderId="61" xfId="0" applyFont="1" applyFill="1" applyBorder="1" applyAlignment="1">
      <alignment horizontal="center" vertical="center"/>
    </xf>
    <xf numFmtId="0" fontId="20" fillId="30" borderId="61" xfId="0" applyFont="1" applyFill="1" applyBorder="1" applyAlignment="1">
      <alignment horizontal="left" vertical="center" indent="1"/>
    </xf>
    <xf numFmtId="0" fontId="86" fillId="31" borderId="62" xfId="0" applyFont="1" applyFill="1" applyBorder="1" applyAlignment="1">
      <alignment horizontal="left" vertical="center" indent="1"/>
    </xf>
    <xf numFmtId="0" fontId="0" fillId="22" borderId="63" xfId="0" applyFont="1" applyFill="1" applyBorder="1" applyAlignment="1">
      <alignment horizontal="center" vertical="center"/>
    </xf>
    <xf numFmtId="0" fontId="0" fillId="22" borderId="64" xfId="0" applyFont="1" applyFill="1" applyBorder="1" applyAlignment="1">
      <alignment horizontal="center" vertical="center"/>
    </xf>
    <xf numFmtId="0" fontId="0" fillId="22" borderId="65" xfId="0" applyFont="1" applyFill="1" applyBorder="1" applyAlignment="1">
      <alignment horizontal="center" vertical="center"/>
    </xf>
    <xf numFmtId="0" fontId="0" fillId="22" borderId="66" xfId="0" applyFont="1" applyFill="1" applyBorder="1" applyAlignment="1">
      <alignment horizontal="center" vertical="center"/>
    </xf>
    <xf numFmtId="0" fontId="0" fillId="0" borderId="0" xfId="0" applyFont="1" applyFill="1" applyAlignment="1">
      <alignment horizontal="center" vertical="center"/>
    </xf>
    <xf numFmtId="0" fontId="87" fillId="23" borderId="61" xfId="0" applyFont="1" applyFill="1" applyBorder="1" applyAlignment="1">
      <alignment horizontal="center" vertical="center"/>
    </xf>
    <xf numFmtId="0" fontId="88" fillId="30" borderId="61" xfId="0" applyFont="1" applyFill="1" applyBorder="1" applyAlignment="1">
      <alignment horizontal="left" vertical="center" indent="1"/>
    </xf>
    <xf numFmtId="0" fontId="32" fillId="23" borderId="61" xfId="0" applyFont="1" applyFill="1" applyBorder="1" applyAlignment="1">
      <alignment horizontal="center" vertical="center"/>
    </xf>
    <xf numFmtId="0" fontId="84" fillId="0" borderId="0" xfId="0" applyFont="1" applyFill="1" applyAlignment="1">
      <alignment horizontal="center" vertical="center"/>
    </xf>
    <xf numFmtId="0" fontId="84" fillId="32" borderId="63" xfId="0" applyFont="1" applyFill="1" applyBorder="1" applyAlignment="1">
      <alignment horizontal="center" vertical="center"/>
    </xf>
    <xf numFmtId="0" fontId="84" fillId="32" borderId="64" xfId="0" applyFont="1" applyFill="1" applyBorder="1" applyAlignment="1">
      <alignment horizontal="center" vertical="center"/>
    </xf>
    <xf numFmtId="0" fontId="84" fillId="32" borderId="65" xfId="0" applyFont="1" applyFill="1" applyBorder="1" applyAlignment="1">
      <alignment horizontal="center" vertical="center"/>
    </xf>
    <xf numFmtId="0" fontId="84" fillId="32" borderId="66" xfId="0" applyFont="1" applyFill="1" applyBorder="1" applyAlignment="1">
      <alignment horizontal="center" vertical="center"/>
    </xf>
    <xf numFmtId="0" fontId="84" fillId="33" borderId="63" xfId="0" applyFont="1" applyFill="1" applyBorder="1" applyAlignment="1">
      <alignment horizontal="center" vertical="center"/>
    </xf>
    <xf numFmtId="0" fontId="84" fillId="33" borderId="64" xfId="0" applyFont="1" applyFill="1" applyBorder="1" applyAlignment="1">
      <alignment horizontal="center" vertical="center"/>
    </xf>
    <xf numFmtId="0" fontId="89" fillId="33" borderId="67" xfId="0" applyFont="1" applyFill="1" applyBorder="1" applyAlignment="1">
      <alignment horizontal="center" vertical="center" wrapText="1"/>
    </xf>
    <xf numFmtId="0" fontId="89" fillId="33" borderId="68" xfId="0" applyFont="1" applyFill="1" applyBorder="1" applyAlignment="1">
      <alignment horizontal="center" vertical="center" wrapText="1"/>
    </xf>
    <xf numFmtId="0" fontId="0" fillId="29" borderId="69" xfId="0" applyFill="1" applyBorder="1" applyAlignment="1">
      <alignment horizontal="center" vertical="center"/>
    </xf>
    <xf numFmtId="0" fontId="32" fillId="23" borderId="70" xfId="0" applyFont="1" applyFill="1" applyBorder="1" applyAlignment="1">
      <alignment horizontal="center" vertical="center"/>
    </xf>
    <xf numFmtId="0" fontId="86" fillId="31" borderId="71" xfId="0" applyFont="1" applyFill="1" applyBorder="1" applyAlignment="1">
      <alignment horizontal="left" vertical="center" indent="1"/>
    </xf>
    <xf numFmtId="0" fontId="89" fillId="33" borderId="65" xfId="0" applyFont="1" applyFill="1" applyBorder="1" applyAlignment="1">
      <alignment horizontal="center" vertical="center" wrapText="1"/>
    </xf>
    <xf numFmtId="0" fontId="89" fillId="33" borderId="66" xfId="0" applyFont="1" applyFill="1" applyBorder="1" applyAlignment="1">
      <alignment horizontal="center" vertical="center" wrapText="1"/>
    </xf>
    <xf numFmtId="0" fontId="0" fillId="29" borderId="72" xfId="0" applyFill="1" applyBorder="1" applyAlignment="1">
      <alignment horizontal="center" vertical="center"/>
    </xf>
    <xf numFmtId="0" fontId="32" fillId="23" borderId="73" xfId="0" applyFont="1" applyFill="1" applyBorder="1" applyAlignment="1">
      <alignment horizontal="center" vertical="center"/>
    </xf>
    <xf numFmtId="0" fontId="90" fillId="30" borderId="61" xfId="0" applyFont="1" applyFill="1" applyBorder="1" applyAlignment="1">
      <alignment horizontal="left" vertical="center" indent="1"/>
    </xf>
    <xf numFmtId="0" fontId="86" fillId="31" borderId="74" xfId="0" applyFont="1" applyFill="1" applyBorder="1" applyAlignment="1">
      <alignment horizontal="left" vertical="center" indent="1"/>
    </xf>
    <xf numFmtId="0" fontId="84" fillId="0" borderId="0" xfId="0" applyFont="1" applyFill="1" applyAlignment="1"/>
    <xf numFmtId="0" fontId="91" fillId="33" borderId="75" xfId="6" applyFont="1" applyFill="1" applyBorder="1" applyAlignment="1">
      <alignment horizontal="left" vertical="center" wrapText="1"/>
    </xf>
    <xf numFmtId="0" fontId="91" fillId="33" borderId="68" xfId="6" applyFont="1" applyFill="1" applyBorder="1" applyAlignment="1">
      <alignment horizontal="left" vertical="center" wrapText="1"/>
    </xf>
    <xf numFmtId="0" fontId="91" fillId="33" borderId="67" xfId="0" applyFont="1" applyFill="1" applyBorder="1" applyAlignment="1">
      <alignment horizontal="left" vertical="center" wrapText="1"/>
    </xf>
    <xf numFmtId="0" fontId="91" fillId="33" borderId="68" xfId="0" applyFont="1" applyFill="1" applyBorder="1" applyAlignment="1">
      <alignment horizontal="left" vertical="center" wrapText="1"/>
    </xf>
    <xf numFmtId="0" fontId="0" fillId="0" borderId="0" xfId="0" applyFill="1" applyAlignment="1"/>
    <xf numFmtId="0" fontId="84" fillId="34" borderId="63" xfId="0" applyFont="1" applyFill="1" applyBorder="1" applyAlignment="1">
      <alignment horizontal="center" vertical="center"/>
    </xf>
    <xf numFmtId="0" fontId="84" fillId="34" borderId="64" xfId="0" applyFont="1" applyFill="1" applyBorder="1" applyAlignment="1">
      <alignment horizontal="center" vertical="center"/>
    </xf>
    <xf numFmtId="0" fontId="84" fillId="34" borderId="67" xfId="0" applyFont="1" applyFill="1" applyBorder="1" applyAlignment="1">
      <alignment horizontal="center" vertical="center"/>
    </xf>
    <xf numFmtId="0" fontId="84" fillId="34" borderId="68" xfId="0" applyFont="1" applyFill="1" applyBorder="1" applyAlignment="1">
      <alignment horizontal="center" vertical="center"/>
    </xf>
    <xf numFmtId="0" fontId="84" fillId="34" borderId="65" xfId="0" applyFont="1" applyFill="1" applyBorder="1" applyAlignment="1">
      <alignment horizontal="center" vertical="center"/>
    </xf>
    <xf numFmtId="0" fontId="84" fillId="34" borderId="66" xfId="0" applyFont="1" applyFill="1" applyBorder="1" applyAlignment="1">
      <alignment horizontal="center" vertical="center"/>
    </xf>
    <xf numFmtId="0" fontId="92" fillId="23" borderId="70" xfId="0" applyFont="1" applyFill="1" applyBorder="1" applyAlignment="1">
      <alignment horizontal="center" vertical="center"/>
    </xf>
    <xf numFmtId="0" fontId="92" fillId="23" borderId="73" xfId="0" applyFont="1" applyFill="1" applyBorder="1" applyAlignment="1">
      <alignment horizontal="center" vertical="center"/>
    </xf>
    <xf numFmtId="0" fontId="84" fillId="35" borderId="63" xfId="0" applyFont="1" applyFill="1" applyBorder="1" applyAlignment="1">
      <alignment horizontal="center" vertical="center"/>
    </xf>
    <xf numFmtId="0" fontId="84" fillId="35" borderId="64" xfId="0" applyFont="1" applyFill="1" applyBorder="1" applyAlignment="1">
      <alignment horizontal="center" vertical="center"/>
    </xf>
    <xf numFmtId="0" fontId="84" fillId="35" borderId="67" xfId="0" applyFont="1" applyFill="1" applyBorder="1" applyAlignment="1">
      <alignment horizontal="center" vertical="center"/>
    </xf>
    <xf numFmtId="0" fontId="84" fillId="35" borderId="68" xfId="0" applyFont="1" applyFill="1" applyBorder="1" applyAlignment="1">
      <alignment horizontal="center" vertical="center"/>
    </xf>
    <xf numFmtId="0" fontId="84" fillId="35" borderId="65" xfId="0" applyFont="1" applyFill="1" applyBorder="1" applyAlignment="1">
      <alignment horizontal="center" vertical="center"/>
    </xf>
    <xf numFmtId="0" fontId="84" fillId="35" borderId="66" xfId="0" applyFont="1" applyFill="1" applyBorder="1" applyAlignment="1">
      <alignment horizontal="center" vertical="center"/>
    </xf>
    <xf numFmtId="0" fontId="84" fillId="34" borderId="67" xfId="0" applyFont="1" applyFill="1" applyBorder="1" applyAlignment="1">
      <alignment horizontal="left" vertical="center" wrapText="1" indent="1"/>
    </xf>
    <xf numFmtId="0" fontId="93" fillId="34" borderId="68" xfId="0" applyFont="1" applyFill="1" applyBorder="1" applyAlignment="1">
      <alignment horizontal="left" vertical="center" wrapText="1" indent="1"/>
    </xf>
    <xf numFmtId="0" fontId="94" fillId="30" borderId="61" xfId="0" applyFont="1" applyFill="1" applyBorder="1" applyAlignment="1">
      <alignment horizontal="left" vertical="center" indent="1"/>
    </xf>
    <xf numFmtId="0" fontId="84" fillId="34" borderId="65" xfId="0" applyFont="1" applyFill="1" applyBorder="1" applyAlignment="1">
      <alignment horizontal="left" vertical="center" wrapText="1" indent="1"/>
    </xf>
    <xf numFmtId="0" fontId="93" fillId="34" borderId="66" xfId="0" applyFont="1" applyFill="1" applyBorder="1" applyAlignment="1">
      <alignment horizontal="left" vertical="center" wrapText="1" indent="1"/>
    </xf>
    <xf numFmtId="0" fontId="0" fillId="0" borderId="0" xfId="0" applyFill="1" applyAlignment="1">
      <alignment vertical="center" wrapText="1"/>
    </xf>
    <xf numFmtId="0" fontId="63" fillId="30" borderId="61" xfId="0" applyFont="1" applyFill="1" applyBorder="1" applyAlignment="1">
      <alignment horizontal="left" vertical="center" indent="1"/>
    </xf>
    <xf numFmtId="0" fontId="83" fillId="28" borderId="1" xfId="0" applyFont="1" applyFill="1" applyBorder="1" applyAlignment="1">
      <alignment horizontal="center" vertical="center"/>
    </xf>
    <xf numFmtId="0" fontId="84" fillId="28" borderId="60" xfId="0" applyFont="1" applyFill="1" applyBorder="1" applyAlignment="1">
      <alignment horizontal="right" vertical="center" indent="1"/>
    </xf>
    <xf numFmtId="0" fontId="84" fillId="28" borderId="61" xfId="0" applyFont="1" applyFill="1" applyBorder="1" applyAlignment="1">
      <alignment horizontal="right" vertical="center" indent="1"/>
    </xf>
    <xf numFmtId="0" fontId="84" fillId="28" borderId="61" xfId="0" applyFont="1" applyFill="1" applyBorder="1" applyAlignment="1">
      <alignment horizontal="left" vertical="center" indent="1"/>
    </xf>
    <xf numFmtId="0" fontId="84" fillId="28" borderId="62" xfId="0" applyFont="1" applyFill="1" applyBorder="1" applyAlignment="1">
      <alignment horizontal="left" vertical="center" indent="1"/>
    </xf>
    <xf numFmtId="0" fontId="95" fillId="29" borderId="76" xfId="0" applyFont="1" applyFill="1" applyBorder="1" applyAlignment="1">
      <alignment horizontal="center" vertical="center"/>
    </xf>
    <xf numFmtId="0" fontId="0" fillId="23" borderId="77" xfId="0" applyFill="1" applyBorder="1" applyAlignment="1">
      <alignment horizontal="right" vertical="center" indent="1"/>
    </xf>
    <xf numFmtId="0" fontId="0" fillId="2" borderId="78" xfId="0" applyFill="1" applyBorder="1" applyAlignment="1">
      <alignment horizontal="left" vertical="center" indent="1"/>
    </xf>
    <xf numFmtId="0" fontId="0" fillId="2" borderId="79" xfId="0" applyFill="1" applyBorder="1" applyAlignment="1">
      <alignment horizontal="left" vertical="center" indent="1"/>
    </xf>
    <xf numFmtId="0" fontId="95" fillId="29" borderId="80" xfId="0" applyFont="1" applyFill="1" applyBorder="1" applyAlignment="1">
      <alignment horizontal="center" vertical="center"/>
    </xf>
    <xf numFmtId="0" fontId="0" fillId="23" borderId="81" xfId="0" applyFill="1" applyBorder="1" applyAlignment="1">
      <alignment horizontal="right" vertical="center" indent="1"/>
    </xf>
    <xf numFmtId="0" fontId="0" fillId="2" borderId="82" xfId="0" applyFill="1" applyBorder="1" applyAlignment="1">
      <alignment horizontal="left" vertical="center" indent="1"/>
    </xf>
    <xf numFmtId="0" fontId="0" fillId="2" borderId="83" xfId="0" applyFill="1" applyBorder="1" applyAlignment="1">
      <alignment horizontal="left" vertical="center" indent="1"/>
    </xf>
    <xf numFmtId="0" fontId="95" fillId="29" borderId="84" xfId="0" applyFont="1" applyFill="1" applyBorder="1" applyAlignment="1">
      <alignment horizontal="center" vertical="center"/>
    </xf>
    <xf numFmtId="0" fontId="0" fillId="23" borderId="85" xfId="0" applyFill="1" applyBorder="1" applyAlignment="1">
      <alignment horizontal="right" vertical="center" indent="1"/>
    </xf>
    <xf numFmtId="0" fontId="0" fillId="2" borderId="86" xfId="0" applyFill="1" applyBorder="1" applyAlignment="1">
      <alignment horizontal="left" vertical="center" indent="1"/>
    </xf>
    <xf numFmtId="0" fontId="0" fillId="2" borderId="87" xfId="0" applyFill="1" applyBorder="1" applyAlignment="1">
      <alignment horizontal="left" vertical="center" indent="1"/>
    </xf>
    <xf numFmtId="0" fontId="95" fillId="29" borderId="88" xfId="0" applyFont="1" applyFill="1" applyBorder="1" applyAlignment="1">
      <alignment horizontal="center" vertical="center"/>
    </xf>
    <xf numFmtId="0" fontId="0" fillId="23" borderId="89" xfId="0" applyFill="1" applyBorder="1" applyAlignment="1">
      <alignment horizontal="right" vertical="center" indent="1"/>
    </xf>
    <xf numFmtId="0" fontId="0" fillId="2" borderId="61" xfId="0" applyFill="1" applyBorder="1" applyAlignment="1">
      <alignment horizontal="left" vertical="center" indent="1"/>
    </xf>
    <xf numFmtId="0" fontId="0" fillId="2" borderId="62" xfId="0" applyFill="1" applyBorder="1" applyAlignment="1">
      <alignment horizontal="left" vertical="center" indent="1"/>
    </xf>
    <xf numFmtId="0" fontId="46" fillId="2" borderId="0" xfId="0" applyFont="1" applyFill="1" applyAlignment="1">
      <alignment horizontal="center" vertical="center"/>
    </xf>
    <xf numFmtId="0" fontId="0" fillId="3" borderId="0" xfId="0" applyFill="1" applyAlignment="1">
      <alignment horizontal="center" vertical="center"/>
    </xf>
    <xf numFmtId="0" fontId="22" fillId="0" borderId="1" xfId="0" applyFont="1" applyBorder="1" applyAlignment="1">
      <alignment horizontal="left" vertical="top" wrapText="1"/>
    </xf>
    <xf numFmtId="0" fontId="0" fillId="0" borderId="1" xfId="0" applyBorder="1" applyAlignment="1">
      <alignment horizontal="left" vertical="center"/>
    </xf>
    <xf numFmtId="0" fontId="11" fillId="0" borderId="1" xfId="0" applyFont="1" applyBorder="1" applyAlignment="1">
      <alignment horizontal="left" vertical="top" wrapText="1"/>
    </xf>
    <xf numFmtId="0" fontId="44" fillId="0" borderId="0" xfId="0" applyFont="1" applyAlignment="1">
      <alignment horizontal="center" vertical="center"/>
    </xf>
    <xf numFmtId="0" fontId="21" fillId="24" borderId="1" xfId="0" applyFont="1" applyFill="1" applyBorder="1" applyAlignment="1">
      <alignment horizontal="center" vertical="center"/>
    </xf>
    <xf numFmtId="0" fontId="18" fillId="11" borderId="1" xfId="0" applyFont="1" applyFill="1" applyBorder="1" applyAlignment="1">
      <alignment horizontal="center" vertical="center"/>
    </xf>
    <xf numFmtId="0" fontId="44" fillId="0" borderId="90" xfId="0" applyFont="1" applyBorder="1" applyAlignment="1">
      <alignment horizontal="center" vertical="center"/>
    </xf>
    <xf numFmtId="49" fontId="50" fillId="26" borderId="90" xfId="0" applyNumberFormat="1" applyFont="1" applyFill="1" applyBorder="1" applyAlignment="1" applyProtection="1">
      <alignment horizontal="center" vertical="center" wrapText="1"/>
    </xf>
    <xf numFmtId="49" fontId="96" fillId="23" borderId="90" xfId="0" applyNumberFormat="1" applyFont="1" applyFill="1" applyBorder="1" applyAlignment="1" applyProtection="1">
      <alignment horizontal="center" vertical="center" wrapText="1"/>
    </xf>
    <xf numFmtId="49" fontId="62" fillId="23" borderId="90" xfId="0" applyNumberFormat="1" applyFont="1" applyFill="1" applyBorder="1" applyAlignment="1" applyProtection="1">
      <alignment horizontal="center" vertical="center" wrapText="1"/>
    </xf>
    <xf numFmtId="0" fontId="5" fillId="8" borderId="90" xfId="0" applyFont="1" applyFill="1" applyBorder="1">
      <alignment vertical="center"/>
    </xf>
    <xf numFmtId="49" fontId="16" fillId="29" borderId="90" xfId="0" applyNumberFormat="1" applyFont="1" applyFill="1" applyBorder="1" applyAlignment="1" applyProtection="1">
      <alignment horizontal="center" vertical="center" wrapText="1"/>
    </xf>
    <xf numFmtId="49" fontId="97" fillId="29" borderId="90" xfId="0" applyNumberFormat="1" applyFont="1" applyFill="1" applyBorder="1" applyAlignment="1" applyProtection="1">
      <alignment horizontal="center" vertical="center" wrapText="1"/>
    </xf>
    <xf numFmtId="0" fontId="44" fillId="0" borderId="91" xfId="0" applyFont="1" applyBorder="1" applyAlignment="1">
      <alignment horizontal="center" vertical="center"/>
    </xf>
    <xf numFmtId="49" fontId="50" fillId="26" borderId="91" xfId="0" applyNumberFormat="1" applyFont="1" applyFill="1" applyBorder="1" applyAlignment="1" applyProtection="1">
      <alignment horizontal="center" vertical="center" wrapText="1"/>
    </xf>
    <xf numFmtId="49" fontId="96" fillId="23" borderId="91" xfId="0" applyNumberFormat="1" applyFont="1" applyFill="1" applyBorder="1" applyAlignment="1" applyProtection="1">
      <alignment horizontal="center" vertical="center" wrapText="1"/>
    </xf>
    <xf numFmtId="49" fontId="62" fillId="23" borderId="91" xfId="0" applyNumberFormat="1" applyFont="1" applyFill="1" applyBorder="1" applyAlignment="1" applyProtection="1">
      <alignment horizontal="center" vertical="center" wrapText="1"/>
    </xf>
    <xf numFmtId="0" fontId="5" fillId="8" borderId="91" xfId="0" applyFont="1" applyFill="1" applyBorder="1">
      <alignment vertical="center"/>
    </xf>
    <xf numFmtId="49" fontId="16" fillId="29" borderId="91" xfId="0" applyNumberFormat="1" applyFont="1" applyFill="1" applyBorder="1" applyAlignment="1" applyProtection="1">
      <alignment horizontal="center" vertical="center" wrapText="1"/>
    </xf>
    <xf numFmtId="49" fontId="97" fillId="29" borderId="91" xfId="0" applyNumberFormat="1" applyFont="1" applyFill="1" applyBorder="1" applyAlignment="1" applyProtection="1">
      <alignment horizontal="center" vertical="center" wrapText="1"/>
    </xf>
    <xf numFmtId="0" fontId="98" fillId="29" borderId="91" xfId="0" applyFont="1" applyFill="1" applyBorder="1" applyAlignment="1" applyProtection="1">
      <alignment horizontal="center" vertical="center"/>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29" borderId="90" xfId="0" applyFill="1" applyBorder="1">
      <alignment vertical="center"/>
    </xf>
    <xf numFmtId="49" fontId="99" fillId="29" borderId="91" xfId="0" applyNumberFormat="1" applyFont="1" applyFill="1" applyBorder="1" applyAlignment="1" applyProtection="1">
      <alignment horizontal="center" vertical="center" wrapText="1"/>
    </xf>
    <xf numFmtId="49" fontId="100" fillId="26" borderId="90" xfId="0" applyNumberFormat="1" applyFont="1" applyFill="1" applyBorder="1" applyAlignment="1" applyProtection="1">
      <alignment horizontal="left" vertical="center" wrapText="1"/>
    </xf>
    <xf numFmtId="0" fontId="100" fillId="26" borderId="90" xfId="0" applyFont="1" applyFill="1" applyBorder="1" applyAlignment="1" applyProtection="1">
      <alignment vertical="center"/>
    </xf>
    <xf numFmtId="0" fontId="0" fillId="29" borderId="91" xfId="0" applyFill="1" applyBorder="1">
      <alignment vertical="center"/>
    </xf>
    <xf numFmtId="49" fontId="100" fillId="26" borderId="91" xfId="0" applyNumberFormat="1" applyFont="1" applyFill="1" applyBorder="1" applyAlignment="1" applyProtection="1">
      <alignment horizontal="left" vertical="center" wrapText="1"/>
    </xf>
    <xf numFmtId="0" fontId="100" fillId="26" borderId="91" xfId="0" applyFont="1" applyFill="1" applyBorder="1" applyAlignment="1" applyProtection="1">
      <alignment vertical="center"/>
    </xf>
    <xf numFmtId="49" fontId="101" fillId="26" borderId="91" xfId="0" applyNumberFormat="1" applyFont="1" applyFill="1" applyBorder="1" applyAlignment="1" applyProtection="1">
      <alignment horizontal="center" vertical="center" wrapText="1"/>
    </xf>
    <xf numFmtId="49" fontId="102" fillId="26" borderId="91" xfId="0" applyNumberFormat="1" applyFont="1" applyFill="1" applyBorder="1" applyAlignment="1" applyProtection="1">
      <alignment horizontal="center" vertical="center" wrapText="1"/>
    </xf>
    <xf numFmtId="0" fontId="100" fillId="26" borderId="91" xfId="0" applyFont="1" applyFill="1" applyBorder="1" applyAlignment="1" applyProtection="1">
      <alignment horizontal="left" vertical="center"/>
    </xf>
    <xf numFmtId="49" fontId="103" fillId="23" borderId="91" xfId="0" applyNumberFormat="1" applyFont="1" applyFill="1" applyBorder="1" applyAlignment="1" applyProtection="1">
      <alignment horizontal="center" vertical="center" wrapText="1"/>
    </xf>
    <xf numFmtId="0" fontId="0" fillId="23" borderId="91" xfId="0" applyFont="1" applyFill="1" applyBorder="1">
      <alignment vertical="center"/>
    </xf>
    <xf numFmtId="0" fontId="100" fillId="26" borderId="91" xfId="0" applyFont="1" applyFill="1" applyBorder="1">
      <alignment vertical="center"/>
    </xf>
    <xf numFmtId="0" fontId="49" fillId="26" borderId="91" xfId="0" applyFont="1" applyFill="1" applyBorder="1">
      <alignment vertical="center"/>
    </xf>
    <xf numFmtId="0" fontId="100" fillId="26" borderId="91" xfId="0" applyFont="1" applyFill="1" applyBorder="1" applyAlignment="1">
      <alignment vertical="center" wrapText="1"/>
    </xf>
    <xf numFmtId="0" fontId="21" fillId="24" borderId="92" xfId="0" applyFont="1" applyFill="1" applyBorder="1" applyAlignment="1">
      <alignment horizontal="center" vertical="center"/>
    </xf>
    <xf numFmtId="0" fontId="21" fillId="24" borderId="93" xfId="0" applyFont="1" applyFill="1" applyBorder="1" applyAlignment="1">
      <alignment horizontal="center" vertical="center"/>
    </xf>
    <xf numFmtId="0" fontId="21" fillId="24" borderId="94" xfId="0" applyFont="1" applyFill="1" applyBorder="1" applyAlignment="1">
      <alignment horizontal="center" vertical="center"/>
    </xf>
    <xf numFmtId="0" fontId="50" fillId="36" borderId="5" xfId="0" applyFont="1" applyFill="1" applyBorder="1" applyAlignment="1">
      <alignment horizontal="center" vertical="center"/>
    </xf>
    <xf numFmtId="0" fontId="50" fillId="36" borderId="1" xfId="0" applyFont="1" applyFill="1" applyBorder="1" applyAlignment="1">
      <alignment horizontal="center" vertical="center"/>
    </xf>
    <xf numFmtId="0" fontId="50" fillId="36" borderId="1" xfId="0" applyFont="1" applyFill="1" applyBorder="1">
      <alignment vertical="center"/>
    </xf>
    <xf numFmtId="0" fontId="50" fillId="6" borderId="1" xfId="0" applyFont="1" applyFill="1" applyBorder="1" applyAlignment="1">
      <alignment horizontal="center" vertical="center" wrapText="1"/>
    </xf>
    <xf numFmtId="0" fontId="50" fillId="6" borderId="6" xfId="0" applyFont="1" applyFill="1" applyBorder="1" applyAlignment="1">
      <alignment horizontal="center" vertical="center"/>
    </xf>
    <xf numFmtId="0" fontId="50" fillId="11" borderId="5" xfId="0" applyFont="1" applyFill="1" applyBorder="1" applyAlignment="1">
      <alignment horizontal="center" vertical="center"/>
    </xf>
    <xf numFmtId="0" fontId="50" fillId="11" borderId="1" xfId="0" applyFont="1" applyFill="1" applyBorder="1" applyAlignment="1">
      <alignment horizontal="center" vertical="center"/>
    </xf>
    <xf numFmtId="0" fontId="50" fillId="11" borderId="1" xfId="0" applyFont="1" applyFill="1" applyBorder="1">
      <alignment vertical="center"/>
    </xf>
    <xf numFmtId="0" fontId="50" fillId="11" borderId="6" xfId="0" applyFont="1" applyFill="1" applyBorder="1">
      <alignment vertical="center"/>
    </xf>
    <xf numFmtId="0" fontId="28" fillId="2" borderId="5" xfId="0" applyFont="1" applyFill="1" applyBorder="1" applyAlignment="1">
      <alignment horizontal="center" vertical="center" wrapText="1"/>
    </xf>
    <xf numFmtId="0" fontId="28" fillId="2" borderId="1" xfId="0" applyFont="1" applyFill="1" applyBorder="1" applyAlignment="1">
      <alignment horizontal="left" vertical="center"/>
    </xf>
    <xf numFmtId="0" fontId="28" fillId="2" borderId="6" xfId="0" applyFont="1" applyFill="1" applyBorder="1" applyAlignment="1">
      <alignment vertical="center"/>
    </xf>
    <xf numFmtId="0" fontId="28" fillId="2" borderId="5" xfId="0" applyFont="1" applyFill="1" applyBorder="1" applyAlignment="1">
      <alignment horizontal="center" vertical="center"/>
    </xf>
    <xf numFmtId="0" fontId="28" fillId="2" borderId="1" xfId="0" applyFont="1" applyFill="1" applyBorder="1" applyAlignment="1">
      <alignment horizontal="justify" vertical="center" wrapText="1"/>
    </xf>
    <xf numFmtId="0" fontId="28" fillId="2" borderId="6" xfId="0" applyFont="1" applyFill="1" applyBorder="1" applyAlignment="1">
      <alignment horizontal="justify" vertical="center" wrapText="1"/>
    </xf>
    <xf numFmtId="0" fontId="28" fillId="9" borderId="5" xfId="0" applyFont="1" applyFill="1" applyBorder="1" applyAlignment="1">
      <alignment horizontal="center" vertical="center" wrapText="1"/>
    </xf>
    <xf numFmtId="0" fontId="28" fillId="9" borderId="1" xfId="0" applyFont="1" applyFill="1" applyBorder="1" applyAlignment="1">
      <alignment horizontal="justify" vertical="center" wrapText="1"/>
    </xf>
    <xf numFmtId="0" fontId="28" fillId="9" borderId="1" xfId="0" applyFont="1" applyFill="1" applyBorder="1" applyAlignment="1">
      <alignment horizontal="left" vertical="center"/>
    </xf>
    <xf numFmtId="0" fontId="28" fillId="9" borderId="6" xfId="0" applyFont="1" applyFill="1" applyBorder="1" applyAlignment="1">
      <alignment horizontal="justify" vertical="center" wrapText="1"/>
    </xf>
    <xf numFmtId="0" fontId="28" fillId="9" borderId="5" xfId="0" applyFont="1" applyFill="1" applyBorder="1" applyAlignment="1">
      <alignment horizontal="center" vertical="center"/>
    </xf>
    <xf numFmtId="0" fontId="28" fillId="2" borderId="1" xfId="0" applyFont="1" applyFill="1" applyBorder="1" applyAlignment="1">
      <alignment vertical="center" wrapText="1"/>
    </xf>
    <xf numFmtId="0" fontId="28" fillId="9" borderId="6" xfId="0" applyFont="1" applyFill="1" applyBorder="1" applyAlignment="1">
      <alignment vertical="center"/>
    </xf>
    <xf numFmtId="0" fontId="28" fillId="9" borderId="1" xfId="0" applyFont="1" applyFill="1" applyBorder="1" applyAlignment="1">
      <alignment vertical="center" wrapText="1"/>
    </xf>
    <xf numFmtId="0" fontId="28" fillId="2" borderId="1" xfId="0" applyFont="1" applyFill="1" applyBorder="1" applyAlignment="1">
      <alignment horizontal="justify" vertical="center"/>
    </xf>
    <xf numFmtId="0" fontId="28" fillId="2" borderId="6" xfId="0" applyFont="1" applyFill="1" applyBorder="1" applyAlignment="1">
      <alignment horizontal="justify" vertical="center"/>
    </xf>
    <xf numFmtId="0" fontId="28" fillId="9" borderId="95" xfId="0" applyFont="1" applyFill="1" applyBorder="1" applyAlignment="1">
      <alignment horizontal="center" vertical="center" wrapText="1"/>
    </xf>
    <xf numFmtId="0" fontId="28" fillId="9" borderId="96" xfId="0" applyFont="1" applyFill="1" applyBorder="1" applyAlignment="1">
      <alignment horizontal="center" vertical="center" wrapText="1"/>
    </xf>
    <xf numFmtId="0" fontId="28" fillId="9" borderId="97" xfId="0" applyFont="1" applyFill="1" applyBorder="1" applyAlignment="1">
      <alignment horizontal="center" vertical="center" wrapText="1"/>
    </xf>
    <xf numFmtId="0" fontId="104" fillId="37" borderId="0" xfId="0" applyFont="1" applyFill="1" applyAlignment="1">
      <alignment horizontal="center" vertical="center"/>
    </xf>
    <xf numFmtId="0" fontId="0" fillId="37" borderId="0" xfId="0" applyFill="1" applyAlignment="1">
      <alignment horizontal="center" vertical="center"/>
    </xf>
    <xf numFmtId="0" fontId="44" fillId="0" borderId="1" xfId="0" applyFont="1" applyBorder="1" applyAlignment="1">
      <alignment horizontal="center" vertical="center"/>
    </xf>
    <xf numFmtId="0" fontId="12" fillId="0" borderId="1" xfId="0" applyFont="1" applyBorder="1">
      <alignment vertical="center"/>
    </xf>
    <xf numFmtId="0" fontId="105" fillId="2" borderId="1" xfId="0" applyFont="1" applyFill="1" applyBorder="1" applyAlignment="1">
      <alignment horizontal="center" vertical="center"/>
    </xf>
    <xf numFmtId="0" fontId="0" fillId="2" borderId="1" xfId="0" applyFill="1" applyBorder="1" applyAlignment="1">
      <alignment horizontal="center" vertical="center"/>
    </xf>
    <xf numFmtId="0" fontId="30" fillId="2" borderId="1" xfId="0" applyFont="1" applyFill="1" applyBorder="1" applyAlignment="1">
      <alignment horizontal="center" vertical="center"/>
    </xf>
    <xf numFmtId="0" fontId="106" fillId="3" borderId="98" xfId="0" applyFont="1" applyFill="1" applyBorder="1" applyAlignment="1">
      <alignment horizontal="center" vertical="center"/>
    </xf>
    <xf numFmtId="0" fontId="107" fillId="3" borderId="99" xfId="0" applyFont="1" applyFill="1" applyBorder="1" applyAlignment="1">
      <alignment vertical="center"/>
    </xf>
    <xf numFmtId="0" fontId="23" fillId="3" borderId="100" xfId="0" applyFont="1" applyFill="1" applyBorder="1" applyAlignment="1">
      <alignment horizontal="left" vertical="center" wrapText="1" indent="1"/>
    </xf>
    <xf numFmtId="0" fontId="106" fillId="3" borderId="101" xfId="0" applyFont="1" applyFill="1" applyBorder="1" applyAlignment="1">
      <alignment horizontal="center" vertical="center"/>
    </xf>
    <xf numFmtId="0" fontId="107" fillId="3" borderId="102" xfId="0" applyFont="1" applyFill="1" applyBorder="1" applyAlignment="1">
      <alignment vertical="center"/>
    </xf>
    <xf numFmtId="0" fontId="23" fillId="3" borderId="103" xfId="0" applyFont="1" applyFill="1" applyBorder="1" applyAlignment="1">
      <alignment horizontal="left" vertical="center" wrapText="1" indent="1"/>
    </xf>
    <xf numFmtId="0" fontId="106" fillId="3" borderId="104" xfId="0" applyFont="1" applyFill="1" applyBorder="1" applyAlignment="1">
      <alignment horizontal="center" vertical="center"/>
    </xf>
    <xf numFmtId="0" fontId="107" fillId="3" borderId="105" xfId="0" applyFont="1" applyFill="1" applyBorder="1" applyAlignment="1">
      <alignment vertical="center"/>
    </xf>
    <xf numFmtId="0" fontId="23" fillId="3" borderId="106" xfId="0" applyFont="1" applyFill="1" applyBorder="1" applyAlignment="1">
      <alignment horizontal="left" vertical="center" wrapText="1" indent="1"/>
    </xf>
    <xf numFmtId="0" fontId="106" fillId="11" borderId="107" xfId="0" applyFont="1" applyFill="1" applyBorder="1" applyAlignment="1">
      <alignment horizontal="center" vertical="center"/>
    </xf>
    <xf numFmtId="0" fontId="107" fillId="11" borderId="108" xfId="0" applyFont="1" applyFill="1" applyBorder="1" applyAlignment="1">
      <alignment vertical="center"/>
    </xf>
    <xf numFmtId="0" fontId="23" fillId="11" borderId="109" xfId="0" applyFont="1" applyFill="1" applyBorder="1" applyAlignment="1">
      <alignment horizontal="left" vertical="center" wrapText="1" indent="1"/>
    </xf>
    <xf numFmtId="0" fontId="106" fillId="11" borderId="101" xfId="0" applyFont="1" applyFill="1" applyBorder="1" applyAlignment="1">
      <alignment horizontal="center" vertical="center"/>
    </xf>
    <xf numFmtId="0" fontId="107" fillId="11" borderId="102" xfId="0" applyFont="1" applyFill="1" applyBorder="1" applyAlignment="1">
      <alignment vertical="center"/>
    </xf>
    <xf numFmtId="0" fontId="23" fillId="11" borderId="103" xfId="0" applyFont="1" applyFill="1" applyBorder="1" applyAlignment="1">
      <alignment horizontal="left" vertical="center" wrapText="1" indent="1"/>
    </xf>
    <xf numFmtId="0" fontId="106" fillId="11" borderId="104" xfId="0" applyFont="1" applyFill="1" applyBorder="1" applyAlignment="1">
      <alignment horizontal="center" vertical="center"/>
    </xf>
    <xf numFmtId="0" fontId="107" fillId="11" borderId="105" xfId="0" applyFont="1" applyFill="1" applyBorder="1" applyAlignment="1">
      <alignment vertical="center"/>
    </xf>
    <xf numFmtId="0" fontId="23" fillId="11" borderId="106" xfId="0" applyFont="1" applyFill="1" applyBorder="1" applyAlignment="1">
      <alignment horizontal="left" vertical="center" wrapText="1" indent="1"/>
    </xf>
    <xf numFmtId="0" fontId="106" fillId="10" borderId="107" xfId="0" applyFont="1" applyFill="1" applyBorder="1" applyAlignment="1">
      <alignment horizontal="center" vertical="center"/>
    </xf>
    <xf numFmtId="0" fontId="107" fillId="10" borderId="108" xfId="0" applyFont="1" applyFill="1" applyBorder="1" applyAlignment="1">
      <alignment vertical="center"/>
    </xf>
    <xf numFmtId="0" fontId="23" fillId="10" borderId="109" xfId="0" applyFont="1" applyFill="1" applyBorder="1" applyAlignment="1">
      <alignment horizontal="left" vertical="center" wrapText="1" indent="1"/>
    </xf>
    <xf numFmtId="0" fontId="106" fillId="10" borderId="101" xfId="0" applyFont="1" applyFill="1" applyBorder="1" applyAlignment="1">
      <alignment horizontal="center" vertical="center"/>
    </xf>
    <xf numFmtId="0" fontId="107" fillId="10" borderId="102" xfId="0" applyFont="1" applyFill="1" applyBorder="1" applyAlignment="1">
      <alignment vertical="center"/>
    </xf>
    <xf numFmtId="0" fontId="23" fillId="10" borderId="103" xfId="0" applyFont="1" applyFill="1" applyBorder="1" applyAlignment="1">
      <alignment horizontal="left" vertical="center" wrapText="1" indent="1"/>
    </xf>
    <xf numFmtId="0" fontId="106" fillId="10" borderId="104" xfId="0" applyFont="1" applyFill="1" applyBorder="1" applyAlignment="1">
      <alignment horizontal="center" vertical="center"/>
    </xf>
    <xf numFmtId="0" fontId="107" fillId="10" borderId="105" xfId="0" applyFont="1" applyFill="1" applyBorder="1" applyAlignment="1">
      <alignment vertical="center"/>
    </xf>
    <xf numFmtId="0" fontId="23" fillId="10" borderId="106" xfId="0" applyFont="1" applyFill="1" applyBorder="1" applyAlignment="1">
      <alignment horizontal="left" vertical="center" wrapText="1" indent="1"/>
    </xf>
    <xf numFmtId="0" fontId="106" fillId="4" borderId="107" xfId="0" applyFont="1" applyFill="1" applyBorder="1" applyAlignment="1">
      <alignment horizontal="center" vertical="center"/>
    </xf>
    <xf numFmtId="0" fontId="107" fillId="4" borderId="108" xfId="0" applyFont="1" applyFill="1" applyBorder="1" applyAlignment="1">
      <alignment vertical="center"/>
    </xf>
    <xf numFmtId="0" fontId="23" fillId="4" borderId="109" xfId="0" applyFont="1" applyFill="1" applyBorder="1" applyAlignment="1">
      <alignment horizontal="left" vertical="center" wrapText="1" indent="1"/>
    </xf>
    <xf numFmtId="0" fontId="106" fillId="4" borderId="101" xfId="0" applyFont="1" applyFill="1" applyBorder="1" applyAlignment="1">
      <alignment horizontal="center" vertical="center"/>
    </xf>
    <xf numFmtId="0" fontId="107" fillId="4" borderId="102" xfId="0" applyFont="1" applyFill="1" applyBorder="1" applyAlignment="1">
      <alignment vertical="center"/>
    </xf>
    <xf numFmtId="0" fontId="23" fillId="4" borderId="103" xfId="0" applyFont="1" applyFill="1" applyBorder="1" applyAlignment="1">
      <alignment horizontal="left" vertical="center" wrapText="1" indent="1"/>
    </xf>
    <xf numFmtId="0" fontId="106" fillId="4" borderId="104" xfId="0" applyFont="1" applyFill="1" applyBorder="1" applyAlignment="1">
      <alignment horizontal="center" vertical="center"/>
    </xf>
    <xf numFmtId="0" fontId="107" fillId="4" borderId="105" xfId="0" applyFont="1" applyFill="1" applyBorder="1" applyAlignment="1">
      <alignment vertical="center"/>
    </xf>
    <xf numFmtId="0" fontId="23" fillId="4" borderId="106" xfId="0" applyFont="1" applyFill="1" applyBorder="1" applyAlignment="1">
      <alignment horizontal="left" vertical="center" wrapText="1" indent="1"/>
    </xf>
    <xf numFmtId="0" fontId="106" fillId="9" borderId="107" xfId="0" applyFont="1" applyFill="1" applyBorder="1" applyAlignment="1">
      <alignment horizontal="center" vertical="center"/>
    </xf>
    <xf numFmtId="0" fontId="107" fillId="9" borderId="108" xfId="0" applyFont="1" applyFill="1" applyBorder="1" applyAlignment="1">
      <alignment vertical="center"/>
    </xf>
    <xf numFmtId="0" fontId="23" fillId="9" borderId="109" xfId="0" applyFont="1" applyFill="1" applyBorder="1" applyAlignment="1">
      <alignment horizontal="left" vertical="center" wrapText="1" indent="1"/>
    </xf>
    <xf numFmtId="0" fontId="106" fillId="9" borderId="101" xfId="0" applyFont="1" applyFill="1" applyBorder="1" applyAlignment="1">
      <alignment horizontal="center" vertical="center"/>
    </xf>
    <xf numFmtId="0" fontId="107" fillId="9" borderId="102" xfId="0" applyFont="1" applyFill="1" applyBorder="1" applyAlignment="1">
      <alignment vertical="center"/>
    </xf>
    <xf numFmtId="0" fontId="23" fillId="9" borderId="103" xfId="0" applyFont="1" applyFill="1" applyBorder="1" applyAlignment="1">
      <alignment horizontal="left" vertical="center" wrapText="1" indent="1"/>
    </xf>
    <xf numFmtId="0" fontId="106" fillId="9" borderId="104" xfId="0" applyFont="1" applyFill="1" applyBorder="1" applyAlignment="1">
      <alignment horizontal="center" vertical="center"/>
    </xf>
    <xf numFmtId="0" fontId="107" fillId="9" borderId="105" xfId="0" applyFont="1" applyFill="1" applyBorder="1" applyAlignment="1">
      <alignment vertical="center"/>
    </xf>
    <xf numFmtId="0" fontId="23" fillId="9" borderId="106" xfId="0" applyFont="1" applyFill="1" applyBorder="1" applyAlignment="1">
      <alignment horizontal="left" vertical="center" wrapText="1" indent="1"/>
    </xf>
    <xf numFmtId="0" fontId="106" fillId="2" borderId="107" xfId="0" applyFont="1" applyFill="1" applyBorder="1" applyAlignment="1">
      <alignment horizontal="center" vertical="center"/>
    </xf>
    <xf numFmtId="0" fontId="107" fillId="2" borderId="108" xfId="0" applyFont="1" applyFill="1" applyBorder="1" applyAlignment="1">
      <alignment vertical="center"/>
    </xf>
    <xf numFmtId="0" fontId="23" fillId="2" borderId="109" xfId="0" applyFont="1" applyFill="1" applyBorder="1" applyAlignment="1">
      <alignment horizontal="left" vertical="center" wrapText="1" indent="1"/>
    </xf>
    <xf numFmtId="0" fontId="106" fillId="2" borderId="101" xfId="0" applyFont="1" applyFill="1" applyBorder="1" applyAlignment="1">
      <alignment horizontal="center" vertical="center"/>
    </xf>
    <xf numFmtId="0" fontId="107" fillId="2" borderId="102" xfId="0" applyFont="1" applyFill="1" applyBorder="1" applyAlignment="1">
      <alignment vertical="center"/>
    </xf>
    <xf numFmtId="0" fontId="23" fillId="2" borderId="103" xfId="0" applyFont="1" applyFill="1" applyBorder="1" applyAlignment="1">
      <alignment horizontal="left" vertical="center" wrapText="1" indent="1"/>
    </xf>
    <xf numFmtId="0" fontId="106" fillId="2" borderId="104" xfId="0" applyFont="1" applyFill="1" applyBorder="1" applyAlignment="1">
      <alignment horizontal="center" vertical="center"/>
    </xf>
    <xf numFmtId="0" fontId="107" fillId="2" borderId="105" xfId="0" applyFont="1" applyFill="1" applyBorder="1" applyAlignment="1">
      <alignment vertical="center"/>
    </xf>
    <xf numFmtId="0" fontId="23" fillId="2" borderId="106" xfId="0" applyFont="1" applyFill="1" applyBorder="1" applyAlignment="1">
      <alignment horizontal="left" vertical="center" wrapText="1" indent="1"/>
    </xf>
    <xf numFmtId="0" fontId="106" fillId="8" borderId="107" xfId="0" applyFont="1" applyFill="1" applyBorder="1" applyAlignment="1">
      <alignment horizontal="center" vertical="center"/>
    </xf>
    <xf numFmtId="0" fontId="107" fillId="8" borderId="108" xfId="0" applyFont="1" applyFill="1" applyBorder="1" applyAlignment="1">
      <alignment vertical="center"/>
    </xf>
    <xf numFmtId="0" fontId="23" fillId="8" borderId="109" xfId="0" applyFont="1" applyFill="1" applyBorder="1" applyAlignment="1">
      <alignment horizontal="left" vertical="center" wrapText="1" indent="1"/>
    </xf>
    <xf numFmtId="0" fontId="106" fillId="8" borderId="101" xfId="0" applyFont="1" applyFill="1" applyBorder="1" applyAlignment="1">
      <alignment horizontal="center" vertical="center"/>
    </xf>
    <xf numFmtId="0" fontId="107" fillId="8" borderId="102" xfId="0" applyFont="1" applyFill="1" applyBorder="1" applyAlignment="1">
      <alignment vertical="center"/>
    </xf>
    <xf numFmtId="0" fontId="23" fillId="8" borderId="103" xfId="0" applyFont="1" applyFill="1" applyBorder="1" applyAlignment="1">
      <alignment horizontal="left" vertical="center" wrapText="1" indent="1"/>
    </xf>
    <xf numFmtId="0" fontId="106" fillId="8" borderId="104" xfId="0" applyFont="1" applyFill="1" applyBorder="1" applyAlignment="1">
      <alignment horizontal="center" vertical="center"/>
    </xf>
    <xf numFmtId="0" fontId="107" fillId="8" borderId="105" xfId="0" applyFont="1" applyFill="1" applyBorder="1" applyAlignment="1">
      <alignment vertical="center"/>
    </xf>
    <xf numFmtId="0" fontId="23" fillId="8" borderId="106" xfId="0" applyFont="1" applyFill="1" applyBorder="1" applyAlignment="1">
      <alignment horizontal="left" vertical="center" wrapText="1" indent="1"/>
    </xf>
    <xf numFmtId="0" fontId="106" fillId="3" borderId="107" xfId="0" applyFont="1" applyFill="1" applyBorder="1" applyAlignment="1">
      <alignment horizontal="center" vertical="center"/>
    </xf>
    <xf numFmtId="0" fontId="107" fillId="3" borderId="108" xfId="0" applyFont="1" applyFill="1" applyBorder="1" applyAlignment="1">
      <alignment vertical="center"/>
    </xf>
    <xf numFmtId="0" fontId="23" fillId="3" borderId="109" xfId="0" applyFont="1" applyFill="1" applyBorder="1" applyAlignment="1">
      <alignment horizontal="left" vertical="center" wrapText="1" indent="1"/>
    </xf>
    <xf numFmtId="0" fontId="106" fillId="3" borderId="107" xfId="0" applyFont="1" applyFill="1" applyBorder="1" applyAlignment="1">
      <alignment horizontal="center" vertical="center" wrapText="1"/>
    </xf>
    <xf numFmtId="0" fontId="106" fillId="11" borderId="107" xfId="0" applyFont="1" applyFill="1" applyBorder="1" applyAlignment="1">
      <alignment horizontal="center" vertical="center" wrapText="1"/>
    </xf>
    <xf numFmtId="0" fontId="107" fillId="3" borderId="110" xfId="0" applyFont="1" applyFill="1" applyBorder="1" applyAlignment="1">
      <alignment vertical="center"/>
    </xf>
    <xf numFmtId="0" fontId="107" fillId="11" borderId="111" xfId="0" applyFont="1" applyFill="1" applyBorder="1" applyAlignment="1">
      <alignment vertical="center"/>
    </xf>
    <xf numFmtId="0" fontId="107" fillId="11" borderId="99" xfId="0" applyFont="1" applyFill="1" applyBorder="1" applyAlignment="1">
      <alignment vertical="center"/>
    </xf>
    <xf numFmtId="0" fontId="106" fillId="10" borderId="107" xfId="0" applyFont="1" applyFill="1" applyBorder="1" applyAlignment="1">
      <alignment horizontal="center" vertical="center" wrapText="1"/>
    </xf>
    <xf numFmtId="0" fontId="106" fillId="9" borderId="107" xfId="0" applyFont="1" applyFill="1" applyBorder="1" applyAlignment="1">
      <alignment horizontal="center" vertical="center" wrapText="1"/>
    </xf>
    <xf numFmtId="0" fontId="107" fillId="9" borderId="99" xfId="0" applyFont="1" applyFill="1" applyBorder="1" applyAlignment="1">
      <alignment vertical="center"/>
    </xf>
    <xf numFmtId="0" fontId="107" fillId="9" borderId="110" xfId="0" applyFont="1" applyFill="1" applyBorder="1" applyAlignment="1">
      <alignment vertical="center"/>
    </xf>
    <xf numFmtId="0" fontId="5" fillId="0" borderId="0" xfId="0" applyFont="1" applyAlignment="1">
      <alignment horizontal="center" vertical="center"/>
    </xf>
    <xf numFmtId="0" fontId="3"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0" fillId="2" borderId="1" xfId="0" applyFont="1" applyFill="1" applyBorder="1" applyAlignment="1">
      <alignment horizontal="center" vertical="center"/>
    </xf>
    <xf numFmtId="0" fontId="18"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23" fillId="3" borderId="1" xfId="0" applyFont="1" applyFill="1" applyBorder="1" applyAlignment="1">
      <alignment horizontal="left" vertical="center"/>
    </xf>
    <xf numFmtId="0" fontId="24" fillId="3" borderId="1" xfId="0" applyFont="1" applyFill="1" applyBorder="1" applyAlignment="1">
      <alignment horizontal="left" vertical="center"/>
    </xf>
    <xf numFmtId="0" fontId="24" fillId="3" borderId="1"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3" fillId="11" borderId="1" xfId="0" applyFont="1" applyFill="1" applyBorder="1" applyAlignment="1">
      <alignment horizontal="center" vertical="center"/>
    </xf>
    <xf numFmtId="0" fontId="5" fillId="11" borderId="1" xfId="0" applyFont="1" applyFill="1" applyBorder="1" applyAlignment="1">
      <alignment horizontal="center" vertical="center"/>
    </xf>
    <xf numFmtId="0" fontId="24" fillId="11" borderId="1" xfId="0" applyFont="1" applyFill="1" applyBorder="1" applyAlignment="1">
      <alignment horizontal="left" vertical="center" wrapText="1"/>
    </xf>
    <xf numFmtId="0" fontId="24" fillId="11" borderId="1" xfId="0" applyFont="1" applyFill="1" applyBorder="1" applyAlignment="1">
      <alignment horizontal="left" vertical="center"/>
    </xf>
    <xf numFmtId="0" fontId="23" fillId="11" borderId="1" xfId="0" applyFont="1" applyFill="1" applyBorder="1" applyAlignment="1">
      <alignment horizontal="left" vertical="center" wrapText="1"/>
    </xf>
    <xf numFmtId="0" fontId="3"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24" fillId="10" borderId="1" xfId="0" applyFont="1" applyFill="1" applyBorder="1" applyAlignment="1">
      <alignment horizontal="left" vertical="center" wrapText="1"/>
    </xf>
    <xf numFmtId="0" fontId="24" fillId="10" borderId="1" xfId="0" applyFont="1" applyFill="1" applyBorder="1" applyAlignment="1">
      <alignment horizontal="left" vertical="center"/>
    </xf>
    <xf numFmtId="0" fontId="23" fillId="10"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24" fillId="4" borderId="1" xfId="0" applyFont="1" applyFill="1" applyBorder="1" applyAlignment="1">
      <alignment horizontal="left" vertical="center" wrapText="1"/>
    </xf>
    <xf numFmtId="0" fontId="24" fillId="4" borderId="1" xfId="0" applyFont="1" applyFill="1" applyBorder="1" applyAlignment="1">
      <alignment horizontal="left" vertical="center"/>
    </xf>
    <xf numFmtId="0" fontId="23" fillId="4" borderId="1" xfId="0" applyFont="1" applyFill="1" applyBorder="1" applyAlignment="1">
      <alignment horizontal="left" vertical="center" wrapText="1"/>
    </xf>
    <xf numFmtId="0" fontId="3" fillId="9" borderId="1" xfId="0" applyFont="1" applyFill="1" applyBorder="1" applyAlignment="1">
      <alignment horizontal="center" vertical="center"/>
    </xf>
    <xf numFmtId="0" fontId="5" fillId="9" borderId="1" xfId="0" applyFont="1" applyFill="1" applyBorder="1" applyAlignment="1">
      <alignment horizontal="center" vertical="center"/>
    </xf>
    <xf numFmtId="0" fontId="24" fillId="9" borderId="1" xfId="0" applyFont="1" applyFill="1" applyBorder="1" applyAlignment="1">
      <alignment horizontal="left" vertical="center" wrapText="1"/>
    </xf>
    <xf numFmtId="0" fontId="24" fillId="9" borderId="1" xfId="0" applyFont="1" applyFill="1" applyBorder="1" applyAlignment="1">
      <alignment horizontal="left" vertical="center"/>
    </xf>
    <xf numFmtId="0" fontId="23" fillId="9" borderId="1" xfId="0" applyFont="1" applyFill="1" applyBorder="1" applyAlignment="1">
      <alignment horizontal="left" vertical="center"/>
    </xf>
    <xf numFmtId="0" fontId="108" fillId="2" borderId="1" xfId="0" applyFont="1" applyFill="1" applyBorder="1" applyAlignment="1">
      <alignment horizontal="center" vertical="center"/>
    </xf>
    <xf numFmtId="0" fontId="3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3" fillId="3" borderId="1" xfId="0" applyFont="1" applyFill="1" applyBorder="1" applyAlignment="1">
      <alignment horizontal="center" vertical="center"/>
    </xf>
    <xf numFmtId="0" fontId="109" fillId="3" borderId="1" xfId="0" applyFont="1" applyFill="1" applyBorder="1" applyAlignment="1">
      <alignment horizontal="left" vertical="center"/>
    </xf>
    <xf numFmtId="0" fontId="109" fillId="3" borderId="1" xfId="0" applyFont="1" applyFill="1" applyBorder="1">
      <alignment vertical="center"/>
    </xf>
    <xf numFmtId="0" fontId="1" fillId="11" borderId="1" xfId="0" applyFont="1" applyFill="1" applyBorder="1" applyAlignment="1">
      <alignment horizontal="center" vertical="center" wrapText="1"/>
    </xf>
    <xf numFmtId="0" fontId="23" fillId="11" borderId="1" xfId="0" applyFont="1" applyFill="1" applyBorder="1" applyAlignment="1">
      <alignment horizontal="center" vertical="center"/>
    </xf>
    <xf numFmtId="0" fontId="109" fillId="11" borderId="1" xfId="0" applyFont="1" applyFill="1" applyBorder="1" applyAlignment="1">
      <alignment horizontal="left" vertical="center"/>
    </xf>
    <xf numFmtId="0" fontId="109" fillId="11" borderId="1" xfId="0" applyFont="1" applyFill="1" applyBorder="1">
      <alignment vertical="center"/>
    </xf>
    <xf numFmtId="0" fontId="1" fillId="11" borderId="1"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2" xfId="0" applyFont="1" applyFill="1" applyBorder="1" applyAlignment="1">
      <alignment horizontal="center" vertical="center"/>
    </xf>
    <xf numFmtId="0" fontId="1" fillId="10" borderId="1" xfId="0" applyFont="1" applyFill="1" applyBorder="1" applyAlignment="1">
      <alignment horizontal="center" vertical="center"/>
    </xf>
    <xf numFmtId="0" fontId="110" fillId="10" borderId="1" xfId="0" applyFont="1" applyFill="1" applyBorder="1">
      <alignment vertical="center"/>
    </xf>
    <xf numFmtId="0" fontId="1" fillId="4" borderId="1" xfId="0" applyFont="1" applyFill="1" applyBorder="1" applyAlignment="1">
      <alignment horizontal="center" vertical="center"/>
    </xf>
    <xf numFmtId="0" fontId="9" fillId="4" borderId="1" xfId="0" applyFont="1" applyFill="1" applyBorder="1">
      <alignment vertical="center"/>
    </xf>
    <xf numFmtId="0" fontId="1" fillId="9" borderId="1" xfId="0" applyFont="1" applyFill="1" applyBorder="1" applyAlignment="1">
      <alignment horizontal="center" vertical="center"/>
    </xf>
    <xf numFmtId="0" fontId="9" fillId="9" borderId="1" xfId="0" applyFont="1" applyFill="1" applyBorder="1">
      <alignment vertical="center"/>
    </xf>
    <xf numFmtId="0" fontId="1" fillId="8" borderId="1" xfId="0" applyFont="1" applyFill="1" applyBorder="1" applyAlignment="1">
      <alignment horizontal="center" vertical="center"/>
    </xf>
    <xf numFmtId="0" fontId="24" fillId="3" borderId="1" xfId="0" applyFont="1" applyFill="1" applyBorder="1">
      <alignment vertical="center"/>
    </xf>
    <xf numFmtId="0" fontId="23" fillId="11" borderId="1" xfId="0" applyFont="1" applyFill="1" applyBorder="1" applyAlignment="1">
      <alignment horizontal="justify" vertical="center"/>
    </xf>
    <xf numFmtId="0" fontId="23" fillId="10" borderId="1" xfId="0" applyFont="1" applyFill="1" applyBorder="1" applyAlignment="1">
      <alignment vertical="center" wrapText="1"/>
    </xf>
    <xf numFmtId="0" fontId="23" fillId="4" borderId="1" xfId="0" applyFont="1" applyFill="1" applyBorder="1" applyAlignment="1">
      <alignment vertical="center" wrapText="1"/>
    </xf>
    <xf numFmtId="0" fontId="23" fillId="2" borderId="13" xfId="0" applyFont="1" applyFill="1" applyBorder="1" applyAlignment="1">
      <alignment horizontal="center" vertical="center"/>
    </xf>
    <xf numFmtId="0" fontId="23" fillId="2" borderId="14" xfId="0" applyFont="1" applyFill="1" applyBorder="1" applyAlignment="1">
      <alignment horizontal="center" vertical="center"/>
    </xf>
    <xf numFmtId="0" fontId="23" fillId="2" borderId="12" xfId="0" applyFont="1" applyFill="1" applyBorder="1" applyAlignment="1">
      <alignment horizontal="center" vertical="center"/>
    </xf>
    <xf numFmtId="0" fontId="24" fillId="8" borderId="1" xfId="0" applyFont="1" applyFill="1" applyBorder="1">
      <alignment vertical="center"/>
    </xf>
    <xf numFmtId="0" fontId="23" fillId="3" borderId="1" xfId="0" applyFont="1" applyFill="1" applyBorder="1" applyAlignment="1">
      <alignment vertical="center" wrapText="1"/>
    </xf>
    <xf numFmtId="0" fontId="111" fillId="3" borderId="1" xfId="0" applyFont="1" applyFill="1" applyBorder="1">
      <alignment vertical="center"/>
    </xf>
    <xf numFmtId="0" fontId="23" fillId="11" borderId="1" xfId="0" applyFont="1" applyFill="1" applyBorder="1" applyAlignment="1">
      <alignment vertical="center" wrapText="1"/>
    </xf>
    <xf numFmtId="0" fontId="112" fillId="0" borderId="0" xfId="0" applyFont="1">
      <alignment vertical="center"/>
    </xf>
    <xf numFmtId="0" fontId="113" fillId="0" borderId="0" xfId="0" applyFont="1">
      <alignment vertical="center"/>
    </xf>
    <xf numFmtId="0" fontId="84" fillId="38" borderId="0" xfId="0" applyFont="1" applyFill="1" applyBorder="1" applyAlignment="1">
      <alignment horizontal="left" vertical="center"/>
    </xf>
    <xf numFmtId="0" fontId="84" fillId="38" borderId="0" xfId="0" applyFont="1" applyFill="1" applyBorder="1" applyAlignment="1">
      <alignment vertical="center"/>
    </xf>
    <xf numFmtId="0" fontId="84" fillId="39" borderId="0" xfId="0" applyFont="1" applyFill="1" applyBorder="1" applyAlignment="1">
      <alignment horizontal="left" vertical="center"/>
    </xf>
    <xf numFmtId="0" fontId="114" fillId="39" borderId="0" xfId="0" applyFont="1" applyFill="1" applyBorder="1" applyAlignment="1">
      <alignment horizontal="left" vertical="center" indent="1"/>
    </xf>
    <xf numFmtId="0" fontId="115" fillId="39" borderId="0" xfId="0" applyFont="1" applyFill="1" applyBorder="1" applyAlignment="1">
      <alignment horizontal="left" vertical="center" indent="1"/>
    </xf>
    <xf numFmtId="0" fontId="84" fillId="39" borderId="0" xfId="0" applyFont="1" applyFill="1" applyBorder="1" applyAlignment="1">
      <alignment horizontal="left" vertical="center" indent="1"/>
    </xf>
    <xf numFmtId="0" fontId="84" fillId="39" borderId="0" xfId="0" applyFont="1" applyFill="1" applyAlignment="1">
      <alignment horizontal="center" vertical="center"/>
    </xf>
    <xf numFmtId="0" fontId="84" fillId="39" borderId="0" xfId="0" applyFont="1" applyFill="1" applyAlignment="1">
      <alignment vertical="center"/>
    </xf>
    <xf numFmtId="0" fontId="116" fillId="39" borderId="0" xfId="0" applyFont="1" applyFill="1" applyBorder="1" applyAlignment="1">
      <alignment horizontal="center" vertical="center"/>
    </xf>
    <xf numFmtId="0" fontId="117" fillId="39" borderId="0" xfId="0" applyFont="1" applyFill="1" applyBorder="1" applyAlignment="1">
      <alignment horizontal="center" vertical="center"/>
    </xf>
    <xf numFmtId="0" fontId="118" fillId="39" borderId="0" xfId="0" applyFont="1" applyFill="1" applyBorder="1" applyAlignment="1">
      <alignment horizontal="left" vertical="center" indent="2"/>
    </xf>
    <xf numFmtId="0" fontId="91" fillId="39" borderId="0" xfId="0" applyFont="1" applyFill="1" applyBorder="1" applyAlignment="1">
      <alignment horizontal="left" vertical="center" indent="2"/>
    </xf>
    <xf numFmtId="0" fontId="84" fillId="39" borderId="0" xfId="0" applyFont="1" applyFill="1" applyBorder="1" applyAlignment="1">
      <alignment horizontal="center" vertical="center"/>
    </xf>
    <xf numFmtId="0" fontId="84" fillId="39" borderId="0" xfId="0" applyFont="1" applyFill="1" applyBorder="1" applyAlignment="1">
      <alignment horizontal="left" vertical="center" indent="2"/>
    </xf>
    <xf numFmtId="0" fontId="84" fillId="39" borderId="0" xfId="0" applyFont="1" applyFill="1" applyBorder="1" applyAlignment="1">
      <alignment horizontal="left" vertical="center" indent="3"/>
    </xf>
    <xf numFmtId="0" fontId="84" fillId="39" borderId="0" xfId="0" applyFont="1" applyFill="1" applyBorder="1" applyAlignment="1">
      <alignment horizontal="left" vertical="center" wrapText="1" indent="1"/>
    </xf>
    <xf numFmtId="0" fontId="84" fillId="39" borderId="0" xfId="0" applyFont="1" applyFill="1" applyBorder="1" applyAlignment="1">
      <alignment vertical="center"/>
    </xf>
    <xf numFmtId="0" fontId="119" fillId="39" borderId="0" xfId="0" applyFont="1" applyFill="1" applyBorder="1" applyAlignment="1">
      <alignment horizontal="left" vertical="center" indent="1"/>
    </xf>
    <xf numFmtId="0" fontId="119" fillId="39" borderId="0" xfId="0" applyFont="1" applyFill="1" applyAlignment="1">
      <alignment horizontal="left" vertical="center" indent="1"/>
    </xf>
    <xf numFmtId="0" fontId="120" fillId="38" borderId="0" xfId="0" applyFont="1" applyFill="1" applyBorder="1" applyAlignment="1">
      <alignment horizontal="right" vertical="center"/>
    </xf>
    <xf numFmtId="0" fontId="0" fillId="0" borderId="0" xfId="0" applyFill="1" applyAlignment="1">
      <alignment vertical="center"/>
    </xf>
    <xf numFmtId="0" fontId="91" fillId="39" borderId="0" xfId="0" applyFont="1" applyFill="1" applyBorder="1" applyAlignment="1">
      <alignment horizontal="left" vertical="center"/>
    </xf>
    <xf numFmtId="0" fontId="118" fillId="39" borderId="0" xfId="0" applyFont="1" applyFill="1" applyAlignment="1">
      <alignment horizontal="center" vertical="center"/>
    </xf>
    <xf numFmtId="0" fontId="84" fillId="39" borderId="0" xfId="0" applyFont="1" applyFill="1" applyBorder="1" applyAlignment="1">
      <alignment horizontal="right" vertical="center"/>
    </xf>
    <xf numFmtId="0" fontId="84" fillId="39" borderId="0" xfId="0" applyFont="1" applyFill="1" applyAlignment="1">
      <alignment horizontal="left" vertical="center" indent="1"/>
    </xf>
    <xf numFmtId="0" fontId="121" fillId="39" borderId="0" xfId="0" applyFont="1" applyFill="1" applyAlignment="1">
      <alignment horizontal="center" vertical="center"/>
    </xf>
    <xf numFmtId="0" fontId="84" fillId="39" borderId="112" xfId="0" applyFont="1" applyFill="1" applyBorder="1" applyAlignment="1">
      <alignment horizontal="left" vertical="center"/>
    </xf>
    <xf numFmtId="0" fontId="84" fillId="39" borderId="113" xfId="0" applyFont="1" applyFill="1" applyBorder="1" applyAlignment="1">
      <alignment horizontal="left" vertical="center"/>
    </xf>
    <xf numFmtId="0" fontId="84" fillId="39" borderId="114" xfId="0" applyFont="1" applyFill="1" applyBorder="1" applyAlignment="1">
      <alignment horizontal="left" vertical="center"/>
    </xf>
    <xf numFmtId="0" fontId="84" fillId="39" borderId="115" xfId="0" applyFont="1" applyFill="1" applyBorder="1" applyAlignment="1">
      <alignment horizontal="left" vertical="center"/>
    </xf>
    <xf numFmtId="0" fontId="84" fillId="39" borderId="116" xfId="0" applyFont="1" applyFill="1" applyBorder="1" applyAlignment="1">
      <alignment horizontal="left" vertical="center"/>
    </xf>
    <xf numFmtId="0" fontId="84" fillId="0" borderId="0" xfId="0" applyFont="1" applyFill="1" applyBorder="1" applyAlignment="1">
      <alignment horizontal="left" vertical="center"/>
    </xf>
    <xf numFmtId="0" fontId="91" fillId="38" borderId="0" xfId="0" applyFont="1" applyFill="1" applyAlignment="1">
      <alignment horizontal="left" vertical="center" wrapText="1" indent="1"/>
    </xf>
    <xf numFmtId="0" fontId="91" fillId="38" borderId="0" xfId="0" applyFont="1" applyFill="1" applyAlignment="1">
      <alignment horizontal="left" vertical="center" indent="1"/>
    </xf>
    <xf numFmtId="0" fontId="84" fillId="38" borderId="0" xfId="0" applyFont="1" applyFill="1" applyAlignment="1">
      <alignment vertical="center"/>
    </xf>
    <xf numFmtId="0" fontId="84" fillId="38" borderId="117" xfId="0" applyFont="1" applyFill="1" applyBorder="1" applyAlignment="1">
      <alignment horizontal="left" vertical="center"/>
    </xf>
    <xf numFmtId="0" fontId="120" fillId="38" borderId="0" xfId="0" applyFont="1" applyFill="1" applyAlignment="1">
      <alignment horizontal="right" vertical="center"/>
    </xf>
    <xf numFmtId="0" fontId="84" fillId="0" borderId="0" xfId="0" applyFont="1" applyFill="1" applyAlignment="1">
      <alignment vertical="center"/>
    </xf>
    <xf numFmtId="0" fontId="84" fillId="39" borderId="118" xfId="0" applyFont="1" applyFill="1" applyBorder="1" applyAlignment="1">
      <alignment horizontal="left" vertical="center"/>
    </xf>
    <xf numFmtId="0" fontId="84" fillId="39" borderId="119" xfId="0" applyFont="1" applyFill="1" applyBorder="1" applyAlignment="1">
      <alignment horizontal="left" vertical="center"/>
    </xf>
    <xf numFmtId="0" fontId="84" fillId="39" borderId="120" xfId="0" applyFont="1" applyFill="1" applyBorder="1" applyAlignment="1">
      <alignment horizontal="left" vertical="center"/>
    </xf>
    <xf numFmtId="0" fontId="122" fillId="0" borderId="0" xfId="0" applyFont="1" applyAlignment="1">
      <alignment horizontal="center" vertical="center"/>
    </xf>
    <xf numFmtId="0" fontId="123" fillId="0" borderId="0" xfId="6">
      <alignment vertical="center"/>
    </xf>
    <xf numFmtId="0" fontId="28" fillId="19" borderId="1" xfId="0" applyFont="1" applyFill="1" applyBorder="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5">
    <dxf>
      <font>
        <strike val="0"/>
        <color theme="0" tint="-0.15"/>
      </font>
    </dxf>
    <dxf>
      <font>
        <color theme="0"/>
      </font>
    </dxf>
    <dxf>
      <fill>
        <patternFill patternType="solid">
          <bgColor theme="5" tint="0.8"/>
        </patternFill>
      </fill>
    </dxf>
    <dxf>
      <fill>
        <patternFill patternType="solid">
          <bgColor theme="2" tint="-0.1"/>
        </patternFill>
      </fill>
    </dxf>
    <dxf>
      <fill>
        <patternFill patternType="solid">
          <bgColor theme="8" tint="0.8"/>
        </patternFill>
      </fill>
    </dxf>
    <dxf>
      <font>
        <color theme="0" tint="-0.35"/>
      </font>
    </dxf>
    <dxf>
      <font>
        <color theme="1" tint="0.5"/>
      </font>
    </dxf>
    <dxf>
      <font>
        <color theme="1" tint="0.25"/>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00.png"/><Relationship Id="rId98" Type="http://schemas.openxmlformats.org/officeDocument/2006/relationships/image" Target="media/image99.png"/><Relationship Id="rId97" Type="http://schemas.openxmlformats.org/officeDocument/2006/relationships/image" Target="media/image98.png"/><Relationship Id="rId96" Type="http://schemas.openxmlformats.org/officeDocument/2006/relationships/image" Target="media/image97.png"/><Relationship Id="rId95" Type="http://schemas.openxmlformats.org/officeDocument/2006/relationships/image" Target="media/image96.png"/><Relationship Id="rId94" Type="http://schemas.openxmlformats.org/officeDocument/2006/relationships/image" Target="media/image95.png"/><Relationship Id="rId93" Type="http://schemas.openxmlformats.org/officeDocument/2006/relationships/image" Target="media/image94.png"/><Relationship Id="rId92" Type="http://schemas.openxmlformats.org/officeDocument/2006/relationships/image" Target="media/image93.png"/><Relationship Id="rId91" Type="http://schemas.openxmlformats.org/officeDocument/2006/relationships/image" Target="media/image92.png"/><Relationship Id="rId90" Type="http://schemas.openxmlformats.org/officeDocument/2006/relationships/image" Target="media/image91.png"/><Relationship Id="rId9" Type="http://schemas.openxmlformats.org/officeDocument/2006/relationships/image" Target="media/image10.png"/><Relationship Id="rId89" Type="http://schemas.openxmlformats.org/officeDocument/2006/relationships/image" Target="media/image90.png"/><Relationship Id="rId88" Type="http://schemas.openxmlformats.org/officeDocument/2006/relationships/image" Target="media/image89.png"/><Relationship Id="rId87" Type="http://schemas.openxmlformats.org/officeDocument/2006/relationships/image" Target="media/image88.png"/><Relationship Id="rId86" Type="http://schemas.openxmlformats.org/officeDocument/2006/relationships/image" Target="media/image87.png"/><Relationship Id="rId85" Type="http://schemas.openxmlformats.org/officeDocument/2006/relationships/image" Target="media/image86.png"/><Relationship Id="rId84" Type="http://schemas.openxmlformats.org/officeDocument/2006/relationships/image" Target="media/image85.png"/><Relationship Id="rId83" Type="http://schemas.openxmlformats.org/officeDocument/2006/relationships/image" Target="media/image84.png"/><Relationship Id="rId82" Type="http://schemas.openxmlformats.org/officeDocument/2006/relationships/image" Target="media/image83.png"/><Relationship Id="rId81" Type="http://schemas.openxmlformats.org/officeDocument/2006/relationships/image" Target="media/image82.png"/><Relationship Id="rId80" Type="http://schemas.openxmlformats.org/officeDocument/2006/relationships/image" Target="media/image81.png"/><Relationship Id="rId8" Type="http://schemas.openxmlformats.org/officeDocument/2006/relationships/image" Target="media/image9.png"/><Relationship Id="rId79" Type="http://schemas.openxmlformats.org/officeDocument/2006/relationships/image" Target="media/image80.png"/><Relationship Id="rId78" Type="http://schemas.openxmlformats.org/officeDocument/2006/relationships/image" Target="media/image79.png"/><Relationship Id="rId77" Type="http://schemas.openxmlformats.org/officeDocument/2006/relationships/image" Target="media/image78.png"/><Relationship Id="rId76" Type="http://schemas.openxmlformats.org/officeDocument/2006/relationships/image" Target="media/image77.png"/><Relationship Id="rId75" Type="http://schemas.openxmlformats.org/officeDocument/2006/relationships/image" Target="media/image76.png"/><Relationship Id="rId74" Type="http://schemas.openxmlformats.org/officeDocument/2006/relationships/image" Target="media/image75.png"/><Relationship Id="rId73" Type="http://schemas.openxmlformats.org/officeDocument/2006/relationships/image" Target="media/image74.png"/><Relationship Id="rId72" Type="http://schemas.openxmlformats.org/officeDocument/2006/relationships/image" Target="media/image73.png"/><Relationship Id="rId71" Type="http://schemas.openxmlformats.org/officeDocument/2006/relationships/image" Target="media/image72.png"/><Relationship Id="rId70" Type="http://schemas.openxmlformats.org/officeDocument/2006/relationships/image" Target="media/image71.png"/><Relationship Id="rId7" Type="http://schemas.openxmlformats.org/officeDocument/2006/relationships/image" Target="media/image8.png"/><Relationship Id="rId69" Type="http://schemas.openxmlformats.org/officeDocument/2006/relationships/image" Target="media/image70.png"/><Relationship Id="rId68" Type="http://schemas.openxmlformats.org/officeDocument/2006/relationships/image" Target="media/image69.png"/><Relationship Id="rId67" Type="http://schemas.openxmlformats.org/officeDocument/2006/relationships/image" Target="media/image68.png"/><Relationship Id="rId66" Type="http://schemas.openxmlformats.org/officeDocument/2006/relationships/image" Target="media/image67.png"/><Relationship Id="rId65" Type="http://schemas.openxmlformats.org/officeDocument/2006/relationships/image" Target="media/image66.png"/><Relationship Id="rId64" Type="http://schemas.openxmlformats.org/officeDocument/2006/relationships/image" Target="media/image65.png"/><Relationship Id="rId63" Type="http://schemas.openxmlformats.org/officeDocument/2006/relationships/image" Target="media/image64.png"/><Relationship Id="rId62" Type="http://schemas.openxmlformats.org/officeDocument/2006/relationships/image" Target="media/image63.png"/><Relationship Id="rId61" Type="http://schemas.openxmlformats.org/officeDocument/2006/relationships/image" Target="media/image62.png"/><Relationship Id="rId60" Type="http://schemas.openxmlformats.org/officeDocument/2006/relationships/image" Target="media/image61.png"/><Relationship Id="rId6" Type="http://schemas.openxmlformats.org/officeDocument/2006/relationships/image" Target="media/image7.png"/><Relationship Id="rId59" Type="http://schemas.openxmlformats.org/officeDocument/2006/relationships/image" Target="media/image60.png"/><Relationship Id="rId58" Type="http://schemas.openxmlformats.org/officeDocument/2006/relationships/image" Target="media/image59.png"/><Relationship Id="rId57" Type="http://schemas.openxmlformats.org/officeDocument/2006/relationships/image" Target="media/image58.png"/><Relationship Id="rId56" Type="http://schemas.openxmlformats.org/officeDocument/2006/relationships/image" Target="media/image57.png"/><Relationship Id="rId55" Type="http://schemas.openxmlformats.org/officeDocument/2006/relationships/image" Target="media/image56.png"/><Relationship Id="rId54" Type="http://schemas.openxmlformats.org/officeDocument/2006/relationships/image" Target="media/image55.png"/><Relationship Id="rId53" Type="http://schemas.openxmlformats.org/officeDocument/2006/relationships/image" Target="media/image54.png"/><Relationship Id="rId52" Type="http://schemas.openxmlformats.org/officeDocument/2006/relationships/image" Target="media/image53.png"/><Relationship Id="rId51" Type="http://schemas.openxmlformats.org/officeDocument/2006/relationships/image" Target="media/image52.png"/><Relationship Id="rId50" Type="http://schemas.openxmlformats.org/officeDocument/2006/relationships/image" Target="media/image51.png"/><Relationship Id="rId5" Type="http://schemas.openxmlformats.org/officeDocument/2006/relationships/image" Target="media/image6.png"/><Relationship Id="rId49" Type="http://schemas.openxmlformats.org/officeDocument/2006/relationships/image" Target="media/image50.png"/><Relationship Id="rId48" Type="http://schemas.openxmlformats.org/officeDocument/2006/relationships/image" Target="media/image49.png"/><Relationship Id="rId47" Type="http://schemas.openxmlformats.org/officeDocument/2006/relationships/image" Target="media/image48.png"/><Relationship Id="rId46" Type="http://schemas.openxmlformats.org/officeDocument/2006/relationships/image" Target="media/image47.png"/><Relationship Id="rId45" Type="http://schemas.openxmlformats.org/officeDocument/2006/relationships/image" Target="media/image46.png"/><Relationship Id="rId44" Type="http://schemas.openxmlformats.org/officeDocument/2006/relationships/image" Target="media/image45.png"/><Relationship Id="rId43" Type="http://schemas.openxmlformats.org/officeDocument/2006/relationships/image" Target="media/image44.png"/><Relationship Id="rId42" Type="http://schemas.openxmlformats.org/officeDocument/2006/relationships/image" Target="media/image43.png"/><Relationship Id="rId41" Type="http://schemas.openxmlformats.org/officeDocument/2006/relationships/image" Target="media/image42.png"/><Relationship Id="rId40" Type="http://schemas.openxmlformats.org/officeDocument/2006/relationships/image" Target="media/image41.png"/><Relationship Id="rId4" Type="http://schemas.openxmlformats.org/officeDocument/2006/relationships/image" Target="media/image5.png"/><Relationship Id="rId39" Type="http://schemas.openxmlformats.org/officeDocument/2006/relationships/image" Target="media/image40.png"/><Relationship Id="rId38" Type="http://schemas.openxmlformats.org/officeDocument/2006/relationships/image" Target="media/image39.png"/><Relationship Id="rId37" Type="http://schemas.openxmlformats.org/officeDocument/2006/relationships/image" Target="media/image38.png"/><Relationship Id="rId36" Type="http://schemas.openxmlformats.org/officeDocument/2006/relationships/image" Target="media/image37.png"/><Relationship Id="rId35" Type="http://schemas.openxmlformats.org/officeDocument/2006/relationships/image" Target="media/image36.png"/><Relationship Id="rId34" Type="http://schemas.openxmlformats.org/officeDocument/2006/relationships/image" Target="media/image35.png"/><Relationship Id="rId33" Type="http://schemas.openxmlformats.org/officeDocument/2006/relationships/image" Target="media/image34.png"/><Relationship Id="rId32" Type="http://schemas.openxmlformats.org/officeDocument/2006/relationships/image" Target="media/image33.png"/><Relationship Id="rId31" Type="http://schemas.openxmlformats.org/officeDocument/2006/relationships/image" Target="media/image32.png"/><Relationship Id="rId30" Type="http://schemas.openxmlformats.org/officeDocument/2006/relationships/image" Target="media/image31.png"/><Relationship Id="rId3" Type="http://schemas.openxmlformats.org/officeDocument/2006/relationships/image" Target="media/image4.png"/><Relationship Id="rId29" Type="http://schemas.openxmlformats.org/officeDocument/2006/relationships/image" Target="media/image30.png"/><Relationship Id="rId28" Type="http://schemas.openxmlformats.org/officeDocument/2006/relationships/image" Target="media/image29.png"/><Relationship Id="rId27" Type="http://schemas.openxmlformats.org/officeDocument/2006/relationships/image" Target="media/image28.png"/><Relationship Id="rId26" Type="http://schemas.openxmlformats.org/officeDocument/2006/relationships/image" Target="media/image27.png"/><Relationship Id="rId25" Type="http://schemas.openxmlformats.org/officeDocument/2006/relationships/image" Target="media/image26.png"/><Relationship Id="rId245" Type="http://schemas.openxmlformats.org/officeDocument/2006/relationships/image" Target="media/image246.png"/><Relationship Id="rId244" Type="http://schemas.openxmlformats.org/officeDocument/2006/relationships/image" Target="media/image245.png"/><Relationship Id="rId243" Type="http://schemas.openxmlformats.org/officeDocument/2006/relationships/image" Target="media/image244.png"/><Relationship Id="rId242" Type="http://schemas.openxmlformats.org/officeDocument/2006/relationships/image" Target="media/image243.png"/><Relationship Id="rId241" Type="http://schemas.openxmlformats.org/officeDocument/2006/relationships/image" Target="media/image242.png"/><Relationship Id="rId240" Type="http://schemas.openxmlformats.org/officeDocument/2006/relationships/image" Target="media/image241.png"/><Relationship Id="rId24" Type="http://schemas.openxmlformats.org/officeDocument/2006/relationships/image" Target="media/image25.png"/><Relationship Id="rId239" Type="http://schemas.openxmlformats.org/officeDocument/2006/relationships/image" Target="media/image240.png"/><Relationship Id="rId238" Type="http://schemas.openxmlformats.org/officeDocument/2006/relationships/image" Target="media/image239.png"/><Relationship Id="rId237" Type="http://schemas.openxmlformats.org/officeDocument/2006/relationships/image" Target="media/image238.png"/><Relationship Id="rId236" Type="http://schemas.openxmlformats.org/officeDocument/2006/relationships/image" Target="media/image237.png"/><Relationship Id="rId235" Type="http://schemas.openxmlformats.org/officeDocument/2006/relationships/image" Target="media/image236.png"/><Relationship Id="rId234" Type="http://schemas.openxmlformats.org/officeDocument/2006/relationships/image" Target="media/image235.png"/><Relationship Id="rId233" Type="http://schemas.openxmlformats.org/officeDocument/2006/relationships/image" Target="media/image234.png"/><Relationship Id="rId232" Type="http://schemas.openxmlformats.org/officeDocument/2006/relationships/image" Target="media/image233.png"/><Relationship Id="rId231" Type="http://schemas.openxmlformats.org/officeDocument/2006/relationships/image" Target="media/image232.png"/><Relationship Id="rId230" Type="http://schemas.openxmlformats.org/officeDocument/2006/relationships/image" Target="media/image231.png"/><Relationship Id="rId23" Type="http://schemas.openxmlformats.org/officeDocument/2006/relationships/image" Target="media/image24.png"/><Relationship Id="rId229" Type="http://schemas.openxmlformats.org/officeDocument/2006/relationships/image" Target="media/image230.png"/><Relationship Id="rId228" Type="http://schemas.openxmlformats.org/officeDocument/2006/relationships/image" Target="media/image229.png"/><Relationship Id="rId227" Type="http://schemas.openxmlformats.org/officeDocument/2006/relationships/image" Target="media/image228.png"/><Relationship Id="rId226" Type="http://schemas.openxmlformats.org/officeDocument/2006/relationships/image" Target="media/image227.png"/><Relationship Id="rId225" Type="http://schemas.openxmlformats.org/officeDocument/2006/relationships/image" Target="media/image226.png"/><Relationship Id="rId224" Type="http://schemas.openxmlformats.org/officeDocument/2006/relationships/image" Target="media/image225.png"/><Relationship Id="rId223" Type="http://schemas.openxmlformats.org/officeDocument/2006/relationships/image" Target="media/image224.png"/><Relationship Id="rId222" Type="http://schemas.openxmlformats.org/officeDocument/2006/relationships/image" Target="media/image223.png"/><Relationship Id="rId221" Type="http://schemas.openxmlformats.org/officeDocument/2006/relationships/image" Target="media/image222.png"/><Relationship Id="rId220" Type="http://schemas.openxmlformats.org/officeDocument/2006/relationships/image" Target="media/image221.png"/><Relationship Id="rId22" Type="http://schemas.openxmlformats.org/officeDocument/2006/relationships/image" Target="media/image23.png"/><Relationship Id="rId219" Type="http://schemas.openxmlformats.org/officeDocument/2006/relationships/image" Target="media/image220.png"/><Relationship Id="rId218" Type="http://schemas.openxmlformats.org/officeDocument/2006/relationships/image" Target="media/image219.png"/><Relationship Id="rId217" Type="http://schemas.openxmlformats.org/officeDocument/2006/relationships/image" Target="media/image218.png"/><Relationship Id="rId216" Type="http://schemas.openxmlformats.org/officeDocument/2006/relationships/image" Target="media/image217.png"/><Relationship Id="rId215" Type="http://schemas.openxmlformats.org/officeDocument/2006/relationships/image" Target="media/image216.png"/><Relationship Id="rId214" Type="http://schemas.openxmlformats.org/officeDocument/2006/relationships/image" Target="media/image215.png"/><Relationship Id="rId213" Type="http://schemas.openxmlformats.org/officeDocument/2006/relationships/image" Target="media/image214.png"/><Relationship Id="rId212" Type="http://schemas.openxmlformats.org/officeDocument/2006/relationships/image" Target="media/image213.png"/><Relationship Id="rId211" Type="http://schemas.openxmlformats.org/officeDocument/2006/relationships/image" Target="media/image212.png"/><Relationship Id="rId210" Type="http://schemas.openxmlformats.org/officeDocument/2006/relationships/image" Target="media/image211.png"/><Relationship Id="rId21" Type="http://schemas.openxmlformats.org/officeDocument/2006/relationships/image" Target="media/image22.png"/><Relationship Id="rId209" Type="http://schemas.openxmlformats.org/officeDocument/2006/relationships/image" Target="media/image210.png"/><Relationship Id="rId208" Type="http://schemas.openxmlformats.org/officeDocument/2006/relationships/image" Target="media/image209.png"/><Relationship Id="rId207" Type="http://schemas.openxmlformats.org/officeDocument/2006/relationships/image" Target="media/image208.png"/><Relationship Id="rId206" Type="http://schemas.openxmlformats.org/officeDocument/2006/relationships/image" Target="media/image207.png"/><Relationship Id="rId205" Type="http://schemas.openxmlformats.org/officeDocument/2006/relationships/image" Target="media/image206.png"/><Relationship Id="rId204" Type="http://schemas.openxmlformats.org/officeDocument/2006/relationships/image" Target="media/image205.png"/><Relationship Id="rId203" Type="http://schemas.openxmlformats.org/officeDocument/2006/relationships/image" Target="media/image204.png"/><Relationship Id="rId202" Type="http://schemas.openxmlformats.org/officeDocument/2006/relationships/image" Target="media/image203.png"/><Relationship Id="rId201" Type="http://schemas.openxmlformats.org/officeDocument/2006/relationships/image" Target="media/image202.png"/><Relationship Id="rId200" Type="http://schemas.openxmlformats.org/officeDocument/2006/relationships/image" Target="media/image201.png"/><Relationship Id="rId20" Type="http://schemas.openxmlformats.org/officeDocument/2006/relationships/image" Target="media/image21.png"/><Relationship Id="rId2" Type="http://schemas.openxmlformats.org/officeDocument/2006/relationships/image" Target="NULL" TargetMode="External"/><Relationship Id="rId199" Type="http://schemas.openxmlformats.org/officeDocument/2006/relationships/image" Target="media/image200.png"/><Relationship Id="rId198" Type="http://schemas.openxmlformats.org/officeDocument/2006/relationships/image" Target="media/image199.png"/><Relationship Id="rId197" Type="http://schemas.openxmlformats.org/officeDocument/2006/relationships/image" Target="media/image198.png"/><Relationship Id="rId196" Type="http://schemas.openxmlformats.org/officeDocument/2006/relationships/image" Target="media/image197.png"/><Relationship Id="rId195" Type="http://schemas.openxmlformats.org/officeDocument/2006/relationships/image" Target="media/image196.png"/><Relationship Id="rId194" Type="http://schemas.openxmlformats.org/officeDocument/2006/relationships/image" Target="media/image195.png"/><Relationship Id="rId193" Type="http://schemas.openxmlformats.org/officeDocument/2006/relationships/image" Target="media/image194.png"/><Relationship Id="rId192" Type="http://schemas.openxmlformats.org/officeDocument/2006/relationships/image" Target="media/image193.png"/><Relationship Id="rId191" Type="http://schemas.openxmlformats.org/officeDocument/2006/relationships/image" Target="media/image192.png"/><Relationship Id="rId190" Type="http://schemas.openxmlformats.org/officeDocument/2006/relationships/image" Target="media/image191.png"/><Relationship Id="rId19" Type="http://schemas.openxmlformats.org/officeDocument/2006/relationships/image" Target="media/image20.png"/><Relationship Id="rId189" Type="http://schemas.openxmlformats.org/officeDocument/2006/relationships/image" Target="media/image190.png"/><Relationship Id="rId188" Type="http://schemas.openxmlformats.org/officeDocument/2006/relationships/image" Target="media/image189.png"/><Relationship Id="rId187" Type="http://schemas.openxmlformats.org/officeDocument/2006/relationships/image" Target="media/image188.png"/><Relationship Id="rId186" Type="http://schemas.openxmlformats.org/officeDocument/2006/relationships/image" Target="media/image187.png"/><Relationship Id="rId185" Type="http://schemas.openxmlformats.org/officeDocument/2006/relationships/image" Target="media/image186.png"/><Relationship Id="rId184" Type="http://schemas.openxmlformats.org/officeDocument/2006/relationships/image" Target="media/image185.png"/><Relationship Id="rId183" Type="http://schemas.openxmlformats.org/officeDocument/2006/relationships/image" Target="media/image184.png"/><Relationship Id="rId182" Type="http://schemas.openxmlformats.org/officeDocument/2006/relationships/image" Target="media/image183.png"/><Relationship Id="rId181" Type="http://schemas.openxmlformats.org/officeDocument/2006/relationships/image" Target="media/image182.png"/><Relationship Id="rId180" Type="http://schemas.openxmlformats.org/officeDocument/2006/relationships/image" Target="media/image181.png"/><Relationship Id="rId18" Type="http://schemas.openxmlformats.org/officeDocument/2006/relationships/image" Target="media/image19.png"/><Relationship Id="rId179" Type="http://schemas.openxmlformats.org/officeDocument/2006/relationships/image" Target="media/image180.png"/><Relationship Id="rId178" Type="http://schemas.openxmlformats.org/officeDocument/2006/relationships/image" Target="media/image179.png"/><Relationship Id="rId177" Type="http://schemas.openxmlformats.org/officeDocument/2006/relationships/image" Target="media/image178.png"/><Relationship Id="rId176" Type="http://schemas.openxmlformats.org/officeDocument/2006/relationships/image" Target="media/image177.png"/><Relationship Id="rId175" Type="http://schemas.openxmlformats.org/officeDocument/2006/relationships/image" Target="media/image176.png"/><Relationship Id="rId174" Type="http://schemas.openxmlformats.org/officeDocument/2006/relationships/image" Target="media/image175.png"/><Relationship Id="rId173" Type="http://schemas.openxmlformats.org/officeDocument/2006/relationships/image" Target="media/image174.png"/><Relationship Id="rId172" Type="http://schemas.openxmlformats.org/officeDocument/2006/relationships/image" Target="media/image173.png"/><Relationship Id="rId171" Type="http://schemas.openxmlformats.org/officeDocument/2006/relationships/image" Target="media/image172.png"/><Relationship Id="rId170" Type="http://schemas.openxmlformats.org/officeDocument/2006/relationships/image" Target="media/image171.png"/><Relationship Id="rId17" Type="http://schemas.openxmlformats.org/officeDocument/2006/relationships/image" Target="media/image18.png"/><Relationship Id="rId169" Type="http://schemas.openxmlformats.org/officeDocument/2006/relationships/image" Target="media/image170.png"/><Relationship Id="rId168" Type="http://schemas.openxmlformats.org/officeDocument/2006/relationships/image" Target="media/image169.png"/><Relationship Id="rId167" Type="http://schemas.openxmlformats.org/officeDocument/2006/relationships/image" Target="media/image168.png"/><Relationship Id="rId166" Type="http://schemas.openxmlformats.org/officeDocument/2006/relationships/image" Target="media/image167.png"/><Relationship Id="rId165" Type="http://schemas.openxmlformats.org/officeDocument/2006/relationships/image" Target="media/image166.png"/><Relationship Id="rId164" Type="http://schemas.openxmlformats.org/officeDocument/2006/relationships/image" Target="media/image165.png"/><Relationship Id="rId163" Type="http://schemas.openxmlformats.org/officeDocument/2006/relationships/image" Target="media/image164.png"/><Relationship Id="rId162" Type="http://schemas.openxmlformats.org/officeDocument/2006/relationships/image" Target="media/image163.png"/><Relationship Id="rId161" Type="http://schemas.openxmlformats.org/officeDocument/2006/relationships/image" Target="media/image162.png"/><Relationship Id="rId160" Type="http://schemas.openxmlformats.org/officeDocument/2006/relationships/image" Target="media/image161.png"/><Relationship Id="rId16" Type="http://schemas.openxmlformats.org/officeDocument/2006/relationships/image" Target="media/image17.png"/><Relationship Id="rId159" Type="http://schemas.openxmlformats.org/officeDocument/2006/relationships/image" Target="media/image160.png"/><Relationship Id="rId158" Type="http://schemas.openxmlformats.org/officeDocument/2006/relationships/image" Target="media/image159.png"/><Relationship Id="rId157" Type="http://schemas.openxmlformats.org/officeDocument/2006/relationships/image" Target="media/image158.png"/><Relationship Id="rId156" Type="http://schemas.openxmlformats.org/officeDocument/2006/relationships/image" Target="media/image157.png"/><Relationship Id="rId155" Type="http://schemas.openxmlformats.org/officeDocument/2006/relationships/image" Target="media/image156.png"/><Relationship Id="rId154" Type="http://schemas.openxmlformats.org/officeDocument/2006/relationships/image" Target="media/image155.png"/><Relationship Id="rId153" Type="http://schemas.openxmlformats.org/officeDocument/2006/relationships/image" Target="media/image154.png"/><Relationship Id="rId152" Type="http://schemas.openxmlformats.org/officeDocument/2006/relationships/image" Target="media/image153.png"/><Relationship Id="rId151" Type="http://schemas.openxmlformats.org/officeDocument/2006/relationships/image" Target="media/image152.png"/><Relationship Id="rId150" Type="http://schemas.openxmlformats.org/officeDocument/2006/relationships/image" Target="media/image151.png"/><Relationship Id="rId15" Type="http://schemas.openxmlformats.org/officeDocument/2006/relationships/image" Target="media/image16.png"/><Relationship Id="rId149" Type="http://schemas.openxmlformats.org/officeDocument/2006/relationships/image" Target="media/image150.png"/><Relationship Id="rId148" Type="http://schemas.openxmlformats.org/officeDocument/2006/relationships/image" Target="media/image149.png"/><Relationship Id="rId147" Type="http://schemas.openxmlformats.org/officeDocument/2006/relationships/image" Target="media/image148.png"/><Relationship Id="rId146" Type="http://schemas.openxmlformats.org/officeDocument/2006/relationships/image" Target="media/image147.png"/><Relationship Id="rId145" Type="http://schemas.openxmlformats.org/officeDocument/2006/relationships/image" Target="media/image146.png"/><Relationship Id="rId144" Type="http://schemas.openxmlformats.org/officeDocument/2006/relationships/image" Target="media/image145.png"/><Relationship Id="rId143" Type="http://schemas.openxmlformats.org/officeDocument/2006/relationships/image" Target="media/image144.png"/><Relationship Id="rId142" Type="http://schemas.openxmlformats.org/officeDocument/2006/relationships/image" Target="media/image143.png"/><Relationship Id="rId141" Type="http://schemas.openxmlformats.org/officeDocument/2006/relationships/image" Target="media/image142.png"/><Relationship Id="rId140" Type="http://schemas.openxmlformats.org/officeDocument/2006/relationships/image" Target="media/image141.png"/><Relationship Id="rId14" Type="http://schemas.openxmlformats.org/officeDocument/2006/relationships/image" Target="media/image15.png"/><Relationship Id="rId139" Type="http://schemas.openxmlformats.org/officeDocument/2006/relationships/image" Target="media/image140.png"/><Relationship Id="rId138" Type="http://schemas.openxmlformats.org/officeDocument/2006/relationships/image" Target="media/image139.png"/><Relationship Id="rId137" Type="http://schemas.openxmlformats.org/officeDocument/2006/relationships/image" Target="media/image138.png"/><Relationship Id="rId136" Type="http://schemas.openxmlformats.org/officeDocument/2006/relationships/image" Target="media/image137.png"/><Relationship Id="rId135" Type="http://schemas.openxmlformats.org/officeDocument/2006/relationships/image" Target="media/image136.png"/><Relationship Id="rId134" Type="http://schemas.openxmlformats.org/officeDocument/2006/relationships/image" Target="media/image135.png"/><Relationship Id="rId133" Type="http://schemas.openxmlformats.org/officeDocument/2006/relationships/image" Target="media/image134.png"/><Relationship Id="rId132" Type="http://schemas.openxmlformats.org/officeDocument/2006/relationships/image" Target="media/image133.png"/><Relationship Id="rId131" Type="http://schemas.openxmlformats.org/officeDocument/2006/relationships/image" Target="media/image132.png"/><Relationship Id="rId130" Type="http://schemas.openxmlformats.org/officeDocument/2006/relationships/image" Target="media/image131.png"/><Relationship Id="rId13" Type="http://schemas.openxmlformats.org/officeDocument/2006/relationships/image" Target="media/image14.png"/><Relationship Id="rId129" Type="http://schemas.openxmlformats.org/officeDocument/2006/relationships/image" Target="media/image130.png"/><Relationship Id="rId128" Type="http://schemas.openxmlformats.org/officeDocument/2006/relationships/image" Target="media/image129.png"/><Relationship Id="rId127" Type="http://schemas.openxmlformats.org/officeDocument/2006/relationships/image" Target="media/image128.png"/><Relationship Id="rId126" Type="http://schemas.openxmlformats.org/officeDocument/2006/relationships/image" Target="media/image127.png"/><Relationship Id="rId125" Type="http://schemas.openxmlformats.org/officeDocument/2006/relationships/image" Target="media/image126.png"/><Relationship Id="rId124" Type="http://schemas.openxmlformats.org/officeDocument/2006/relationships/image" Target="media/image125.png"/><Relationship Id="rId123" Type="http://schemas.openxmlformats.org/officeDocument/2006/relationships/image" Target="media/image124.png"/><Relationship Id="rId122" Type="http://schemas.openxmlformats.org/officeDocument/2006/relationships/image" Target="media/image123.png"/><Relationship Id="rId121" Type="http://schemas.openxmlformats.org/officeDocument/2006/relationships/image" Target="media/image122.png"/><Relationship Id="rId120" Type="http://schemas.openxmlformats.org/officeDocument/2006/relationships/image" Target="media/image121.png"/><Relationship Id="rId12" Type="http://schemas.openxmlformats.org/officeDocument/2006/relationships/image" Target="media/image13.png"/><Relationship Id="rId119" Type="http://schemas.openxmlformats.org/officeDocument/2006/relationships/image" Target="media/image120.png"/><Relationship Id="rId118" Type="http://schemas.openxmlformats.org/officeDocument/2006/relationships/image" Target="media/image119.png"/><Relationship Id="rId117" Type="http://schemas.openxmlformats.org/officeDocument/2006/relationships/image" Target="media/image118.png"/><Relationship Id="rId116" Type="http://schemas.openxmlformats.org/officeDocument/2006/relationships/image" Target="media/image117.png"/><Relationship Id="rId115" Type="http://schemas.openxmlformats.org/officeDocument/2006/relationships/image" Target="media/image116.png"/><Relationship Id="rId114" Type="http://schemas.openxmlformats.org/officeDocument/2006/relationships/image" Target="media/image115.png"/><Relationship Id="rId113" Type="http://schemas.openxmlformats.org/officeDocument/2006/relationships/image" Target="media/image114.png"/><Relationship Id="rId112" Type="http://schemas.openxmlformats.org/officeDocument/2006/relationships/image" Target="media/image113.png"/><Relationship Id="rId111" Type="http://schemas.openxmlformats.org/officeDocument/2006/relationships/image" Target="media/image112.png"/><Relationship Id="rId110" Type="http://schemas.openxmlformats.org/officeDocument/2006/relationships/image" Target="media/image111.png"/><Relationship Id="rId11" Type="http://schemas.openxmlformats.org/officeDocument/2006/relationships/image" Target="media/image12.png"/><Relationship Id="rId109" Type="http://schemas.openxmlformats.org/officeDocument/2006/relationships/image" Target="media/image110.png"/><Relationship Id="rId108" Type="http://schemas.openxmlformats.org/officeDocument/2006/relationships/image" Target="media/image109.png"/><Relationship Id="rId107" Type="http://schemas.openxmlformats.org/officeDocument/2006/relationships/image" Target="media/image108.png"/><Relationship Id="rId106" Type="http://schemas.openxmlformats.org/officeDocument/2006/relationships/image" Target="media/image107.png"/><Relationship Id="rId105" Type="http://schemas.openxmlformats.org/officeDocument/2006/relationships/image" Target="media/image106.png"/><Relationship Id="rId104" Type="http://schemas.openxmlformats.org/officeDocument/2006/relationships/image" Target="media/image105.png"/><Relationship Id="rId103" Type="http://schemas.openxmlformats.org/officeDocument/2006/relationships/image" Target="media/image104.png"/><Relationship Id="rId102" Type="http://schemas.openxmlformats.org/officeDocument/2006/relationships/image" Target="media/image103.png"/><Relationship Id="rId101" Type="http://schemas.openxmlformats.org/officeDocument/2006/relationships/image" Target="media/image102.png"/><Relationship Id="rId100" Type="http://schemas.openxmlformats.org/officeDocument/2006/relationships/image" Target="media/image101.png"/><Relationship Id="rId10" Type="http://schemas.openxmlformats.org/officeDocument/2006/relationships/image" Target="media/image11.png"/><Relationship Id="rId1" Type="http://schemas.openxmlformats.org/officeDocument/2006/relationships/image" Target="media/image3.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www.wps.cn/officeDocument/2020/cellImage" Target="cellimages.xml"/><Relationship Id="rId28" Type="http://schemas.openxmlformats.org/officeDocument/2006/relationships/sharedStrings" Target="sharedStrings.xml"/><Relationship Id="rId27" Type="http://schemas.openxmlformats.org/officeDocument/2006/relationships/theme" Target="theme/theme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332740</xdr:colOff>
      <xdr:row>10</xdr:row>
      <xdr:rowOff>212090</xdr:rowOff>
    </xdr:from>
    <xdr:to>
      <xdr:col>10</xdr:col>
      <xdr:colOff>400685</xdr:colOff>
      <xdr:row>17</xdr:row>
      <xdr:rowOff>134620</xdr:rowOff>
    </xdr:to>
    <xdr:grpSp>
      <xdr:nvGrpSpPr>
        <xdr:cNvPr id="2" name="组合 1"/>
        <xdr:cNvGrpSpPr/>
      </xdr:nvGrpSpPr>
      <xdr:grpSpPr>
        <a:xfrm>
          <a:off x="761365" y="2752090"/>
          <a:ext cx="3925570" cy="1700530"/>
          <a:chOff x="1191" y="4671"/>
          <a:chExt cx="4242" cy="2646"/>
        </a:xfrm>
      </xdr:grpSpPr>
      <xdr:sp>
        <xdr:nvSpPr>
          <xdr:cNvPr id="3" name="矩形 2"/>
          <xdr:cNvSpPr/>
        </xdr:nvSpPr>
        <xdr:spPr>
          <a:xfrm>
            <a:off x="1191" y="4671"/>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Version Data</a:t>
            </a:r>
            <a:endParaRPr lang="zh-CN" altLang="en-US" sz="1100"/>
          </a:p>
        </xdr:txBody>
      </xdr:sp>
      <xdr:sp>
        <xdr:nvSpPr>
          <xdr:cNvPr id="4" name="矩形 3"/>
          <xdr:cNvSpPr/>
        </xdr:nvSpPr>
        <xdr:spPr>
          <a:xfrm>
            <a:off x="1191" y="5063"/>
            <a:ext cx="1375"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sp>
        <xdr:nvSpPr>
          <xdr:cNvPr id="5" name="矩形 4"/>
          <xdr:cNvSpPr/>
        </xdr:nvSpPr>
        <xdr:spPr>
          <a:xfrm>
            <a:off x="1191" y="5455"/>
            <a:ext cx="1169"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Observe</a:t>
            </a:r>
            <a:endParaRPr lang="zh-CN" altLang="en-US" sz="1100"/>
          </a:p>
        </xdr:txBody>
      </xdr:sp>
      <xdr:sp>
        <xdr:nvSpPr>
          <xdr:cNvPr id="6" name="矩形 5"/>
          <xdr:cNvSpPr/>
        </xdr:nvSpPr>
        <xdr:spPr>
          <a:xfrm>
            <a:off x="1191" y="5845"/>
            <a:ext cx="1169"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Communications</a:t>
            </a:r>
            <a:endParaRPr lang="zh-CN" altLang="en-US" sz="1100"/>
          </a:p>
        </xdr:txBody>
      </xdr:sp>
      <xdr:sp>
        <xdr:nvSpPr>
          <xdr:cNvPr id="7" name="矩形 6"/>
          <xdr:cNvSpPr/>
        </xdr:nvSpPr>
        <xdr:spPr>
          <a:xfrm>
            <a:off x="1193" y="6236"/>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Intel</a:t>
            </a:r>
            <a:endParaRPr lang="zh-CN" altLang="en-US" sz="1100"/>
          </a:p>
        </xdr:txBody>
      </xdr:sp>
      <xdr:sp>
        <xdr:nvSpPr>
          <xdr:cNvPr id="8" name="矩形 7"/>
          <xdr:cNvSpPr/>
        </xdr:nvSpPr>
        <xdr:spPr>
          <a:xfrm>
            <a:off x="1191" y="6628"/>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Survey</a:t>
            </a:r>
            <a:endParaRPr lang="zh-CN" altLang="en-US" sz="1100"/>
          </a:p>
        </xdr:txBody>
      </xdr:sp>
      <xdr:sp>
        <xdr:nvSpPr>
          <xdr:cNvPr id="9" name="矩形 8"/>
          <xdr:cNvSpPr/>
        </xdr:nvSpPr>
        <xdr:spPr>
          <a:xfrm>
            <a:off x="1191" y="7020"/>
            <a:ext cx="1264"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 All Tech</a:t>
            </a:r>
            <a:endParaRPr lang="zh-CN" altLang="en-US" sz="1100"/>
          </a:p>
        </xdr:txBody>
      </xdr:sp>
      <xdr:sp>
        <xdr:nvSpPr>
          <xdr:cNvPr id="10" name="矩形 9"/>
          <xdr:cNvSpPr/>
        </xdr:nvSpPr>
        <xdr:spPr>
          <a:xfrm>
            <a:off x="2705" y="4672"/>
            <a:ext cx="132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Research</a:t>
            </a:r>
            <a:endParaRPr lang="zh-CN" altLang="en-US" sz="1100"/>
          </a:p>
        </xdr:txBody>
      </xdr:sp>
      <xdr:sp>
        <xdr:nvSpPr>
          <xdr:cNvPr id="11" name="矩形 10"/>
          <xdr:cNvSpPr/>
        </xdr:nvSpPr>
        <xdr:spPr>
          <a:xfrm>
            <a:off x="2705" y="5063"/>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2" name="矩形 11"/>
          <xdr:cNvSpPr/>
        </xdr:nvSpPr>
        <xdr:spPr>
          <a:xfrm>
            <a:off x="2705" y="5455"/>
            <a:ext cx="132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3" name="矩形 12"/>
          <xdr:cNvSpPr/>
        </xdr:nvSpPr>
        <xdr:spPr>
          <a:xfrm>
            <a:off x="2705" y="5845"/>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Agenda</a:t>
            </a:r>
            <a:endParaRPr lang="zh-CN" altLang="en-US" sz="1100"/>
          </a:p>
        </xdr:txBody>
      </xdr:sp>
      <xdr:sp>
        <xdr:nvSpPr>
          <xdr:cNvPr id="14" name="矩形 13"/>
          <xdr:cNvSpPr/>
        </xdr:nvSpPr>
        <xdr:spPr>
          <a:xfrm>
            <a:off x="2705" y="6237"/>
            <a:ext cx="1325"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Arc Stage</a:t>
            </a:r>
            <a:endParaRPr lang="zh-CN" altLang="en-US" sz="1100"/>
          </a:p>
        </xdr:txBody>
      </xdr:sp>
      <xdr:sp>
        <xdr:nvSpPr>
          <xdr:cNvPr id="15" name="矩形 14"/>
          <xdr:cNvSpPr/>
        </xdr:nvSpPr>
        <xdr:spPr>
          <a:xfrm>
            <a:off x="4240"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GUI</a:t>
            </a:r>
            <a:endParaRPr lang="zh-CN" altLang="en-US" sz="1100"/>
          </a:p>
        </xdr:txBody>
      </xdr:sp>
      <xdr:sp>
        <xdr:nvSpPr>
          <xdr:cNvPr id="16" name="矩形 15"/>
          <xdr:cNvSpPr/>
        </xdr:nvSpPr>
        <xdr:spPr>
          <a:xfrm>
            <a:off x="4240"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Textures</a:t>
            </a:r>
            <a:endParaRPr lang="zh-CN" altLang="en-US" sz="1100"/>
          </a:p>
        </xdr:txBody>
      </xdr:sp>
      <xdr:sp>
        <xdr:nvSpPr>
          <xdr:cNvPr id="17" name="矩形 16"/>
          <xdr:cNvSpPr/>
        </xdr:nvSpPr>
        <xdr:spPr>
          <a:xfrm>
            <a:off x="4240"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Meshes</a:t>
            </a:r>
            <a:endParaRPr lang="zh-CN" altLang="en-US" sz="1100"/>
          </a:p>
        </xdr:txBody>
      </xdr:sp>
      <xdr:sp>
        <xdr:nvSpPr>
          <xdr:cNvPr id="18" name="矩形 17"/>
          <xdr:cNvSpPr/>
        </xdr:nvSpPr>
        <xdr:spPr>
          <a:xfrm>
            <a:off x="4240"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Particles</a:t>
            </a:r>
            <a:endParaRPr lang="zh-CN" altLang="en-US" sz="1100"/>
          </a:p>
        </xdr:txBody>
      </xdr:sp>
      <xdr:sp>
        <xdr:nvSpPr>
          <xdr:cNvPr id="19" name="矩形 18"/>
          <xdr:cNvSpPr/>
        </xdr:nvSpPr>
        <xdr:spPr>
          <a:xfrm>
            <a:off x="4242"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Shaders</a:t>
            </a:r>
            <a:endParaRPr lang="zh-CN" altLang="en-US" sz="1100"/>
          </a:p>
        </xdr:txBody>
      </xdr:sp>
    </xdr:grpSp>
    <xdr:clientData/>
  </xdr:twoCellAnchor>
  <xdr:twoCellAnchor>
    <xdr:from>
      <xdr:col>1</xdr:col>
      <xdr:colOff>327660</xdr:colOff>
      <xdr:row>20</xdr:row>
      <xdr:rowOff>45720</xdr:rowOff>
    </xdr:from>
    <xdr:to>
      <xdr:col>5</xdr:col>
      <xdr:colOff>99060</xdr:colOff>
      <xdr:row>20</xdr:row>
      <xdr:rowOff>237490</xdr:rowOff>
    </xdr:to>
    <xdr:sp>
      <xdr:nvSpPr>
        <xdr:cNvPr id="20" name="矩形 19"/>
        <xdr:cNvSpPr/>
      </xdr:nvSpPr>
      <xdr:spPr>
        <a:xfrm>
          <a:off x="756285" y="5125720"/>
          <a:ext cx="1485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clientData/>
  </xdr:twoCellAnchor>
  <xdr:twoCellAnchor>
    <xdr:from>
      <xdr:col>1</xdr:col>
      <xdr:colOff>198120</xdr:colOff>
      <xdr:row>46</xdr:row>
      <xdr:rowOff>52070</xdr:rowOff>
    </xdr:from>
    <xdr:to>
      <xdr:col>7</xdr:col>
      <xdr:colOff>396240</xdr:colOff>
      <xdr:row>48</xdr:row>
      <xdr:rowOff>13970</xdr:rowOff>
    </xdr:to>
    <xdr:grpSp>
      <xdr:nvGrpSpPr>
        <xdr:cNvPr id="21" name="组合 20"/>
        <xdr:cNvGrpSpPr/>
      </xdr:nvGrpSpPr>
      <xdr:grpSpPr>
        <a:xfrm>
          <a:off x="626745" y="11736070"/>
          <a:ext cx="2769870" cy="469900"/>
          <a:chOff x="7315" y="18461"/>
          <a:chExt cx="4156" cy="721"/>
        </a:xfrm>
      </xdr:grpSpPr>
      <xdr:grpSp>
        <xdr:nvGrpSpPr>
          <xdr:cNvPr id="22" name="组合 21"/>
          <xdr:cNvGrpSpPr/>
        </xdr:nvGrpSpPr>
        <xdr:grpSpPr>
          <a:xfrm>
            <a:off x="7315" y="18461"/>
            <a:ext cx="4157" cy="302"/>
            <a:chOff x="8458" y="18243"/>
            <a:chExt cx="4157" cy="292"/>
          </a:xfrm>
        </xdr:grpSpPr>
        <xdr:sp>
          <xdr:nvSpPr>
            <xdr:cNvPr id="23" name="矩形 22"/>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suryey</a:t>
              </a:r>
              <a:endParaRPr lang="zh-CN" altLang="en-US" sz="1100"/>
            </a:p>
          </xdr:txBody>
        </xdr:sp>
        <xdr:sp>
          <xdr:nvSpPr>
            <xdr:cNvPr id="24" name="矩形 23"/>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open_borders</a:t>
              </a:r>
              <a:endParaRPr lang="zh-CN" altLang="en-US" sz="1100"/>
            </a:p>
          </xdr:txBody>
        </xdr:sp>
      </xdr:grpSp>
      <xdr:grpSp>
        <xdr:nvGrpSpPr>
          <xdr:cNvPr id="25" name="组合 24"/>
          <xdr:cNvGrpSpPr/>
        </xdr:nvGrpSpPr>
        <xdr:grpSpPr>
          <a:xfrm>
            <a:off x="7315" y="18890"/>
            <a:ext cx="4157" cy="293"/>
            <a:chOff x="8458" y="18243"/>
            <a:chExt cx="4157" cy="292"/>
          </a:xfrm>
        </xdr:grpSpPr>
        <xdr:sp>
          <xdr:nvSpPr>
            <xdr:cNvPr id="26" name="矩形 25"/>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contact</a:t>
              </a:r>
              <a:endParaRPr lang="zh-CN" altLang="en-US" sz="1100"/>
            </a:p>
          </xdr:txBody>
        </xdr:sp>
        <xdr:sp>
          <xdr:nvSpPr>
            <xdr:cNvPr id="27" name="矩形 26"/>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comunications</a:t>
              </a:r>
              <a:endParaRPr lang="zh-CN" altLang="en-US" sz="1100"/>
            </a:p>
          </xdr:txBody>
        </xdr:sp>
      </xdr:grpSp>
    </xdr:grpSp>
    <xdr:clientData/>
  </xdr:twoCellAnchor>
  <xdr:twoCellAnchor>
    <xdr:from>
      <xdr:col>1</xdr:col>
      <xdr:colOff>179705</xdr:colOff>
      <xdr:row>54</xdr:row>
      <xdr:rowOff>152400</xdr:rowOff>
    </xdr:from>
    <xdr:to>
      <xdr:col>7</xdr:col>
      <xdr:colOff>187325</xdr:colOff>
      <xdr:row>55</xdr:row>
      <xdr:rowOff>90170</xdr:rowOff>
    </xdr:to>
    <xdr:grpSp>
      <xdr:nvGrpSpPr>
        <xdr:cNvPr id="28" name="组合 27"/>
        <xdr:cNvGrpSpPr/>
      </xdr:nvGrpSpPr>
      <xdr:grpSpPr>
        <a:xfrm rot="0">
          <a:off x="608330" y="13868400"/>
          <a:ext cx="2579370" cy="191770"/>
          <a:chOff x="8458" y="18243"/>
          <a:chExt cx="4157" cy="292"/>
        </a:xfrm>
      </xdr:grpSpPr>
      <xdr:sp>
        <xdr:nvSpPr>
          <xdr:cNvPr id="29" name="矩形 28"/>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mature_galaxy</a:t>
            </a:r>
            <a:endParaRPr lang="zh-CN" altLang="en-US" sz="1100"/>
          </a:p>
        </xdr:txBody>
      </xdr:sp>
      <xdr:sp>
        <xdr:nvSpPr>
          <xdr:cNvPr id="30" name="矩形 29"/>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advanced_galaxy</a:t>
            </a:r>
            <a:endParaRPr lang="zh-CN" altLang="en-US" sz="1100"/>
          </a:p>
        </xdr:txBody>
      </xdr:sp>
    </xdr:grpSp>
    <xdr:clientData/>
  </xdr:twoCellAnchor>
  <xdr:twoCellAnchor>
    <xdr:from>
      <xdr:col>1</xdr:col>
      <xdr:colOff>200660</xdr:colOff>
      <xdr:row>57</xdr:row>
      <xdr:rowOff>73025</xdr:rowOff>
    </xdr:from>
    <xdr:to>
      <xdr:col>4</xdr:col>
      <xdr:colOff>10160</xdr:colOff>
      <xdr:row>58</xdr:row>
      <xdr:rowOff>13970</xdr:rowOff>
    </xdr:to>
    <xdr:sp>
      <xdr:nvSpPr>
        <xdr:cNvPr id="31" name="矩形 30"/>
        <xdr:cNvSpPr/>
      </xdr:nvSpPr>
      <xdr:spPr>
        <a:xfrm>
          <a:off x="629285" y="145510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finish_research</a:t>
          </a:r>
          <a:endParaRPr lang="zh-CN" altLang="en-US" sz="1100"/>
        </a:p>
      </xdr:txBody>
    </xdr:sp>
    <xdr:clientData/>
  </xdr:twoCellAnchor>
  <xdr:twoCellAnchor>
    <xdr:from>
      <xdr:col>1</xdr:col>
      <xdr:colOff>200025</xdr:colOff>
      <xdr:row>58</xdr:row>
      <xdr:rowOff>83185</xdr:rowOff>
    </xdr:from>
    <xdr:to>
      <xdr:col>5</xdr:col>
      <xdr:colOff>235585</xdr:colOff>
      <xdr:row>59</xdr:row>
      <xdr:rowOff>22225</xdr:rowOff>
    </xdr:to>
    <xdr:sp>
      <xdr:nvSpPr>
        <xdr:cNvPr id="32" name="矩形 31"/>
        <xdr:cNvSpPr/>
      </xdr:nvSpPr>
      <xdr:spPr>
        <a:xfrm>
          <a:off x="628650" y="14815185"/>
          <a:ext cx="1750060" cy="19304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research_all_technologies</a:t>
          </a:r>
          <a:endParaRPr lang="zh-CN" altLang="en-US" sz="1100"/>
        </a:p>
      </xdr:txBody>
    </xdr:sp>
    <xdr:clientData/>
  </xdr:twoCellAnchor>
  <xdr:twoCellAnchor>
    <xdr:from>
      <xdr:col>1</xdr:col>
      <xdr:colOff>200025</xdr:colOff>
      <xdr:row>60</xdr:row>
      <xdr:rowOff>40005</xdr:rowOff>
    </xdr:from>
    <xdr:to>
      <xdr:col>8</xdr:col>
      <xdr:colOff>622935</xdr:colOff>
      <xdr:row>60</xdr:row>
      <xdr:rowOff>231775</xdr:rowOff>
    </xdr:to>
    <xdr:sp>
      <xdr:nvSpPr>
        <xdr:cNvPr id="33" name="矩形 32"/>
        <xdr:cNvSpPr/>
      </xdr:nvSpPr>
      <xdr:spPr>
        <a:xfrm>
          <a:off x="628650" y="15280005"/>
          <a:ext cx="322897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1</xdr:col>
      <xdr:colOff>200025</xdr:colOff>
      <xdr:row>61</xdr:row>
      <xdr:rowOff>62230</xdr:rowOff>
    </xdr:from>
    <xdr:to>
      <xdr:col>6</xdr:col>
      <xdr:colOff>398780</xdr:colOff>
      <xdr:row>61</xdr:row>
      <xdr:rowOff>253365</xdr:rowOff>
    </xdr:to>
    <xdr:grpSp>
      <xdr:nvGrpSpPr>
        <xdr:cNvPr id="34" name="组合 33"/>
        <xdr:cNvGrpSpPr/>
      </xdr:nvGrpSpPr>
      <xdr:grpSpPr>
        <a:xfrm rot="0">
          <a:off x="628650" y="15556230"/>
          <a:ext cx="2341880" cy="191135"/>
          <a:chOff x="8458" y="18243"/>
          <a:chExt cx="4157" cy="292"/>
        </a:xfrm>
      </xdr:grpSpPr>
      <xdr:sp>
        <xdr:nvSpPr>
          <xdr:cNvPr id="35" name="矩形 3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add_option</a:t>
            </a:r>
            <a:endParaRPr lang="zh-CN" altLang="en-US" sz="1100"/>
          </a:p>
        </xdr:txBody>
      </xdr:sp>
      <xdr:sp>
        <xdr:nvSpPr>
          <xdr:cNvPr id="36" name="矩形 3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a:t>
            </a:r>
            <a:endParaRPr lang="zh-CN" altLang="en-US" sz="1100"/>
          </a:p>
        </xdr:txBody>
      </xdr:sp>
    </xdr:grpSp>
    <xdr:clientData/>
  </xdr:twoCellAnchor>
  <xdr:twoCellAnchor>
    <xdr:from>
      <xdr:col>1</xdr:col>
      <xdr:colOff>226060</xdr:colOff>
      <xdr:row>65</xdr:row>
      <xdr:rowOff>38100</xdr:rowOff>
    </xdr:from>
    <xdr:to>
      <xdr:col>6</xdr:col>
      <xdr:colOff>353060</xdr:colOff>
      <xdr:row>65</xdr:row>
      <xdr:rowOff>229235</xdr:rowOff>
    </xdr:to>
    <xdr:grpSp>
      <xdr:nvGrpSpPr>
        <xdr:cNvPr id="37" name="组合 36"/>
        <xdr:cNvGrpSpPr/>
      </xdr:nvGrpSpPr>
      <xdr:grpSpPr>
        <a:xfrm rot="0">
          <a:off x="654685" y="16548100"/>
          <a:ext cx="2270125" cy="191135"/>
          <a:chOff x="8458" y="18243"/>
          <a:chExt cx="4157" cy="292"/>
        </a:xfrm>
      </xdr:grpSpPr>
      <xdr:sp>
        <xdr:nvSpPr>
          <xdr:cNvPr id="38" name="矩形 37"/>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Paragons View</a:t>
            </a:r>
            <a:endParaRPr lang="zh-CN" altLang="en-US" sz="1100"/>
          </a:p>
        </xdr:txBody>
      </xdr:sp>
      <xdr:sp>
        <xdr:nvSpPr>
          <xdr:cNvPr id="39" name="矩形 38"/>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hire_all</a:t>
            </a:r>
            <a:endParaRPr lang="zh-CN" altLang="en-US" sz="1100"/>
          </a:p>
        </xdr:txBody>
      </xdr:sp>
    </xdr:grpSp>
    <xdr:clientData/>
  </xdr:twoCellAnchor>
  <xdr:twoCellAnchor>
    <xdr:from>
      <xdr:col>1</xdr:col>
      <xdr:colOff>226060</xdr:colOff>
      <xdr:row>64</xdr:row>
      <xdr:rowOff>38100</xdr:rowOff>
    </xdr:from>
    <xdr:to>
      <xdr:col>7</xdr:col>
      <xdr:colOff>113665</xdr:colOff>
      <xdr:row>64</xdr:row>
      <xdr:rowOff>229870</xdr:rowOff>
    </xdr:to>
    <xdr:grpSp>
      <xdr:nvGrpSpPr>
        <xdr:cNvPr id="40" name="组合 39"/>
        <xdr:cNvGrpSpPr/>
      </xdr:nvGrpSpPr>
      <xdr:grpSpPr>
        <a:xfrm rot="0">
          <a:off x="654685" y="16294100"/>
          <a:ext cx="2459355" cy="191770"/>
          <a:chOff x="8458" y="18243"/>
          <a:chExt cx="4428" cy="293"/>
        </a:xfrm>
      </xdr:grpSpPr>
      <xdr:sp>
        <xdr:nvSpPr>
          <xdr:cNvPr id="41" name="矩形 4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ski11s</a:t>
            </a:r>
            <a:endParaRPr lang="zh-CN" altLang="en-US" sz="1100"/>
          </a:p>
        </xdr:txBody>
      </xdr:sp>
      <xdr:sp>
        <xdr:nvSpPr>
          <xdr:cNvPr id="42" name="矩形 41"/>
          <xdr:cNvSpPr/>
        </xdr:nvSpPr>
        <xdr:spPr>
          <a:xfrm>
            <a:off x="10643" y="18243"/>
            <a:ext cx="2243"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update_leader_pool</a:t>
            </a:r>
            <a:endParaRPr lang="zh-CN" altLang="en-US" sz="1100"/>
          </a:p>
        </xdr:txBody>
      </xdr:sp>
    </xdr:grpSp>
    <xdr:clientData/>
  </xdr:twoCellAnchor>
  <xdr:twoCellAnchor>
    <xdr:from>
      <xdr:col>1</xdr:col>
      <xdr:colOff>258445</xdr:colOff>
      <xdr:row>68</xdr:row>
      <xdr:rowOff>44450</xdr:rowOff>
    </xdr:from>
    <xdr:to>
      <xdr:col>2</xdr:col>
      <xdr:colOff>186055</xdr:colOff>
      <xdr:row>68</xdr:row>
      <xdr:rowOff>238125</xdr:rowOff>
    </xdr:to>
    <xdr:sp>
      <xdr:nvSpPr>
        <xdr:cNvPr id="43" name="矩形 42"/>
        <xdr:cNvSpPr/>
      </xdr:nvSpPr>
      <xdr:spPr>
        <a:xfrm>
          <a:off x="687070" y="17316450"/>
          <a:ext cx="35623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1</xdr:col>
      <xdr:colOff>254000</xdr:colOff>
      <xdr:row>69</xdr:row>
      <xdr:rowOff>62865</xdr:rowOff>
    </xdr:from>
    <xdr:to>
      <xdr:col>2</xdr:col>
      <xdr:colOff>190500</xdr:colOff>
      <xdr:row>70</xdr:row>
      <xdr:rowOff>2540</xdr:rowOff>
    </xdr:to>
    <xdr:sp>
      <xdr:nvSpPr>
        <xdr:cNvPr id="44" name="矩形 43"/>
        <xdr:cNvSpPr/>
      </xdr:nvSpPr>
      <xdr:spPr>
        <a:xfrm>
          <a:off x="682625" y="17588865"/>
          <a:ext cx="36512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16</xdr:col>
      <xdr:colOff>330200</xdr:colOff>
      <xdr:row>10</xdr:row>
      <xdr:rowOff>213360</xdr:rowOff>
    </xdr:from>
    <xdr:to>
      <xdr:col>26</xdr:col>
      <xdr:colOff>374015</xdr:colOff>
      <xdr:row>17</xdr:row>
      <xdr:rowOff>132715</xdr:rowOff>
    </xdr:to>
    <xdr:grpSp>
      <xdr:nvGrpSpPr>
        <xdr:cNvPr id="45" name="组合 44"/>
        <xdr:cNvGrpSpPr/>
      </xdr:nvGrpSpPr>
      <xdr:grpSpPr>
        <a:xfrm>
          <a:off x="7188200" y="2753360"/>
          <a:ext cx="4330065" cy="1697355"/>
          <a:chOff x="11418" y="4671"/>
          <a:chExt cx="4241" cy="2645"/>
        </a:xfrm>
      </xdr:grpSpPr>
      <xdr:sp>
        <xdr:nvSpPr>
          <xdr:cNvPr id="46" name="矩形 45"/>
          <xdr:cNvSpPr/>
        </xdr:nvSpPr>
        <xdr:spPr>
          <a:xfrm>
            <a:off x="11418" y="4671"/>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版本信息</a:t>
            </a:r>
            <a:r>
              <a:rPr lang="en-US" altLang="zh-CN" sz="1100"/>
              <a:t>_</a:t>
            </a:r>
            <a:r>
              <a:rPr lang="zh-CN" altLang="en-US" sz="1100"/>
              <a:t>拷贝</a:t>
            </a:r>
            <a:endParaRPr lang="en-US" altLang="zh-CN" sz="1100"/>
          </a:p>
        </xdr:txBody>
      </xdr:sp>
      <xdr:sp>
        <xdr:nvSpPr>
          <xdr:cNvPr id="47" name="矩形 46"/>
          <xdr:cNvSpPr/>
        </xdr:nvSpPr>
        <xdr:spPr>
          <a:xfrm>
            <a:off x="11418" y="5063"/>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资源满上 (rr)</a:t>
            </a:r>
            <a:endParaRPr lang="zh-CN" altLang="en-US" sz="1100"/>
          </a:p>
        </xdr:txBody>
      </xdr:sp>
      <xdr:sp>
        <xdr:nvSpPr>
          <xdr:cNvPr id="48" name="矩形 47"/>
          <xdr:cNvSpPr/>
        </xdr:nvSpPr>
        <xdr:spPr>
          <a:xfrm>
            <a:off x="11418" y="5455"/>
            <a:ext cx="1170"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观察者模式</a:t>
            </a:r>
            <a:endParaRPr lang="zh-CN" altLang="en-US" sz="1100"/>
          </a:p>
        </xdr:txBody>
      </xdr:sp>
      <xdr:sp>
        <xdr:nvSpPr>
          <xdr:cNvPr id="49" name="矩形 48"/>
          <xdr:cNvSpPr/>
        </xdr:nvSpPr>
        <xdr:spPr>
          <a:xfrm>
            <a:off x="11418" y="5845"/>
            <a:ext cx="1170"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获得所有通信</a:t>
            </a:r>
            <a:endParaRPr lang="zh-CN" altLang="en-US" sz="1100"/>
          </a:p>
        </xdr:txBody>
      </xdr:sp>
      <xdr:sp>
        <xdr:nvSpPr>
          <xdr:cNvPr id="50" name="矩形 49"/>
          <xdr:cNvSpPr/>
        </xdr:nvSpPr>
        <xdr:spPr>
          <a:xfrm>
            <a:off x="11420" y="6236"/>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全图视野</a:t>
            </a:r>
            <a:endParaRPr lang="zh-CN" altLang="en-US" sz="1100"/>
          </a:p>
        </xdr:txBody>
      </xdr:sp>
      <xdr:sp>
        <xdr:nvSpPr>
          <xdr:cNvPr id="51" name="矩形 50"/>
          <xdr:cNvSpPr/>
        </xdr:nvSpPr>
        <xdr:spPr>
          <a:xfrm>
            <a:off x="11418" y="6628"/>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52" name="矩形 51"/>
          <xdr:cNvSpPr/>
        </xdr:nvSpPr>
        <xdr:spPr>
          <a:xfrm>
            <a:off x="11418" y="7020"/>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sp>
        <xdr:nvSpPr>
          <xdr:cNvPr id="53" name="矩形 52"/>
          <xdr:cNvSpPr/>
        </xdr:nvSpPr>
        <xdr:spPr>
          <a:xfrm>
            <a:off x="12933" y="4672"/>
            <a:ext cx="1322"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完成当前研究</a:t>
            </a:r>
            <a:endParaRPr lang="zh-CN" altLang="en-US" sz="1100"/>
          </a:p>
        </xdr:txBody>
      </xdr:sp>
      <xdr:sp>
        <xdr:nvSpPr>
          <xdr:cNvPr id="54" name="矩形 53"/>
          <xdr:cNvSpPr/>
        </xdr:nvSpPr>
        <xdr:spPr>
          <a:xfrm>
            <a:off x="12933" y="5063"/>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完成日志项目</a:t>
            </a:r>
            <a:endParaRPr lang="zh-CN" altLang="en-US" sz="1100"/>
          </a:p>
        </xdr:txBody>
      </xdr:sp>
      <xdr:sp>
        <xdr:nvSpPr>
          <xdr:cNvPr id="55" name="矩形 54"/>
          <xdr:cNvSpPr/>
        </xdr:nvSpPr>
        <xdr:spPr>
          <a:xfrm>
            <a:off x="12933" y="5455"/>
            <a:ext cx="1322"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完成日志项目</a:t>
            </a:r>
            <a:endParaRPr lang="zh-CN" altLang="en-US" sz="1100"/>
          </a:p>
        </xdr:txBody>
      </xdr:sp>
      <xdr:sp>
        <xdr:nvSpPr>
          <xdr:cNvPr id="56" name="矩形 55"/>
          <xdr:cNvSpPr/>
        </xdr:nvSpPr>
        <xdr:spPr>
          <a:xfrm>
            <a:off x="12933" y="5845"/>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完成议程</a:t>
            </a:r>
            <a:endParaRPr lang="zh-CN" altLang="en-US" sz="1100"/>
          </a:p>
        </xdr:txBody>
      </xdr:sp>
      <xdr:sp>
        <xdr:nvSpPr>
          <xdr:cNvPr id="57" name="矩形 56"/>
          <xdr:cNvSpPr/>
        </xdr:nvSpPr>
        <xdr:spPr>
          <a:xfrm>
            <a:off x="12933" y="6237"/>
            <a:ext cx="1324"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推进行星考古阶段</a:t>
            </a:r>
            <a:endParaRPr lang="zh-CN" altLang="en-US" sz="1100"/>
          </a:p>
        </xdr:txBody>
      </xdr:sp>
      <xdr:sp>
        <xdr:nvSpPr>
          <xdr:cNvPr id="58" name="矩形 57"/>
          <xdr:cNvSpPr/>
        </xdr:nvSpPr>
        <xdr:spPr>
          <a:xfrm>
            <a:off x="14467"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重新加载GUI</a:t>
            </a:r>
            <a:endParaRPr lang="zh-CN" altLang="en-US" sz="1100"/>
          </a:p>
        </xdr:txBody>
      </xdr:sp>
      <xdr:sp>
        <xdr:nvSpPr>
          <xdr:cNvPr id="59" name="矩形 58"/>
          <xdr:cNvSpPr/>
        </xdr:nvSpPr>
        <xdr:spPr>
          <a:xfrm>
            <a:off x="14467"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重新加载纹理</a:t>
            </a:r>
            <a:endParaRPr lang="zh-CN" altLang="en-US" sz="1100"/>
          </a:p>
        </xdr:txBody>
      </xdr:sp>
      <xdr:sp>
        <xdr:nvSpPr>
          <xdr:cNvPr id="60" name="矩形 59"/>
          <xdr:cNvSpPr/>
        </xdr:nvSpPr>
        <xdr:spPr>
          <a:xfrm>
            <a:off x="14467"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重新加载网格</a:t>
            </a:r>
            <a:endParaRPr lang="zh-CN" altLang="en-US" sz="1100"/>
          </a:p>
        </xdr:txBody>
      </xdr:sp>
      <xdr:sp>
        <xdr:nvSpPr>
          <xdr:cNvPr id="61" name="矩形 60"/>
          <xdr:cNvSpPr/>
        </xdr:nvSpPr>
        <xdr:spPr>
          <a:xfrm>
            <a:off x="14467"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重新装载粒子</a:t>
            </a:r>
            <a:endParaRPr lang="zh-CN" altLang="en-US" sz="1100"/>
          </a:p>
        </xdr:txBody>
      </xdr:sp>
      <xdr:sp>
        <xdr:nvSpPr>
          <xdr:cNvPr id="62" name="矩形 61"/>
          <xdr:cNvSpPr/>
        </xdr:nvSpPr>
        <xdr:spPr>
          <a:xfrm>
            <a:off x="14469"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重新加载着色器</a:t>
            </a:r>
            <a:endParaRPr lang="zh-CN" altLang="en-US" sz="1100"/>
          </a:p>
        </xdr:txBody>
      </xdr:sp>
    </xdr:grpSp>
    <xdr:clientData/>
  </xdr:twoCellAnchor>
  <xdr:twoCellAnchor>
    <xdr:from>
      <xdr:col>16</xdr:col>
      <xdr:colOff>327025</xdr:colOff>
      <xdr:row>20</xdr:row>
      <xdr:rowOff>45720</xdr:rowOff>
    </xdr:from>
    <xdr:to>
      <xdr:col>20</xdr:col>
      <xdr:colOff>82550</xdr:colOff>
      <xdr:row>20</xdr:row>
      <xdr:rowOff>237490</xdr:rowOff>
    </xdr:to>
    <xdr:sp>
      <xdr:nvSpPr>
        <xdr:cNvPr id="63" name="矩形 62"/>
        <xdr:cNvSpPr/>
      </xdr:nvSpPr>
      <xdr:spPr>
        <a:xfrm>
          <a:off x="7185025" y="5125720"/>
          <a:ext cx="147002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最大资源 (rr)</a:t>
          </a:r>
          <a:endParaRPr lang="zh-CN" altLang="en-US" sz="1100"/>
        </a:p>
      </xdr:txBody>
    </xdr:sp>
    <xdr:clientData/>
  </xdr:twoCellAnchor>
  <xdr:twoCellAnchor>
    <xdr:from>
      <xdr:col>16</xdr:col>
      <xdr:colOff>198120</xdr:colOff>
      <xdr:row>46</xdr:row>
      <xdr:rowOff>51435</xdr:rowOff>
    </xdr:from>
    <xdr:to>
      <xdr:col>20</xdr:col>
      <xdr:colOff>363220</xdr:colOff>
      <xdr:row>46</xdr:row>
      <xdr:rowOff>245745</xdr:rowOff>
    </xdr:to>
    <xdr:grpSp>
      <xdr:nvGrpSpPr>
        <xdr:cNvPr id="64" name="组合 63"/>
        <xdr:cNvGrpSpPr/>
      </xdr:nvGrpSpPr>
      <xdr:grpSpPr>
        <a:xfrm rot="0">
          <a:off x="7056120" y="11735435"/>
          <a:ext cx="1879600" cy="194310"/>
          <a:chOff x="8458" y="18243"/>
          <a:chExt cx="4157" cy="292"/>
        </a:xfrm>
      </xdr:grpSpPr>
      <xdr:sp>
        <xdr:nvSpPr>
          <xdr:cNvPr id="65" name="矩形 6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66" name="矩形 6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开放边境</a:t>
            </a:r>
            <a:endParaRPr lang="zh-CN" altLang="en-US" sz="1100"/>
          </a:p>
        </xdr:txBody>
      </xdr:sp>
    </xdr:grpSp>
    <xdr:clientData/>
  </xdr:twoCellAnchor>
  <xdr:twoCellAnchor>
    <xdr:from>
      <xdr:col>16</xdr:col>
      <xdr:colOff>198120</xdr:colOff>
      <xdr:row>47</xdr:row>
      <xdr:rowOff>76835</xdr:rowOff>
    </xdr:from>
    <xdr:to>
      <xdr:col>22</xdr:col>
      <xdr:colOff>381000</xdr:colOff>
      <xdr:row>48</xdr:row>
      <xdr:rowOff>12700</xdr:rowOff>
    </xdr:to>
    <xdr:grpSp>
      <xdr:nvGrpSpPr>
        <xdr:cNvPr id="67" name="组合 66"/>
        <xdr:cNvGrpSpPr/>
      </xdr:nvGrpSpPr>
      <xdr:grpSpPr>
        <a:xfrm rot="0">
          <a:off x="7056120" y="12014835"/>
          <a:ext cx="2754630" cy="189865"/>
          <a:chOff x="8458" y="18243"/>
          <a:chExt cx="4157" cy="292"/>
        </a:xfrm>
      </xdr:grpSpPr>
      <xdr:sp>
        <xdr:nvSpPr>
          <xdr:cNvPr id="68" name="矩形 67"/>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全部第一次接触</a:t>
            </a:r>
            <a:endParaRPr lang="zh-CN" altLang="en-US" sz="1100"/>
          </a:p>
        </xdr:txBody>
      </xdr:sp>
      <xdr:sp>
        <xdr:nvSpPr>
          <xdr:cNvPr id="69" name="矩形 68"/>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获得全部联系</a:t>
            </a:r>
            <a:endParaRPr lang="zh-CN" altLang="en-US" sz="1100"/>
          </a:p>
        </xdr:txBody>
      </xdr:sp>
    </xdr:grpSp>
    <xdr:clientData/>
  </xdr:twoCellAnchor>
  <xdr:twoCellAnchor>
    <xdr:from>
      <xdr:col>16</xdr:col>
      <xdr:colOff>179705</xdr:colOff>
      <xdr:row>54</xdr:row>
      <xdr:rowOff>153035</xdr:rowOff>
    </xdr:from>
    <xdr:to>
      <xdr:col>23</xdr:col>
      <xdr:colOff>85090</xdr:colOff>
      <xdr:row>55</xdr:row>
      <xdr:rowOff>89535</xdr:rowOff>
    </xdr:to>
    <xdr:grpSp>
      <xdr:nvGrpSpPr>
        <xdr:cNvPr id="70" name="组合 69"/>
        <xdr:cNvGrpSpPr/>
      </xdr:nvGrpSpPr>
      <xdr:grpSpPr>
        <a:xfrm rot="0">
          <a:off x="7037705" y="13869035"/>
          <a:ext cx="2905760" cy="190500"/>
          <a:chOff x="8458" y="18243"/>
          <a:chExt cx="4157" cy="292"/>
        </a:xfrm>
      </xdr:grpSpPr>
      <xdr:sp>
        <xdr:nvSpPr>
          <xdr:cNvPr id="71" name="矩形 7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模拟100岁的星系</a:t>
            </a:r>
            <a:endParaRPr lang="zh-CN" altLang="en-US" sz="1100"/>
          </a:p>
        </xdr:txBody>
      </xdr:sp>
      <xdr:sp>
        <xdr:nvSpPr>
          <xdr:cNvPr id="72" name="矩形 71"/>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模拟1</a:t>
            </a:r>
            <a:r>
              <a:rPr lang="en-US" altLang="zh-CN">
                <a:sym typeface="+mn-ea"/>
              </a:rPr>
              <a:t>5</a:t>
            </a:r>
            <a:r>
              <a:rPr lang="zh-CN" altLang="en-US">
                <a:sym typeface="+mn-ea"/>
              </a:rPr>
              <a:t>0岁的星系</a:t>
            </a:r>
            <a:endParaRPr lang="zh-CN" altLang="en-US" sz="1100"/>
          </a:p>
        </xdr:txBody>
      </xdr:sp>
    </xdr:grpSp>
    <xdr:clientData/>
  </xdr:twoCellAnchor>
  <xdr:twoCellAnchor>
    <xdr:from>
      <xdr:col>16</xdr:col>
      <xdr:colOff>200025</xdr:colOff>
      <xdr:row>57</xdr:row>
      <xdr:rowOff>71755</xdr:rowOff>
    </xdr:from>
    <xdr:to>
      <xdr:col>19</xdr:col>
      <xdr:colOff>146050</xdr:colOff>
      <xdr:row>59</xdr:row>
      <xdr:rowOff>21590</xdr:rowOff>
    </xdr:to>
    <xdr:grpSp>
      <xdr:nvGrpSpPr>
        <xdr:cNvPr id="73" name="组合 72"/>
        <xdr:cNvGrpSpPr/>
      </xdr:nvGrpSpPr>
      <xdr:grpSpPr>
        <a:xfrm>
          <a:off x="7058025" y="14549755"/>
          <a:ext cx="1231900" cy="457835"/>
          <a:chOff x="11891" y="23036"/>
          <a:chExt cx="1416" cy="712"/>
        </a:xfrm>
      </xdr:grpSpPr>
      <xdr:sp>
        <xdr:nvSpPr>
          <xdr:cNvPr id="74" name="矩形 73"/>
          <xdr:cNvSpPr/>
        </xdr:nvSpPr>
        <xdr:spPr>
          <a:xfrm>
            <a:off x="11892" y="23036"/>
            <a:ext cx="1170" cy="298"/>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立刻完成研究</a:t>
            </a:r>
            <a:endParaRPr lang="zh-CN" altLang="en-US" sz="1100"/>
          </a:p>
        </xdr:txBody>
      </xdr:sp>
      <xdr:sp>
        <xdr:nvSpPr>
          <xdr:cNvPr id="75" name="矩形 74"/>
          <xdr:cNvSpPr/>
        </xdr:nvSpPr>
        <xdr:spPr>
          <a:xfrm>
            <a:off x="11891" y="23452"/>
            <a:ext cx="1417"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grpSp>
    <xdr:clientData/>
  </xdr:twoCellAnchor>
  <xdr:twoCellAnchor>
    <xdr:from>
      <xdr:col>16</xdr:col>
      <xdr:colOff>200025</xdr:colOff>
      <xdr:row>60</xdr:row>
      <xdr:rowOff>40005</xdr:rowOff>
    </xdr:from>
    <xdr:to>
      <xdr:col>23</xdr:col>
      <xdr:colOff>622935</xdr:colOff>
      <xdr:row>60</xdr:row>
      <xdr:rowOff>231775</xdr:rowOff>
    </xdr:to>
    <xdr:sp>
      <xdr:nvSpPr>
        <xdr:cNvPr id="76" name="矩形 75"/>
        <xdr:cNvSpPr/>
      </xdr:nvSpPr>
      <xdr:spPr>
        <a:xfrm>
          <a:off x="7058025" y="15280005"/>
          <a:ext cx="3228975" cy="191770"/>
        </a:xfrm>
        <a:prstGeom prst="rect">
          <a:avLst/>
        </a:prstGeom>
        <a:solidFill>
          <a:schemeClr val="tx2">
            <a:lumMod val="7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16</xdr:col>
      <xdr:colOff>200025</xdr:colOff>
      <xdr:row>61</xdr:row>
      <xdr:rowOff>60325</xdr:rowOff>
    </xdr:from>
    <xdr:to>
      <xdr:col>21</xdr:col>
      <xdr:colOff>177800</xdr:colOff>
      <xdr:row>61</xdr:row>
      <xdr:rowOff>252095</xdr:rowOff>
    </xdr:to>
    <xdr:sp>
      <xdr:nvSpPr>
        <xdr:cNvPr id="77" name="矩形 76"/>
        <xdr:cNvSpPr/>
      </xdr:nvSpPr>
      <xdr:spPr>
        <a:xfrm>
          <a:off x="7058025" y="15554325"/>
          <a:ext cx="2120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将所选技术添加为研究选项之一</a:t>
          </a:r>
          <a:endParaRPr lang="zh-CN" altLang="en-US" sz="1100"/>
        </a:p>
      </xdr:txBody>
    </xdr:sp>
    <xdr:clientData/>
  </xdr:twoCellAnchor>
  <xdr:twoCellAnchor>
    <xdr:from>
      <xdr:col>21</xdr:col>
      <xdr:colOff>274955</xdr:colOff>
      <xdr:row>61</xdr:row>
      <xdr:rowOff>60325</xdr:rowOff>
    </xdr:from>
    <xdr:to>
      <xdr:col>24</xdr:col>
      <xdr:colOff>64770</xdr:colOff>
      <xdr:row>61</xdr:row>
      <xdr:rowOff>252095</xdr:rowOff>
    </xdr:to>
    <xdr:sp>
      <xdr:nvSpPr>
        <xdr:cNvPr id="78" name="矩形 77"/>
        <xdr:cNvSpPr/>
      </xdr:nvSpPr>
      <xdr:spPr>
        <a:xfrm>
          <a:off x="9276080" y="15554325"/>
          <a:ext cx="107569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研究所选技术</a:t>
          </a:r>
          <a:endParaRPr lang="zh-CN" altLang="en-US" sz="1100"/>
        </a:p>
      </xdr:txBody>
    </xdr:sp>
    <xdr:clientData/>
  </xdr:twoCellAnchor>
  <xdr:twoCellAnchor>
    <xdr:from>
      <xdr:col>16</xdr:col>
      <xdr:colOff>224155</xdr:colOff>
      <xdr:row>65</xdr:row>
      <xdr:rowOff>37465</xdr:rowOff>
    </xdr:from>
    <xdr:to>
      <xdr:col>20</xdr:col>
      <xdr:colOff>219710</xdr:colOff>
      <xdr:row>65</xdr:row>
      <xdr:rowOff>229235</xdr:rowOff>
    </xdr:to>
    <xdr:sp>
      <xdr:nvSpPr>
        <xdr:cNvPr id="79" name="矩形 78"/>
        <xdr:cNvSpPr/>
      </xdr:nvSpPr>
      <xdr:spPr>
        <a:xfrm>
          <a:off x="7082155" y="16547465"/>
          <a:ext cx="171005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触发著名英杰招募弹窗</a:t>
          </a:r>
          <a:endParaRPr lang="en-US" altLang="zh-CN" sz="1100"/>
        </a:p>
      </xdr:txBody>
    </xdr:sp>
    <xdr:clientData/>
  </xdr:twoCellAnchor>
  <xdr:twoCellAnchor>
    <xdr:from>
      <xdr:col>20</xdr:col>
      <xdr:colOff>304800</xdr:colOff>
      <xdr:row>65</xdr:row>
      <xdr:rowOff>38100</xdr:rowOff>
    </xdr:from>
    <xdr:to>
      <xdr:col>24</xdr:col>
      <xdr:colOff>318135</xdr:colOff>
      <xdr:row>65</xdr:row>
      <xdr:rowOff>229870</xdr:rowOff>
    </xdr:to>
    <xdr:sp>
      <xdr:nvSpPr>
        <xdr:cNvPr id="80" name="矩形 79"/>
        <xdr:cNvSpPr/>
      </xdr:nvSpPr>
      <xdr:spPr>
        <a:xfrm>
          <a:off x="8877300" y="16548100"/>
          <a:ext cx="172783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雇佣招募池所有领袖</a:t>
          </a:r>
          <a:endParaRPr lang="zh-CN" altLang="en-US" sz="1100"/>
        </a:p>
      </xdr:txBody>
    </xdr:sp>
    <xdr:clientData/>
  </xdr:twoCellAnchor>
  <xdr:twoCellAnchor>
    <xdr:from>
      <xdr:col>16</xdr:col>
      <xdr:colOff>225425</xdr:colOff>
      <xdr:row>64</xdr:row>
      <xdr:rowOff>38100</xdr:rowOff>
    </xdr:from>
    <xdr:to>
      <xdr:col>22</xdr:col>
      <xdr:colOff>421640</xdr:colOff>
      <xdr:row>64</xdr:row>
      <xdr:rowOff>229870</xdr:rowOff>
    </xdr:to>
    <xdr:grpSp>
      <xdr:nvGrpSpPr>
        <xdr:cNvPr id="81" name="组合 80"/>
        <xdr:cNvGrpSpPr/>
      </xdr:nvGrpSpPr>
      <xdr:grpSpPr>
        <a:xfrm rot="0">
          <a:off x="7083425" y="16294100"/>
          <a:ext cx="2767965" cy="191770"/>
          <a:chOff x="8458" y="18243"/>
          <a:chExt cx="4081" cy="293"/>
        </a:xfrm>
      </xdr:grpSpPr>
      <xdr:sp>
        <xdr:nvSpPr>
          <xdr:cNvPr id="82" name="矩形 81"/>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所有领袖等级</a:t>
            </a:r>
            <a:r>
              <a:rPr lang="en-US" altLang="zh-CN" sz="1100"/>
              <a:t>+1</a:t>
            </a:r>
            <a:endParaRPr lang="en-US" altLang="zh-CN" sz="1100"/>
          </a:p>
        </xdr:txBody>
      </xdr:sp>
      <xdr:sp>
        <xdr:nvSpPr>
          <xdr:cNvPr id="83" name="矩形 82"/>
          <xdr:cNvSpPr/>
        </xdr:nvSpPr>
        <xdr:spPr>
          <a:xfrm>
            <a:off x="10643" y="18243"/>
            <a:ext cx="1896"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更换领袖招募池</a:t>
            </a:r>
            <a:endParaRPr lang="zh-CN" altLang="en-US" sz="1100"/>
          </a:p>
        </xdr:txBody>
      </xdr:sp>
    </xdr:grpSp>
    <xdr:clientData/>
  </xdr:twoCellAnchor>
  <xdr:twoCellAnchor>
    <xdr:from>
      <xdr:col>16</xdr:col>
      <xdr:colOff>258445</xdr:colOff>
      <xdr:row>68</xdr:row>
      <xdr:rowOff>44450</xdr:rowOff>
    </xdr:from>
    <xdr:to>
      <xdr:col>17</xdr:col>
      <xdr:colOff>271780</xdr:colOff>
      <xdr:row>68</xdr:row>
      <xdr:rowOff>238125</xdr:rowOff>
    </xdr:to>
    <xdr:sp>
      <xdr:nvSpPr>
        <xdr:cNvPr id="84" name="矩形 83"/>
        <xdr:cNvSpPr/>
      </xdr:nvSpPr>
      <xdr:spPr>
        <a:xfrm>
          <a:off x="7116445" y="17316450"/>
          <a:ext cx="44196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xdr:from>
      <xdr:col>16</xdr:col>
      <xdr:colOff>254000</xdr:colOff>
      <xdr:row>69</xdr:row>
      <xdr:rowOff>62865</xdr:rowOff>
    </xdr:from>
    <xdr:to>
      <xdr:col>17</xdr:col>
      <xdr:colOff>272415</xdr:colOff>
      <xdr:row>70</xdr:row>
      <xdr:rowOff>2540</xdr:rowOff>
    </xdr:to>
    <xdr:sp>
      <xdr:nvSpPr>
        <xdr:cNvPr id="85" name="矩形 84"/>
        <xdr:cNvSpPr/>
      </xdr:nvSpPr>
      <xdr:spPr>
        <a:xfrm>
          <a:off x="7112000" y="17588865"/>
          <a:ext cx="44704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editAs="oneCell">
    <xdr:from>
      <xdr:col>16</xdr:col>
      <xdr:colOff>215900</xdr:colOff>
      <xdr:row>53</xdr:row>
      <xdr:rowOff>16510</xdr:rowOff>
    </xdr:from>
    <xdr:to>
      <xdr:col>25</xdr:col>
      <xdr:colOff>120650</xdr:colOff>
      <xdr:row>54</xdr:row>
      <xdr:rowOff>55880</xdr:rowOff>
    </xdr:to>
    <xdr:pic>
      <xdr:nvPicPr>
        <xdr:cNvPr id="86" name="图片 85"/>
        <xdr:cNvPicPr>
          <a:picLocks noChangeAspect="1"/>
        </xdr:cNvPicPr>
      </xdr:nvPicPr>
      <xdr:blipFill>
        <a:blip r:embed="rId1"/>
        <a:srcRect t="21319" b="8896"/>
        <a:stretch>
          <a:fillRect/>
        </a:stretch>
      </xdr:blipFill>
      <xdr:spPr>
        <a:xfrm>
          <a:off x="7073900" y="13478510"/>
          <a:ext cx="3762375" cy="293370"/>
        </a:xfrm>
        <a:prstGeom prst="rect">
          <a:avLst/>
        </a:prstGeom>
        <a:noFill/>
        <a:ln w="9525">
          <a:noFill/>
        </a:ln>
      </xdr:spPr>
    </xdr:pic>
    <xdr:clientData/>
  </xdr:twoCellAnchor>
  <xdr:twoCellAnchor editAs="oneCell">
    <xdr:from>
      <xdr:col>16</xdr:col>
      <xdr:colOff>76835</xdr:colOff>
      <xdr:row>29</xdr:row>
      <xdr:rowOff>171450</xdr:rowOff>
    </xdr:from>
    <xdr:to>
      <xdr:col>21</xdr:col>
      <xdr:colOff>0</xdr:colOff>
      <xdr:row>43</xdr:row>
      <xdr:rowOff>196215</xdr:rowOff>
    </xdr:to>
    <xdr:pic>
      <xdr:nvPicPr>
        <xdr:cNvPr id="87" name="图片 86" descr="6b778153c59e1e885534c714502d4f9"/>
        <xdr:cNvPicPr>
          <a:picLocks noChangeAspect="1"/>
        </xdr:cNvPicPr>
      </xdr:nvPicPr>
      <xdr:blipFill>
        <a:blip r:embed="rId2"/>
        <a:srcRect l="8386" t="42061" r="37945"/>
        <a:stretch>
          <a:fillRect/>
        </a:stretch>
      </xdr:blipFill>
      <xdr:spPr>
        <a:xfrm>
          <a:off x="6934835" y="7537450"/>
          <a:ext cx="2066290" cy="3580765"/>
        </a:xfrm>
        <a:prstGeom prst="rect">
          <a:avLst/>
        </a:prstGeom>
      </xdr:spPr>
    </xdr:pic>
    <xdr:clientData/>
  </xdr:twoCellAnchor>
  <xdr:twoCellAnchor editAs="oneCell">
    <xdr:from>
      <xdr:col>16</xdr:col>
      <xdr:colOff>76200</xdr:colOff>
      <xdr:row>22</xdr:row>
      <xdr:rowOff>60960</xdr:rowOff>
    </xdr:from>
    <xdr:to>
      <xdr:col>20</xdr:col>
      <xdr:colOff>390525</xdr:colOff>
      <xdr:row>29</xdr:row>
      <xdr:rowOff>50165</xdr:rowOff>
    </xdr:to>
    <xdr:pic>
      <xdr:nvPicPr>
        <xdr:cNvPr id="88" name="图片 87" descr="6b778153c59e1e885534c714502d4f9"/>
        <xdr:cNvPicPr>
          <a:picLocks noChangeAspect="1"/>
        </xdr:cNvPicPr>
      </xdr:nvPicPr>
      <xdr:blipFill>
        <a:blip r:embed="rId2"/>
        <a:srcRect l="7874" t="10357" r="37748" b="60441"/>
        <a:stretch>
          <a:fillRect/>
        </a:stretch>
      </xdr:blipFill>
      <xdr:spPr>
        <a:xfrm>
          <a:off x="6934200" y="5648960"/>
          <a:ext cx="2028825" cy="1767205"/>
        </a:xfrm>
        <a:prstGeom prst="rect">
          <a:avLst/>
        </a:prstGeom>
      </xdr:spPr>
    </xdr:pic>
    <xdr:clientData/>
  </xdr:twoCellAnchor>
  <xdr:twoCellAnchor editAs="oneCell">
    <xdr:from>
      <xdr:col>1</xdr:col>
      <xdr:colOff>33655</xdr:colOff>
      <xdr:row>22</xdr:row>
      <xdr:rowOff>31115</xdr:rowOff>
    </xdr:from>
    <xdr:to>
      <xdr:col>5</xdr:col>
      <xdr:colOff>347980</xdr:colOff>
      <xdr:row>29</xdr:row>
      <xdr:rowOff>20320</xdr:rowOff>
    </xdr:to>
    <xdr:pic>
      <xdr:nvPicPr>
        <xdr:cNvPr id="89" name="图片 88" descr="6b778153c59e1e885534c714502d4f9"/>
        <xdr:cNvPicPr>
          <a:picLocks noChangeAspect="1"/>
        </xdr:cNvPicPr>
      </xdr:nvPicPr>
      <xdr:blipFill>
        <a:blip r:embed="rId2"/>
        <a:srcRect l="7874" t="10357" r="37748" b="60441"/>
        <a:stretch>
          <a:fillRect/>
        </a:stretch>
      </xdr:blipFill>
      <xdr:spPr>
        <a:xfrm>
          <a:off x="462280" y="5619115"/>
          <a:ext cx="2028825" cy="1767205"/>
        </a:xfrm>
        <a:prstGeom prst="rect">
          <a:avLst/>
        </a:prstGeom>
      </xdr:spPr>
    </xdr:pic>
    <xdr:clientData/>
  </xdr:twoCellAnchor>
  <xdr:twoCellAnchor editAs="oneCell">
    <xdr:from>
      <xdr:col>1</xdr:col>
      <xdr:colOff>34290</xdr:colOff>
      <xdr:row>30</xdr:row>
      <xdr:rowOff>9525</xdr:rowOff>
    </xdr:from>
    <xdr:to>
      <xdr:col>5</xdr:col>
      <xdr:colOff>356870</xdr:colOff>
      <xdr:row>44</xdr:row>
      <xdr:rowOff>34290</xdr:rowOff>
    </xdr:to>
    <xdr:pic>
      <xdr:nvPicPr>
        <xdr:cNvPr id="90" name="图片 89" descr="6b778153c59e1e885534c714502d4f9"/>
        <xdr:cNvPicPr>
          <a:picLocks noChangeAspect="1"/>
        </xdr:cNvPicPr>
      </xdr:nvPicPr>
      <xdr:blipFill>
        <a:blip r:embed="rId2"/>
        <a:srcRect l="8386" t="42061" r="37945"/>
        <a:stretch>
          <a:fillRect/>
        </a:stretch>
      </xdr:blipFill>
      <xdr:spPr>
        <a:xfrm>
          <a:off x="462915" y="7629525"/>
          <a:ext cx="2037080" cy="3580765"/>
        </a:xfrm>
        <a:prstGeom prst="rect">
          <a:avLst/>
        </a:prstGeom>
      </xdr:spPr>
    </xdr:pic>
    <xdr:clientData/>
  </xdr:twoCellAnchor>
  <xdr:twoCellAnchor editAs="oneCell">
    <xdr:from>
      <xdr:col>1</xdr:col>
      <xdr:colOff>104140</xdr:colOff>
      <xdr:row>53</xdr:row>
      <xdr:rowOff>19685</xdr:rowOff>
    </xdr:from>
    <xdr:to>
      <xdr:col>10</xdr:col>
      <xdr:colOff>8890</xdr:colOff>
      <xdr:row>54</xdr:row>
      <xdr:rowOff>59055</xdr:rowOff>
    </xdr:to>
    <xdr:pic>
      <xdr:nvPicPr>
        <xdr:cNvPr id="91" name="图片 90"/>
        <xdr:cNvPicPr>
          <a:picLocks noChangeAspect="1"/>
        </xdr:cNvPicPr>
      </xdr:nvPicPr>
      <xdr:blipFill>
        <a:blip r:embed="rId1"/>
        <a:srcRect t="21319" b="8896"/>
        <a:stretch>
          <a:fillRect/>
        </a:stretch>
      </xdr:blipFill>
      <xdr:spPr>
        <a:xfrm>
          <a:off x="532765" y="13481685"/>
          <a:ext cx="3762375" cy="293370"/>
        </a:xfrm>
        <a:prstGeom prst="rect">
          <a:avLst/>
        </a:prstGeom>
        <a:noFill/>
        <a:ln w="9525">
          <a:noFill/>
        </a:ln>
      </xdr:spPr>
    </xdr:pic>
    <xdr:clientData/>
  </xdr:twoCellAnchor>
  <xdr:twoCellAnchor>
    <xdr:from>
      <xdr:col>29</xdr:col>
      <xdr:colOff>62865</xdr:colOff>
      <xdr:row>3</xdr:row>
      <xdr:rowOff>102870</xdr:rowOff>
    </xdr:from>
    <xdr:to>
      <xdr:col>31</xdr:col>
      <xdr:colOff>213360</xdr:colOff>
      <xdr:row>4</xdr:row>
      <xdr:rowOff>39370</xdr:rowOff>
    </xdr:to>
    <xdr:sp>
      <xdr:nvSpPr>
        <xdr:cNvPr id="92" name="矩形 91"/>
        <xdr:cNvSpPr/>
      </xdr:nvSpPr>
      <xdr:spPr>
        <a:xfrm>
          <a:off x="13362940"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调试统计数据</a:t>
          </a:r>
          <a:endParaRPr lang="zh-CN" altLang="en-US" sz="1100"/>
        </a:p>
      </xdr:txBody>
    </xdr:sp>
    <xdr:clientData/>
  </xdr:twoCellAnchor>
  <xdr:twoCellAnchor>
    <xdr:from>
      <xdr:col>29</xdr:col>
      <xdr:colOff>62865</xdr:colOff>
      <xdr:row>4</xdr:row>
      <xdr:rowOff>99060</xdr:rowOff>
    </xdr:from>
    <xdr:to>
      <xdr:col>30</xdr:col>
      <xdr:colOff>154305</xdr:colOff>
      <xdr:row>5</xdr:row>
      <xdr:rowOff>36830</xdr:rowOff>
    </xdr:to>
    <xdr:sp>
      <xdr:nvSpPr>
        <xdr:cNvPr id="93" name="矩形 92"/>
        <xdr:cNvSpPr/>
      </xdr:nvSpPr>
      <xdr:spPr>
        <a:xfrm>
          <a:off x="13362940"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舰队</a:t>
          </a:r>
          <a:endParaRPr lang="zh-CN" altLang="en-US" sz="1100"/>
        </a:p>
      </xdr:txBody>
    </xdr:sp>
    <xdr:clientData/>
  </xdr:twoCellAnchor>
  <xdr:twoCellAnchor>
    <xdr:from>
      <xdr:col>29</xdr:col>
      <xdr:colOff>62865</xdr:colOff>
      <xdr:row>5</xdr:row>
      <xdr:rowOff>97155</xdr:rowOff>
    </xdr:from>
    <xdr:to>
      <xdr:col>32</xdr:col>
      <xdr:colOff>203835</xdr:colOff>
      <xdr:row>6</xdr:row>
      <xdr:rowOff>33655</xdr:rowOff>
    </xdr:to>
    <xdr:sp>
      <xdr:nvSpPr>
        <xdr:cNvPr id="94" name="矩形 93"/>
        <xdr:cNvSpPr/>
      </xdr:nvSpPr>
      <xdr:spPr>
        <a:xfrm>
          <a:off x="13362940"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著名英杰招募弹窗</a:t>
          </a:r>
          <a:endParaRPr lang="zh-CN" altLang="en-US" sz="1100"/>
        </a:p>
      </xdr:txBody>
    </xdr:sp>
    <xdr:clientData/>
  </xdr:twoCellAnchor>
  <xdr:twoCellAnchor>
    <xdr:from>
      <xdr:col>29</xdr:col>
      <xdr:colOff>62865</xdr:colOff>
      <xdr:row>6</xdr:row>
      <xdr:rowOff>93345</xdr:rowOff>
    </xdr:from>
    <xdr:to>
      <xdr:col>30</xdr:col>
      <xdr:colOff>243840</xdr:colOff>
      <xdr:row>7</xdr:row>
      <xdr:rowOff>31115</xdr:rowOff>
    </xdr:to>
    <xdr:sp>
      <xdr:nvSpPr>
        <xdr:cNvPr id="95" name="矩形 94"/>
        <xdr:cNvSpPr/>
      </xdr:nvSpPr>
      <xdr:spPr>
        <a:xfrm>
          <a:off x="13362940" y="1617345"/>
          <a:ext cx="6096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事件图</a:t>
          </a:r>
          <a:endParaRPr lang="zh-CN" altLang="en-US" sz="1100"/>
        </a:p>
      </xdr:txBody>
    </xdr:sp>
    <xdr:clientData/>
  </xdr:twoCellAnchor>
  <xdr:twoCellAnchor>
    <xdr:from>
      <xdr:col>29</xdr:col>
      <xdr:colOff>63500</xdr:colOff>
      <xdr:row>7</xdr:row>
      <xdr:rowOff>91440</xdr:rowOff>
    </xdr:from>
    <xdr:to>
      <xdr:col>31</xdr:col>
      <xdr:colOff>162560</xdr:colOff>
      <xdr:row>8</xdr:row>
      <xdr:rowOff>27305</xdr:rowOff>
    </xdr:to>
    <xdr:sp>
      <xdr:nvSpPr>
        <xdr:cNvPr id="96" name="矩形 95"/>
        <xdr:cNvSpPr/>
      </xdr:nvSpPr>
      <xdr:spPr>
        <a:xfrm>
          <a:off x="13363575" y="1869440"/>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领袖特征表</a:t>
          </a:r>
          <a:endParaRPr lang="zh-CN" altLang="en-US" sz="1100"/>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tellaris.paradoxwikis.com/Stellaris_Wik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hyperlink" Target="http://stellaris.paradoxwikis.com/Stellaris_Wiki" TargetMode="External"/><Relationship Id="rId1" Type="http://schemas.openxmlformats.org/officeDocument/2006/relationships/hyperlink" Target="http://qunxing.huijiwiki.com/wiki/%E9%A6%96%E9%A1%B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tabSelected="1" workbookViewId="0">
      <selection activeCell="D3" sqref="D3"/>
    </sheetView>
  </sheetViews>
  <sheetFormatPr defaultColWidth="9" defaultRowHeight="13.5" outlineLevelRow="3"/>
  <cols>
    <col min="1" max="1" width="126.375" customWidth="1"/>
  </cols>
  <sheetData>
    <row r="1" ht="409" customHeight="1" spans="1:1">
      <c r="A1" s="899" t="s">
        <v>0</v>
      </c>
    </row>
    <row r="2" spans="1:1">
      <c r="A2" t="s">
        <v>1</v>
      </c>
    </row>
    <row r="3" spans="1:1">
      <c r="A3" t="s">
        <v>2</v>
      </c>
    </row>
    <row r="4" spans="1:1">
      <c r="A4" s="900" t="s">
        <v>3</v>
      </c>
    </row>
  </sheetData>
  <hyperlinks>
    <hyperlink ref="A3" r:id="rId1" display="Stellaris 维基" tooltip="https://stellaris.paradoxwikis.com/Stellaris_Wiki"/>
    <hyperlink ref="A4" r:id="rId1" display="https://stellaris.paradoxwikis.com/Stellaris_Wiki"/>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
  <sheetViews>
    <sheetView workbookViewId="0">
      <selection activeCell="AJ20" sqref="AJ20"/>
    </sheetView>
  </sheetViews>
  <sheetFormatPr defaultColWidth="9" defaultRowHeight="13.5"/>
  <cols>
    <col min="1" max="27" width="5.625" customWidth="1"/>
    <col min="28" max="28" width="17.0416666666667" customWidth="1"/>
    <col min="29" max="33" width="5.625" customWidth="1"/>
  </cols>
  <sheetData>
    <row r="1" ht="20" customHeight="1" spans="1:33">
      <c r="A1" s="858"/>
      <c r="B1" s="859" t="s">
        <v>4</v>
      </c>
      <c r="C1" s="859"/>
      <c r="D1" s="859"/>
      <c r="E1" s="859"/>
      <c r="F1" s="859"/>
      <c r="G1" s="859"/>
      <c r="H1" s="859"/>
      <c r="I1" s="859"/>
      <c r="J1" s="859"/>
      <c r="K1" s="859"/>
      <c r="L1" s="859"/>
      <c r="M1" s="877" t="s">
        <v>5</v>
      </c>
      <c r="N1" s="858"/>
      <c r="O1" s="878"/>
      <c r="P1" s="858"/>
      <c r="Q1" s="859" t="s">
        <v>4</v>
      </c>
      <c r="R1" s="859"/>
      <c r="S1" s="859"/>
      <c r="T1" s="859"/>
      <c r="U1" s="859"/>
      <c r="V1" s="859"/>
      <c r="W1" s="859"/>
      <c r="X1" s="859"/>
      <c r="Y1" s="859"/>
      <c r="Z1" s="859"/>
      <c r="AA1" s="859"/>
      <c r="AB1" s="858"/>
      <c r="AC1" s="858"/>
      <c r="AD1" s="858"/>
      <c r="AE1" s="858"/>
      <c r="AF1" s="858"/>
      <c r="AG1" s="877" t="s">
        <v>5</v>
      </c>
    </row>
    <row r="2" ht="20" customHeight="1" spans="1:33">
      <c r="A2" s="860"/>
      <c r="B2" s="861" t="s">
        <v>6</v>
      </c>
      <c r="C2" s="862"/>
      <c r="D2" s="862"/>
      <c r="E2" s="862"/>
      <c r="F2" s="860"/>
      <c r="G2" s="860"/>
      <c r="H2" s="860"/>
      <c r="I2" s="860"/>
      <c r="J2" s="860"/>
      <c r="K2" s="860"/>
      <c r="L2" s="860"/>
      <c r="M2" s="860"/>
      <c r="N2" s="860"/>
      <c r="O2" s="878"/>
      <c r="P2" s="860"/>
      <c r="Q2" s="861" t="s">
        <v>6</v>
      </c>
      <c r="R2" s="862"/>
      <c r="S2" s="862"/>
      <c r="T2" s="862"/>
      <c r="U2" s="860"/>
      <c r="V2" s="860"/>
      <c r="W2" s="860"/>
      <c r="X2" s="860"/>
      <c r="Y2" s="860"/>
      <c r="Z2" s="860"/>
      <c r="AA2" s="860"/>
      <c r="AB2" s="860"/>
      <c r="AC2" s="860"/>
      <c r="AD2" s="883" t="s">
        <v>7</v>
      </c>
      <c r="AE2" s="883"/>
      <c r="AF2" s="860"/>
      <c r="AG2" s="860"/>
    </row>
    <row r="3" ht="20" customHeight="1" spans="1:33">
      <c r="A3" s="860"/>
      <c r="B3" s="863" t="s">
        <v>8</v>
      </c>
      <c r="C3" s="863"/>
      <c r="D3" s="863"/>
      <c r="E3" s="863"/>
      <c r="F3" s="860"/>
      <c r="G3" s="860"/>
      <c r="H3" s="860"/>
      <c r="I3" s="860"/>
      <c r="J3" s="860"/>
      <c r="K3" s="860"/>
      <c r="L3" s="860"/>
      <c r="M3" s="860"/>
      <c r="N3" s="860"/>
      <c r="O3" s="878"/>
      <c r="P3" s="860"/>
      <c r="Q3" s="863" t="s">
        <v>9</v>
      </c>
      <c r="R3" s="863"/>
      <c r="S3" s="863"/>
      <c r="T3" s="863"/>
      <c r="U3" s="860"/>
      <c r="V3" s="860"/>
      <c r="W3" s="860"/>
      <c r="X3" s="860"/>
      <c r="Y3" s="860"/>
      <c r="Z3" s="860"/>
      <c r="AA3" s="860"/>
      <c r="AB3" s="860"/>
      <c r="AC3" s="860"/>
      <c r="AD3" s="860"/>
      <c r="AE3" s="860"/>
      <c r="AF3" s="860"/>
      <c r="AG3" s="860"/>
    </row>
    <row r="4" ht="20" customHeight="1" spans="1:33">
      <c r="A4" s="860"/>
      <c r="B4" s="864" t="s">
        <v>10</v>
      </c>
      <c r="C4" s="864"/>
      <c r="D4" s="864"/>
      <c r="E4" s="864"/>
      <c r="F4" s="864"/>
      <c r="G4" s="865"/>
      <c r="H4" s="865"/>
      <c r="I4" s="865" t="s">
        <v>11</v>
      </c>
      <c r="J4" s="865"/>
      <c r="K4" s="865"/>
      <c r="L4" s="860"/>
      <c r="M4" s="860"/>
      <c r="N4" s="860"/>
      <c r="O4" s="878"/>
      <c r="P4" s="860"/>
      <c r="Q4" s="864" t="s">
        <v>10</v>
      </c>
      <c r="R4" s="864"/>
      <c r="S4" s="864"/>
      <c r="T4" s="864"/>
      <c r="U4" s="864"/>
      <c r="V4" s="865"/>
      <c r="W4" s="865"/>
      <c r="X4" s="865" t="s">
        <v>11</v>
      </c>
      <c r="Y4" s="865"/>
      <c r="Z4" s="865"/>
      <c r="AA4" s="860"/>
      <c r="AB4" s="860"/>
      <c r="AC4" s="860"/>
      <c r="AD4" s="884"/>
      <c r="AE4" s="885"/>
      <c r="AF4" s="885"/>
      <c r="AG4" s="887"/>
    </row>
    <row r="5" ht="20" customHeight="1" spans="1:33">
      <c r="A5" s="860"/>
      <c r="B5" s="866" t="s">
        <v>12</v>
      </c>
      <c r="C5" s="867"/>
      <c r="D5" s="867"/>
      <c r="E5" s="867"/>
      <c r="F5" s="867"/>
      <c r="G5" s="867"/>
      <c r="H5" s="867"/>
      <c r="I5" s="867"/>
      <c r="J5" s="867"/>
      <c r="K5" s="867"/>
      <c r="L5" s="867"/>
      <c r="M5" s="867"/>
      <c r="N5" s="860"/>
      <c r="O5" s="878"/>
      <c r="P5" s="860"/>
      <c r="Q5" s="866" t="s">
        <v>12</v>
      </c>
      <c r="R5" s="867"/>
      <c r="S5" s="867"/>
      <c r="T5" s="867"/>
      <c r="U5" s="867"/>
      <c r="V5" s="867"/>
      <c r="W5" s="867"/>
      <c r="X5" s="867"/>
      <c r="Y5" s="867"/>
      <c r="Z5" s="867"/>
      <c r="AA5" s="867"/>
      <c r="AB5" s="867"/>
      <c r="AC5" s="860"/>
      <c r="AD5" s="886"/>
      <c r="AE5" s="860"/>
      <c r="AF5" s="860"/>
      <c r="AG5" s="888"/>
    </row>
    <row r="6" ht="20" customHeight="1" spans="1:33">
      <c r="A6" s="860"/>
      <c r="B6" s="868" t="s">
        <v>13</v>
      </c>
      <c r="C6" s="869"/>
      <c r="D6" s="869"/>
      <c r="E6" s="869"/>
      <c r="F6" s="868" t="s">
        <v>14</v>
      </c>
      <c r="G6" s="869"/>
      <c r="H6" s="869"/>
      <c r="I6" s="869"/>
      <c r="J6" s="868" t="s">
        <v>15</v>
      </c>
      <c r="K6" s="869"/>
      <c r="L6" s="869"/>
      <c r="M6" s="869"/>
      <c r="N6" s="879"/>
      <c r="O6" s="878"/>
      <c r="P6" s="860"/>
      <c r="Q6" s="868" t="s">
        <v>16</v>
      </c>
      <c r="R6" s="869"/>
      <c r="S6" s="869"/>
      <c r="T6" s="869"/>
      <c r="U6" s="868" t="s">
        <v>17</v>
      </c>
      <c r="V6" s="869"/>
      <c r="W6" s="869"/>
      <c r="X6" s="869"/>
      <c r="Y6" s="868" t="s">
        <v>18</v>
      </c>
      <c r="Z6" s="869"/>
      <c r="AA6" s="869"/>
      <c r="AB6" s="869"/>
      <c r="AC6" s="860"/>
      <c r="AD6" s="886"/>
      <c r="AE6" s="860"/>
      <c r="AF6" s="860"/>
      <c r="AG6" s="888"/>
    </row>
    <row r="7" ht="20" customHeight="1" spans="1:33">
      <c r="A7" s="860"/>
      <c r="B7" s="868" t="s">
        <v>19</v>
      </c>
      <c r="C7" s="869"/>
      <c r="D7" s="869"/>
      <c r="E7" s="869"/>
      <c r="F7" s="868" t="s">
        <v>20</v>
      </c>
      <c r="G7" s="869"/>
      <c r="H7" s="869"/>
      <c r="I7" s="869"/>
      <c r="J7" s="868" t="s">
        <v>21</v>
      </c>
      <c r="K7" s="869"/>
      <c r="L7" s="869"/>
      <c r="M7" s="869"/>
      <c r="N7" s="879"/>
      <c r="O7" s="878"/>
      <c r="P7" s="860"/>
      <c r="Q7" s="868" t="s">
        <v>22</v>
      </c>
      <c r="R7" s="869"/>
      <c r="S7" s="869"/>
      <c r="T7" s="869"/>
      <c r="U7" s="868" t="s">
        <v>23</v>
      </c>
      <c r="V7" s="869"/>
      <c r="W7" s="869"/>
      <c r="X7" s="869"/>
      <c r="Y7" s="868" t="s">
        <v>24</v>
      </c>
      <c r="Z7" s="869"/>
      <c r="AA7" s="869"/>
      <c r="AB7" s="869"/>
      <c r="AC7" s="860"/>
      <c r="AD7" s="886"/>
      <c r="AE7" s="860"/>
      <c r="AF7" s="860"/>
      <c r="AG7" s="888"/>
    </row>
    <row r="8" ht="20" customHeight="1" spans="1:33">
      <c r="A8" s="860"/>
      <c r="B8" s="868" t="s">
        <v>25</v>
      </c>
      <c r="C8" s="869"/>
      <c r="D8" s="869"/>
      <c r="E8" s="869"/>
      <c r="F8" s="868" t="s">
        <v>26</v>
      </c>
      <c r="G8" s="869"/>
      <c r="H8" s="869"/>
      <c r="I8" s="869"/>
      <c r="J8" s="880" t="s">
        <v>27</v>
      </c>
      <c r="K8" s="880"/>
      <c r="L8" s="880"/>
      <c r="M8" s="880"/>
      <c r="N8" s="880"/>
      <c r="O8" s="878"/>
      <c r="P8" s="860"/>
      <c r="Q8" s="868" t="s">
        <v>28</v>
      </c>
      <c r="R8" s="869"/>
      <c r="S8" s="869"/>
      <c r="T8" s="869"/>
      <c r="U8" s="868" t="s">
        <v>29</v>
      </c>
      <c r="V8" s="869"/>
      <c r="W8" s="869"/>
      <c r="X8" s="869"/>
      <c r="Y8" s="868" t="s">
        <v>30</v>
      </c>
      <c r="Z8" s="869"/>
      <c r="AA8" s="869"/>
      <c r="AB8" s="869"/>
      <c r="AC8" s="860"/>
      <c r="AD8" s="886"/>
      <c r="AE8" s="860"/>
      <c r="AF8" s="860"/>
      <c r="AG8" s="888"/>
    </row>
    <row r="9" ht="20" customHeight="1" spans="1:33">
      <c r="A9" s="860"/>
      <c r="B9" s="868" t="s">
        <v>31</v>
      </c>
      <c r="C9" s="869"/>
      <c r="D9" s="869"/>
      <c r="E9" s="869"/>
      <c r="F9" s="868" t="s">
        <v>32</v>
      </c>
      <c r="G9" s="868"/>
      <c r="H9" s="868"/>
      <c r="I9" s="868"/>
      <c r="J9" s="869"/>
      <c r="K9" s="869"/>
      <c r="L9" s="869"/>
      <c r="M9" s="869"/>
      <c r="N9" s="879"/>
      <c r="O9" s="878"/>
      <c r="P9" s="860"/>
      <c r="Q9" s="868" t="s">
        <v>33</v>
      </c>
      <c r="R9" s="869"/>
      <c r="S9" s="869"/>
      <c r="T9" s="869"/>
      <c r="U9" s="868" t="s">
        <v>34</v>
      </c>
      <c r="V9" s="868"/>
      <c r="W9" s="868"/>
      <c r="X9" s="868"/>
      <c r="Y9" s="869"/>
      <c r="Z9" s="869"/>
      <c r="AA9" s="869"/>
      <c r="AB9" s="869"/>
      <c r="AC9" s="860"/>
      <c r="AD9" s="886"/>
      <c r="AE9" s="860"/>
      <c r="AF9" s="860"/>
      <c r="AG9" s="888"/>
    </row>
    <row r="10" ht="20" customHeight="1" spans="1:33">
      <c r="A10" s="860"/>
      <c r="B10" s="868" t="s">
        <v>35</v>
      </c>
      <c r="C10" s="869"/>
      <c r="D10" s="869"/>
      <c r="E10" s="869"/>
      <c r="F10" s="868" t="s">
        <v>36</v>
      </c>
      <c r="G10" s="869"/>
      <c r="H10" s="869"/>
      <c r="I10" s="869"/>
      <c r="J10" s="869"/>
      <c r="K10" s="869"/>
      <c r="L10" s="869"/>
      <c r="M10" s="869"/>
      <c r="N10" s="879"/>
      <c r="O10" s="878"/>
      <c r="P10" s="860"/>
      <c r="Q10" s="868" t="s">
        <v>37</v>
      </c>
      <c r="R10" s="869"/>
      <c r="S10" s="869"/>
      <c r="T10" s="869"/>
      <c r="U10" s="868" t="s">
        <v>38</v>
      </c>
      <c r="V10" s="869"/>
      <c r="W10" s="869"/>
      <c r="X10" s="869"/>
      <c r="Y10" s="869"/>
      <c r="Z10" s="869"/>
      <c r="AA10" s="869"/>
      <c r="AB10" s="869"/>
      <c r="AC10" s="860"/>
      <c r="AD10" s="886"/>
      <c r="AE10" s="860"/>
      <c r="AF10" s="860"/>
      <c r="AG10" s="888"/>
    </row>
    <row r="11" ht="20" customHeight="1" spans="1:33">
      <c r="A11" s="860"/>
      <c r="B11" s="870"/>
      <c r="C11" s="870"/>
      <c r="D11" s="870"/>
      <c r="E11" s="870"/>
      <c r="F11" s="870"/>
      <c r="G11" s="870"/>
      <c r="H11" s="870"/>
      <c r="I11" s="870"/>
      <c r="J11" s="870"/>
      <c r="K11" s="870"/>
      <c r="L11" s="870"/>
      <c r="M11" s="870"/>
      <c r="N11" s="860"/>
      <c r="O11" s="878"/>
      <c r="P11" s="860"/>
      <c r="Q11" s="870"/>
      <c r="R11" s="870"/>
      <c r="S11" s="870"/>
      <c r="T11" s="870"/>
      <c r="U11" s="870"/>
      <c r="V11" s="870"/>
      <c r="W11" s="870"/>
      <c r="X11" s="870"/>
      <c r="Y11" s="870"/>
      <c r="Z11" s="870"/>
      <c r="AA11" s="870"/>
      <c r="AB11" s="870"/>
      <c r="AC11" s="860"/>
      <c r="AD11" s="886"/>
      <c r="AE11" s="860"/>
      <c r="AF11" s="860"/>
      <c r="AG11" s="888"/>
    </row>
    <row r="12" ht="20" customHeight="1" spans="1:33">
      <c r="A12" s="860"/>
      <c r="B12" s="871"/>
      <c r="C12" s="871"/>
      <c r="D12" s="871"/>
      <c r="E12" s="871"/>
      <c r="F12" s="871"/>
      <c r="G12" s="871"/>
      <c r="H12" s="871"/>
      <c r="I12" s="871"/>
      <c r="J12" s="871"/>
      <c r="K12" s="871"/>
      <c r="L12" s="871"/>
      <c r="M12" s="871"/>
      <c r="N12" s="860"/>
      <c r="O12" s="878"/>
      <c r="P12" s="860"/>
      <c r="Q12" s="871"/>
      <c r="R12" s="871"/>
      <c r="S12" s="871"/>
      <c r="T12" s="871"/>
      <c r="U12" s="871"/>
      <c r="V12" s="871"/>
      <c r="W12" s="871"/>
      <c r="X12" s="871"/>
      <c r="Y12" s="871"/>
      <c r="Z12" s="871"/>
      <c r="AA12" s="871"/>
      <c r="AB12" s="871"/>
      <c r="AC12" s="860"/>
      <c r="AD12" s="886"/>
      <c r="AE12" s="860"/>
      <c r="AF12" s="860"/>
      <c r="AG12" s="888"/>
    </row>
    <row r="13" ht="20" customHeight="1" spans="1:33">
      <c r="A13" s="860"/>
      <c r="B13" s="871"/>
      <c r="C13" s="871"/>
      <c r="D13" s="871"/>
      <c r="E13" s="871"/>
      <c r="F13" s="871"/>
      <c r="G13" s="871"/>
      <c r="H13" s="871"/>
      <c r="I13" s="871"/>
      <c r="J13" s="871"/>
      <c r="K13" s="871"/>
      <c r="L13" s="871"/>
      <c r="M13" s="871"/>
      <c r="N13" s="860"/>
      <c r="O13" s="878"/>
      <c r="P13" s="860"/>
      <c r="Q13" s="871"/>
      <c r="R13" s="871"/>
      <c r="S13" s="871"/>
      <c r="T13" s="871"/>
      <c r="U13" s="871"/>
      <c r="V13" s="871"/>
      <c r="W13" s="871"/>
      <c r="X13" s="871"/>
      <c r="Y13" s="871"/>
      <c r="Z13" s="871"/>
      <c r="AA13" s="871"/>
      <c r="AB13" s="871"/>
      <c r="AC13" s="860"/>
      <c r="AD13" s="886"/>
      <c r="AE13" s="860"/>
      <c r="AF13" s="860"/>
      <c r="AG13" s="888"/>
    </row>
    <row r="14" ht="20" customHeight="1" spans="1:33">
      <c r="A14" s="860"/>
      <c r="B14" s="871"/>
      <c r="C14" s="871"/>
      <c r="D14" s="871"/>
      <c r="E14" s="871"/>
      <c r="F14" s="871"/>
      <c r="G14" s="871"/>
      <c r="H14" s="871"/>
      <c r="I14" s="871"/>
      <c r="J14" s="871"/>
      <c r="K14" s="871"/>
      <c r="L14" s="871"/>
      <c r="M14" s="871"/>
      <c r="N14" s="860"/>
      <c r="O14" s="878"/>
      <c r="P14" s="860"/>
      <c r="Q14" s="871"/>
      <c r="R14" s="871"/>
      <c r="S14" s="871"/>
      <c r="T14" s="871"/>
      <c r="U14" s="871"/>
      <c r="V14" s="871"/>
      <c r="W14" s="871"/>
      <c r="X14" s="871"/>
      <c r="Y14" s="871"/>
      <c r="Z14" s="871"/>
      <c r="AA14" s="871"/>
      <c r="AB14" s="871"/>
      <c r="AC14" s="860"/>
      <c r="AD14" s="886"/>
      <c r="AE14" s="860"/>
      <c r="AF14" s="860"/>
      <c r="AG14" s="888"/>
    </row>
    <row r="15" ht="20" customHeight="1" spans="1:33">
      <c r="A15" s="860"/>
      <c r="B15" s="871"/>
      <c r="C15" s="871"/>
      <c r="D15" s="871"/>
      <c r="E15" s="871"/>
      <c r="F15" s="871"/>
      <c r="G15" s="871"/>
      <c r="H15" s="871"/>
      <c r="I15" s="871"/>
      <c r="J15" s="871"/>
      <c r="K15" s="871"/>
      <c r="L15" s="871"/>
      <c r="M15" s="871"/>
      <c r="N15" s="860"/>
      <c r="O15" s="878"/>
      <c r="P15" s="860"/>
      <c r="Q15" s="871"/>
      <c r="R15" s="871"/>
      <c r="S15" s="871"/>
      <c r="T15" s="871"/>
      <c r="U15" s="871"/>
      <c r="V15" s="871"/>
      <c r="W15" s="871"/>
      <c r="X15" s="871"/>
      <c r="Y15" s="871"/>
      <c r="Z15" s="871"/>
      <c r="AA15" s="871"/>
      <c r="AB15" s="871"/>
      <c r="AC15" s="860"/>
      <c r="AD15" s="886"/>
      <c r="AE15" s="860"/>
      <c r="AF15" s="860"/>
      <c r="AG15" s="888"/>
    </row>
    <row r="16" ht="20" customHeight="1" spans="1:33">
      <c r="A16" s="860"/>
      <c r="B16" s="871"/>
      <c r="C16" s="871"/>
      <c r="D16" s="871"/>
      <c r="E16" s="871"/>
      <c r="F16" s="871"/>
      <c r="G16" s="871"/>
      <c r="H16" s="871"/>
      <c r="I16" s="871"/>
      <c r="J16" s="871"/>
      <c r="K16" s="871"/>
      <c r="L16" s="871"/>
      <c r="M16" s="871"/>
      <c r="N16" s="860"/>
      <c r="O16" s="878"/>
      <c r="P16" s="860"/>
      <c r="Q16" s="871"/>
      <c r="R16" s="871"/>
      <c r="S16" s="871"/>
      <c r="T16" s="871"/>
      <c r="U16" s="871"/>
      <c r="V16" s="871"/>
      <c r="W16" s="871"/>
      <c r="X16" s="871"/>
      <c r="Y16" s="871"/>
      <c r="Z16" s="871"/>
      <c r="AA16" s="871"/>
      <c r="AB16" s="871"/>
      <c r="AC16" s="860"/>
      <c r="AD16" s="886"/>
      <c r="AE16" s="860"/>
      <c r="AF16" s="860"/>
      <c r="AG16" s="888"/>
    </row>
    <row r="17" ht="20" customHeight="1" spans="1:33">
      <c r="A17" s="860"/>
      <c r="B17" s="871"/>
      <c r="C17" s="871"/>
      <c r="D17" s="871"/>
      <c r="E17" s="871"/>
      <c r="F17" s="871"/>
      <c r="G17" s="871"/>
      <c r="H17" s="871"/>
      <c r="I17" s="871"/>
      <c r="J17" s="871"/>
      <c r="K17" s="871"/>
      <c r="L17" s="871"/>
      <c r="M17" s="871"/>
      <c r="N17" s="860"/>
      <c r="O17" s="878"/>
      <c r="P17" s="860"/>
      <c r="Q17" s="871"/>
      <c r="R17" s="871"/>
      <c r="S17" s="871"/>
      <c r="T17" s="871"/>
      <c r="U17" s="871"/>
      <c r="V17" s="871"/>
      <c r="W17" s="871"/>
      <c r="X17" s="871"/>
      <c r="Y17" s="871"/>
      <c r="Z17" s="871"/>
      <c r="AA17" s="871"/>
      <c r="AB17" s="871"/>
      <c r="AC17" s="860"/>
      <c r="AD17" s="886"/>
      <c r="AE17" s="860"/>
      <c r="AF17" s="860"/>
      <c r="AG17" s="888"/>
    </row>
    <row r="18" ht="20" customHeight="1" spans="1:33">
      <c r="A18" s="860"/>
      <c r="B18" s="871"/>
      <c r="C18" s="871"/>
      <c r="D18" s="871"/>
      <c r="E18" s="871"/>
      <c r="F18" s="871"/>
      <c r="G18" s="871"/>
      <c r="H18" s="871"/>
      <c r="I18" s="871"/>
      <c r="J18" s="871"/>
      <c r="K18" s="871"/>
      <c r="L18" s="871"/>
      <c r="M18" s="871"/>
      <c r="N18" s="860"/>
      <c r="O18" s="878"/>
      <c r="P18" s="860"/>
      <c r="Q18" s="871"/>
      <c r="R18" s="871"/>
      <c r="S18" s="871"/>
      <c r="T18" s="871"/>
      <c r="U18" s="871"/>
      <c r="V18" s="871"/>
      <c r="W18" s="871"/>
      <c r="X18" s="871"/>
      <c r="Y18" s="871"/>
      <c r="Z18" s="871"/>
      <c r="AA18" s="871"/>
      <c r="AB18" s="871"/>
      <c r="AC18" s="860"/>
      <c r="AD18" s="886"/>
      <c r="AE18" s="860"/>
      <c r="AF18" s="860"/>
      <c r="AG18" s="888"/>
    </row>
    <row r="19" ht="20" customHeight="1" spans="1:33">
      <c r="A19" s="860"/>
      <c r="B19" s="866" t="s">
        <v>12</v>
      </c>
      <c r="C19" s="867"/>
      <c r="D19" s="867"/>
      <c r="E19" s="867"/>
      <c r="F19" s="867"/>
      <c r="G19" s="867"/>
      <c r="H19" s="867"/>
      <c r="I19" s="867"/>
      <c r="J19" s="867"/>
      <c r="K19" s="867"/>
      <c r="L19" s="867"/>
      <c r="M19" s="867"/>
      <c r="N19" s="860"/>
      <c r="O19" s="878"/>
      <c r="P19" s="860"/>
      <c r="Q19" s="866" t="s">
        <v>12</v>
      </c>
      <c r="R19" s="867"/>
      <c r="S19" s="867"/>
      <c r="T19" s="867"/>
      <c r="U19" s="867"/>
      <c r="V19" s="867"/>
      <c r="W19" s="867"/>
      <c r="X19" s="867"/>
      <c r="Y19" s="867"/>
      <c r="Z19" s="867"/>
      <c r="AA19" s="867"/>
      <c r="AB19" s="867"/>
      <c r="AC19" s="860"/>
      <c r="AD19" s="886"/>
      <c r="AE19" s="860"/>
      <c r="AF19" s="860"/>
      <c r="AG19" s="888"/>
    </row>
    <row r="20" ht="20" customHeight="1" spans="1:33">
      <c r="A20" s="860"/>
      <c r="B20" s="863" t="s">
        <v>39</v>
      </c>
      <c r="C20" s="863"/>
      <c r="D20" s="863"/>
      <c r="E20" s="863"/>
      <c r="F20" s="860"/>
      <c r="G20" s="860"/>
      <c r="H20" s="860"/>
      <c r="I20" s="860"/>
      <c r="J20" s="860"/>
      <c r="K20" s="860"/>
      <c r="L20" s="860"/>
      <c r="M20" s="860"/>
      <c r="N20" s="860"/>
      <c r="O20" s="878"/>
      <c r="P20" s="860"/>
      <c r="Q20" s="863" t="s">
        <v>40</v>
      </c>
      <c r="R20" s="863"/>
      <c r="S20" s="863"/>
      <c r="T20" s="863"/>
      <c r="U20" s="860"/>
      <c r="V20" s="860"/>
      <c r="W20" s="860"/>
      <c r="X20" s="860"/>
      <c r="Y20" s="860"/>
      <c r="Z20" s="860"/>
      <c r="AA20" s="860"/>
      <c r="AB20" s="860"/>
      <c r="AC20" s="860"/>
      <c r="AD20" s="886"/>
      <c r="AE20" s="860"/>
      <c r="AF20" s="860"/>
      <c r="AG20" s="888"/>
    </row>
    <row r="21" ht="20" customHeight="1" spans="1:33">
      <c r="A21" s="860"/>
      <c r="B21" s="863"/>
      <c r="C21" s="863"/>
      <c r="D21" s="863"/>
      <c r="E21" s="863"/>
      <c r="F21" s="860"/>
      <c r="G21" s="860"/>
      <c r="H21" s="860"/>
      <c r="I21" s="860"/>
      <c r="J21" s="860"/>
      <c r="K21" s="860"/>
      <c r="L21" s="860"/>
      <c r="M21" s="860"/>
      <c r="N21" s="860"/>
      <c r="O21" s="878"/>
      <c r="P21" s="860"/>
      <c r="Q21" s="863"/>
      <c r="R21" s="863"/>
      <c r="S21" s="863"/>
      <c r="T21" s="863"/>
      <c r="U21" s="860"/>
      <c r="V21" s="860"/>
      <c r="W21" s="860"/>
      <c r="X21" s="860"/>
      <c r="Y21" s="860"/>
      <c r="Z21" s="860"/>
      <c r="AA21" s="860"/>
      <c r="AB21" s="860"/>
      <c r="AC21" s="860"/>
      <c r="AD21" s="886"/>
      <c r="AE21" s="860"/>
      <c r="AF21" s="860"/>
      <c r="AG21" s="888"/>
    </row>
    <row r="22" ht="20" customHeight="1" spans="1:33">
      <c r="A22" s="860"/>
      <c r="B22" s="863" t="s">
        <v>41</v>
      </c>
      <c r="C22" s="863"/>
      <c r="D22" s="863"/>
      <c r="E22" s="863"/>
      <c r="F22" s="860"/>
      <c r="G22" s="860"/>
      <c r="H22" s="860"/>
      <c r="I22" s="860"/>
      <c r="J22" s="860"/>
      <c r="K22" s="860"/>
      <c r="L22" s="860"/>
      <c r="M22" s="860"/>
      <c r="N22" s="860"/>
      <c r="O22" s="878"/>
      <c r="P22" s="860"/>
      <c r="Q22" s="863" t="s">
        <v>42</v>
      </c>
      <c r="R22" s="863"/>
      <c r="S22" s="863"/>
      <c r="T22" s="863"/>
      <c r="U22" s="872"/>
      <c r="V22" s="872"/>
      <c r="W22" s="872"/>
      <c r="X22" s="872"/>
      <c r="Y22" s="860"/>
      <c r="Z22" s="860"/>
      <c r="AA22" s="860"/>
      <c r="AB22" s="860"/>
      <c r="AC22" s="860"/>
      <c r="AD22" s="886"/>
      <c r="AE22" s="860"/>
      <c r="AF22" s="860"/>
      <c r="AG22" s="888"/>
    </row>
    <row r="23" ht="20" customHeight="1" spans="1:33">
      <c r="A23" s="860"/>
      <c r="B23" s="860"/>
      <c r="C23" s="860"/>
      <c r="D23" s="860"/>
      <c r="E23" s="860"/>
      <c r="F23" s="872" t="s">
        <v>43</v>
      </c>
      <c r="G23" s="872"/>
      <c r="H23" s="872"/>
      <c r="I23" s="872"/>
      <c r="J23" s="860"/>
      <c r="K23" s="860"/>
      <c r="L23" s="860"/>
      <c r="M23" s="860"/>
      <c r="N23" s="860"/>
      <c r="O23" s="878"/>
      <c r="P23" s="860"/>
      <c r="Q23" s="860"/>
      <c r="R23" s="860"/>
      <c r="S23" s="860"/>
      <c r="T23" s="860"/>
      <c r="U23" s="872" t="s">
        <v>44</v>
      </c>
      <c r="V23" s="872"/>
      <c r="W23" s="872"/>
      <c r="X23" s="872"/>
      <c r="Y23" s="860"/>
      <c r="Z23" s="860"/>
      <c r="AA23" s="860"/>
      <c r="AB23" s="860"/>
      <c r="AC23" s="860"/>
      <c r="AD23" s="886"/>
      <c r="AE23" s="860"/>
      <c r="AF23" s="860"/>
      <c r="AG23" s="888"/>
    </row>
    <row r="24" ht="20" customHeight="1" spans="1:33">
      <c r="A24" s="860"/>
      <c r="B24" s="860"/>
      <c r="C24" s="860"/>
      <c r="D24" s="860"/>
      <c r="E24" s="860"/>
      <c r="F24" s="872" t="s">
        <v>45</v>
      </c>
      <c r="G24" s="872"/>
      <c r="H24" s="872"/>
      <c r="I24" s="872"/>
      <c r="J24" s="860"/>
      <c r="K24" s="860"/>
      <c r="L24" s="860"/>
      <c r="M24" s="860"/>
      <c r="N24" s="860"/>
      <c r="O24" s="878"/>
      <c r="P24" s="860"/>
      <c r="Q24" s="860"/>
      <c r="R24" s="860"/>
      <c r="S24" s="860"/>
      <c r="T24" s="860"/>
      <c r="U24" s="872" t="s">
        <v>46</v>
      </c>
      <c r="V24" s="872"/>
      <c r="W24" s="872"/>
      <c r="X24" s="872"/>
      <c r="Y24" s="860"/>
      <c r="Z24" s="860"/>
      <c r="AA24" s="860"/>
      <c r="AB24" s="860"/>
      <c r="AC24" s="860"/>
      <c r="AD24" s="886"/>
      <c r="AE24" s="860"/>
      <c r="AF24" s="860"/>
      <c r="AG24" s="888"/>
    </row>
    <row r="25" ht="20" customHeight="1" spans="1:33">
      <c r="A25" s="860"/>
      <c r="B25" s="860"/>
      <c r="C25" s="860"/>
      <c r="D25" s="860"/>
      <c r="E25" s="860"/>
      <c r="F25" s="872" t="s">
        <v>47</v>
      </c>
      <c r="G25" s="872"/>
      <c r="H25" s="872"/>
      <c r="I25" s="872"/>
      <c r="J25" s="860"/>
      <c r="K25" s="860"/>
      <c r="L25" s="860"/>
      <c r="M25" s="860"/>
      <c r="N25" s="860"/>
      <c r="O25" s="878"/>
      <c r="P25" s="860"/>
      <c r="Q25" s="860"/>
      <c r="R25" s="860"/>
      <c r="S25" s="860"/>
      <c r="T25" s="860"/>
      <c r="U25" s="872" t="s">
        <v>48</v>
      </c>
      <c r="V25" s="872"/>
      <c r="W25" s="872"/>
      <c r="X25" s="872"/>
      <c r="Y25" s="860"/>
      <c r="Z25" s="860"/>
      <c r="AA25" s="860"/>
      <c r="AB25" s="860"/>
      <c r="AC25" s="860"/>
      <c r="AD25" s="886"/>
      <c r="AE25" s="860"/>
      <c r="AF25" s="860"/>
      <c r="AG25" s="888"/>
    </row>
    <row r="26" ht="20" customHeight="1" spans="1:33">
      <c r="A26" s="860"/>
      <c r="B26" s="860"/>
      <c r="C26" s="860"/>
      <c r="D26" s="860"/>
      <c r="E26" s="860"/>
      <c r="F26" s="872" t="s">
        <v>49</v>
      </c>
      <c r="G26" s="872"/>
      <c r="H26" s="872"/>
      <c r="I26" s="872"/>
      <c r="J26" s="860"/>
      <c r="K26" s="860"/>
      <c r="L26" s="860"/>
      <c r="M26" s="860"/>
      <c r="N26" s="860"/>
      <c r="O26" s="878"/>
      <c r="P26" s="860"/>
      <c r="Q26" s="860"/>
      <c r="R26" s="860"/>
      <c r="S26" s="860"/>
      <c r="T26" s="860"/>
      <c r="U26" s="872" t="s">
        <v>50</v>
      </c>
      <c r="V26" s="872"/>
      <c r="W26" s="872"/>
      <c r="X26" s="872"/>
      <c r="Y26" s="860"/>
      <c r="Z26" s="860"/>
      <c r="AA26" s="860"/>
      <c r="AB26" s="860"/>
      <c r="AC26" s="860"/>
      <c r="AD26" s="886"/>
      <c r="AE26" s="860"/>
      <c r="AF26" s="860"/>
      <c r="AG26" s="888"/>
    </row>
    <row r="27" ht="20" customHeight="1" spans="1:33">
      <c r="A27" s="860"/>
      <c r="B27" s="860"/>
      <c r="C27" s="860"/>
      <c r="D27" s="860"/>
      <c r="E27" s="860"/>
      <c r="F27" s="872" t="s">
        <v>51</v>
      </c>
      <c r="G27" s="872"/>
      <c r="H27" s="872"/>
      <c r="I27" s="872"/>
      <c r="J27" s="860"/>
      <c r="K27" s="860"/>
      <c r="L27" s="860"/>
      <c r="M27" s="860"/>
      <c r="N27" s="860"/>
      <c r="O27" s="878"/>
      <c r="P27" s="860"/>
      <c r="Q27" s="860"/>
      <c r="R27" s="860"/>
      <c r="S27" s="860"/>
      <c r="T27" s="860"/>
      <c r="U27" s="872" t="s">
        <v>52</v>
      </c>
      <c r="V27" s="872"/>
      <c r="W27" s="872"/>
      <c r="X27" s="872"/>
      <c r="Y27" s="860"/>
      <c r="Z27" s="860"/>
      <c r="AA27" s="860"/>
      <c r="AB27" s="860"/>
      <c r="AC27" s="860"/>
      <c r="AD27" s="886"/>
      <c r="AE27" s="860"/>
      <c r="AF27" s="860"/>
      <c r="AG27" s="888"/>
    </row>
    <row r="28" ht="20" customHeight="1" spans="1:33">
      <c r="A28" s="860"/>
      <c r="B28" s="860"/>
      <c r="C28" s="860"/>
      <c r="D28" s="860"/>
      <c r="E28" s="860"/>
      <c r="F28" s="872" t="s">
        <v>53</v>
      </c>
      <c r="G28" s="872"/>
      <c r="H28" s="872"/>
      <c r="I28" s="872"/>
      <c r="J28" s="860"/>
      <c r="K28" s="860"/>
      <c r="L28" s="860"/>
      <c r="M28" s="860"/>
      <c r="N28" s="860"/>
      <c r="O28" s="878"/>
      <c r="P28" s="860"/>
      <c r="Q28" s="860"/>
      <c r="R28" s="860"/>
      <c r="S28" s="860"/>
      <c r="T28" s="860"/>
      <c r="U28" s="872" t="s">
        <v>54</v>
      </c>
      <c r="V28" s="872"/>
      <c r="W28" s="872"/>
      <c r="X28" s="872"/>
      <c r="Y28" s="860"/>
      <c r="Z28" s="860"/>
      <c r="AA28" s="860"/>
      <c r="AB28" s="860"/>
      <c r="AC28" s="860"/>
      <c r="AD28" s="886"/>
      <c r="AE28" s="860"/>
      <c r="AF28" s="860"/>
      <c r="AG28" s="888"/>
    </row>
    <row r="29" ht="20" customHeight="1" spans="1:33">
      <c r="A29" s="860"/>
      <c r="B29" s="860"/>
      <c r="C29" s="860"/>
      <c r="D29" s="860"/>
      <c r="E29" s="860"/>
      <c r="F29" s="872" t="s">
        <v>55</v>
      </c>
      <c r="G29" s="872"/>
      <c r="H29" s="872"/>
      <c r="I29" s="872"/>
      <c r="J29" s="860"/>
      <c r="K29" s="860"/>
      <c r="L29" s="860"/>
      <c r="M29" s="860"/>
      <c r="N29" s="860"/>
      <c r="O29" s="878"/>
      <c r="P29" s="860"/>
      <c r="Q29" s="860"/>
      <c r="R29" s="860"/>
      <c r="S29" s="860"/>
      <c r="T29" s="860"/>
      <c r="U29" s="872" t="s">
        <v>56</v>
      </c>
      <c r="V29" s="872"/>
      <c r="W29" s="872"/>
      <c r="X29" s="872"/>
      <c r="Y29" s="860"/>
      <c r="Z29" s="860"/>
      <c r="AA29" s="860"/>
      <c r="AB29" s="860"/>
      <c r="AC29" s="860"/>
      <c r="AD29" s="886"/>
      <c r="AE29" s="860"/>
      <c r="AF29" s="860"/>
      <c r="AG29" s="888"/>
    </row>
    <row r="30" ht="20" customHeight="1" spans="1:33">
      <c r="A30" s="860"/>
      <c r="B30" s="863" t="s">
        <v>57</v>
      </c>
      <c r="C30" s="863"/>
      <c r="D30" s="863"/>
      <c r="E30" s="863"/>
      <c r="F30" s="872"/>
      <c r="G30" s="872"/>
      <c r="H30" s="872"/>
      <c r="I30" s="872"/>
      <c r="J30" s="860"/>
      <c r="K30" s="860"/>
      <c r="L30" s="860"/>
      <c r="M30" s="860"/>
      <c r="N30" s="860"/>
      <c r="O30" s="878"/>
      <c r="P30" s="860"/>
      <c r="Q30" s="863" t="s">
        <v>58</v>
      </c>
      <c r="R30" s="863"/>
      <c r="S30" s="863"/>
      <c r="T30" s="863"/>
      <c r="U30" s="872"/>
      <c r="V30" s="872"/>
      <c r="W30" s="872"/>
      <c r="X30" s="872"/>
      <c r="Y30" s="860"/>
      <c r="Z30" s="860"/>
      <c r="AA30" s="860"/>
      <c r="AB30" s="860"/>
      <c r="AC30" s="860"/>
      <c r="AD30" s="886"/>
      <c r="AE30" s="860"/>
      <c r="AF30" s="860"/>
      <c r="AG30" s="888"/>
    </row>
    <row r="31" ht="20" customHeight="1" spans="1:33">
      <c r="A31" s="860"/>
      <c r="B31" s="860"/>
      <c r="C31" s="860"/>
      <c r="D31" s="860"/>
      <c r="E31" s="860"/>
      <c r="F31" s="872" t="s">
        <v>59</v>
      </c>
      <c r="G31" s="872"/>
      <c r="H31" s="872"/>
      <c r="I31" s="872"/>
      <c r="J31" s="860"/>
      <c r="K31" s="860"/>
      <c r="L31" s="860"/>
      <c r="M31" s="860"/>
      <c r="N31" s="860"/>
      <c r="O31" s="878"/>
      <c r="P31" s="860"/>
      <c r="Q31" s="860"/>
      <c r="R31" s="860"/>
      <c r="S31" s="860"/>
      <c r="T31" s="860"/>
      <c r="U31" s="872" t="s">
        <v>60</v>
      </c>
      <c r="V31" s="872"/>
      <c r="W31" s="872"/>
      <c r="X31" s="872"/>
      <c r="Y31" s="860"/>
      <c r="Z31" s="860"/>
      <c r="AA31" s="860"/>
      <c r="AB31" s="860"/>
      <c r="AC31" s="860"/>
      <c r="AD31" s="886"/>
      <c r="AE31" s="860"/>
      <c r="AF31" s="860"/>
      <c r="AG31" s="888"/>
    </row>
    <row r="32" ht="20" customHeight="1" spans="1:33">
      <c r="A32" s="860"/>
      <c r="B32" s="860"/>
      <c r="C32" s="860"/>
      <c r="D32" s="860"/>
      <c r="E32" s="860"/>
      <c r="F32" s="872" t="s">
        <v>61</v>
      </c>
      <c r="G32" s="872"/>
      <c r="H32" s="872"/>
      <c r="I32" s="872"/>
      <c r="J32" s="860"/>
      <c r="K32" s="860"/>
      <c r="L32" s="860"/>
      <c r="M32" s="860"/>
      <c r="N32" s="860"/>
      <c r="O32" s="878"/>
      <c r="P32" s="860"/>
      <c r="Q32" s="860"/>
      <c r="R32" s="860"/>
      <c r="S32" s="860"/>
      <c r="T32" s="860"/>
      <c r="U32" s="872" t="s">
        <v>62</v>
      </c>
      <c r="V32" s="872"/>
      <c r="W32" s="872"/>
      <c r="X32" s="872"/>
      <c r="Y32" s="860"/>
      <c r="Z32" s="860"/>
      <c r="AA32" s="860"/>
      <c r="AB32" s="860"/>
      <c r="AC32" s="860"/>
      <c r="AD32" s="886"/>
      <c r="AE32" s="860"/>
      <c r="AF32" s="860"/>
      <c r="AG32" s="888"/>
    </row>
    <row r="33" ht="20" customHeight="1" spans="1:33">
      <c r="A33" s="860"/>
      <c r="B33" s="860"/>
      <c r="C33" s="860"/>
      <c r="D33" s="860"/>
      <c r="E33" s="860"/>
      <c r="F33" s="872" t="s">
        <v>63</v>
      </c>
      <c r="G33" s="872"/>
      <c r="H33" s="872"/>
      <c r="I33" s="872"/>
      <c r="J33" s="860"/>
      <c r="K33" s="860"/>
      <c r="L33" s="860"/>
      <c r="M33" s="860"/>
      <c r="N33" s="860"/>
      <c r="O33" s="878"/>
      <c r="P33" s="860"/>
      <c r="Q33" s="860"/>
      <c r="R33" s="860"/>
      <c r="S33" s="860"/>
      <c r="T33" s="860"/>
      <c r="U33" s="872" t="s">
        <v>64</v>
      </c>
      <c r="V33" s="872"/>
      <c r="W33" s="872"/>
      <c r="X33" s="872"/>
      <c r="Y33" s="860"/>
      <c r="Z33" s="860"/>
      <c r="AA33" s="860"/>
      <c r="AB33" s="860"/>
      <c r="AC33" s="860"/>
      <c r="AD33" s="886"/>
      <c r="AE33" s="860"/>
      <c r="AF33" s="860"/>
      <c r="AG33" s="888"/>
    </row>
    <row r="34" ht="20" customHeight="1" spans="1:33">
      <c r="A34" s="860"/>
      <c r="B34" s="860"/>
      <c r="C34" s="860"/>
      <c r="D34" s="860"/>
      <c r="E34" s="860"/>
      <c r="F34" s="872" t="s">
        <v>65</v>
      </c>
      <c r="G34" s="872"/>
      <c r="H34" s="872"/>
      <c r="I34" s="872"/>
      <c r="J34" s="860"/>
      <c r="K34" s="860"/>
      <c r="L34" s="860"/>
      <c r="M34" s="860"/>
      <c r="N34" s="860"/>
      <c r="O34" s="878"/>
      <c r="P34" s="860"/>
      <c r="Q34" s="860"/>
      <c r="R34" s="860"/>
      <c r="S34" s="860"/>
      <c r="T34" s="860"/>
      <c r="U34" s="872" t="s">
        <v>66</v>
      </c>
      <c r="V34" s="872"/>
      <c r="W34" s="872"/>
      <c r="X34" s="872"/>
      <c r="Y34" s="860"/>
      <c r="Z34" s="860"/>
      <c r="AA34" s="860"/>
      <c r="AB34" s="860"/>
      <c r="AC34" s="860"/>
      <c r="AD34" s="886"/>
      <c r="AE34" s="860"/>
      <c r="AF34" s="860"/>
      <c r="AG34" s="888"/>
    </row>
    <row r="35" ht="20" customHeight="1" spans="1:33">
      <c r="A35" s="860"/>
      <c r="B35" s="860"/>
      <c r="C35" s="860"/>
      <c r="D35" s="860"/>
      <c r="E35" s="860"/>
      <c r="F35" s="872" t="s">
        <v>67</v>
      </c>
      <c r="G35" s="872"/>
      <c r="H35" s="872"/>
      <c r="I35" s="872"/>
      <c r="J35" s="860"/>
      <c r="K35" s="860"/>
      <c r="L35" s="860"/>
      <c r="M35" s="860"/>
      <c r="N35" s="860"/>
      <c r="O35" s="878"/>
      <c r="P35" s="860"/>
      <c r="Q35" s="860"/>
      <c r="R35" s="860"/>
      <c r="S35" s="860"/>
      <c r="T35" s="860"/>
      <c r="U35" s="872" t="s">
        <v>68</v>
      </c>
      <c r="V35" s="872"/>
      <c r="W35" s="872"/>
      <c r="X35" s="872"/>
      <c r="Y35" s="860"/>
      <c r="Z35" s="860"/>
      <c r="AA35" s="860"/>
      <c r="AB35" s="860"/>
      <c r="AC35" s="860"/>
      <c r="AD35" s="886"/>
      <c r="AE35" s="860"/>
      <c r="AF35" s="860"/>
      <c r="AG35" s="888"/>
    </row>
    <row r="36" ht="20" customHeight="1" spans="1:33">
      <c r="A36" s="860"/>
      <c r="B36" s="860"/>
      <c r="C36" s="860"/>
      <c r="D36" s="860"/>
      <c r="E36" s="860"/>
      <c r="F36" s="872" t="s">
        <v>69</v>
      </c>
      <c r="G36" s="872"/>
      <c r="H36" s="872"/>
      <c r="I36" s="872"/>
      <c r="J36" s="860"/>
      <c r="K36" s="860"/>
      <c r="L36" s="860"/>
      <c r="M36" s="860"/>
      <c r="N36" s="860"/>
      <c r="O36" s="878"/>
      <c r="P36" s="860"/>
      <c r="Q36" s="860"/>
      <c r="R36" s="860"/>
      <c r="S36" s="860"/>
      <c r="T36" s="860"/>
      <c r="U36" s="872" t="s">
        <v>70</v>
      </c>
      <c r="V36" s="872"/>
      <c r="W36" s="872"/>
      <c r="X36" s="872"/>
      <c r="Y36" s="860"/>
      <c r="Z36" s="860"/>
      <c r="AA36" s="860"/>
      <c r="AB36" s="860"/>
      <c r="AC36" s="860"/>
      <c r="AD36" s="886"/>
      <c r="AE36" s="860"/>
      <c r="AF36" s="860"/>
      <c r="AG36" s="888"/>
    </row>
    <row r="37" ht="20" customHeight="1" spans="1:33">
      <c r="A37" s="860"/>
      <c r="B37" s="860"/>
      <c r="C37" s="860"/>
      <c r="D37" s="860"/>
      <c r="E37" s="860"/>
      <c r="F37" s="872" t="s">
        <v>71</v>
      </c>
      <c r="G37" s="872"/>
      <c r="H37" s="872"/>
      <c r="I37" s="872"/>
      <c r="J37" s="860"/>
      <c r="K37" s="860"/>
      <c r="L37" s="860"/>
      <c r="M37" s="860"/>
      <c r="N37" s="860"/>
      <c r="O37" s="878"/>
      <c r="P37" s="860"/>
      <c r="Q37" s="860"/>
      <c r="R37" s="860"/>
      <c r="S37" s="860"/>
      <c r="T37" s="860"/>
      <c r="U37" s="872" t="s">
        <v>72</v>
      </c>
      <c r="V37" s="872"/>
      <c r="W37" s="872"/>
      <c r="X37" s="872"/>
      <c r="Y37" s="860"/>
      <c r="Z37" s="860"/>
      <c r="AA37" s="860"/>
      <c r="AB37" s="860"/>
      <c r="AC37" s="860"/>
      <c r="AD37" s="886"/>
      <c r="AE37" s="860"/>
      <c r="AF37" s="860"/>
      <c r="AG37" s="888"/>
    </row>
    <row r="38" ht="20" customHeight="1" spans="1:33">
      <c r="A38" s="860"/>
      <c r="B38" s="860"/>
      <c r="C38" s="860"/>
      <c r="D38" s="860"/>
      <c r="E38" s="860"/>
      <c r="F38" s="872" t="s">
        <v>73</v>
      </c>
      <c r="G38" s="872"/>
      <c r="H38" s="872"/>
      <c r="I38" s="872"/>
      <c r="J38" s="860"/>
      <c r="K38" s="860"/>
      <c r="L38" s="860"/>
      <c r="M38" s="860"/>
      <c r="N38" s="860"/>
      <c r="O38" s="878"/>
      <c r="P38" s="860"/>
      <c r="Q38" s="860"/>
      <c r="R38" s="860"/>
      <c r="S38" s="860"/>
      <c r="T38" s="860"/>
      <c r="U38" s="872" t="s">
        <v>74</v>
      </c>
      <c r="V38" s="872"/>
      <c r="W38" s="872"/>
      <c r="X38" s="872"/>
      <c r="Y38" s="860"/>
      <c r="Z38" s="860"/>
      <c r="AA38" s="860"/>
      <c r="AB38" s="860"/>
      <c r="AC38" s="860"/>
      <c r="AD38" s="886"/>
      <c r="AE38" s="860"/>
      <c r="AF38" s="860"/>
      <c r="AG38" s="888"/>
    </row>
    <row r="39" ht="20" customHeight="1" spans="1:33">
      <c r="A39" s="860"/>
      <c r="B39" s="860"/>
      <c r="C39" s="860"/>
      <c r="D39" s="860"/>
      <c r="E39" s="860"/>
      <c r="F39" s="872" t="s">
        <v>75</v>
      </c>
      <c r="G39" s="872"/>
      <c r="H39" s="872"/>
      <c r="I39" s="872"/>
      <c r="J39" s="860"/>
      <c r="K39" s="860"/>
      <c r="L39" s="860"/>
      <c r="M39" s="860"/>
      <c r="N39" s="860"/>
      <c r="O39" s="878"/>
      <c r="P39" s="860"/>
      <c r="Q39" s="860"/>
      <c r="R39" s="860"/>
      <c r="S39" s="860"/>
      <c r="T39" s="860"/>
      <c r="U39" s="872" t="s">
        <v>76</v>
      </c>
      <c r="V39" s="872"/>
      <c r="W39" s="872"/>
      <c r="X39" s="872"/>
      <c r="Y39" s="860"/>
      <c r="Z39" s="860"/>
      <c r="AA39" s="860"/>
      <c r="AB39" s="860"/>
      <c r="AC39" s="860"/>
      <c r="AD39" s="886"/>
      <c r="AE39" s="860"/>
      <c r="AF39" s="860"/>
      <c r="AG39" s="888"/>
    </row>
    <row r="40" ht="20" customHeight="1" spans="1:33">
      <c r="A40" s="860"/>
      <c r="B40" s="860"/>
      <c r="C40" s="860"/>
      <c r="D40" s="860"/>
      <c r="E40" s="860"/>
      <c r="F40" s="872" t="s">
        <v>77</v>
      </c>
      <c r="G40" s="872"/>
      <c r="H40" s="872"/>
      <c r="I40" s="872"/>
      <c r="J40" s="860"/>
      <c r="K40" s="860"/>
      <c r="L40" s="860"/>
      <c r="M40" s="860"/>
      <c r="N40" s="860"/>
      <c r="O40" s="878"/>
      <c r="P40" s="860"/>
      <c r="Q40" s="860"/>
      <c r="R40" s="860"/>
      <c r="S40" s="860"/>
      <c r="T40" s="860"/>
      <c r="U40" s="872" t="s">
        <v>78</v>
      </c>
      <c r="V40" s="872"/>
      <c r="W40" s="872"/>
      <c r="X40" s="872"/>
      <c r="Y40" s="860"/>
      <c r="Z40" s="860"/>
      <c r="AA40" s="860"/>
      <c r="AB40" s="860"/>
      <c r="AC40" s="860"/>
      <c r="AD40" s="886"/>
      <c r="AE40" s="860"/>
      <c r="AF40" s="860"/>
      <c r="AG40" s="888"/>
    </row>
    <row r="41" ht="20" customHeight="1" spans="1:33">
      <c r="A41" s="860"/>
      <c r="B41" s="860"/>
      <c r="C41" s="860"/>
      <c r="D41" s="860"/>
      <c r="E41" s="860"/>
      <c r="F41" s="872" t="s">
        <v>79</v>
      </c>
      <c r="G41" s="872"/>
      <c r="H41" s="872"/>
      <c r="I41" s="872"/>
      <c r="J41" s="860"/>
      <c r="K41" s="860"/>
      <c r="L41" s="860"/>
      <c r="M41" s="860"/>
      <c r="N41" s="860"/>
      <c r="O41" s="878"/>
      <c r="P41" s="860"/>
      <c r="Q41" s="860"/>
      <c r="R41" s="860"/>
      <c r="S41" s="860"/>
      <c r="T41" s="860"/>
      <c r="U41" s="872" t="s">
        <v>80</v>
      </c>
      <c r="V41" s="872"/>
      <c r="W41" s="872"/>
      <c r="X41" s="872"/>
      <c r="Y41" s="860"/>
      <c r="Z41" s="860"/>
      <c r="AA41" s="860"/>
      <c r="AB41" s="860"/>
      <c r="AC41" s="860"/>
      <c r="AD41" s="886"/>
      <c r="AE41" s="860"/>
      <c r="AF41" s="860"/>
      <c r="AG41" s="888"/>
    </row>
    <row r="42" ht="20" customHeight="1" spans="1:33">
      <c r="A42" s="860"/>
      <c r="B42" s="860"/>
      <c r="C42" s="860"/>
      <c r="D42" s="860"/>
      <c r="E42" s="860"/>
      <c r="F42" s="872" t="s">
        <v>81</v>
      </c>
      <c r="G42" s="872"/>
      <c r="H42" s="872"/>
      <c r="I42" s="872"/>
      <c r="J42" s="860"/>
      <c r="K42" s="860"/>
      <c r="L42" s="860"/>
      <c r="M42" s="860"/>
      <c r="N42" s="860"/>
      <c r="O42" s="878"/>
      <c r="P42" s="860"/>
      <c r="Q42" s="860"/>
      <c r="R42" s="860"/>
      <c r="S42" s="860"/>
      <c r="T42" s="860"/>
      <c r="U42" s="872" t="s">
        <v>82</v>
      </c>
      <c r="V42" s="872"/>
      <c r="W42" s="872"/>
      <c r="X42" s="872"/>
      <c r="Y42" s="860"/>
      <c r="Z42" s="860"/>
      <c r="AA42" s="860"/>
      <c r="AB42" s="860"/>
      <c r="AC42" s="860"/>
      <c r="AD42" s="886"/>
      <c r="AE42" s="860"/>
      <c r="AF42" s="860"/>
      <c r="AG42" s="888"/>
    </row>
    <row r="43" ht="20" customHeight="1" spans="1:33">
      <c r="A43" s="860"/>
      <c r="B43" s="860"/>
      <c r="C43" s="860"/>
      <c r="D43" s="860"/>
      <c r="E43" s="860"/>
      <c r="F43" s="872" t="s">
        <v>83</v>
      </c>
      <c r="G43" s="872"/>
      <c r="H43" s="872"/>
      <c r="I43" s="872"/>
      <c r="J43" s="872"/>
      <c r="K43" s="872"/>
      <c r="L43" s="872"/>
      <c r="M43" s="872"/>
      <c r="N43" s="860"/>
      <c r="O43" s="878"/>
      <c r="P43" s="860"/>
      <c r="Q43" s="860"/>
      <c r="R43" s="860"/>
      <c r="S43" s="860"/>
      <c r="T43" s="860"/>
      <c r="U43" s="872" t="s">
        <v>84</v>
      </c>
      <c r="V43" s="872"/>
      <c r="W43" s="872"/>
      <c r="X43" s="872"/>
      <c r="Y43" s="860"/>
      <c r="Z43" s="860"/>
      <c r="AA43" s="860"/>
      <c r="AB43" s="860"/>
      <c r="AC43" s="860"/>
      <c r="AD43" s="886"/>
      <c r="AE43" s="860"/>
      <c r="AF43" s="860"/>
      <c r="AG43" s="888"/>
    </row>
    <row r="44" ht="20" customHeight="1" spans="1:33">
      <c r="A44" s="860"/>
      <c r="B44" s="860"/>
      <c r="C44" s="860"/>
      <c r="D44" s="860"/>
      <c r="E44" s="860"/>
      <c r="F44" s="872" t="s">
        <v>85</v>
      </c>
      <c r="G44" s="872"/>
      <c r="H44" s="872"/>
      <c r="I44" s="872"/>
      <c r="J44" s="860"/>
      <c r="K44" s="860"/>
      <c r="L44" s="860"/>
      <c r="M44" s="860"/>
      <c r="N44" s="860"/>
      <c r="O44" s="878"/>
      <c r="P44" s="860"/>
      <c r="Q44" s="860"/>
      <c r="R44" s="860"/>
      <c r="S44" s="860"/>
      <c r="T44" s="860"/>
      <c r="U44" s="872" t="s">
        <v>86</v>
      </c>
      <c r="V44" s="872"/>
      <c r="W44" s="872"/>
      <c r="X44" s="872"/>
      <c r="Y44" s="860"/>
      <c r="Z44" s="860"/>
      <c r="AA44" s="860"/>
      <c r="AB44" s="860"/>
      <c r="AC44" s="860"/>
      <c r="AD44" s="886"/>
      <c r="AE44" s="860"/>
      <c r="AF44" s="860"/>
      <c r="AG44" s="888"/>
    </row>
    <row r="45" ht="20" customHeight="1" spans="1:33">
      <c r="A45" s="860"/>
      <c r="B45" s="866" t="s">
        <v>12</v>
      </c>
      <c r="C45" s="867"/>
      <c r="D45" s="867"/>
      <c r="E45" s="867"/>
      <c r="F45" s="867"/>
      <c r="G45" s="867"/>
      <c r="H45" s="867"/>
      <c r="I45" s="867"/>
      <c r="J45" s="867"/>
      <c r="K45" s="867"/>
      <c r="L45" s="867"/>
      <c r="M45" s="867"/>
      <c r="N45" s="860"/>
      <c r="O45" s="878"/>
      <c r="P45" s="860"/>
      <c r="Q45" s="866" t="s">
        <v>12</v>
      </c>
      <c r="R45" s="867"/>
      <c r="S45" s="867"/>
      <c r="T45" s="867"/>
      <c r="U45" s="867"/>
      <c r="V45" s="867"/>
      <c r="W45" s="867"/>
      <c r="X45" s="867"/>
      <c r="Y45" s="867"/>
      <c r="Z45" s="867"/>
      <c r="AA45" s="867"/>
      <c r="AB45" s="867"/>
      <c r="AC45" s="860"/>
      <c r="AD45" s="886"/>
      <c r="AE45" s="860"/>
      <c r="AF45" s="860"/>
      <c r="AG45" s="888"/>
    </row>
    <row r="46" ht="20" customHeight="1" spans="1:33">
      <c r="A46" s="860"/>
      <c r="B46" s="873" t="s">
        <v>87</v>
      </c>
      <c r="C46" s="873"/>
      <c r="D46" s="873"/>
      <c r="E46" s="873"/>
      <c r="F46" s="860"/>
      <c r="G46" s="860"/>
      <c r="H46" s="860"/>
      <c r="I46" s="860"/>
      <c r="J46" s="860"/>
      <c r="K46" s="860"/>
      <c r="L46" s="860"/>
      <c r="M46" s="860"/>
      <c r="N46" s="860"/>
      <c r="O46" s="878"/>
      <c r="P46" s="860"/>
      <c r="Q46" s="873" t="s">
        <v>88</v>
      </c>
      <c r="R46" s="873"/>
      <c r="S46" s="873"/>
      <c r="T46" s="873"/>
      <c r="U46" s="860"/>
      <c r="V46" s="860"/>
      <c r="W46" s="860"/>
      <c r="X46" s="860"/>
      <c r="Y46" s="860"/>
      <c r="Z46" s="860"/>
      <c r="AA46" s="860"/>
      <c r="AB46" s="860"/>
      <c r="AC46" s="860"/>
      <c r="AD46" s="886"/>
      <c r="AE46" s="860"/>
      <c r="AF46" s="860"/>
      <c r="AG46" s="888"/>
    </row>
    <row r="47" ht="20" customHeight="1" spans="1:33">
      <c r="A47" s="860"/>
      <c r="B47" s="870"/>
      <c r="C47" s="870"/>
      <c r="D47" s="874"/>
      <c r="E47" s="870"/>
      <c r="F47" s="870"/>
      <c r="G47" s="874"/>
      <c r="H47" s="874"/>
      <c r="I47" s="874"/>
      <c r="J47" s="860"/>
      <c r="K47" s="860"/>
      <c r="L47" s="860"/>
      <c r="M47" s="860"/>
      <c r="N47" s="860"/>
      <c r="O47" s="878"/>
      <c r="P47" s="860"/>
      <c r="Q47" s="870"/>
      <c r="R47" s="870"/>
      <c r="S47" s="874"/>
      <c r="T47" s="870"/>
      <c r="U47" s="870"/>
      <c r="V47" s="874"/>
      <c r="W47" s="874"/>
      <c r="X47" s="874"/>
      <c r="Y47" s="860"/>
      <c r="Z47" s="860"/>
      <c r="AA47" s="860"/>
      <c r="AB47" s="860"/>
      <c r="AC47" s="860"/>
      <c r="AD47" s="886"/>
      <c r="AE47" s="860"/>
      <c r="AF47" s="860"/>
      <c r="AG47" s="888"/>
    </row>
    <row r="48" ht="20" customHeight="1" spans="1:33">
      <c r="A48" s="860"/>
      <c r="B48" s="870"/>
      <c r="C48" s="870"/>
      <c r="D48" s="874"/>
      <c r="E48" s="870"/>
      <c r="F48" s="870"/>
      <c r="G48" s="874"/>
      <c r="H48" s="874"/>
      <c r="I48" s="874"/>
      <c r="J48" s="860"/>
      <c r="K48" s="860"/>
      <c r="L48" s="860"/>
      <c r="M48" s="860"/>
      <c r="N48" s="860"/>
      <c r="O48" s="878"/>
      <c r="P48" s="860"/>
      <c r="Q48" s="870"/>
      <c r="R48" s="870"/>
      <c r="S48" s="874"/>
      <c r="T48" s="870"/>
      <c r="U48" s="870"/>
      <c r="V48" s="874"/>
      <c r="W48" s="874"/>
      <c r="X48" s="874"/>
      <c r="Y48" s="860"/>
      <c r="Z48" s="860"/>
      <c r="AA48" s="860"/>
      <c r="AB48" s="860"/>
      <c r="AC48" s="860"/>
      <c r="AD48" s="886"/>
      <c r="AE48" s="860"/>
      <c r="AF48" s="860"/>
      <c r="AG48" s="888"/>
    </row>
    <row r="49" ht="20" customHeight="1" spans="1:33">
      <c r="A49" s="860"/>
      <c r="B49" s="875" t="s">
        <v>89</v>
      </c>
      <c r="C49" s="863"/>
      <c r="D49" s="863"/>
      <c r="E49" s="863"/>
      <c r="F49" s="860"/>
      <c r="G49" s="860"/>
      <c r="H49" s="860"/>
      <c r="I49" s="860"/>
      <c r="J49" s="860"/>
      <c r="K49" s="860"/>
      <c r="L49" s="860"/>
      <c r="M49" s="860"/>
      <c r="N49" s="860"/>
      <c r="O49" s="878"/>
      <c r="P49" s="860"/>
      <c r="Q49" s="875" t="s">
        <v>90</v>
      </c>
      <c r="R49" s="863"/>
      <c r="S49" s="863"/>
      <c r="T49" s="863"/>
      <c r="U49" s="860"/>
      <c r="V49" s="860"/>
      <c r="W49" s="860"/>
      <c r="X49" s="860"/>
      <c r="Y49" s="860"/>
      <c r="Z49" s="860"/>
      <c r="AA49" s="860"/>
      <c r="AB49" s="860"/>
      <c r="AC49" s="860"/>
      <c r="AD49" s="886"/>
      <c r="AE49" s="860"/>
      <c r="AF49" s="860"/>
      <c r="AG49" s="888"/>
    </row>
    <row r="50" ht="20" customHeight="1" spans="1:33">
      <c r="A50" s="860"/>
      <c r="B50" s="875" t="s">
        <v>91</v>
      </c>
      <c r="C50" s="863"/>
      <c r="D50" s="863"/>
      <c r="E50" s="863"/>
      <c r="F50" s="860"/>
      <c r="G50" s="860"/>
      <c r="H50" s="860"/>
      <c r="I50" s="860"/>
      <c r="J50" s="860"/>
      <c r="K50" s="860"/>
      <c r="L50" s="860"/>
      <c r="M50" s="860"/>
      <c r="N50" s="860"/>
      <c r="O50" s="878"/>
      <c r="P50" s="860"/>
      <c r="Q50" s="875" t="s">
        <v>92</v>
      </c>
      <c r="R50" s="863"/>
      <c r="S50" s="863"/>
      <c r="T50" s="863"/>
      <c r="U50" s="860"/>
      <c r="V50" s="860"/>
      <c r="W50" s="860"/>
      <c r="X50" s="860"/>
      <c r="Y50" s="860"/>
      <c r="Z50" s="860"/>
      <c r="AA50" s="860"/>
      <c r="AB50" s="860"/>
      <c r="AC50" s="860"/>
      <c r="AD50" s="886"/>
      <c r="AE50" s="860"/>
      <c r="AF50" s="860"/>
      <c r="AG50" s="888"/>
    </row>
    <row r="51" ht="20" customHeight="1" spans="1:33">
      <c r="A51" s="860"/>
      <c r="B51" s="876" t="s">
        <v>93</v>
      </c>
      <c r="C51" s="876"/>
      <c r="D51" s="876"/>
      <c r="E51" s="876"/>
      <c r="F51" s="876"/>
      <c r="G51" s="876"/>
      <c r="H51" s="876"/>
      <c r="I51" s="876"/>
      <c r="J51" s="860"/>
      <c r="K51" s="860"/>
      <c r="L51" s="860"/>
      <c r="M51" s="860"/>
      <c r="N51" s="860"/>
      <c r="O51" s="878"/>
      <c r="P51" s="860"/>
      <c r="Q51" s="875" t="s">
        <v>94</v>
      </c>
      <c r="R51" s="863"/>
      <c r="S51" s="863"/>
      <c r="T51" s="863"/>
      <c r="U51" s="860"/>
      <c r="V51" s="860"/>
      <c r="W51" s="860"/>
      <c r="X51" s="860"/>
      <c r="Y51" s="860"/>
      <c r="Z51" s="860"/>
      <c r="AA51" s="860"/>
      <c r="AB51" s="860"/>
      <c r="AC51" s="860"/>
      <c r="AD51" s="886"/>
      <c r="AE51" s="860"/>
      <c r="AF51" s="860"/>
      <c r="AG51" s="888"/>
    </row>
    <row r="52" ht="20" customHeight="1" spans="1:33">
      <c r="A52" s="860"/>
      <c r="B52" s="866" t="s">
        <v>12</v>
      </c>
      <c r="C52" s="867"/>
      <c r="D52" s="867"/>
      <c r="E52" s="867"/>
      <c r="F52" s="867"/>
      <c r="G52" s="867"/>
      <c r="H52" s="867"/>
      <c r="I52" s="867"/>
      <c r="J52" s="867"/>
      <c r="K52" s="867"/>
      <c r="L52" s="867"/>
      <c r="M52" s="867"/>
      <c r="N52" s="860"/>
      <c r="O52" s="878"/>
      <c r="P52" s="860"/>
      <c r="Q52" s="866" t="s">
        <v>12</v>
      </c>
      <c r="R52" s="867"/>
      <c r="S52" s="867"/>
      <c r="T52" s="867"/>
      <c r="U52" s="867"/>
      <c r="V52" s="867"/>
      <c r="W52" s="867"/>
      <c r="X52" s="867"/>
      <c r="Y52" s="867"/>
      <c r="Z52" s="867"/>
      <c r="AA52" s="867"/>
      <c r="AB52" s="867"/>
      <c r="AC52" s="860"/>
      <c r="AD52" s="886"/>
      <c r="AE52" s="860"/>
      <c r="AF52" s="860"/>
      <c r="AG52" s="888"/>
    </row>
    <row r="53" ht="20" customHeight="1" spans="1:33">
      <c r="A53" s="860"/>
      <c r="B53" s="863" t="s">
        <v>95</v>
      </c>
      <c r="C53" s="863"/>
      <c r="D53" s="863"/>
      <c r="E53" s="863"/>
      <c r="F53" s="860"/>
      <c r="G53" s="860"/>
      <c r="H53" s="860"/>
      <c r="I53" s="860"/>
      <c r="J53" s="860"/>
      <c r="K53" s="860"/>
      <c r="L53" s="860"/>
      <c r="M53" s="860"/>
      <c r="N53" s="860"/>
      <c r="O53" s="878"/>
      <c r="P53" s="860"/>
      <c r="Q53" s="882" t="s">
        <v>96</v>
      </c>
      <c r="R53" s="882"/>
      <c r="S53" s="882"/>
      <c r="T53" s="882"/>
      <c r="U53" s="882"/>
      <c r="V53" s="882"/>
      <c r="W53" s="882"/>
      <c r="X53" s="865"/>
      <c r="Y53" s="860"/>
      <c r="Z53" s="860"/>
      <c r="AA53" s="860"/>
      <c r="AB53" s="860"/>
      <c r="AC53" s="860"/>
      <c r="AD53" s="886"/>
      <c r="AE53" s="860"/>
      <c r="AF53" s="860"/>
      <c r="AG53" s="888"/>
    </row>
    <row r="54" ht="20" customHeight="1" spans="1:33">
      <c r="A54" s="860"/>
      <c r="B54" s="860"/>
      <c r="C54" s="860"/>
      <c r="D54" s="860"/>
      <c r="E54" s="860"/>
      <c r="F54" s="860"/>
      <c r="G54" s="860"/>
      <c r="H54" s="860"/>
      <c r="I54" s="860"/>
      <c r="J54" s="881" t="s">
        <v>97</v>
      </c>
      <c r="K54" s="881"/>
      <c r="L54" s="881"/>
      <c r="M54" s="881"/>
      <c r="N54" s="860"/>
      <c r="O54" s="878"/>
      <c r="P54" s="860"/>
      <c r="Q54" s="860"/>
      <c r="R54" s="860"/>
      <c r="S54" s="860"/>
      <c r="T54" s="860"/>
      <c r="U54" s="860"/>
      <c r="V54" s="860"/>
      <c r="W54" s="860"/>
      <c r="X54" s="860"/>
      <c r="Y54" s="870" t="s">
        <v>98</v>
      </c>
      <c r="Z54" s="870"/>
      <c r="AA54" s="870"/>
      <c r="AB54" s="870"/>
      <c r="AC54" s="860"/>
      <c r="AD54" s="886"/>
      <c r="AE54" s="860"/>
      <c r="AF54" s="860"/>
      <c r="AG54" s="888"/>
    </row>
    <row r="55" ht="20" customHeight="1" spans="1:33">
      <c r="A55" s="860"/>
      <c r="B55" s="863"/>
      <c r="C55" s="863"/>
      <c r="D55" s="863"/>
      <c r="E55" s="863"/>
      <c r="F55" s="863"/>
      <c r="G55" s="863"/>
      <c r="H55" s="863"/>
      <c r="I55" s="863"/>
      <c r="J55" s="860"/>
      <c r="K55" s="860"/>
      <c r="L55" s="860"/>
      <c r="M55" s="860"/>
      <c r="N55" s="860"/>
      <c r="O55" s="878"/>
      <c r="P55" s="860"/>
      <c r="Q55" s="863"/>
      <c r="R55" s="863"/>
      <c r="S55" s="863"/>
      <c r="T55" s="863"/>
      <c r="U55" s="863"/>
      <c r="V55" s="863"/>
      <c r="W55" s="863"/>
      <c r="X55" s="863"/>
      <c r="Y55" s="860"/>
      <c r="Z55" s="860"/>
      <c r="AA55" s="860"/>
      <c r="AB55" s="860"/>
      <c r="AC55" s="860"/>
      <c r="AD55" s="886"/>
      <c r="AE55" s="860"/>
      <c r="AF55" s="860"/>
      <c r="AG55" s="888"/>
    </row>
    <row r="56" ht="20" customHeight="1" spans="1:33">
      <c r="A56" s="860"/>
      <c r="B56" s="866" t="s">
        <v>12</v>
      </c>
      <c r="C56" s="867"/>
      <c r="D56" s="867"/>
      <c r="E56" s="867"/>
      <c r="F56" s="867"/>
      <c r="G56" s="867"/>
      <c r="H56" s="867"/>
      <c r="I56" s="867"/>
      <c r="J56" s="867"/>
      <c r="K56" s="867"/>
      <c r="L56" s="867"/>
      <c r="M56" s="867"/>
      <c r="N56" s="860"/>
      <c r="O56" s="878"/>
      <c r="P56" s="860"/>
      <c r="Q56" s="866" t="s">
        <v>12</v>
      </c>
      <c r="R56" s="867"/>
      <c r="S56" s="867"/>
      <c r="T56" s="867"/>
      <c r="U56" s="867"/>
      <c r="V56" s="867"/>
      <c r="W56" s="867"/>
      <c r="X56" s="867"/>
      <c r="Y56" s="867"/>
      <c r="Z56" s="867"/>
      <c r="AA56" s="867"/>
      <c r="AB56" s="867"/>
      <c r="AC56" s="860"/>
      <c r="AD56" s="886"/>
      <c r="AE56" s="860"/>
      <c r="AF56" s="860"/>
      <c r="AG56" s="888"/>
    </row>
    <row r="57" ht="20" customHeight="1" spans="1:33">
      <c r="A57" s="860"/>
      <c r="B57" s="863" t="s">
        <v>99</v>
      </c>
      <c r="C57" s="863"/>
      <c r="D57" s="863"/>
      <c r="E57" s="863"/>
      <c r="F57" s="860"/>
      <c r="G57" s="860"/>
      <c r="H57" s="860"/>
      <c r="I57" s="860"/>
      <c r="J57" s="860"/>
      <c r="K57" s="860"/>
      <c r="L57" s="860"/>
      <c r="M57" s="860"/>
      <c r="N57" s="860"/>
      <c r="O57" s="878"/>
      <c r="P57" s="860"/>
      <c r="Q57" s="863" t="s">
        <v>100</v>
      </c>
      <c r="R57" s="863"/>
      <c r="S57" s="863"/>
      <c r="T57" s="863"/>
      <c r="U57" s="860"/>
      <c r="V57" s="860"/>
      <c r="W57" s="860"/>
      <c r="X57" s="860"/>
      <c r="Y57" s="860"/>
      <c r="Z57" s="860"/>
      <c r="AA57" s="860"/>
      <c r="AB57" s="860"/>
      <c r="AC57" s="860"/>
      <c r="AD57" s="886"/>
      <c r="AE57" s="860"/>
      <c r="AF57" s="860"/>
      <c r="AG57" s="888"/>
    </row>
    <row r="58" ht="20" customHeight="1" spans="1:33">
      <c r="A58" s="860"/>
      <c r="B58" s="863"/>
      <c r="C58" s="863"/>
      <c r="D58" s="863"/>
      <c r="E58" s="863"/>
      <c r="F58" s="860"/>
      <c r="G58" s="860"/>
      <c r="H58" s="860"/>
      <c r="I58" s="860"/>
      <c r="J58" s="860"/>
      <c r="K58" s="860"/>
      <c r="L58" s="860"/>
      <c r="M58" s="860"/>
      <c r="N58" s="860"/>
      <c r="O58" s="878"/>
      <c r="P58" s="860"/>
      <c r="Q58" s="863"/>
      <c r="R58" s="863"/>
      <c r="S58" s="863"/>
      <c r="T58" s="863"/>
      <c r="U58" s="860"/>
      <c r="V58" s="860"/>
      <c r="W58" s="860"/>
      <c r="X58" s="860"/>
      <c r="Y58" s="860"/>
      <c r="Z58" s="860"/>
      <c r="AA58" s="860"/>
      <c r="AB58" s="860"/>
      <c r="AC58" s="860"/>
      <c r="AD58" s="886"/>
      <c r="AE58" s="860"/>
      <c r="AF58" s="860"/>
      <c r="AG58" s="888"/>
    </row>
    <row r="59" ht="20" customHeight="1" spans="1:33">
      <c r="A59" s="860"/>
      <c r="B59" s="863"/>
      <c r="C59" s="863"/>
      <c r="D59" s="863"/>
      <c r="E59" s="863"/>
      <c r="F59" s="860"/>
      <c r="G59" s="860"/>
      <c r="H59" s="860"/>
      <c r="I59" s="860"/>
      <c r="J59" s="860"/>
      <c r="K59" s="860"/>
      <c r="L59" s="860"/>
      <c r="M59" s="860"/>
      <c r="N59" s="860"/>
      <c r="O59" s="878"/>
      <c r="P59" s="860"/>
      <c r="Q59" s="863"/>
      <c r="R59" s="863"/>
      <c r="S59" s="863"/>
      <c r="T59" s="863"/>
      <c r="U59" s="860"/>
      <c r="V59" s="860"/>
      <c r="W59" s="860"/>
      <c r="X59" s="860"/>
      <c r="Y59" s="860"/>
      <c r="Z59" s="860"/>
      <c r="AA59" s="860"/>
      <c r="AB59" s="860"/>
      <c r="AC59" s="860"/>
      <c r="AD59" s="886"/>
      <c r="AE59" s="860"/>
      <c r="AF59" s="860"/>
      <c r="AG59" s="888"/>
    </row>
    <row r="60" ht="20" customHeight="1" spans="1:33">
      <c r="A60" s="860"/>
      <c r="B60" s="860" t="s">
        <v>101</v>
      </c>
      <c r="C60" s="874"/>
      <c r="D60" s="874"/>
      <c r="E60" s="874"/>
      <c r="F60" s="874"/>
      <c r="G60" s="874"/>
      <c r="H60" s="874"/>
      <c r="I60" s="874"/>
      <c r="J60" s="874"/>
      <c r="K60" s="874"/>
      <c r="L60" s="874"/>
      <c r="M60" s="874"/>
      <c r="N60" s="860"/>
      <c r="O60" s="878"/>
      <c r="P60" s="860"/>
      <c r="Q60" s="860" t="s">
        <v>101</v>
      </c>
      <c r="R60" s="874"/>
      <c r="S60" s="874"/>
      <c r="T60" s="874"/>
      <c r="U60" s="874"/>
      <c r="V60" s="874"/>
      <c r="W60" s="874"/>
      <c r="X60" s="874"/>
      <c r="Y60" s="874"/>
      <c r="Z60" s="874"/>
      <c r="AA60" s="874"/>
      <c r="AB60" s="874"/>
      <c r="AC60" s="860"/>
      <c r="AD60" s="886"/>
      <c r="AE60" s="860"/>
      <c r="AF60" s="860"/>
      <c r="AG60" s="888"/>
    </row>
    <row r="61" ht="20" customHeight="1" spans="1:33">
      <c r="A61" s="860"/>
      <c r="B61" s="863"/>
      <c r="C61" s="863"/>
      <c r="D61" s="863"/>
      <c r="E61" s="863"/>
      <c r="F61" s="860"/>
      <c r="G61" s="860"/>
      <c r="H61" s="860"/>
      <c r="I61" s="860"/>
      <c r="J61" s="860" t="s">
        <v>102</v>
      </c>
      <c r="K61" s="860"/>
      <c r="L61" s="860"/>
      <c r="M61" s="860"/>
      <c r="N61" s="860"/>
      <c r="O61" s="878"/>
      <c r="P61" s="860"/>
      <c r="Q61" s="863"/>
      <c r="R61" s="863"/>
      <c r="S61" s="863"/>
      <c r="T61" s="863"/>
      <c r="U61" s="860"/>
      <c r="V61" s="860"/>
      <c r="W61" s="860"/>
      <c r="X61" s="860"/>
      <c r="Y61" s="860" t="s">
        <v>103</v>
      </c>
      <c r="Z61" s="860"/>
      <c r="AA61" s="860"/>
      <c r="AB61" s="860"/>
      <c r="AC61" s="860"/>
      <c r="AD61" s="886"/>
      <c r="AE61" s="860"/>
      <c r="AF61" s="860"/>
      <c r="AG61" s="888"/>
    </row>
    <row r="62" ht="20" customHeight="1" spans="1:33">
      <c r="A62" s="860"/>
      <c r="B62" s="863"/>
      <c r="C62" s="863"/>
      <c r="D62" s="863"/>
      <c r="E62" s="863"/>
      <c r="F62" s="863"/>
      <c r="G62" s="863"/>
      <c r="H62" s="863"/>
      <c r="I62" s="863"/>
      <c r="J62" s="860"/>
      <c r="K62" s="860"/>
      <c r="L62" s="860"/>
      <c r="M62" s="860"/>
      <c r="N62" s="860"/>
      <c r="O62" s="878"/>
      <c r="P62" s="860"/>
      <c r="Q62" s="863"/>
      <c r="R62" s="863"/>
      <c r="S62" s="863"/>
      <c r="T62" s="863"/>
      <c r="U62" s="863"/>
      <c r="V62" s="863"/>
      <c r="W62" s="863"/>
      <c r="X62" s="863"/>
      <c r="Y62" s="860"/>
      <c r="Z62" s="860"/>
      <c r="AA62" s="860"/>
      <c r="AB62" s="860"/>
      <c r="AC62" s="860"/>
      <c r="AD62" s="886"/>
      <c r="AE62" s="860"/>
      <c r="AF62" s="860"/>
      <c r="AG62" s="888"/>
    </row>
    <row r="63" ht="20" customHeight="1" spans="1:33">
      <c r="A63" s="860"/>
      <c r="B63" s="866" t="s">
        <v>12</v>
      </c>
      <c r="C63" s="867"/>
      <c r="D63" s="867"/>
      <c r="E63" s="867"/>
      <c r="F63" s="867"/>
      <c r="G63" s="867"/>
      <c r="H63" s="867"/>
      <c r="I63" s="867"/>
      <c r="J63" s="867"/>
      <c r="K63" s="867"/>
      <c r="L63" s="867"/>
      <c r="M63" s="867"/>
      <c r="N63" s="860"/>
      <c r="O63" s="878"/>
      <c r="P63" s="860"/>
      <c r="Q63" s="866" t="s">
        <v>12</v>
      </c>
      <c r="R63" s="867"/>
      <c r="S63" s="867"/>
      <c r="T63" s="867"/>
      <c r="U63" s="867"/>
      <c r="V63" s="867"/>
      <c r="W63" s="867"/>
      <c r="X63" s="867"/>
      <c r="Y63" s="867"/>
      <c r="Z63" s="867"/>
      <c r="AA63" s="867"/>
      <c r="AB63" s="867"/>
      <c r="AC63" s="860"/>
      <c r="AD63" s="886"/>
      <c r="AE63" s="860"/>
      <c r="AF63" s="860"/>
      <c r="AG63" s="888"/>
    </row>
    <row r="64" ht="20" customHeight="1" spans="1:33">
      <c r="A64" s="860"/>
      <c r="B64" s="863" t="s">
        <v>104</v>
      </c>
      <c r="C64" s="863"/>
      <c r="D64" s="863"/>
      <c r="E64" s="863"/>
      <c r="F64" s="860"/>
      <c r="G64" s="860"/>
      <c r="H64" s="860"/>
      <c r="I64" s="860"/>
      <c r="J64" s="860"/>
      <c r="K64" s="860"/>
      <c r="L64" s="860"/>
      <c r="M64" s="860"/>
      <c r="N64" s="860"/>
      <c r="O64" s="878"/>
      <c r="P64" s="860"/>
      <c r="Q64" s="863" t="s">
        <v>105</v>
      </c>
      <c r="R64" s="863"/>
      <c r="S64" s="863"/>
      <c r="T64" s="863"/>
      <c r="U64" s="860"/>
      <c r="V64" s="860"/>
      <c r="W64" s="860"/>
      <c r="X64" s="860"/>
      <c r="Y64" s="860"/>
      <c r="Z64" s="860"/>
      <c r="AA64" s="860"/>
      <c r="AB64" s="860"/>
      <c r="AC64" s="860"/>
      <c r="AD64" s="886"/>
      <c r="AE64" s="860"/>
      <c r="AF64" s="860"/>
      <c r="AG64" s="888"/>
    </row>
    <row r="65" ht="20" customHeight="1" spans="1:33">
      <c r="A65" s="860"/>
      <c r="B65" s="863"/>
      <c r="C65" s="863"/>
      <c r="D65" s="863"/>
      <c r="E65" s="863"/>
      <c r="F65" s="863"/>
      <c r="G65" s="863"/>
      <c r="H65" s="863"/>
      <c r="I65" s="863"/>
      <c r="J65" s="860"/>
      <c r="K65" s="860"/>
      <c r="L65" s="860"/>
      <c r="M65" s="860"/>
      <c r="N65" s="860"/>
      <c r="O65" s="878"/>
      <c r="P65" s="860"/>
      <c r="Q65" s="863"/>
      <c r="R65" s="863"/>
      <c r="S65" s="863"/>
      <c r="T65" s="863"/>
      <c r="U65" s="863"/>
      <c r="V65" s="863"/>
      <c r="W65" s="863"/>
      <c r="X65" s="863"/>
      <c r="Y65" s="860"/>
      <c r="Z65" s="860"/>
      <c r="AA65" s="860"/>
      <c r="AB65" s="860"/>
      <c r="AC65" s="860"/>
      <c r="AD65" s="886"/>
      <c r="AE65" s="860"/>
      <c r="AF65" s="860"/>
      <c r="AG65" s="888"/>
    </row>
    <row r="66" ht="20" customHeight="1" spans="1:33">
      <c r="A66" s="860"/>
      <c r="B66" s="863"/>
      <c r="C66" s="863"/>
      <c r="D66" s="863"/>
      <c r="E66" s="863"/>
      <c r="F66" s="863"/>
      <c r="G66" s="863"/>
      <c r="H66" s="863"/>
      <c r="I66" s="863"/>
      <c r="J66" s="860"/>
      <c r="K66" s="860"/>
      <c r="L66" s="860"/>
      <c r="M66" s="860"/>
      <c r="N66" s="860"/>
      <c r="O66" s="878"/>
      <c r="P66" s="860"/>
      <c r="Q66" s="863"/>
      <c r="R66" s="863"/>
      <c r="S66" s="863"/>
      <c r="T66" s="863"/>
      <c r="U66" s="863"/>
      <c r="V66" s="863"/>
      <c r="W66" s="863"/>
      <c r="X66" s="863"/>
      <c r="Y66" s="860"/>
      <c r="Z66" s="860"/>
      <c r="AA66" s="860"/>
      <c r="AB66" s="860"/>
      <c r="AC66" s="860"/>
      <c r="AD66" s="886"/>
      <c r="AE66" s="860"/>
      <c r="AF66" s="860"/>
      <c r="AG66" s="888"/>
    </row>
    <row r="67" ht="20" customHeight="1" spans="1:33">
      <c r="A67" s="860"/>
      <c r="B67" s="863" t="s">
        <v>106</v>
      </c>
      <c r="C67" s="863"/>
      <c r="D67" s="863"/>
      <c r="E67" s="863"/>
      <c r="F67" s="860"/>
      <c r="G67" s="860"/>
      <c r="H67" s="860"/>
      <c r="I67" s="860"/>
      <c r="J67" s="860"/>
      <c r="K67" s="860"/>
      <c r="L67" s="860"/>
      <c r="M67" s="860"/>
      <c r="N67" s="860"/>
      <c r="O67" s="878"/>
      <c r="P67" s="860"/>
      <c r="Q67" s="863" t="s">
        <v>107</v>
      </c>
      <c r="R67" s="863"/>
      <c r="S67" s="863"/>
      <c r="T67" s="863"/>
      <c r="U67" s="860"/>
      <c r="V67" s="860"/>
      <c r="W67" s="860"/>
      <c r="X67" s="860"/>
      <c r="Y67" s="860"/>
      <c r="Z67" s="860"/>
      <c r="AA67" s="860"/>
      <c r="AB67" s="860"/>
      <c r="AC67" s="860"/>
      <c r="AD67" s="886"/>
      <c r="AE67" s="860"/>
      <c r="AF67" s="860"/>
      <c r="AG67" s="888"/>
    </row>
    <row r="68" ht="20" customHeight="1" spans="1:33">
      <c r="A68" s="860"/>
      <c r="B68" s="860"/>
      <c r="C68" s="860"/>
      <c r="D68" s="860"/>
      <c r="E68" s="860"/>
      <c r="F68" s="860"/>
      <c r="G68" s="860"/>
      <c r="H68" s="860"/>
      <c r="I68" s="860"/>
      <c r="J68" s="860"/>
      <c r="K68" s="860"/>
      <c r="L68" s="860"/>
      <c r="M68" s="860"/>
      <c r="N68" s="860"/>
      <c r="O68" s="878"/>
      <c r="P68" s="860"/>
      <c r="Q68" s="860"/>
      <c r="R68" s="860"/>
      <c r="S68" s="860"/>
      <c r="T68" s="860"/>
      <c r="U68" s="860"/>
      <c r="V68" s="860"/>
      <c r="W68" s="860"/>
      <c r="X68" s="860"/>
      <c r="Y68" s="860"/>
      <c r="Z68" s="860"/>
      <c r="AA68" s="860"/>
      <c r="AB68" s="860"/>
      <c r="AC68" s="860"/>
      <c r="AD68" s="886"/>
      <c r="AE68" s="860"/>
      <c r="AF68" s="860"/>
      <c r="AG68" s="888"/>
    </row>
    <row r="69" ht="20" customHeight="1" spans="1:33">
      <c r="A69" s="860"/>
      <c r="B69" s="860"/>
      <c r="C69" s="860"/>
      <c r="D69" s="860" t="s">
        <v>108</v>
      </c>
      <c r="E69" s="860"/>
      <c r="F69" s="860"/>
      <c r="G69" s="860"/>
      <c r="H69" s="860"/>
      <c r="I69" s="860"/>
      <c r="J69" s="860"/>
      <c r="K69" s="860"/>
      <c r="L69" s="860"/>
      <c r="M69" s="860"/>
      <c r="N69" s="860"/>
      <c r="O69" s="878"/>
      <c r="P69" s="860"/>
      <c r="Q69" s="860"/>
      <c r="R69" s="860"/>
      <c r="S69" s="860" t="s">
        <v>109</v>
      </c>
      <c r="T69" s="860"/>
      <c r="U69" s="860"/>
      <c r="V69" s="860"/>
      <c r="W69" s="860"/>
      <c r="X69" s="860"/>
      <c r="Y69" s="860"/>
      <c r="Z69" s="860"/>
      <c r="AA69" s="860"/>
      <c r="AB69" s="860"/>
      <c r="AC69" s="860"/>
      <c r="AD69" s="886"/>
      <c r="AE69" s="860"/>
      <c r="AF69" s="860"/>
      <c r="AG69" s="888"/>
    </row>
    <row r="70" ht="20" customHeight="1" spans="1:33">
      <c r="A70" s="860"/>
      <c r="B70" s="860"/>
      <c r="C70" s="860"/>
      <c r="D70" s="860" t="s">
        <v>108</v>
      </c>
      <c r="E70" s="860"/>
      <c r="F70" s="860"/>
      <c r="G70" s="860"/>
      <c r="H70" s="860"/>
      <c r="I70" s="860"/>
      <c r="J70" s="860"/>
      <c r="K70" s="860"/>
      <c r="L70" s="860"/>
      <c r="M70" s="860"/>
      <c r="N70" s="860"/>
      <c r="O70" s="878"/>
      <c r="P70" s="860"/>
      <c r="Q70" s="860"/>
      <c r="R70" s="860"/>
      <c r="S70" s="860" t="s">
        <v>110</v>
      </c>
      <c r="T70" s="860"/>
      <c r="U70" s="860"/>
      <c r="V70" s="860"/>
      <c r="W70" s="860"/>
      <c r="X70" s="860"/>
      <c r="Y70" s="860"/>
      <c r="Z70" s="860"/>
      <c r="AA70" s="860"/>
      <c r="AB70" s="860"/>
      <c r="AC70" s="860"/>
      <c r="AD70" s="896"/>
      <c r="AE70" s="897"/>
      <c r="AF70" s="897"/>
      <c r="AG70" s="898"/>
    </row>
    <row r="71" ht="20" customHeight="1" spans="1:33">
      <c r="A71" s="860"/>
      <c r="B71" s="860"/>
      <c r="C71" s="860"/>
      <c r="D71" s="860"/>
      <c r="E71" s="860"/>
      <c r="F71" s="860"/>
      <c r="G71" s="860"/>
      <c r="H71" s="860"/>
      <c r="I71" s="860"/>
      <c r="J71" s="860"/>
      <c r="K71" s="860"/>
      <c r="L71" s="860"/>
      <c r="M71" s="860"/>
      <c r="N71" s="860"/>
      <c r="O71" s="878"/>
      <c r="P71" s="860"/>
      <c r="Q71" s="860"/>
      <c r="R71" s="860"/>
      <c r="S71" s="860"/>
      <c r="T71" s="860"/>
      <c r="U71" s="860"/>
      <c r="V71" s="860"/>
      <c r="W71" s="860"/>
      <c r="X71" s="860"/>
      <c r="Y71" s="860"/>
      <c r="Z71" s="860"/>
      <c r="AA71" s="860"/>
      <c r="AB71" s="860"/>
      <c r="AC71" s="860"/>
      <c r="AD71" s="860"/>
      <c r="AE71" s="860"/>
      <c r="AF71" s="860"/>
      <c r="AG71" s="860"/>
    </row>
    <row r="72" ht="20" customHeight="1" spans="1:33">
      <c r="A72" s="889"/>
      <c r="B72" s="889"/>
      <c r="C72" s="889"/>
      <c r="D72" s="889"/>
      <c r="E72" s="889"/>
      <c r="F72" s="889"/>
      <c r="G72" s="889"/>
      <c r="H72" s="889"/>
      <c r="I72" s="889"/>
      <c r="J72" s="889"/>
      <c r="K72" s="889"/>
      <c r="L72" s="889"/>
      <c r="M72" s="889"/>
      <c r="N72" s="889"/>
      <c r="O72" s="878"/>
      <c r="P72" s="889"/>
      <c r="Q72" s="889"/>
      <c r="R72" s="889"/>
      <c r="S72" s="889"/>
      <c r="T72" s="889"/>
      <c r="U72" s="889"/>
      <c r="V72" s="889"/>
      <c r="W72" s="889"/>
      <c r="X72" s="889"/>
      <c r="Y72" s="889"/>
      <c r="Z72" s="889"/>
      <c r="AA72" s="889"/>
      <c r="AB72" s="889"/>
      <c r="AC72" s="889"/>
      <c r="AD72" s="889"/>
      <c r="AE72" s="889"/>
      <c r="AF72" s="889"/>
      <c r="AG72" s="889"/>
    </row>
    <row r="73" ht="20" customHeight="1" spans="1:34">
      <c r="A73" s="890" t="s">
        <v>111</v>
      </c>
      <c r="B73" s="891"/>
      <c r="C73" s="891"/>
      <c r="D73" s="891"/>
      <c r="E73" s="892"/>
      <c r="F73" s="892"/>
      <c r="G73" s="892"/>
      <c r="H73" s="892"/>
      <c r="I73" s="892"/>
      <c r="J73" s="894" t="s">
        <v>5</v>
      </c>
      <c r="K73" s="895"/>
      <c r="L73" s="895"/>
      <c r="M73" s="895"/>
      <c r="N73" s="889"/>
      <c r="O73" s="878"/>
      <c r="P73" s="890" t="s">
        <v>112</v>
      </c>
      <c r="Q73" s="891"/>
      <c r="R73" s="891"/>
      <c r="S73" s="891"/>
      <c r="T73" s="892"/>
      <c r="U73" s="892"/>
      <c r="V73" s="892"/>
      <c r="W73" s="892"/>
      <c r="X73" s="892"/>
      <c r="Y73" s="894" t="s">
        <v>5</v>
      </c>
      <c r="Z73" s="889"/>
      <c r="AA73" s="889"/>
      <c r="AB73" s="889"/>
      <c r="AC73" s="889"/>
      <c r="AD73" s="889"/>
      <c r="AE73" s="889"/>
      <c r="AF73" s="889"/>
      <c r="AG73" s="889"/>
      <c r="AH73" s="889"/>
    </row>
    <row r="74" ht="20" customHeight="1" spans="1:34">
      <c r="A74" s="860"/>
      <c r="B74" s="860"/>
      <c r="C74" s="860"/>
      <c r="D74" s="860"/>
      <c r="E74" s="860"/>
      <c r="F74" s="860"/>
      <c r="G74" s="860"/>
      <c r="H74" s="860"/>
      <c r="I74" s="860"/>
      <c r="J74" s="860"/>
      <c r="K74" s="889"/>
      <c r="L74" s="889"/>
      <c r="M74" s="889"/>
      <c r="N74" s="889"/>
      <c r="O74" s="878"/>
      <c r="P74" s="860"/>
      <c r="Q74" s="860"/>
      <c r="R74" s="860"/>
      <c r="S74" s="860"/>
      <c r="T74" s="860"/>
      <c r="U74" s="860"/>
      <c r="V74" s="860"/>
      <c r="W74" s="860"/>
      <c r="X74" s="860"/>
      <c r="Y74" s="860"/>
      <c r="Z74" s="889"/>
      <c r="AA74" s="889"/>
      <c r="AB74" s="889"/>
      <c r="AC74" s="889"/>
      <c r="AD74" s="889"/>
      <c r="AE74" s="889"/>
      <c r="AF74" s="889"/>
      <c r="AG74" s="889"/>
      <c r="AH74" s="889"/>
    </row>
    <row r="75" ht="20" customHeight="1" spans="1:34">
      <c r="A75" s="860"/>
      <c r="B75" s="860" t="s">
        <v>113</v>
      </c>
      <c r="C75" s="860"/>
      <c r="D75" s="860"/>
      <c r="E75" s="860"/>
      <c r="F75" s="860"/>
      <c r="G75" s="893" t="s">
        <v>114</v>
      </c>
      <c r="H75" s="860" t="s">
        <v>115</v>
      </c>
      <c r="I75" s="860"/>
      <c r="J75" s="860"/>
      <c r="K75" s="889"/>
      <c r="L75" s="889"/>
      <c r="M75" s="889"/>
      <c r="N75" s="889"/>
      <c r="O75" s="878"/>
      <c r="P75" s="860"/>
      <c r="Q75" s="860" t="s">
        <v>116</v>
      </c>
      <c r="R75" s="860"/>
      <c r="S75" s="860"/>
      <c r="T75" s="860"/>
      <c r="U75" s="860"/>
      <c r="V75" s="893" t="s">
        <v>117</v>
      </c>
      <c r="W75" s="860" t="s">
        <v>118</v>
      </c>
      <c r="X75" s="860"/>
      <c r="Y75" s="860"/>
      <c r="Z75" s="889"/>
      <c r="AA75" s="889"/>
      <c r="AB75" s="889"/>
      <c r="AC75" s="889"/>
      <c r="AD75" s="889"/>
      <c r="AE75" s="889"/>
      <c r="AF75" s="889"/>
      <c r="AG75" s="889"/>
      <c r="AH75" s="889"/>
    </row>
    <row r="76" ht="20" customHeight="1" spans="1:34">
      <c r="A76" s="860"/>
      <c r="B76" s="860" t="s">
        <v>119</v>
      </c>
      <c r="C76" s="860"/>
      <c r="D76" s="860"/>
      <c r="E76" s="860"/>
      <c r="F76" s="860"/>
      <c r="G76" s="893" t="s">
        <v>114</v>
      </c>
      <c r="H76" s="860" t="s">
        <v>115</v>
      </c>
      <c r="I76" s="860"/>
      <c r="J76" s="860"/>
      <c r="K76" s="889"/>
      <c r="L76" s="889"/>
      <c r="M76" s="889"/>
      <c r="N76" s="889"/>
      <c r="O76" s="878"/>
      <c r="P76" s="860"/>
      <c r="Q76" s="860" t="s">
        <v>120</v>
      </c>
      <c r="R76" s="860"/>
      <c r="S76" s="860"/>
      <c r="T76" s="860"/>
      <c r="U76" s="860"/>
      <c r="V76" s="893" t="s">
        <v>117</v>
      </c>
      <c r="W76" s="860" t="s">
        <v>118</v>
      </c>
      <c r="X76" s="860"/>
      <c r="Y76" s="860"/>
      <c r="Z76" s="889"/>
      <c r="AA76" s="889"/>
      <c r="AB76" s="889"/>
      <c r="AC76" s="889"/>
      <c r="AD76" s="889"/>
      <c r="AE76" s="889"/>
      <c r="AF76" s="889"/>
      <c r="AG76" s="889"/>
      <c r="AH76" s="889"/>
    </row>
    <row r="77" ht="20" customHeight="1" spans="1:34">
      <c r="A77" s="860"/>
      <c r="B77" s="860" t="s">
        <v>121</v>
      </c>
      <c r="C77" s="860"/>
      <c r="D77" s="860"/>
      <c r="E77" s="860"/>
      <c r="F77" s="860"/>
      <c r="G77" s="893" t="s">
        <v>114</v>
      </c>
      <c r="H77" s="860" t="s">
        <v>115</v>
      </c>
      <c r="I77" s="860"/>
      <c r="J77" s="860"/>
      <c r="K77" s="889"/>
      <c r="L77" s="889"/>
      <c r="M77" s="889"/>
      <c r="N77" s="889"/>
      <c r="O77" s="878"/>
      <c r="P77" s="860"/>
      <c r="Q77" s="860" t="s">
        <v>122</v>
      </c>
      <c r="R77" s="860"/>
      <c r="S77" s="860"/>
      <c r="T77" s="860"/>
      <c r="U77" s="860"/>
      <c r="V77" s="893" t="s">
        <v>117</v>
      </c>
      <c r="W77" s="860" t="s">
        <v>118</v>
      </c>
      <c r="X77" s="860"/>
      <c r="Y77" s="860"/>
      <c r="Z77" s="889"/>
      <c r="AA77" s="889"/>
      <c r="AB77" s="889"/>
      <c r="AC77" s="889"/>
      <c r="AD77" s="889"/>
      <c r="AE77" s="889"/>
      <c r="AF77" s="889"/>
      <c r="AG77" s="889"/>
      <c r="AH77" s="889"/>
    </row>
    <row r="78" ht="20" customHeight="1" spans="1:34">
      <c r="A78" s="860"/>
      <c r="B78" s="860" t="s">
        <v>123</v>
      </c>
      <c r="C78" s="860"/>
      <c r="D78" s="860"/>
      <c r="E78" s="860"/>
      <c r="F78" s="860"/>
      <c r="G78" s="893" t="s">
        <v>114</v>
      </c>
      <c r="H78" s="860" t="s">
        <v>115</v>
      </c>
      <c r="I78" s="860"/>
      <c r="J78" s="860"/>
      <c r="K78" s="889"/>
      <c r="L78" s="889"/>
      <c r="M78" s="889"/>
      <c r="N78" s="889"/>
      <c r="O78" s="878"/>
      <c r="P78" s="860"/>
      <c r="Q78" s="860" t="s">
        <v>124</v>
      </c>
      <c r="R78" s="860"/>
      <c r="S78" s="860"/>
      <c r="T78" s="860"/>
      <c r="U78" s="860"/>
      <c r="V78" s="893" t="s">
        <v>117</v>
      </c>
      <c r="W78" s="860" t="s">
        <v>118</v>
      </c>
      <c r="X78" s="860"/>
      <c r="Y78" s="860"/>
      <c r="Z78" s="889"/>
      <c r="AA78" s="889"/>
      <c r="AB78" s="889"/>
      <c r="AC78" s="889"/>
      <c r="AD78" s="889"/>
      <c r="AE78" s="889"/>
      <c r="AF78" s="889"/>
      <c r="AG78" s="889"/>
      <c r="AH78" s="889"/>
    </row>
    <row r="79" ht="20" customHeight="1" spans="1:34">
      <c r="A79" s="860"/>
      <c r="B79" s="860" t="s">
        <v>125</v>
      </c>
      <c r="C79" s="860"/>
      <c r="D79" s="860"/>
      <c r="E79" s="860"/>
      <c r="F79" s="860"/>
      <c r="G79" s="893" t="s">
        <v>114</v>
      </c>
      <c r="H79" s="860" t="s">
        <v>115</v>
      </c>
      <c r="I79" s="860"/>
      <c r="J79" s="860"/>
      <c r="K79" s="889"/>
      <c r="L79" s="889"/>
      <c r="M79" s="889"/>
      <c r="N79" s="889"/>
      <c r="O79" s="878"/>
      <c r="P79" s="860"/>
      <c r="Q79" s="860" t="s">
        <v>126</v>
      </c>
      <c r="R79" s="860"/>
      <c r="S79" s="860"/>
      <c r="T79" s="860"/>
      <c r="U79" s="860"/>
      <c r="V79" s="893" t="s">
        <v>117</v>
      </c>
      <c r="W79" s="860" t="s">
        <v>118</v>
      </c>
      <c r="X79" s="860"/>
      <c r="Y79" s="860"/>
      <c r="Z79" s="889"/>
      <c r="AA79" s="889"/>
      <c r="AB79" s="889"/>
      <c r="AC79" s="889"/>
      <c r="AD79" s="889"/>
      <c r="AE79" s="889"/>
      <c r="AF79" s="889"/>
      <c r="AG79" s="889"/>
      <c r="AH79" s="889"/>
    </row>
    <row r="80" ht="20" customHeight="1" spans="1:34">
      <c r="A80" s="860"/>
      <c r="B80" s="860" t="s">
        <v>127</v>
      </c>
      <c r="C80" s="860"/>
      <c r="D80" s="860"/>
      <c r="E80" s="860"/>
      <c r="F80" s="860"/>
      <c r="G80" s="893" t="s">
        <v>114</v>
      </c>
      <c r="H80" s="860" t="s">
        <v>115</v>
      </c>
      <c r="I80" s="860"/>
      <c r="J80" s="860"/>
      <c r="K80" s="889"/>
      <c r="L80" s="889"/>
      <c r="M80" s="889"/>
      <c r="N80" s="889"/>
      <c r="O80" s="878"/>
      <c r="P80" s="860"/>
      <c r="Q80" s="860" t="s">
        <v>128</v>
      </c>
      <c r="R80" s="860"/>
      <c r="S80" s="860"/>
      <c r="T80" s="860"/>
      <c r="U80" s="860"/>
      <c r="V80" s="893" t="s">
        <v>117</v>
      </c>
      <c r="W80" s="860" t="s">
        <v>118</v>
      </c>
      <c r="X80" s="860"/>
      <c r="Y80" s="860"/>
      <c r="Z80" s="889"/>
      <c r="AA80" s="889"/>
      <c r="AB80" s="889"/>
      <c r="AC80" s="889"/>
      <c r="AD80" s="889"/>
      <c r="AE80" s="889"/>
      <c r="AF80" s="889"/>
      <c r="AG80" s="889"/>
      <c r="AH80" s="889"/>
    </row>
    <row r="81" ht="20" customHeight="1" spans="1:34">
      <c r="A81" s="860"/>
      <c r="B81" s="860" t="s">
        <v>129</v>
      </c>
      <c r="C81" s="860"/>
      <c r="D81" s="860"/>
      <c r="E81" s="860"/>
      <c r="F81" s="860"/>
      <c r="G81" s="893" t="s">
        <v>114</v>
      </c>
      <c r="H81" s="860" t="s">
        <v>115</v>
      </c>
      <c r="I81" s="860"/>
      <c r="J81" s="860"/>
      <c r="K81" s="889"/>
      <c r="L81" s="889"/>
      <c r="M81" s="889"/>
      <c r="N81" s="889"/>
      <c r="O81" s="878"/>
      <c r="P81" s="860"/>
      <c r="Q81" s="860" t="s">
        <v>130</v>
      </c>
      <c r="R81" s="860"/>
      <c r="S81" s="860"/>
      <c r="T81" s="860"/>
      <c r="U81" s="860"/>
      <c r="V81" s="893" t="s">
        <v>117</v>
      </c>
      <c r="W81" s="860" t="s">
        <v>118</v>
      </c>
      <c r="X81" s="860"/>
      <c r="Y81" s="860"/>
      <c r="Z81" s="889"/>
      <c r="AA81" s="889"/>
      <c r="AB81" s="889"/>
      <c r="AC81" s="889"/>
      <c r="AD81" s="889"/>
      <c r="AE81" s="889"/>
      <c r="AF81" s="889"/>
      <c r="AG81" s="889"/>
      <c r="AH81" s="889"/>
    </row>
    <row r="82" ht="20" customHeight="1" spans="1:34">
      <c r="A82" s="860"/>
      <c r="B82" s="860" t="s">
        <v>131</v>
      </c>
      <c r="C82" s="860"/>
      <c r="D82" s="860"/>
      <c r="E82" s="860"/>
      <c r="F82" s="860"/>
      <c r="G82" s="893" t="s">
        <v>114</v>
      </c>
      <c r="H82" s="860" t="s">
        <v>115</v>
      </c>
      <c r="I82" s="860"/>
      <c r="J82" s="860"/>
      <c r="K82" s="889"/>
      <c r="L82" s="889"/>
      <c r="M82" s="889"/>
      <c r="N82" s="889"/>
      <c r="O82" s="878"/>
      <c r="P82" s="860"/>
      <c r="Q82" s="860" t="s">
        <v>132</v>
      </c>
      <c r="R82" s="860"/>
      <c r="S82" s="860"/>
      <c r="T82" s="860"/>
      <c r="U82" s="860"/>
      <c r="V82" s="893" t="s">
        <v>117</v>
      </c>
      <c r="W82" s="860" t="s">
        <v>118</v>
      </c>
      <c r="X82" s="860"/>
      <c r="Y82" s="860"/>
      <c r="Z82" s="889"/>
      <c r="AA82" s="889"/>
      <c r="AB82" s="889"/>
      <c r="AC82" s="889"/>
      <c r="AD82" s="889"/>
      <c r="AE82" s="889"/>
      <c r="AF82" s="889"/>
      <c r="AG82" s="889"/>
      <c r="AH82" s="889"/>
    </row>
    <row r="83" ht="20" customHeight="1" spans="1:34">
      <c r="A83" s="860"/>
      <c r="B83" s="860" t="s">
        <v>133</v>
      </c>
      <c r="C83" s="860"/>
      <c r="D83" s="860"/>
      <c r="E83" s="860"/>
      <c r="F83" s="860"/>
      <c r="G83" s="893" t="s">
        <v>114</v>
      </c>
      <c r="H83" s="860" t="s">
        <v>115</v>
      </c>
      <c r="I83" s="860"/>
      <c r="J83" s="860"/>
      <c r="K83" s="889"/>
      <c r="L83" s="889"/>
      <c r="M83" s="889"/>
      <c r="N83" s="889"/>
      <c r="O83" s="878"/>
      <c r="P83" s="860"/>
      <c r="Q83" s="860" t="s">
        <v>134</v>
      </c>
      <c r="R83" s="860"/>
      <c r="S83" s="860"/>
      <c r="T83" s="860"/>
      <c r="U83" s="860"/>
      <c r="V83" s="893" t="s">
        <v>117</v>
      </c>
      <c r="W83" s="860" t="s">
        <v>118</v>
      </c>
      <c r="X83" s="860"/>
      <c r="Y83" s="860"/>
      <c r="Z83" s="889"/>
      <c r="AA83" s="889"/>
      <c r="AB83" s="889"/>
      <c r="AC83" s="889"/>
      <c r="AD83" s="889"/>
      <c r="AE83" s="889"/>
      <c r="AF83" s="889"/>
      <c r="AG83" s="889"/>
      <c r="AH83" s="889"/>
    </row>
    <row r="84" ht="20" customHeight="1" spans="1:34">
      <c r="A84" s="860"/>
      <c r="B84" s="860" t="s">
        <v>135</v>
      </c>
      <c r="C84" s="860"/>
      <c r="D84" s="860"/>
      <c r="E84" s="860"/>
      <c r="F84" s="860"/>
      <c r="G84" s="893" t="s">
        <v>114</v>
      </c>
      <c r="H84" s="860" t="s">
        <v>115</v>
      </c>
      <c r="I84" s="860"/>
      <c r="J84" s="860"/>
      <c r="K84" s="889"/>
      <c r="L84" s="889"/>
      <c r="M84" s="889"/>
      <c r="N84" s="889"/>
      <c r="O84" s="878"/>
      <c r="P84" s="860"/>
      <c r="Q84" s="860" t="s">
        <v>136</v>
      </c>
      <c r="R84" s="860"/>
      <c r="S84" s="860"/>
      <c r="T84" s="860"/>
      <c r="U84" s="860"/>
      <c r="V84" s="893" t="s">
        <v>117</v>
      </c>
      <c r="W84" s="860" t="s">
        <v>118</v>
      </c>
      <c r="X84" s="860"/>
      <c r="Y84" s="860"/>
      <c r="Z84" s="889"/>
      <c r="AA84" s="889"/>
      <c r="AB84" s="889"/>
      <c r="AC84" s="889"/>
      <c r="AD84" s="889"/>
      <c r="AE84" s="889"/>
      <c r="AF84" s="889"/>
      <c r="AG84" s="889"/>
      <c r="AH84" s="889"/>
    </row>
    <row r="85" ht="20" customHeight="1" spans="1:34">
      <c r="A85" s="860"/>
      <c r="B85" s="860" t="s">
        <v>137</v>
      </c>
      <c r="C85" s="860"/>
      <c r="D85" s="860"/>
      <c r="E85" s="860"/>
      <c r="F85" s="860"/>
      <c r="G85" s="893" t="s">
        <v>114</v>
      </c>
      <c r="H85" s="860" t="s">
        <v>115</v>
      </c>
      <c r="I85" s="860"/>
      <c r="J85" s="860"/>
      <c r="K85" s="889"/>
      <c r="L85" s="889"/>
      <c r="M85" s="889"/>
      <c r="N85" s="889"/>
      <c r="O85" s="878"/>
      <c r="P85" s="860"/>
      <c r="Q85" s="860" t="s">
        <v>138</v>
      </c>
      <c r="R85" s="860"/>
      <c r="S85" s="860"/>
      <c r="T85" s="860"/>
      <c r="U85" s="860"/>
      <c r="V85" s="893" t="s">
        <v>117</v>
      </c>
      <c r="W85" s="860" t="s">
        <v>118</v>
      </c>
      <c r="X85" s="860"/>
      <c r="Y85" s="860"/>
      <c r="Z85" s="889"/>
      <c r="AA85" s="889"/>
      <c r="AB85" s="889"/>
      <c r="AC85" s="889"/>
      <c r="AD85" s="889"/>
      <c r="AE85" s="889"/>
      <c r="AF85" s="889"/>
      <c r="AG85" s="889"/>
      <c r="AH85" s="889"/>
    </row>
    <row r="86" ht="20" customHeight="1" spans="1:34">
      <c r="A86" s="860"/>
      <c r="B86" s="860" t="s">
        <v>139</v>
      </c>
      <c r="C86" s="860"/>
      <c r="D86" s="860"/>
      <c r="E86" s="860"/>
      <c r="F86" s="860"/>
      <c r="G86" s="893" t="s">
        <v>114</v>
      </c>
      <c r="H86" s="860" t="s">
        <v>115</v>
      </c>
      <c r="I86" s="860"/>
      <c r="J86" s="860"/>
      <c r="K86" s="889"/>
      <c r="L86" s="889"/>
      <c r="M86" s="889"/>
      <c r="N86" s="889"/>
      <c r="O86" s="878"/>
      <c r="P86" s="860"/>
      <c r="Q86" s="860" t="s">
        <v>140</v>
      </c>
      <c r="R86" s="860"/>
      <c r="S86" s="860"/>
      <c r="T86" s="860"/>
      <c r="U86" s="860"/>
      <c r="V86" s="893" t="s">
        <v>117</v>
      </c>
      <c r="W86" s="860" t="s">
        <v>118</v>
      </c>
      <c r="X86" s="860"/>
      <c r="Y86" s="860"/>
      <c r="Z86" s="889"/>
      <c r="AA86" s="889"/>
      <c r="AB86" s="889"/>
      <c r="AC86" s="889"/>
      <c r="AD86" s="889"/>
      <c r="AE86" s="889"/>
      <c r="AF86" s="889"/>
      <c r="AG86" s="889"/>
      <c r="AH86" s="889"/>
    </row>
    <row r="87" ht="20" customHeight="1" spans="1:34">
      <c r="A87" s="860"/>
      <c r="B87" s="860" t="s">
        <v>141</v>
      </c>
      <c r="C87" s="860"/>
      <c r="D87" s="860"/>
      <c r="E87" s="860"/>
      <c r="F87" s="860"/>
      <c r="G87" s="893" t="s">
        <v>114</v>
      </c>
      <c r="H87" s="860" t="s">
        <v>115</v>
      </c>
      <c r="I87" s="860"/>
      <c r="J87" s="860"/>
      <c r="K87" s="889"/>
      <c r="L87" s="889"/>
      <c r="M87" s="889"/>
      <c r="N87" s="889"/>
      <c r="O87" s="878"/>
      <c r="P87" s="860"/>
      <c r="Q87" s="860" t="s">
        <v>142</v>
      </c>
      <c r="R87" s="860"/>
      <c r="S87" s="860"/>
      <c r="T87" s="860"/>
      <c r="U87" s="860"/>
      <c r="V87" s="893" t="s">
        <v>117</v>
      </c>
      <c r="W87" s="860" t="s">
        <v>118</v>
      </c>
      <c r="X87" s="860"/>
      <c r="Y87" s="860"/>
      <c r="Z87" s="889"/>
      <c r="AA87" s="889"/>
      <c r="AB87" s="889"/>
      <c r="AC87" s="889"/>
      <c r="AD87" s="889"/>
      <c r="AE87" s="889"/>
      <c r="AF87" s="889"/>
      <c r="AG87" s="889"/>
      <c r="AH87" s="889"/>
    </row>
    <row r="88" ht="20" customHeight="1" spans="1:34">
      <c r="A88" s="860"/>
      <c r="B88" s="860" t="s">
        <v>143</v>
      </c>
      <c r="C88" s="860"/>
      <c r="D88" s="860"/>
      <c r="E88" s="860"/>
      <c r="F88" s="860"/>
      <c r="G88" s="893" t="s">
        <v>114</v>
      </c>
      <c r="H88" s="860" t="s">
        <v>115</v>
      </c>
      <c r="I88" s="860"/>
      <c r="J88" s="860"/>
      <c r="K88" s="889"/>
      <c r="L88" s="889"/>
      <c r="M88" s="889"/>
      <c r="N88" s="889"/>
      <c r="O88" s="878"/>
      <c r="P88" s="860"/>
      <c r="Q88" s="860" t="s">
        <v>144</v>
      </c>
      <c r="R88" s="860"/>
      <c r="S88" s="860"/>
      <c r="T88" s="860"/>
      <c r="U88" s="860"/>
      <c r="V88" s="893" t="s">
        <v>117</v>
      </c>
      <c r="W88" s="860" t="s">
        <v>118</v>
      </c>
      <c r="X88" s="860"/>
      <c r="Y88" s="860"/>
      <c r="Z88" s="889"/>
      <c r="AA88" s="889"/>
      <c r="AB88" s="889"/>
      <c r="AC88" s="889"/>
      <c r="AD88" s="889"/>
      <c r="AE88" s="889"/>
      <c r="AF88" s="889"/>
      <c r="AG88" s="889"/>
      <c r="AH88" s="889"/>
    </row>
    <row r="89" ht="20" customHeight="1" spans="1:34">
      <c r="A89" s="860"/>
      <c r="B89" s="860" t="s">
        <v>145</v>
      </c>
      <c r="C89" s="860"/>
      <c r="D89" s="860"/>
      <c r="E89" s="860"/>
      <c r="F89" s="860"/>
      <c r="G89" s="893" t="s">
        <v>114</v>
      </c>
      <c r="H89" s="860" t="s">
        <v>115</v>
      </c>
      <c r="I89" s="860"/>
      <c r="J89" s="860"/>
      <c r="K89" s="889"/>
      <c r="L89" s="889"/>
      <c r="M89" s="889"/>
      <c r="N89" s="889"/>
      <c r="O89" s="878"/>
      <c r="P89" s="860"/>
      <c r="Q89" s="860" t="s">
        <v>146</v>
      </c>
      <c r="R89" s="860"/>
      <c r="S89" s="860"/>
      <c r="T89" s="860"/>
      <c r="U89" s="860"/>
      <c r="V89" s="893" t="s">
        <v>117</v>
      </c>
      <c r="W89" s="860" t="s">
        <v>118</v>
      </c>
      <c r="X89" s="860"/>
      <c r="Y89" s="860"/>
      <c r="Z89" s="889"/>
      <c r="AA89" s="889"/>
      <c r="AB89" s="889"/>
      <c r="AC89" s="889"/>
      <c r="AD89" s="889"/>
      <c r="AE89" s="889"/>
      <c r="AF89" s="889"/>
      <c r="AG89" s="889"/>
      <c r="AH89" s="889"/>
    </row>
    <row r="90" ht="20" customHeight="1" spans="1:34">
      <c r="A90" s="860"/>
      <c r="B90" s="860" t="s">
        <v>147</v>
      </c>
      <c r="C90" s="860"/>
      <c r="D90" s="860"/>
      <c r="E90" s="860"/>
      <c r="F90" s="860"/>
      <c r="G90" s="893" t="s">
        <v>114</v>
      </c>
      <c r="H90" s="860" t="s">
        <v>115</v>
      </c>
      <c r="I90" s="860"/>
      <c r="J90" s="860"/>
      <c r="K90" s="889"/>
      <c r="L90" s="889"/>
      <c r="M90" s="889"/>
      <c r="N90" s="889"/>
      <c r="O90" s="878"/>
      <c r="P90" s="860"/>
      <c r="Q90" s="860" t="s">
        <v>148</v>
      </c>
      <c r="R90" s="860"/>
      <c r="S90" s="860"/>
      <c r="T90" s="860"/>
      <c r="U90" s="860"/>
      <c r="V90" s="893" t="s">
        <v>117</v>
      </c>
      <c r="W90" s="860" t="s">
        <v>118</v>
      </c>
      <c r="X90" s="860"/>
      <c r="Y90" s="860"/>
      <c r="Z90" s="889"/>
      <c r="AA90" s="889"/>
      <c r="AB90" s="889"/>
      <c r="AC90" s="889"/>
      <c r="AD90" s="889"/>
      <c r="AE90" s="889"/>
      <c r="AF90" s="889"/>
      <c r="AG90" s="889"/>
      <c r="AH90" s="889"/>
    </row>
    <row r="91" ht="20" customHeight="1" spans="1:33">
      <c r="A91" s="860"/>
      <c r="B91" s="860"/>
      <c r="C91" s="860"/>
      <c r="D91" s="860"/>
      <c r="E91" s="860"/>
      <c r="F91" s="860"/>
      <c r="G91" s="860"/>
      <c r="H91" s="860"/>
      <c r="I91" s="860"/>
      <c r="J91" s="860"/>
      <c r="K91" s="889"/>
      <c r="L91" s="889"/>
      <c r="M91" s="889"/>
      <c r="N91" s="889"/>
      <c r="O91" s="878"/>
      <c r="P91" s="860"/>
      <c r="Q91" s="860"/>
      <c r="R91" s="860"/>
      <c r="S91" s="860"/>
      <c r="T91" s="860"/>
      <c r="U91" s="860"/>
      <c r="V91" s="860"/>
      <c r="W91" s="860"/>
      <c r="X91" s="860"/>
      <c r="Y91" s="860"/>
      <c r="Z91" s="889"/>
      <c r="AA91" s="889"/>
      <c r="AB91" s="889"/>
      <c r="AC91" s="889"/>
      <c r="AD91" s="889"/>
      <c r="AE91" s="889"/>
      <c r="AF91" s="889"/>
      <c r="AG91" s="889"/>
    </row>
    <row r="92" ht="20" customHeight="1" spans="1:33">
      <c r="A92" s="860"/>
      <c r="B92" s="860"/>
      <c r="C92" s="860"/>
      <c r="D92" s="860"/>
      <c r="E92" s="860"/>
      <c r="F92" s="860"/>
      <c r="G92" s="860"/>
      <c r="H92" s="860"/>
      <c r="I92" s="860"/>
      <c r="J92" s="860"/>
      <c r="K92" s="889"/>
      <c r="L92" s="889"/>
      <c r="M92" s="889"/>
      <c r="N92" s="889"/>
      <c r="O92" s="878"/>
      <c r="P92" s="860"/>
      <c r="Q92" s="860"/>
      <c r="R92" s="860"/>
      <c r="S92" s="860"/>
      <c r="T92" s="860"/>
      <c r="U92" s="860"/>
      <c r="V92" s="860"/>
      <c r="W92" s="860"/>
      <c r="X92" s="860"/>
      <c r="Y92" s="860"/>
      <c r="Z92" s="889"/>
      <c r="AA92" s="889"/>
      <c r="AB92" s="889"/>
      <c r="AC92" s="889" t="s">
        <v>149</v>
      </c>
      <c r="AD92" s="889"/>
      <c r="AE92" s="889"/>
      <c r="AF92" s="889"/>
      <c r="AG92" s="889"/>
    </row>
    <row r="93" ht="20" customHeight="1" spans="1:33">
      <c r="A93" s="860"/>
      <c r="B93" s="860"/>
      <c r="C93" s="860"/>
      <c r="D93" s="860"/>
      <c r="E93" s="860"/>
      <c r="F93" s="860"/>
      <c r="G93" s="860"/>
      <c r="H93" s="860"/>
      <c r="I93" s="860"/>
      <c r="J93" s="860"/>
      <c r="K93" s="889"/>
      <c r="L93" s="889"/>
      <c r="M93" s="889"/>
      <c r="N93" s="889"/>
      <c r="O93" s="878"/>
      <c r="P93" s="860"/>
      <c r="Q93" s="860"/>
      <c r="R93" s="860"/>
      <c r="S93" s="860"/>
      <c r="T93" s="860"/>
      <c r="U93" s="860"/>
      <c r="V93" s="860"/>
      <c r="W93" s="860"/>
      <c r="X93" s="860"/>
      <c r="Y93" s="860"/>
      <c r="Z93" s="889"/>
      <c r="AA93" s="889"/>
      <c r="AB93" s="889"/>
      <c r="AC93" s="889"/>
      <c r="AD93" s="889"/>
      <c r="AE93" s="889"/>
      <c r="AF93" s="889"/>
      <c r="AG93" s="889"/>
    </row>
  </sheetData>
  <mergeCells count="345">
    <mergeCell ref="B2:E2"/>
    <mergeCell ref="Q2:T2"/>
    <mergeCell ref="AD2:AE2"/>
    <mergeCell ref="B3:E3"/>
    <mergeCell ref="Q3:T3"/>
    <mergeCell ref="B4:F4"/>
    <mergeCell ref="Q4:U4"/>
    <mergeCell ref="B5:M5"/>
    <mergeCell ref="Q5:AB5"/>
    <mergeCell ref="B6:E6"/>
    <mergeCell ref="F6:I6"/>
    <mergeCell ref="J6:M6"/>
    <mergeCell ref="Q6:T6"/>
    <mergeCell ref="U6:X6"/>
    <mergeCell ref="Y6:AB6"/>
    <mergeCell ref="B7:E7"/>
    <mergeCell ref="F7:I7"/>
    <mergeCell ref="J7:M7"/>
    <mergeCell ref="Q7:T7"/>
    <mergeCell ref="U7:X7"/>
    <mergeCell ref="Y7:AB7"/>
    <mergeCell ref="B8:E8"/>
    <mergeCell ref="F8:I8"/>
    <mergeCell ref="J8:N8"/>
    <mergeCell ref="Q8:T8"/>
    <mergeCell ref="U8:X8"/>
    <mergeCell ref="Y8:AB8"/>
    <mergeCell ref="B9:E9"/>
    <mergeCell ref="Q9:T9"/>
    <mergeCell ref="B10:E10"/>
    <mergeCell ref="F10:I10"/>
    <mergeCell ref="J10:M10"/>
    <mergeCell ref="Q10:T10"/>
    <mergeCell ref="U10:X10"/>
    <mergeCell ref="Y10:AB10"/>
    <mergeCell ref="B11:M11"/>
    <mergeCell ref="Q11:AB11"/>
    <mergeCell ref="B12:E12"/>
    <mergeCell ref="F12:I12"/>
    <mergeCell ref="J12:M12"/>
    <mergeCell ref="Q12:T12"/>
    <mergeCell ref="U12:X12"/>
    <mergeCell ref="Y12:AB12"/>
    <mergeCell ref="B13:E13"/>
    <mergeCell ref="F13:I13"/>
    <mergeCell ref="J13:M13"/>
    <mergeCell ref="Q13:T13"/>
    <mergeCell ref="U13:X13"/>
    <mergeCell ref="Y13:AB13"/>
    <mergeCell ref="B14:E14"/>
    <mergeCell ref="F14:I14"/>
    <mergeCell ref="J14:M14"/>
    <mergeCell ref="Q14:T14"/>
    <mergeCell ref="U14:X14"/>
    <mergeCell ref="Y14:AB14"/>
    <mergeCell ref="B15:E15"/>
    <mergeCell ref="F15:I15"/>
    <mergeCell ref="J15:M15"/>
    <mergeCell ref="Q15:T15"/>
    <mergeCell ref="U15:X15"/>
    <mergeCell ref="Y15:AB15"/>
    <mergeCell ref="B16:E16"/>
    <mergeCell ref="F16:I16"/>
    <mergeCell ref="J16:M16"/>
    <mergeCell ref="Q16:T16"/>
    <mergeCell ref="U16:X16"/>
    <mergeCell ref="Y16:AB16"/>
    <mergeCell ref="B17:E17"/>
    <mergeCell ref="F17:I17"/>
    <mergeCell ref="J17:M17"/>
    <mergeCell ref="Q17:T17"/>
    <mergeCell ref="U17:X17"/>
    <mergeCell ref="Y17:AB17"/>
    <mergeCell ref="B18:E18"/>
    <mergeCell ref="F18:I18"/>
    <mergeCell ref="J18:M18"/>
    <mergeCell ref="Q18:T18"/>
    <mergeCell ref="U18:X18"/>
    <mergeCell ref="Y18:AB18"/>
    <mergeCell ref="B19:M19"/>
    <mergeCell ref="Q19:AB19"/>
    <mergeCell ref="B20:E20"/>
    <mergeCell ref="F20:I20"/>
    <mergeCell ref="J20:M20"/>
    <mergeCell ref="Q20:T20"/>
    <mergeCell ref="U20:X20"/>
    <mergeCell ref="Y20:AB20"/>
    <mergeCell ref="B21:E21"/>
    <mergeCell ref="F21:I21"/>
    <mergeCell ref="J21:M21"/>
    <mergeCell ref="Q21:T21"/>
    <mergeCell ref="U21:X21"/>
    <mergeCell ref="Y21:AB21"/>
    <mergeCell ref="B22:E22"/>
    <mergeCell ref="F22:I22"/>
    <mergeCell ref="J22:M22"/>
    <mergeCell ref="Q22:T22"/>
    <mergeCell ref="U22:X22"/>
    <mergeCell ref="Y22:AB22"/>
    <mergeCell ref="B23:E23"/>
    <mergeCell ref="F23:I23"/>
    <mergeCell ref="J23:M23"/>
    <mergeCell ref="Q23:T23"/>
    <mergeCell ref="U23:X23"/>
    <mergeCell ref="Y23:AB23"/>
    <mergeCell ref="B24:E24"/>
    <mergeCell ref="F24:I24"/>
    <mergeCell ref="J24:M24"/>
    <mergeCell ref="Q24:T24"/>
    <mergeCell ref="U24:X24"/>
    <mergeCell ref="Y24:AB24"/>
    <mergeCell ref="B25:E25"/>
    <mergeCell ref="F25:I25"/>
    <mergeCell ref="J25:M25"/>
    <mergeCell ref="Q25:T25"/>
    <mergeCell ref="U25:X25"/>
    <mergeCell ref="Y25:AB25"/>
    <mergeCell ref="B26:E26"/>
    <mergeCell ref="F26:I26"/>
    <mergeCell ref="J26:M26"/>
    <mergeCell ref="Q26:T26"/>
    <mergeCell ref="U26:X26"/>
    <mergeCell ref="Y26:AB26"/>
    <mergeCell ref="B27:E27"/>
    <mergeCell ref="F27:I27"/>
    <mergeCell ref="J27:M27"/>
    <mergeCell ref="Q27:T27"/>
    <mergeCell ref="U27:X27"/>
    <mergeCell ref="Y27:AB27"/>
    <mergeCell ref="B28:E28"/>
    <mergeCell ref="F28:I28"/>
    <mergeCell ref="J28:M28"/>
    <mergeCell ref="Q28:T28"/>
    <mergeCell ref="U28:X28"/>
    <mergeCell ref="Y28:AB28"/>
    <mergeCell ref="B29:E29"/>
    <mergeCell ref="F29:I29"/>
    <mergeCell ref="J29:M29"/>
    <mergeCell ref="Q29:T29"/>
    <mergeCell ref="U29:X29"/>
    <mergeCell ref="Y29:AB29"/>
    <mergeCell ref="B30:E30"/>
    <mergeCell ref="F30:I30"/>
    <mergeCell ref="J30:M30"/>
    <mergeCell ref="Q30:T30"/>
    <mergeCell ref="U30:X30"/>
    <mergeCell ref="Y30:AB30"/>
    <mergeCell ref="B31:E31"/>
    <mergeCell ref="F31:I31"/>
    <mergeCell ref="J31:M31"/>
    <mergeCell ref="Q31:T31"/>
    <mergeCell ref="U31:X31"/>
    <mergeCell ref="Y31:AB31"/>
    <mergeCell ref="B32:E32"/>
    <mergeCell ref="F32:I32"/>
    <mergeCell ref="J32:M32"/>
    <mergeCell ref="Q32:T32"/>
    <mergeCell ref="U32:X32"/>
    <mergeCell ref="Y32:AB32"/>
    <mergeCell ref="B33:E33"/>
    <mergeCell ref="F33:I33"/>
    <mergeCell ref="J33:M33"/>
    <mergeCell ref="Q33:T33"/>
    <mergeCell ref="U33:X33"/>
    <mergeCell ref="Y33:AB33"/>
    <mergeCell ref="B34:E34"/>
    <mergeCell ref="F34:I34"/>
    <mergeCell ref="J34:M34"/>
    <mergeCell ref="Q34:T34"/>
    <mergeCell ref="U34:X34"/>
    <mergeCell ref="Y34:AB34"/>
    <mergeCell ref="B35:E35"/>
    <mergeCell ref="F35:I35"/>
    <mergeCell ref="J35:M35"/>
    <mergeCell ref="Q35:T35"/>
    <mergeCell ref="U35:X35"/>
    <mergeCell ref="Y35:AB35"/>
    <mergeCell ref="B36:E36"/>
    <mergeCell ref="F36:I36"/>
    <mergeCell ref="J36:M36"/>
    <mergeCell ref="Q36:T36"/>
    <mergeCell ref="U36:X36"/>
    <mergeCell ref="Y36:AB36"/>
    <mergeCell ref="B37:E37"/>
    <mergeCell ref="F37:I37"/>
    <mergeCell ref="J37:M37"/>
    <mergeCell ref="Q37:T37"/>
    <mergeCell ref="U37:X37"/>
    <mergeCell ref="Y37:AB37"/>
    <mergeCell ref="B38:E38"/>
    <mergeCell ref="F38:I38"/>
    <mergeCell ref="J38:M38"/>
    <mergeCell ref="Q38:T38"/>
    <mergeCell ref="U38:X38"/>
    <mergeCell ref="Y38:AB38"/>
    <mergeCell ref="B39:E39"/>
    <mergeCell ref="F39:I39"/>
    <mergeCell ref="J39:M39"/>
    <mergeCell ref="Q39:T39"/>
    <mergeCell ref="U39:X39"/>
    <mergeCell ref="Y39:AB39"/>
    <mergeCell ref="B40:E40"/>
    <mergeCell ref="F40:I40"/>
    <mergeCell ref="J40:M40"/>
    <mergeCell ref="Q40:T40"/>
    <mergeCell ref="U40:X40"/>
    <mergeCell ref="Y40:AB40"/>
    <mergeCell ref="B41:E41"/>
    <mergeCell ref="F41:I41"/>
    <mergeCell ref="J41:M41"/>
    <mergeCell ref="Q41:T41"/>
    <mergeCell ref="U41:X41"/>
    <mergeCell ref="Y41:AB41"/>
    <mergeCell ref="B42:E42"/>
    <mergeCell ref="F42:I42"/>
    <mergeCell ref="J42:M42"/>
    <mergeCell ref="Q42:T42"/>
    <mergeCell ref="U42:X42"/>
    <mergeCell ref="Y42:AB42"/>
    <mergeCell ref="B43:E43"/>
    <mergeCell ref="Q43:T43"/>
    <mergeCell ref="U43:X43"/>
    <mergeCell ref="Y43:AB43"/>
    <mergeCell ref="B44:E44"/>
    <mergeCell ref="F44:I44"/>
    <mergeCell ref="J44:M44"/>
    <mergeCell ref="Q44:T44"/>
    <mergeCell ref="U44:X44"/>
    <mergeCell ref="Y44:AB44"/>
    <mergeCell ref="B45:M45"/>
    <mergeCell ref="Q45:AB45"/>
    <mergeCell ref="B46:E46"/>
    <mergeCell ref="F46:I46"/>
    <mergeCell ref="J46:M46"/>
    <mergeCell ref="Q46:T46"/>
    <mergeCell ref="U46:X46"/>
    <mergeCell ref="Y46:AB46"/>
    <mergeCell ref="B47:C47"/>
    <mergeCell ref="E47:F47"/>
    <mergeCell ref="J47:M47"/>
    <mergeCell ref="Q47:R47"/>
    <mergeCell ref="T47:U47"/>
    <mergeCell ref="Y47:AB47"/>
    <mergeCell ref="B48:C48"/>
    <mergeCell ref="E48:F48"/>
    <mergeCell ref="J48:M48"/>
    <mergeCell ref="Q48:R48"/>
    <mergeCell ref="T48:U48"/>
    <mergeCell ref="Y48:AB48"/>
    <mergeCell ref="B49:E49"/>
    <mergeCell ref="F49:I49"/>
    <mergeCell ref="J49:M49"/>
    <mergeCell ref="Q49:T49"/>
    <mergeCell ref="U49:X49"/>
    <mergeCell ref="Y49:AB49"/>
    <mergeCell ref="B50:E50"/>
    <mergeCell ref="F50:I50"/>
    <mergeCell ref="J50:M50"/>
    <mergeCell ref="Q50:T50"/>
    <mergeCell ref="U50:X50"/>
    <mergeCell ref="Y50:AB50"/>
    <mergeCell ref="B51:I51"/>
    <mergeCell ref="J51:M51"/>
    <mergeCell ref="Q51:T51"/>
    <mergeCell ref="U51:X51"/>
    <mergeCell ref="Y51:AB51"/>
    <mergeCell ref="B52:M52"/>
    <mergeCell ref="Q52:AB52"/>
    <mergeCell ref="B53:E53"/>
    <mergeCell ref="F53:I53"/>
    <mergeCell ref="J53:M53"/>
    <mergeCell ref="Q53:W53"/>
    <mergeCell ref="Y53:AB53"/>
    <mergeCell ref="B54:E54"/>
    <mergeCell ref="F54:I54"/>
    <mergeCell ref="J54:M54"/>
    <mergeCell ref="Q54:T54"/>
    <mergeCell ref="U54:X54"/>
    <mergeCell ref="Y54:AB54"/>
    <mergeCell ref="B55:E55"/>
    <mergeCell ref="F55:I55"/>
    <mergeCell ref="J55:M55"/>
    <mergeCell ref="Q55:T55"/>
    <mergeCell ref="U55:X55"/>
    <mergeCell ref="Y55:AB55"/>
    <mergeCell ref="B56:M56"/>
    <mergeCell ref="Q56:AB56"/>
    <mergeCell ref="B57:E57"/>
    <mergeCell ref="F57:I57"/>
    <mergeCell ref="J57:M57"/>
    <mergeCell ref="Q57:T57"/>
    <mergeCell ref="U57:X57"/>
    <mergeCell ref="Y57:AB57"/>
    <mergeCell ref="B58:E58"/>
    <mergeCell ref="F58:I58"/>
    <mergeCell ref="J58:M58"/>
    <mergeCell ref="Q58:T58"/>
    <mergeCell ref="U58:X58"/>
    <mergeCell ref="Y58:AB58"/>
    <mergeCell ref="B59:E59"/>
    <mergeCell ref="F59:I59"/>
    <mergeCell ref="J59:M59"/>
    <mergeCell ref="Q59:T59"/>
    <mergeCell ref="U59:X59"/>
    <mergeCell ref="Y59:AB59"/>
    <mergeCell ref="B61:E61"/>
    <mergeCell ref="F61:I61"/>
    <mergeCell ref="J61:M61"/>
    <mergeCell ref="Q61:T61"/>
    <mergeCell ref="U61:X61"/>
    <mergeCell ref="Y61:AB61"/>
    <mergeCell ref="B62:E62"/>
    <mergeCell ref="F62:I62"/>
    <mergeCell ref="J62:M62"/>
    <mergeCell ref="Q62:T62"/>
    <mergeCell ref="U62:X62"/>
    <mergeCell ref="Y62:AB62"/>
    <mergeCell ref="B63:M63"/>
    <mergeCell ref="Q63:AB63"/>
    <mergeCell ref="B64:E64"/>
    <mergeCell ref="F64:I64"/>
    <mergeCell ref="J64:M64"/>
    <mergeCell ref="Q64:T64"/>
    <mergeCell ref="U64:X64"/>
    <mergeCell ref="Y64:AB64"/>
    <mergeCell ref="B65:E65"/>
    <mergeCell ref="F65:I65"/>
    <mergeCell ref="J65:M65"/>
    <mergeCell ref="Q65:T65"/>
    <mergeCell ref="U65:X65"/>
    <mergeCell ref="Y65:AB65"/>
    <mergeCell ref="B66:E66"/>
    <mergeCell ref="F66:I66"/>
    <mergeCell ref="J66:M66"/>
    <mergeCell ref="Q66:T66"/>
    <mergeCell ref="U66:X66"/>
    <mergeCell ref="Y66:AB66"/>
    <mergeCell ref="B67:E67"/>
    <mergeCell ref="F67:I67"/>
    <mergeCell ref="J67:M67"/>
    <mergeCell ref="Q67:T67"/>
    <mergeCell ref="U67:X67"/>
    <mergeCell ref="Y67:AB67"/>
    <mergeCell ref="A73:D73"/>
    <mergeCell ref="P73:S73"/>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85"/>
  <sheetViews>
    <sheetView workbookViewId="0">
      <pane ySplit="2" topLeftCell="A3" activePane="bottomLeft" state="frozen"/>
      <selection/>
      <selection pane="bottomLeft" activeCell="E23" sqref="E23"/>
    </sheetView>
  </sheetViews>
  <sheetFormatPr defaultColWidth="9" defaultRowHeight="13.5"/>
  <cols>
    <col min="1" max="1" width="11.75" customWidth="1"/>
    <col min="2" max="2" width="30.7666666666667" customWidth="1"/>
    <col min="3" max="3" width="85.95" customWidth="1"/>
    <col min="4" max="4" width="40.25" customWidth="1"/>
    <col min="5" max="5" width="29.8" customWidth="1"/>
    <col min="6" max="6" width="29.9" customWidth="1"/>
  </cols>
  <sheetData>
    <row r="1" ht="50" customHeight="1" spans="1:4">
      <c r="A1" s="794" t="s">
        <v>150</v>
      </c>
      <c r="B1" s="794"/>
      <c r="C1" s="794"/>
      <c r="D1" s="794"/>
    </row>
    <row r="2" ht="30" customHeight="1" spans="1:4">
      <c r="A2" s="22" t="s">
        <v>151</v>
      </c>
      <c r="B2" s="22" t="s">
        <v>152</v>
      </c>
      <c r="C2" s="22" t="s">
        <v>153</v>
      </c>
      <c r="D2" s="22" t="s">
        <v>154</v>
      </c>
    </row>
    <row r="3" ht="20" customHeight="1" spans="1:4">
      <c r="A3" s="835" t="s">
        <v>155</v>
      </c>
      <c r="B3" s="148" t="s">
        <v>156</v>
      </c>
      <c r="C3" s="148" t="s">
        <v>157</v>
      </c>
      <c r="D3" s="148"/>
    </row>
    <row r="4" ht="20" customHeight="1" spans="1:4">
      <c r="A4" s="836"/>
      <c r="B4" s="148" t="s">
        <v>158</v>
      </c>
      <c r="C4" s="148" t="s">
        <v>159</v>
      </c>
      <c r="D4" s="148"/>
    </row>
    <row r="5" ht="20" customHeight="1" spans="1:4">
      <c r="A5" s="836"/>
      <c r="B5" s="148" t="s">
        <v>160</v>
      </c>
      <c r="C5" s="148" t="s">
        <v>161</v>
      </c>
      <c r="D5" s="148"/>
    </row>
    <row r="6" ht="20" customHeight="1" spans="1:4">
      <c r="A6" s="836"/>
      <c r="B6" s="148" t="s">
        <v>162</v>
      </c>
      <c r="C6" s="148" t="s">
        <v>163</v>
      </c>
      <c r="D6" s="148"/>
    </row>
    <row r="7" ht="20" customHeight="1" spans="1:4">
      <c r="A7" s="836"/>
      <c r="B7" s="148" t="s">
        <v>164</v>
      </c>
      <c r="C7" s="148" t="s">
        <v>165</v>
      </c>
      <c r="D7" s="148"/>
    </row>
    <row r="8" ht="20" customHeight="1" spans="1:4">
      <c r="A8" s="836"/>
      <c r="B8" s="148" t="s">
        <v>166</v>
      </c>
      <c r="C8" s="148" t="s">
        <v>167</v>
      </c>
      <c r="D8" s="148"/>
    </row>
    <row r="9" ht="20" customHeight="1" spans="1:4">
      <c r="A9" s="836"/>
      <c r="B9" s="148" t="s">
        <v>168</v>
      </c>
      <c r="C9" s="148" t="s">
        <v>169</v>
      </c>
      <c r="D9" s="148"/>
    </row>
    <row r="10" ht="20" customHeight="1" spans="1:4">
      <c r="A10" s="836"/>
      <c r="B10" s="148" t="s">
        <v>170</v>
      </c>
      <c r="C10" s="148" t="s">
        <v>171</v>
      </c>
      <c r="D10" s="148"/>
    </row>
    <row r="11" ht="20" customHeight="1" spans="1:4">
      <c r="A11" s="836"/>
      <c r="B11" s="148" t="s">
        <v>172</v>
      </c>
      <c r="C11" s="148" t="s">
        <v>173</v>
      </c>
      <c r="D11" s="148"/>
    </row>
    <row r="12" ht="20" customHeight="1" spans="1:4">
      <c r="A12" s="836"/>
      <c r="B12" s="148" t="s">
        <v>174</v>
      </c>
      <c r="C12" s="148" t="s">
        <v>175</v>
      </c>
      <c r="D12" s="148"/>
    </row>
    <row r="13" ht="20" customHeight="1" spans="1:4">
      <c r="A13" s="836"/>
      <c r="B13" s="148" t="s">
        <v>176</v>
      </c>
      <c r="C13" s="148" t="s">
        <v>177</v>
      </c>
      <c r="D13" s="148"/>
    </row>
    <row r="14" ht="20" customHeight="1" spans="1:4">
      <c r="A14" s="836"/>
      <c r="B14" s="148" t="s">
        <v>178</v>
      </c>
      <c r="C14" s="148" t="s">
        <v>179</v>
      </c>
      <c r="D14" s="148"/>
    </row>
    <row r="15" ht="20" customHeight="1" spans="1:4">
      <c r="A15" s="836"/>
      <c r="B15" s="148" t="s">
        <v>180</v>
      </c>
      <c r="C15" s="148" t="s">
        <v>181</v>
      </c>
      <c r="D15" s="148"/>
    </row>
    <row r="16" ht="20" customHeight="1" spans="1:4">
      <c r="A16" s="836"/>
      <c r="B16" s="148" t="s">
        <v>182</v>
      </c>
      <c r="C16" s="148" t="s">
        <v>183</v>
      </c>
      <c r="D16" s="148"/>
    </row>
    <row r="17" ht="20" customHeight="1" spans="1:4">
      <c r="A17" s="836"/>
      <c r="B17" s="148" t="s">
        <v>184</v>
      </c>
      <c r="C17" s="148" t="s">
        <v>185</v>
      </c>
      <c r="D17" s="148"/>
    </row>
    <row r="18" ht="20" customHeight="1" spans="1:4">
      <c r="A18" s="836"/>
      <c r="B18" s="148" t="s">
        <v>186</v>
      </c>
      <c r="C18" s="148" t="s">
        <v>187</v>
      </c>
      <c r="D18" s="148"/>
    </row>
    <row r="19" ht="20" customHeight="1" spans="1:4">
      <c r="A19" s="836"/>
      <c r="B19" s="148" t="s">
        <v>188</v>
      </c>
      <c r="C19" s="148" t="s">
        <v>189</v>
      </c>
      <c r="D19" s="148"/>
    </row>
    <row r="20" ht="20" customHeight="1" spans="1:4">
      <c r="A20" s="836"/>
      <c r="B20" s="148" t="s">
        <v>190</v>
      </c>
      <c r="C20" s="148" t="s">
        <v>191</v>
      </c>
      <c r="D20" s="148"/>
    </row>
    <row r="21" ht="20" customHeight="1" spans="1:4">
      <c r="A21" s="836"/>
      <c r="B21" s="148" t="s">
        <v>192</v>
      </c>
      <c r="C21" s="148" t="s">
        <v>193</v>
      </c>
      <c r="D21" s="148"/>
    </row>
    <row r="22" ht="20" customHeight="1" spans="1:4">
      <c r="A22" s="836"/>
      <c r="B22" s="148" t="s">
        <v>194</v>
      </c>
      <c r="C22" s="148" t="s">
        <v>195</v>
      </c>
      <c r="D22" s="148"/>
    </row>
    <row r="23" ht="20" customHeight="1" spans="1:4">
      <c r="A23" s="836"/>
      <c r="B23" s="148" t="s">
        <v>196</v>
      </c>
      <c r="C23" s="148" t="s">
        <v>197</v>
      </c>
      <c r="D23" s="148"/>
    </row>
    <row r="24" ht="20" customHeight="1" spans="1:4">
      <c r="A24" s="836"/>
      <c r="B24" s="148" t="s">
        <v>198</v>
      </c>
      <c r="C24" s="148" t="s">
        <v>199</v>
      </c>
      <c r="D24" s="148"/>
    </row>
    <row r="25" ht="20" customHeight="1" spans="1:4">
      <c r="A25" s="836"/>
      <c r="B25" s="148" t="s">
        <v>200</v>
      </c>
      <c r="C25" s="148" t="s">
        <v>201</v>
      </c>
      <c r="D25" s="148"/>
    </row>
    <row r="26" ht="20" customHeight="1" spans="1:4">
      <c r="A26" s="836"/>
      <c r="B26" s="148" t="s">
        <v>202</v>
      </c>
      <c r="C26" s="148" t="s">
        <v>203</v>
      </c>
      <c r="D26" s="148"/>
    </row>
    <row r="27" ht="20" customHeight="1" spans="1:4">
      <c r="A27" s="836"/>
      <c r="B27" s="148" t="s">
        <v>204</v>
      </c>
      <c r="C27" s="148" t="s">
        <v>201</v>
      </c>
      <c r="D27" s="148"/>
    </row>
    <row r="28" ht="20" customHeight="1" spans="1:4">
      <c r="A28" s="836"/>
      <c r="B28" s="148" t="s">
        <v>205</v>
      </c>
      <c r="C28" s="148" t="s">
        <v>206</v>
      </c>
      <c r="D28" s="148"/>
    </row>
    <row r="29" ht="20" customHeight="1" spans="1:4">
      <c r="A29" s="836"/>
      <c r="B29" s="148" t="s">
        <v>207</v>
      </c>
      <c r="C29" s="148" t="s">
        <v>208</v>
      </c>
      <c r="D29" s="148"/>
    </row>
    <row r="30" ht="20" customHeight="1" spans="1:4">
      <c r="A30" s="836"/>
      <c r="B30" s="148" t="s">
        <v>209</v>
      </c>
      <c r="C30" s="148" t="s">
        <v>210</v>
      </c>
      <c r="D30" s="148"/>
    </row>
    <row r="31" ht="20" customHeight="1" spans="1:4">
      <c r="A31" s="836"/>
      <c r="B31" s="148" t="s">
        <v>211</v>
      </c>
      <c r="C31" s="148" t="s">
        <v>212</v>
      </c>
      <c r="D31" s="148"/>
    </row>
    <row r="32" ht="20" customHeight="1" spans="1:4">
      <c r="A32" s="836"/>
      <c r="B32" s="148" t="s">
        <v>213</v>
      </c>
      <c r="C32" s="148" t="s">
        <v>214</v>
      </c>
      <c r="D32" s="148"/>
    </row>
    <row r="33" ht="20" customHeight="1" spans="1:4">
      <c r="A33" s="836"/>
      <c r="B33" s="148" t="s">
        <v>215</v>
      </c>
      <c r="C33" s="148" t="s">
        <v>216</v>
      </c>
      <c r="D33" s="148"/>
    </row>
    <row r="34" ht="20" customHeight="1" spans="1:4">
      <c r="A34" s="836"/>
      <c r="B34" s="148" t="s">
        <v>217</v>
      </c>
      <c r="C34" s="148" t="s">
        <v>218</v>
      </c>
      <c r="D34" s="148"/>
    </row>
    <row r="35" ht="20" customHeight="1" spans="1:4">
      <c r="A35" s="836"/>
      <c r="B35" s="148" t="s">
        <v>219</v>
      </c>
      <c r="C35" s="148" t="s">
        <v>220</v>
      </c>
      <c r="D35" s="148"/>
    </row>
    <row r="36" ht="20" customHeight="1" spans="1:4">
      <c r="A36" s="836"/>
      <c r="B36" s="148" t="s">
        <v>221</v>
      </c>
      <c r="C36" s="148" t="s">
        <v>222</v>
      </c>
      <c r="D36" s="148"/>
    </row>
    <row r="37" ht="20" customHeight="1" spans="1:4">
      <c r="A37" s="836"/>
      <c r="B37" s="148" t="s">
        <v>223</v>
      </c>
      <c r="C37" s="148" t="s">
        <v>224</v>
      </c>
      <c r="D37" s="148"/>
    </row>
    <row r="38" ht="20" customHeight="1" spans="1:4">
      <c r="A38" s="836"/>
      <c r="B38" s="148" t="s">
        <v>225</v>
      </c>
      <c r="C38" s="148" t="s">
        <v>226</v>
      </c>
      <c r="D38" s="148"/>
    </row>
    <row r="39" ht="20" customHeight="1" spans="1:4">
      <c r="A39" s="836"/>
      <c r="B39" s="148" t="s">
        <v>227</v>
      </c>
      <c r="C39" s="148" t="s">
        <v>228</v>
      </c>
      <c r="D39" s="148"/>
    </row>
    <row r="40" ht="20" customHeight="1" spans="1:4">
      <c r="A40" s="836"/>
      <c r="B40" s="148" t="s">
        <v>229</v>
      </c>
      <c r="C40" s="148" t="s">
        <v>230</v>
      </c>
      <c r="D40" s="148"/>
    </row>
    <row r="41" ht="20" customHeight="1" spans="1:4">
      <c r="A41" s="836"/>
      <c r="B41" s="148" t="s">
        <v>231</v>
      </c>
      <c r="C41" s="148" t="s">
        <v>232</v>
      </c>
      <c r="D41" s="148"/>
    </row>
    <row r="42" ht="20" customHeight="1" spans="1:4">
      <c r="A42" s="836"/>
      <c r="B42" s="148" t="s">
        <v>233</v>
      </c>
      <c r="C42" s="148" t="s">
        <v>234</v>
      </c>
      <c r="D42" s="148"/>
    </row>
    <row r="43" ht="20" customHeight="1" spans="1:4">
      <c r="A43" s="836"/>
      <c r="B43" s="148" t="s">
        <v>235</v>
      </c>
      <c r="C43" s="148" t="s">
        <v>236</v>
      </c>
      <c r="D43" s="148"/>
    </row>
    <row r="44" ht="20" customHeight="1" spans="1:4">
      <c r="A44" s="836"/>
      <c r="B44" s="148" t="s">
        <v>237</v>
      </c>
      <c r="C44" s="148" t="s">
        <v>238</v>
      </c>
      <c r="D44" s="148"/>
    </row>
    <row r="45" ht="20" customHeight="1" spans="1:4">
      <c r="A45" s="837"/>
      <c r="B45" s="148" t="s">
        <v>239</v>
      </c>
      <c r="C45" s="148" t="s">
        <v>240</v>
      </c>
      <c r="D45" s="148"/>
    </row>
    <row r="46" ht="20" customHeight="1" spans="1:4">
      <c r="A46" s="834" t="s">
        <v>241</v>
      </c>
      <c r="B46" s="143" t="s">
        <v>242</v>
      </c>
      <c r="C46" s="143" t="s">
        <v>243</v>
      </c>
      <c r="D46" s="143"/>
    </row>
    <row r="47" ht="20" customHeight="1" spans="1:4">
      <c r="A47" s="834"/>
      <c r="B47" s="143" t="s">
        <v>244</v>
      </c>
      <c r="C47" s="143" t="s">
        <v>245</v>
      </c>
      <c r="D47" s="143"/>
    </row>
    <row r="48" ht="20" customHeight="1" spans="1:4">
      <c r="A48" s="834"/>
      <c r="B48" s="143" t="s">
        <v>246</v>
      </c>
      <c r="C48" s="143" t="s">
        <v>247</v>
      </c>
      <c r="D48" s="143"/>
    </row>
    <row r="49" ht="20" customHeight="1" spans="1:4">
      <c r="A49" s="834"/>
      <c r="B49" s="143" t="s">
        <v>248</v>
      </c>
      <c r="C49" s="143" t="s">
        <v>249</v>
      </c>
      <c r="D49" s="143"/>
    </row>
    <row r="50" ht="20" customHeight="1" spans="1:4">
      <c r="A50" s="834"/>
      <c r="B50" s="143" t="s">
        <v>250</v>
      </c>
      <c r="C50" s="143" t="s">
        <v>251</v>
      </c>
      <c r="D50" s="143"/>
    </row>
    <row r="51" ht="20" customHeight="1" spans="1:4">
      <c r="A51" s="838" t="s">
        <v>252</v>
      </c>
      <c r="B51" s="138" t="s">
        <v>253</v>
      </c>
      <c r="C51" s="138" t="s">
        <v>254</v>
      </c>
      <c r="D51" s="138"/>
    </row>
    <row r="52" ht="20" customHeight="1" spans="1:4">
      <c r="A52" s="838"/>
      <c r="B52" s="138" t="s">
        <v>255</v>
      </c>
      <c r="C52" s="138" t="s">
        <v>256</v>
      </c>
      <c r="D52" s="138"/>
    </row>
    <row r="53" ht="20" customHeight="1" spans="1:4">
      <c r="A53" s="838"/>
      <c r="B53" s="138" t="s">
        <v>257</v>
      </c>
      <c r="C53" s="138" t="s">
        <v>258</v>
      </c>
      <c r="D53" s="839"/>
    </row>
    <row r="54" ht="20" customHeight="1" spans="1:4">
      <c r="A54" s="838"/>
      <c r="B54" s="138" t="s">
        <v>259</v>
      </c>
      <c r="C54" s="138" t="s">
        <v>260</v>
      </c>
      <c r="D54" s="839"/>
    </row>
    <row r="55" ht="20" customHeight="1" spans="1:4">
      <c r="A55" s="840" t="s">
        <v>261</v>
      </c>
      <c r="B55" s="133" t="s">
        <v>262</v>
      </c>
      <c r="C55" s="133" t="s">
        <v>263</v>
      </c>
      <c r="D55" s="133"/>
    </row>
    <row r="56" ht="20" customHeight="1" spans="1:4">
      <c r="A56" s="840"/>
      <c r="B56" s="133" t="s">
        <v>264</v>
      </c>
      <c r="C56" s="133" t="s">
        <v>265</v>
      </c>
      <c r="D56" s="133"/>
    </row>
    <row r="57" ht="20" customHeight="1" spans="1:4">
      <c r="A57" s="840"/>
      <c r="B57" s="133" t="s">
        <v>266</v>
      </c>
      <c r="C57" s="133" t="s">
        <v>267</v>
      </c>
      <c r="D57" s="133"/>
    </row>
    <row r="58" ht="20" customHeight="1" spans="1:4">
      <c r="A58" s="840"/>
      <c r="B58" s="133" t="s">
        <v>268</v>
      </c>
      <c r="C58" s="841" t="s">
        <v>269</v>
      </c>
      <c r="D58" s="133"/>
    </row>
    <row r="59" ht="20" customHeight="1" spans="1:4">
      <c r="A59" s="840"/>
      <c r="B59" s="133" t="s">
        <v>270</v>
      </c>
      <c r="C59" s="841" t="s">
        <v>271</v>
      </c>
      <c r="D59" s="133"/>
    </row>
    <row r="60" ht="20" customHeight="1" spans="1:4">
      <c r="A60" s="840"/>
      <c r="B60" s="133" t="s">
        <v>272</v>
      </c>
      <c r="C60" s="841" t="s">
        <v>273</v>
      </c>
      <c r="D60" s="133"/>
    </row>
    <row r="61" ht="20" customHeight="1" spans="1:4">
      <c r="A61" s="840"/>
      <c r="B61" s="133" t="s">
        <v>274</v>
      </c>
      <c r="C61" s="841" t="s">
        <v>275</v>
      </c>
      <c r="D61" s="133"/>
    </row>
    <row r="62" ht="20" customHeight="1" spans="1:4">
      <c r="A62" s="840"/>
      <c r="B62" s="133" t="s">
        <v>276</v>
      </c>
      <c r="C62" s="841" t="s">
        <v>277</v>
      </c>
      <c r="D62" s="133"/>
    </row>
    <row r="63" ht="20" customHeight="1" spans="1:4">
      <c r="A63" s="840"/>
      <c r="B63" s="133" t="s">
        <v>278</v>
      </c>
      <c r="C63" s="841" t="s">
        <v>279</v>
      </c>
      <c r="D63" s="133"/>
    </row>
    <row r="64" ht="20" customHeight="1" spans="1:4">
      <c r="A64" s="840"/>
      <c r="B64" s="133" t="s">
        <v>280</v>
      </c>
      <c r="C64" s="841" t="s">
        <v>281</v>
      </c>
      <c r="D64" s="133"/>
    </row>
    <row r="65" ht="20" customHeight="1" spans="1:4">
      <c r="A65" s="842" t="s">
        <v>282</v>
      </c>
      <c r="B65" s="127" t="s">
        <v>283</v>
      </c>
      <c r="C65" s="843" t="s">
        <v>284</v>
      </c>
      <c r="D65" s="127"/>
    </row>
    <row r="66" ht="20" customHeight="1" spans="1:4">
      <c r="A66" s="842"/>
      <c r="B66" s="127" t="s">
        <v>285</v>
      </c>
      <c r="C66" s="843" t="s">
        <v>286</v>
      </c>
      <c r="D66" s="127"/>
    </row>
    <row r="67" ht="20" customHeight="1" spans="1:4">
      <c r="A67" s="842"/>
      <c r="B67" s="127" t="s">
        <v>287</v>
      </c>
      <c r="C67" s="843" t="s">
        <v>288</v>
      </c>
      <c r="D67" s="127"/>
    </row>
    <row r="68" ht="20" customHeight="1" spans="1:4">
      <c r="A68" s="842"/>
      <c r="B68" s="127" t="s">
        <v>289</v>
      </c>
      <c r="C68" s="843" t="s">
        <v>290</v>
      </c>
      <c r="D68" s="127"/>
    </row>
    <row r="69" ht="20" customHeight="1" spans="1:4">
      <c r="A69" s="842"/>
      <c r="B69" s="127" t="s">
        <v>291</v>
      </c>
      <c r="C69" s="843" t="s">
        <v>292</v>
      </c>
      <c r="D69" s="127"/>
    </row>
    <row r="70" ht="20" customHeight="1" spans="1:4">
      <c r="A70" s="842"/>
      <c r="B70" s="127" t="s">
        <v>293</v>
      </c>
      <c r="C70" s="843" t="s">
        <v>294</v>
      </c>
      <c r="D70" s="127"/>
    </row>
    <row r="71" ht="20" customHeight="1" spans="1:4">
      <c r="A71" s="842"/>
      <c r="B71" s="127" t="s">
        <v>289</v>
      </c>
      <c r="C71" s="843" t="s">
        <v>295</v>
      </c>
      <c r="D71" s="127"/>
    </row>
    <row r="72" ht="20" customHeight="1" spans="1:4">
      <c r="A72" s="842"/>
      <c r="B72" s="127" t="s">
        <v>291</v>
      </c>
      <c r="C72" s="843" t="s">
        <v>296</v>
      </c>
      <c r="D72" s="127"/>
    </row>
    <row r="73" ht="20" customHeight="1" spans="1:4">
      <c r="A73" s="22" t="s">
        <v>297</v>
      </c>
      <c r="B73" s="121" t="s">
        <v>298</v>
      </c>
      <c r="C73" s="121" t="s">
        <v>299</v>
      </c>
      <c r="D73" s="121"/>
    </row>
    <row r="74" ht="20" customHeight="1" spans="1:4">
      <c r="A74" s="22"/>
      <c r="B74" s="121" t="s">
        <v>300</v>
      </c>
      <c r="C74" s="121" t="s">
        <v>301</v>
      </c>
      <c r="D74" s="121"/>
    </row>
    <row r="75" ht="20" customHeight="1" spans="1:4">
      <c r="A75" s="22"/>
      <c r="B75" s="121" t="s">
        <v>302</v>
      </c>
      <c r="C75" s="121" t="s">
        <v>303</v>
      </c>
      <c r="D75" s="121"/>
    </row>
    <row r="76" ht="20" customHeight="1" spans="1:4">
      <c r="A76" s="22"/>
      <c r="B76" s="121" t="s">
        <v>304</v>
      </c>
      <c r="C76" s="121" t="s">
        <v>305</v>
      </c>
      <c r="D76" s="121"/>
    </row>
    <row r="77" ht="20" customHeight="1" spans="1:4">
      <c r="A77" s="22"/>
      <c r="B77" s="121" t="s">
        <v>306</v>
      </c>
      <c r="C77" s="121" t="s">
        <v>307</v>
      </c>
      <c r="D77" s="121"/>
    </row>
    <row r="78" ht="20" customHeight="1" spans="1:4">
      <c r="A78" s="22"/>
      <c r="B78" s="121" t="s">
        <v>308</v>
      </c>
      <c r="C78" s="121" t="s">
        <v>309</v>
      </c>
      <c r="D78" s="121"/>
    </row>
    <row r="79" ht="20" customHeight="1" spans="1:4">
      <c r="A79" s="22"/>
      <c r="B79" s="121" t="s">
        <v>310</v>
      </c>
      <c r="C79" s="121" t="s">
        <v>311</v>
      </c>
      <c r="D79" s="121"/>
    </row>
    <row r="80" ht="20" customHeight="1" spans="1:4">
      <c r="A80" s="22"/>
      <c r="B80" s="121" t="s">
        <v>312</v>
      </c>
      <c r="C80" s="121" t="s">
        <v>313</v>
      </c>
      <c r="D80" s="121"/>
    </row>
    <row r="81" ht="20" customHeight="1" spans="1:4">
      <c r="A81" s="22"/>
      <c r="B81" s="121" t="s">
        <v>314</v>
      </c>
      <c r="C81" s="121" t="s">
        <v>315</v>
      </c>
      <c r="D81" s="121"/>
    </row>
    <row r="82" ht="20" customHeight="1" spans="1:4">
      <c r="A82" s="844" t="s">
        <v>316</v>
      </c>
      <c r="B82" s="115" t="s">
        <v>317</v>
      </c>
      <c r="C82" s="115" t="s">
        <v>318</v>
      </c>
      <c r="D82" s="115"/>
    </row>
    <row r="83" ht="20" customHeight="1" spans="1:4">
      <c r="A83" s="844"/>
      <c r="B83" s="115" t="s">
        <v>319</v>
      </c>
      <c r="C83" s="115" t="s">
        <v>320</v>
      </c>
      <c r="D83" s="115"/>
    </row>
    <row r="84" ht="20" customHeight="1" spans="1:4">
      <c r="A84" s="844"/>
      <c r="B84" s="115" t="s">
        <v>321</v>
      </c>
      <c r="C84" s="115" t="s">
        <v>322</v>
      </c>
      <c r="D84" s="115"/>
    </row>
    <row r="85" ht="20" customHeight="1" spans="1:4">
      <c r="A85" s="844"/>
      <c r="B85" s="115" t="s">
        <v>323</v>
      </c>
      <c r="C85" s="115" t="s">
        <v>324</v>
      </c>
      <c r="D85" s="115"/>
    </row>
    <row r="86" ht="20" customHeight="1" spans="1:4">
      <c r="A86" s="844"/>
      <c r="B86" s="115" t="s">
        <v>325</v>
      </c>
      <c r="C86" s="115" t="s">
        <v>326</v>
      </c>
      <c r="D86" s="115"/>
    </row>
    <row r="87" ht="20" customHeight="1" spans="1:4">
      <c r="A87" s="844"/>
      <c r="B87" s="115" t="s">
        <v>327</v>
      </c>
      <c r="C87" s="115" t="s">
        <v>328</v>
      </c>
      <c r="D87" s="115"/>
    </row>
    <row r="88" ht="20" customHeight="1" spans="1:4">
      <c r="A88" s="844"/>
      <c r="B88" s="115" t="s">
        <v>329</v>
      </c>
      <c r="C88" s="115" t="s">
        <v>330</v>
      </c>
      <c r="D88" s="115"/>
    </row>
    <row r="89" ht="20" customHeight="1" spans="1:4">
      <c r="A89" s="844"/>
      <c r="B89" s="115" t="s">
        <v>331</v>
      </c>
      <c r="C89" s="115" t="s">
        <v>332</v>
      </c>
      <c r="D89" s="115"/>
    </row>
    <row r="90" ht="20" customHeight="1" spans="1:4">
      <c r="A90" s="505" t="s">
        <v>333</v>
      </c>
      <c r="B90" s="148" t="s">
        <v>334</v>
      </c>
      <c r="C90" s="148" t="s">
        <v>335</v>
      </c>
      <c r="D90" s="148"/>
    </row>
    <row r="91" ht="20" customHeight="1" spans="1:4">
      <c r="A91" s="505"/>
      <c r="B91" s="148" t="s">
        <v>336</v>
      </c>
      <c r="C91" s="845" t="s">
        <v>337</v>
      </c>
      <c r="D91" s="148"/>
    </row>
    <row r="92" ht="20" customHeight="1" spans="1:4">
      <c r="A92" s="505"/>
      <c r="B92" s="148" t="s">
        <v>338</v>
      </c>
      <c r="C92" s="845" t="s">
        <v>339</v>
      </c>
      <c r="D92" s="148"/>
    </row>
    <row r="93" ht="20" customHeight="1" spans="1:4">
      <c r="A93" s="505"/>
      <c r="B93" s="148" t="s">
        <v>340</v>
      </c>
      <c r="C93" s="845" t="s">
        <v>341</v>
      </c>
      <c r="D93" s="148"/>
    </row>
    <row r="94" ht="20" customHeight="1" spans="1:4">
      <c r="A94" s="505"/>
      <c r="B94" s="148" t="s">
        <v>342</v>
      </c>
      <c r="C94" s="845" t="s">
        <v>343</v>
      </c>
      <c r="D94" s="148"/>
    </row>
    <row r="95" ht="20" customHeight="1" spans="1:4">
      <c r="A95" s="505"/>
      <c r="B95" s="148" t="s">
        <v>344</v>
      </c>
      <c r="C95" s="845" t="s">
        <v>345</v>
      </c>
      <c r="D95" s="148"/>
    </row>
    <row r="96" ht="20" customHeight="1" spans="1:4">
      <c r="A96" s="505"/>
      <c r="B96" s="148" t="s">
        <v>346</v>
      </c>
      <c r="C96" s="845" t="s">
        <v>347</v>
      </c>
      <c r="D96" s="148"/>
    </row>
    <row r="97" ht="20" customHeight="1" spans="1:4">
      <c r="A97" s="505"/>
      <c r="B97" s="148" t="s">
        <v>348</v>
      </c>
      <c r="C97" s="845" t="s">
        <v>349</v>
      </c>
      <c r="D97" s="148"/>
    </row>
    <row r="98" ht="20" customHeight="1" spans="1:4">
      <c r="A98" s="834" t="s">
        <v>350</v>
      </c>
      <c r="B98" s="143" t="s">
        <v>351</v>
      </c>
      <c r="C98" s="846" t="s">
        <v>352</v>
      </c>
      <c r="D98" s="143" t="s">
        <v>353</v>
      </c>
    </row>
    <row r="99" ht="30" customHeight="1" spans="1:4">
      <c r="A99" s="834"/>
      <c r="B99" s="143" t="s">
        <v>351</v>
      </c>
      <c r="C99" s="846" t="s">
        <v>354</v>
      </c>
      <c r="D99" s="143" t="s">
        <v>355</v>
      </c>
    </row>
    <row r="100" ht="30" customHeight="1" spans="1:4">
      <c r="A100" s="834"/>
      <c r="B100" s="143" t="s">
        <v>351</v>
      </c>
      <c r="C100" s="846" t="s">
        <v>356</v>
      </c>
      <c r="D100" s="143" t="s">
        <v>357</v>
      </c>
    </row>
    <row r="101" ht="20" customHeight="1" spans="1:4">
      <c r="A101" s="834"/>
      <c r="B101" s="143" t="s">
        <v>351</v>
      </c>
      <c r="C101" s="846" t="s">
        <v>358</v>
      </c>
      <c r="D101" s="143" t="s">
        <v>359</v>
      </c>
    </row>
    <row r="102" ht="20" customHeight="1" spans="1:4">
      <c r="A102" s="834"/>
      <c r="B102" s="143" t="s">
        <v>360</v>
      </c>
      <c r="C102" s="143" t="s">
        <v>361</v>
      </c>
      <c r="D102" s="143"/>
    </row>
    <row r="103" ht="20" customHeight="1" spans="1:4">
      <c r="A103" s="834"/>
      <c r="B103" s="143" t="s">
        <v>362</v>
      </c>
      <c r="C103" s="143" t="s">
        <v>363</v>
      </c>
      <c r="D103" s="143"/>
    </row>
    <row r="104" ht="30" customHeight="1" spans="1:4">
      <c r="A104" s="838" t="s">
        <v>364</v>
      </c>
      <c r="B104" s="138" t="s">
        <v>365</v>
      </c>
      <c r="C104" s="847" t="s">
        <v>366</v>
      </c>
      <c r="D104" s="138"/>
    </row>
    <row r="105" ht="30" customHeight="1" spans="1:4">
      <c r="A105" s="838"/>
      <c r="B105" s="138" t="s">
        <v>367</v>
      </c>
      <c r="C105" s="847" t="s">
        <v>368</v>
      </c>
      <c r="D105" s="138"/>
    </row>
    <row r="106" ht="40" customHeight="1" spans="1:4">
      <c r="A106" s="840" t="s">
        <v>369</v>
      </c>
      <c r="B106" s="133" t="s">
        <v>370</v>
      </c>
      <c r="C106" s="848" t="s">
        <v>371</v>
      </c>
      <c r="D106" s="133"/>
    </row>
    <row r="107" ht="40" customHeight="1" spans="1:4">
      <c r="A107" s="840"/>
      <c r="B107" s="133" t="s">
        <v>372</v>
      </c>
      <c r="C107" s="848" t="s">
        <v>373</v>
      </c>
      <c r="D107" s="133"/>
    </row>
    <row r="108" ht="40" customHeight="1" spans="1:4">
      <c r="A108" s="840"/>
      <c r="B108" s="133" t="s">
        <v>374</v>
      </c>
      <c r="C108" s="848" t="s">
        <v>375</v>
      </c>
      <c r="D108" s="133"/>
    </row>
    <row r="109" ht="40" customHeight="1" spans="1:4">
      <c r="A109" s="840"/>
      <c r="B109" s="133" t="s">
        <v>376</v>
      </c>
      <c r="C109" s="848" t="s">
        <v>377</v>
      </c>
      <c r="D109" s="133"/>
    </row>
    <row r="110" ht="20" customHeight="1" spans="1:4">
      <c r="A110" s="842" t="s">
        <v>378</v>
      </c>
      <c r="B110" s="127" t="s">
        <v>379</v>
      </c>
      <c r="C110" s="127" t="s">
        <v>380</v>
      </c>
      <c r="D110" s="127" t="s">
        <v>381</v>
      </c>
    </row>
    <row r="111" ht="20" customHeight="1" spans="1:4">
      <c r="A111" s="842"/>
      <c r="B111" s="127" t="s">
        <v>382</v>
      </c>
      <c r="C111" s="127" t="s">
        <v>383</v>
      </c>
      <c r="D111" s="127" t="s">
        <v>381</v>
      </c>
    </row>
    <row r="112" ht="20" customHeight="1" spans="1:4">
      <c r="A112" s="842"/>
      <c r="B112" s="127" t="s">
        <v>384</v>
      </c>
      <c r="C112" s="127" t="s">
        <v>385</v>
      </c>
      <c r="D112" s="127" t="s">
        <v>381</v>
      </c>
    </row>
    <row r="113" ht="20" customHeight="1" spans="1:4">
      <c r="A113" s="842"/>
      <c r="B113" s="127" t="s">
        <v>386</v>
      </c>
      <c r="C113" s="127" t="s">
        <v>387</v>
      </c>
      <c r="D113" s="127" t="s">
        <v>381</v>
      </c>
    </row>
    <row r="114" ht="20" customHeight="1" spans="1:4">
      <c r="A114" s="22" t="s">
        <v>388</v>
      </c>
      <c r="B114" s="849" t="s">
        <v>389</v>
      </c>
      <c r="C114" s="121" t="s">
        <v>390</v>
      </c>
      <c r="D114" s="121" t="s">
        <v>391</v>
      </c>
    </row>
    <row r="115" ht="20" customHeight="1" spans="1:4">
      <c r="A115" s="22"/>
      <c r="B115" s="850"/>
      <c r="C115" s="121" t="s">
        <v>392</v>
      </c>
      <c r="D115" s="121" t="s">
        <v>393</v>
      </c>
    </row>
    <row r="116" ht="20" customHeight="1" spans="1:4">
      <c r="A116" s="22"/>
      <c r="B116" s="851"/>
      <c r="C116" s="121" t="s">
        <v>394</v>
      </c>
      <c r="D116" s="121" t="s">
        <v>289</v>
      </c>
    </row>
    <row r="117" ht="20" customHeight="1" spans="1:4">
      <c r="A117" s="22"/>
      <c r="B117" s="849" t="s">
        <v>395</v>
      </c>
      <c r="C117" s="121" t="s">
        <v>396</v>
      </c>
      <c r="D117" s="121" t="s">
        <v>391</v>
      </c>
    </row>
    <row r="118" ht="20" customHeight="1" spans="1:4">
      <c r="A118" s="22"/>
      <c r="B118" s="850"/>
      <c r="C118" s="121" t="s">
        <v>397</v>
      </c>
      <c r="D118" s="121" t="s">
        <v>393</v>
      </c>
    </row>
    <row r="119" ht="20" customHeight="1" spans="1:4">
      <c r="A119" s="22"/>
      <c r="B119" s="851"/>
      <c r="C119" s="121" t="s">
        <v>398</v>
      </c>
      <c r="D119" s="121" t="s">
        <v>289</v>
      </c>
    </row>
    <row r="120" ht="20" customHeight="1" spans="1:4">
      <c r="A120" s="844" t="s">
        <v>399</v>
      </c>
      <c r="B120" s="115" t="s">
        <v>400</v>
      </c>
      <c r="C120" s="852" t="s">
        <v>401</v>
      </c>
      <c r="D120" s="115"/>
    </row>
    <row r="121" ht="20" customHeight="1" spans="1:4">
      <c r="A121" s="844"/>
      <c r="B121" s="115" t="s">
        <v>402</v>
      </c>
      <c r="C121" s="115" t="s">
        <v>403</v>
      </c>
      <c r="D121" s="115"/>
    </row>
    <row r="122" ht="20" customHeight="1" spans="1:4">
      <c r="A122" s="844"/>
      <c r="B122" s="115" t="s">
        <v>404</v>
      </c>
      <c r="C122" s="115" t="s">
        <v>405</v>
      </c>
      <c r="D122" s="115"/>
    </row>
    <row r="123" ht="20" customHeight="1" spans="1:4">
      <c r="A123" s="844"/>
      <c r="B123" s="115" t="s">
        <v>406</v>
      </c>
      <c r="C123" s="115" t="s">
        <v>407</v>
      </c>
      <c r="D123" s="115"/>
    </row>
    <row r="124" ht="30" customHeight="1" spans="1:4">
      <c r="A124" s="505" t="s">
        <v>408</v>
      </c>
      <c r="B124" s="148" t="s">
        <v>409</v>
      </c>
      <c r="C124" s="853" t="s">
        <v>410</v>
      </c>
      <c r="D124" s="148"/>
    </row>
    <row r="125" ht="30" customHeight="1" spans="1:4">
      <c r="A125" s="505"/>
      <c r="B125" s="148" t="s">
        <v>411</v>
      </c>
      <c r="C125" s="853" t="s">
        <v>412</v>
      </c>
      <c r="D125" s="148"/>
    </row>
    <row r="126" ht="30" customHeight="1" spans="1:4">
      <c r="A126" s="505"/>
      <c r="B126" s="148" t="s">
        <v>413</v>
      </c>
      <c r="C126" s="853" t="s">
        <v>414</v>
      </c>
      <c r="D126" s="148"/>
    </row>
    <row r="127" ht="30" customHeight="1" spans="1:4">
      <c r="A127" s="505"/>
      <c r="B127" s="148" t="s">
        <v>415</v>
      </c>
      <c r="C127" s="853" t="s">
        <v>416</v>
      </c>
      <c r="D127" s="148"/>
    </row>
    <row r="128" ht="30" customHeight="1" spans="1:4">
      <c r="A128" s="505"/>
      <c r="B128" s="148" t="s">
        <v>417</v>
      </c>
      <c r="C128" s="853" t="s">
        <v>418</v>
      </c>
      <c r="D128" s="148"/>
    </row>
    <row r="129" ht="30" customHeight="1" spans="1:4">
      <c r="A129" s="505"/>
      <c r="B129" s="148" t="s">
        <v>419</v>
      </c>
      <c r="C129" s="853" t="s">
        <v>420</v>
      </c>
      <c r="D129" s="148"/>
    </row>
    <row r="130" ht="30" customHeight="1" spans="1:4">
      <c r="A130" s="505"/>
      <c r="B130" s="148" t="s">
        <v>421</v>
      </c>
      <c r="C130" s="853" t="s">
        <v>422</v>
      </c>
      <c r="D130" s="148"/>
    </row>
    <row r="131" ht="30" customHeight="1" spans="1:4">
      <c r="A131" s="505"/>
      <c r="B131" s="148" t="s">
        <v>423</v>
      </c>
      <c r="C131" s="853" t="s">
        <v>410</v>
      </c>
      <c r="D131" s="148"/>
    </row>
    <row r="132" ht="30" customHeight="1" spans="1:4">
      <c r="A132" s="505"/>
      <c r="B132" s="148" t="s">
        <v>424</v>
      </c>
      <c r="C132" s="853" t="s">
        <v>425</v>
      </c>
      <c r="D132" s="148"/>
    </row>
    <row r="133" ht="30" customHeight="1" spans="1:4">
      <c r="A133" s="505"/>
      <c r="B133" s="148" t="s">
        <v>426</v>
      </c>
      <c r="C133" s="853" t="s">
        <v>427</v>
      </c>
      <c r="D133" s="148"/>
    </row>
    <row r="134" ht="20" customHeight="1" spans="1:4">
      <c r="A134" s="505"/>
      <c r="B134" s="148" t="s">
        <v>428</v>
      </c>
      <c r="C134" s="854" t="s">
        <v>429</v>
      </c>
      <c r="D134" s="148"/>
    </row>
    <row r="135" ht="20" customHeight="1" spans="1:13">
      <c r="A135" s="834" t="s">
        <v>430</v>
      </c>
      <c r="B135" s="143" t="s">
        <v>431</v>
      </c>
      <c r="C135" s="855" t="s">
        <v>432</v>
      </c>
      <c r="D135" s="855" t="s">
        <v>433</v>
      </c>
      <c r="M135" s="857"/>
    </row>
    <row r="136" ht="20" customHeight="1" spans="1:13">
      <c r="A136" s="834"/>
      <c r="B136" s="143" t="s">
        <v>434</v>
      </c>
      <c r="C136" s="143" t="s">
        <v>435</v>
      </c>
      <c r="D136" s="143" t="s">
        <v>436</v>
      </c>
      <c r="K136" s="856"/>
      <c r="L136" s="856"/>
      <c r="M136" s="856"/>
    </row>
    <row r="137" ht="20" customHeight="1" spans="1:12">
      <c r="A137" s="834"/>
      <c r="B137" s="143" t="s">
        <v>437</v>
      </c>
      <c r="C137" s="143" t="s">
        <v>438</v>
      </c>
      <c r="D137" s="143" t="s">
        <v>439</v>
      </c>
      <c r="J137" s="856"/>
      <c r="K137" s="856"/>
      <c r="L137" s="856"/>
    </row>
    <row r="138" ht="20" customHeight="1" spans="1:12">
      <c r="A138" s="834"/>
      <c r="B138" s="143" t="s">
        <v>440</v>
      </c>
      <c r="C138" s="143" t="s">
        <v>441</v>
      </c>
      <c r="D138" s="143" t="s">
        <v>442</v>
      </c>
      <c r="J138" s="856"/>
      <c r="K138" s="856"/>
      <c r="L138" s="856"/>
    </row>
    <row r="139" ht="20" customHeight="1" spans="1:13">
      <c r="A139" s="834"/>
      <c r="B139" s="143" t="s">
        <v>443</v>
      </c>
      <c r="C139" s="143" t="s">
        <v>444</v>
      </c>
      <c r="D139" s="143" t="s">
        <v>445</v>
      </c>
      <c r="J139" s="856"/>
      <c r="K139" s="856"/>
      <c r="L139" s="856"/>
      <c r="M139" s="856"/>
    </row>
    <row r="140" ht="20" customHeight="1" spans="1:11">
      <c r="A140" s="834"/>
      <c r="B140" s="143" t="s">
        <v>446</v>
      </c>
      <c r="C140" s="143" t="s">
        <v>447</v>
      </c>
      <c r="D140" s="143" t="s">
        <v>448</v>
      </c>
      <c r="G140" s="856"/>
      <c r="J140" s="856"/>
      <c r="K140" s="856"/>
    </row>
    <row r="150" spans="2:4">
      <c r="B150" s="342"/>
      <c r="C150" s="342"/>
      <c r="D150" s="342"/>
    </row>
    <row r="185" ht="16.5" spans="2:3">
      <c r="B185" t="s">
        <v>449</v>
      </c>
      <c r="C185" s="856" t="s">
        <v>450</v>
      </c>
    </row>
  </sheetData>
  <mergeCells count="20">
    <mergeCell ref="A1:D1"/>
    <mergeCell ref="B150:D150"/>
    <mergeCell ref="A3:A45"/>
    <mergeCell ref="A46:A50"/>
    <mergeCell ref="A51:A54"/>
    <mergeCell ref="A55:A64"/>
    <mergeCell ref="A65:A72"/>
    <mergeCell ref="A73:A81"/>
    <mergeCell ref="A82:A89"/>
    <mergeCell ref="A90:A97"/>
    <mergeCell ref="A98:A103"/>
    <mergeCell ref="A104:A105"/>
    <mergeCell ref="A106:A109"/>
    <mergeCell ref="A110:A113"/>
    <mergeCell ref="A114:A119"/>
    <mergeCell ref="A120:A123"/>
    <mergeCell ref="A124:A134"/>
    <mergeCell ref="A135:A140"/>
    <mergeCell ref="B114:B116"/>
    <mergeCell ref="B117:B11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4"/>
  <sheetViews>
    <sheetView zoomScale="145" zoomScaleNormal="145" workbookViewId="0">
      <selection activeCell="H21" sqref="H21"/>
    </sheetView>
  </sheetViews>
  <sheetFormatPr defaultColWidth="9" defaultRowHeight="13.5" outlineLevelCol="3"/>
  <cols>
    <col min="2" max="2" width="6.15" customWidth="1"/>
    <col min="3" max="3" width="16.4416666666667" customWidth="1"/>
    <col min="4" max="4" width="48.4583333333333" customWidth="1"/>
  </cols>
  <sheetData>
    <row r="1" ht="50" customHeight="1" spans="1:4">
      <c r="A1" s="715" t="s">
        <v>451</v>
      </c>
      <c r="B1" s="824"/>
      <c r="C1" s="824"/>
      <c r="D1" s="824"/>
    </row>
    <row r="2" ht="30" customHeight="1" spans="1:4">
      <c r="A2" s="825" t="s">
        <v>452</v>
      </c>
      <c r="B2" s="825" t="s">
        <v>453</v>
      </c>
      <c r="C2" s="825" t="s">
        <v>454</v>
      </c>
      <c r="D2" s="825" t="s">
        <v>455</v>
      </c>
    </row>
    <row r="3" spans="1:4">
      <c r="A3" s="826" t="s">
        <v>456</v>
      </c>
      <c r="B3" s="827">
        <v>1</v>
      </c>
      <c r="C3" s="828" t="s">
        <v>457</v>
      </c>
      <c r="D3" s="829" t="s">
        <v>458</v>
      </c>
    </row>
    <row r="4" spans="1:4">
      <c r="A4" s="505"/>
      <c r="B4" s="827">
        <v>2</v>
      </c>
      <c r="C4" s="828" t="s">
        <v>459</v>
      </c>
      <c r="D4" s="829" t="s">
        <v>460</v>
      </c>
    </row>
    <row r="5" spans="1:4">
      <c r="A5" s="505"/>
      <c r="B5" s="827">
        <v>3</v>
      </c>
      <c r="C5" s="828" t="s">
        <v>461</v>
      </c>
      <c r="D5" s="829" t="s">
        <v>462</v>
      </c>
    </row>
    <row r="6" spans="1:4">
      <c r="A6" s="505"/>
      <c r="B6" s="827">
        <v>4</v>
      </c>
      <c r="C6" s="828" t="s">
        <v>463</v>
      </c>
      <c r="D6" s="829" t="s">
        <v>464</v>
      </c>
    </row>
    <row r="7" spans="1:4">
      <c r="A7" s="505"/>
      <c r="B7" s="827">
        <v>5</v>
      </c>
      <c r="C7" s="828" t="s">
        <v>465</v>
      </c>
      <c r="D7" s="829" t="s">
        <v>466</v>
      </c>
    </row>
    <row r="8" spans="1:4">
      <c r="A8" s="505"/>
      <c r="B8" s="827">
        <v>6</v>
      </c>
      <c r="C8" s="828" t="s">
        <v>467</v>
      </c>
      <c r="D8" s="829" t="s">
        <v>468</v>
      </c>
    </row>
    <row r="9" spans="1:4">
      <c r="A9" s="505"/>
      <c r="B9" s="827">
        <v>7</v>
      </c>
      <c r="C9" s="828" t="s">
        <v>469</v>
      </c>
      <c r="D9" s="829" t="s">
        <v>470</v>
      </c>
    </row>
    <row r="10" spans="1:4">
      <c r="A10" s="505"/>
      <c r="B10" s="827">
        <v>8</v>
      </c>
      <c r="C10" s="828" t="s">
        <v>471</v>
      </c>
      <c r="D10" s="829" t="s">
        <v>472</v>
      </c>
    </row>
    <row r="11" spans="1:4">
      <c r="A11" s="505"/>
      <c r="B11" s="827">
        <v>9</v>
      </c>
      <c r="C11" s="828" t="s">
        <v>473</v>
      </c>
      <c r="D11" s="829" t="s">
        <v>474</v>
      </c>
    </row>
    <row r="12" spans="1:4">
      <c r="A12" s="505"/>
      <c r="B12" s="827">
        <v>10</v>
      </c>
      <c r="C12" s="828" t="s">
        <v>475</v>
      </c>
      <c r="D12" s="829" t="s">
        <v>476</v>
      </c>
    </row>
    <row r="13" spans="1:4">
      <c r="A13" s="505"/>
      <c r="B13" s="827">
        <v>11</v>
      </c>
      <c r="C13" s="828" t="s">
        <v>477</v>
      </c>
      <c r="D13" s="829" t="s">
        <v>478</v>
      </c>
    </row>
    <row r="14" spans="1:4">
      <c r="A14" s="505"/>
      <c r="B14" s="827">
        <v>12</v>
      </c>
      <c r="C14" s="828" t="s">
        <v>479</v>
      </c>
      <c r="D14" s="829" t="s">
        <v>480</v>
      </c>
    </row>
    <row r="15" spans="1:4">
      <c r="A15" s="505"/>
      <c r="B15" s="827">
        <v>13</v>
      </c>
      <c r="C15" s="828" t="s">
        <v>481</v>
      </c>
      <c r="D15" s="829" t="s">
        <v>482</v>
      </c>
    </row>
    <row r="16" spans="1:4">
      <c r="A16" s="505"/>
      <c r="B16" s="827">
        <v>14</v>
      </c>
      <c r="C16" s="828" t="s">
        <v>483</v>
      </c>
      <c r="D16" s="829" t="s">
        <v>484</v>
      </c>
    </row>
    <row r="17" spans="1:4">
      <c r="A17" s="505"/>
      <c r="B17" s="827">
        <v>15</v>
      </c>
      <c r="C17" s="828" t="s">
        <v>485</v>
      </c>
      <c r="D17" s="829" t="s">
        <v>486</v>
      </c>
    </row>
    <row r="18" spans="1:4">
      <c r="A18" s="505"/>
      <c r="B18" s="827">
        <v>16</v>
      </c>
      <c r="C18" s="828" t="s">
        <v>487</v>
      </c>
      <c r="D18" s="829" t="s">
        <v>488</v>
      </c>
    </row>
    <row r="19" spans="1:4">
      <c r="A19" s="505"/>
      <c r="B19" s="827">
        <v>17</v>
      </c>
      <c r="C19" s="828" t="s">
        <v>489</v>
      </c>
      <c r="D19" s="829" t="s">
        <v>490</v>
      </c>
    </row>
    <row r="20" spans="1:4">
      <c r="A20" s="505"/>
      <c r="B20" s="827">
        <v>18</v>
      </c>
      <c r="C20" s="828" t="s">
        <v>491</v>
      </c>
      <c r="D20" s="829" t="s">
        <v>492</v>
      </c>
    </row>
    <row r="21" spans="1:4">
      <c r="A21" s="505"/>
      <c r="B21" s="827">
        <v>19</v>
      </c>
      <c r="C21" s="828" t="s">
        <v>493</v>
      </c>
      <c r="D21" s="829" t="s">
        <v>494</v>
      </c>
    </row>
    <row r="22" spans="1:4">
      <c r="A22" s="505"/>
      <c r="B22" s="827">
        <v>20</v>
      </c>
      <c r="C22" s="828" t="s">
        <v>495</v>
      </c>
      <c r="D22" s="829" t="s">
        <v>496</v>
      </c>
    </row>
    <row r="23" spans="1:4">
      <c r="A23" s="505"/>
      <c r="B23" s="827">
        <v>21</v>
      </c>
      <c r="C23" s="828" t="s">
        <v>497</v>
      </c>
      <c r="D23" s="829" t="s">
        <v>498</v>
      </c>
    </row>
    <row r="24" spans="1:4">
      <c r="A24" s="505"/>
      <c r="B24" s="827">
        <v>22</v>
      </c>
      <c r="C24" s="828" t="s">
        <v>499</v>
      </c>
      <c r="D24" s="829" t="s">
        <v>500</v>
      </c>
    </row>
    <row r="25" spans="1:4">
      <c r="A25" s="505"/>
      <c r="B25" s="827">
        <v>23</v>
      </c>
      <c r="C25" s="828" t="s">
        <v>501</v>
      </c>
      <c r="D25" s="829" t="s">
        <v>502</v>
      </c>
    </row>
    <row r="26" spans="1:4">
      <c r="A26" s="505"/>
      <c r="B26" s="827">
        <v>24</v>
      </c>
      <c r="C26" s="828" t="s">
        <v>503</v>
      </c>
      <c r="D26" s="829" t="s">
        <v>504</v>
      </c>
    </row>
    <row r="27" spans="1:4">
      <c r="A27" s="505"/>
      <c r="B27" s="827">
        <v>25</v>
      </c>
      <c r="C27" s="828" t="s">
        <v>505</v>
      </c>
      <c r="D27" s="829" t="s">
        <v>506</v>
      </c>
    </row>
    <row r="28" spans="1:4">
      <c r="A28" s="505"/>
      <c r="B28" s="827">
        <v>26</v>
      </c>
      <c r="C28" s="828" t="s">
        <v>507</v>
      </c>
      <c r="D28" s="829" t="s">
        <v>508</v>
      </c>
    </row>
    <row r="29" spans="1:4">
      <c r="A29" s="505"/>
      <c r="B29" s="827">
        <v>27</v>
      </c>
      <c r="C29" s="828" t="s">
        <v>509</v>
      </c>
      <c r="D29" s="829" t="s">
        <v>510</v>
      </c>
    </row>
    <row r="30" spans="1:4">
      <c r="A30" s="505"/>
      <c r="B30" s="827">
        <v>28</v>
      </c>
      <c r="C30" s="828" t="s">
        <v>511</v>
      </c>
      <c r="D30" s="829" t="s">
        <v>512</v>
      </c>
    </row>
    <row r="31" spans="1:4">
      <c r="A31" s="505"/>
      <c r="B31" s="827">
        <v>29</v>
      </c>
      <c r="C31" s="828" t="s">
        <v>513</v>
      </c>
      <c r="D31" s="829" t="s">
        <v>514</v>
      </c>
    </row>
    <row r="32" spans="1:4">
      <c r="A32" s="505"/>
      <c r="B32" s="827">
        <v>30</v>
      </c>
      <c r="C32" s="828" t="s">
        <v>515</v>
      </c>
      <c r="D32" s="829" t="s">
        <v>516</v>
      </c>
    </row>
    <row r="33" spans="1:4">
      <c r="A33" s="505"/>
      <c r="B33" s="827">
        <v>31</v>
      </c>
      <c r="C33" s="828" t="s">
        <v>517</v>
      </c>
      <c r="D33" s="829" t="s">
        <v>518</v>
      </c>
    </row>
    <row r="34" spans="1:4">
      <c r="A34" s="505"/>
      <c r="B34" s="827">
        <v>32</v>
      </c>
      <c r="C34" s="828" t="s">
        <v>519</v>
      </c>
      <c r="D34" s="829" t="s">
        <v>520</v>
      </c>
    </row>
    <row r="35" spans="1:4">
      <c r="A35" s="505"/>
      <c r="B35" s="827">
        <v>33</v>
      </c>
      <c r="C35" s="828" t="s">
        <v>521</v>
      </c>
      <c r="D35" s="829" t="s">
        <v>522</v>
      </c>
    </row>
    <row r="36" spans="1:4">
      <c r="A36" s="505"/>
      <c r="B36" s="827">
        <v>34</v>
      </c>
      <c r="C36" s="828" t="s">
        <v>523</v>
      </c>
      <c r="D36" s="829" t="s">
        <v>524</v>
      </c>
    </row>
    <row r="37" spans="1:4">
      <c r="A37" s="505"/>
      <c r="B37" s="827">
        <v>35</v>
      </c>
      <c r="C37" s="828" t="s">
        <v>525</v>
      </c>
      <c r="D37" s="829" t="s">
        <v>526</v>
      </c>
    </row>
    <row r="38" spans="1:4">
      <c r="A38" s="505"/>
      <c r="B38" s="827">
        <v>36</v>
      </c>
      <c r="C38" s="828" t="s">
        <v>527</v>
      </c>
      <c r="D38" s="829" t="s">
        <v>528</v>
      </c>
    </row>
    <row r="39" spans="1:4">
      <c r="A39" s="505"/>
      <c r="B39" s="827">
        <v>37</v>
      </c>
      <c r="C39" s="828" t="s">
        <v>529</v>
      </c>
      <c r="D39" s="829" t="s">
        <v>530</v>
      </c>
    </row>
    <row r="40" spans="1:4">
      <c r="A40" s="505"/>
      <c r="B40" s="827">
        <v>38</v>
      </c>
      <c r="C40" s="828" t="s">
        <v>531</v>
      </c>
      <c r="D40" s="829" t="s">
        <v>532</v>
      </c>
    </row>
    <row r="41" spans="1:4">
      <c r="A41" s="505"/>
      <c r="B41" s="827">
        <v>39</v>
      </c>
      <c r="C41" s="828" t="s">
        <v>533</v>
      </c>
      <c r="D41" s="829" t="s">
        <v>534</v>
      </c>
    </row>
    <row r="42" spans="1:4">
      <c r="A42" s="505"/>
      <c r="B42" s="827">
        <v>40</v>
      </c>
      <c r="C42" s="828" t="s">
        <v>535</v>
      </c>
      <c r="D42" s="829" t="s">
        <v>536</v>
      </c>
    </row>
    <row r="43" spans="1:4">
      <c r="A43" s="505"/>
      <c r="B43" s="827">
        <v>41</v>
      </c>
      <c r="C43" s="828" t="s">
        <v>537</v>
      </c>
      <c r="D43" s="829" t="s">
        <v>538</v>
      </c>
    </row>
    <row r="44" spans="1:4">
      <c r="A44" s="830" t="s">
        <v>539</v>
      </c>
      <c r="B44" s="831">
        <v>1</v>
      </c>
      <c r="C44" s="832" t="s">
        <v>540</v>
      </c>
      <c r="D44" s="833" t="s">
        <v>541</v>
      </c>
    </row>
    <row r="45" spans="1:4">
      <c r="A45" s="834"/>
      <c r="B45" s="831">
        <v>2</v>
      </c>
      <c r="C45" s="832" t="s">
        <v>542</v>
      </c>
      <c r="D45" s="833" t="s">
        <v>543</v>
      </c>
    </row>
    <row r="46" spans="1:4">
      <c r="A46" s="834"/>
      <c r="B46" s="831">
        <v>3</v>
      </c>
      <c r="C46" s="832" t="s">
        <v>544</v>
      </c>
      <c r="D46" s="833" t="s">
        <v>545</v>
      </c>
    </row>
    <row r="47" spans="1:4">
      <c r="A47" s="834"/>
      <c r="B47" s="831">
        <v>4</v>
      </c>
      <c r="C47" s="832" t="s">
        <v>546</v>
      </c>
      <c r="D47" s="833" t="s">
        <v>547</v>
      </c>
    </row>
    <row r="48" spans="1:4">
      <c r="A48" s="834"/>
      <c r="B48" s="831">
        <v>5</v>
      </c>
      <c r="C48" s="832" t="s">
        <v>548</v>
      </c>
      <c r="D48" s="833" t="s">
        <v>549</v>
      </c>
    </row>
    <row r="49" spans="1:4">
      <c r="A49" s="834"/>
      <c r="B49" s="831">
        <v>6</v>
      </c>
      <c r="C49" s="832" t="s">
        <v>550</v>
      </c>
      <c r="D49" s="833" t="s">
        <v>551</v>
      </c>
    </row>
    <row r="50" spans="1:4">
      <c r="A50" s="834"/>
      <c r="B50" s="831">
        <v>7</v>
      </c>
      <c r="C50" s="832" t="s">
        <v>552</v>
      </c>
      <c r="D50" s="833" t="s">
        <v>553</v>
      </c>
    </row>
    <row r="51" spans="1:4">
      <c r="A51" s="834"/>
      <c r="B51" s="831">
        <v>8</v>
      </c>
      <c r="C51" s="832" t="s">
        <v>554</v>
      </c>
      <c r="D51" s="833" t="s">
        <v>555</v>
      </c>
    </row>
    <row r="52" spans="1:4">
      <c r="A52" s="834"/>
      <c r="B52" s="831">
        <v>9</v>
      </c>
      <c r="C52" s="832" t="s">
        <v>556</v>
      </c>
      <c r="D52" s="833" t="s">
        <v>557</v>
      </c>
    </row>
    <row r="53" spans="1:4">
      <c r="A53" s="834"/>
      <c r="B53" s="831">
        <v>10</v>
      </c>
      <c r="C53" s="832" t="s">
        <v>558</v>
      </c>
      <c r="D53" s="833" t="s">
        <v>559</v>
      </c>
    </row>
    <row r="54" spans="1:4">
      <c r="A54" s="834"/>
      <c r="B54" s="831">
        <v>11</v>
      </c>
      <c r="C54" s="832" t="s">
        <v>485</v>
      </c>
      <c r="D54" s="833" t="s">
        <v>560</v>
      </c>
    </row>
  </sheetData>
  <mergeCells count="3">
    <mergeCell ref="A1:D1"/>
    <mergeCell ref="A3:A43"/>
    <mergeCell ref="A44:A5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7"/>
  <sheetViews>
    <sheetView zoomScale="115" zoomScaleNormal="115" workbookViewId="0">
      <pane ySplit="2" topLeftCell="A3" activePane="bottomLeft" state="frozen"/>
      <selection/>
      <selection pane="bottomLeft" activeCell="G25" sqref="G25"/>
    </sheetView>
  </sheetViews>
  <sheetFormatPr defaultColWidth="9" defaultRowHeight="13.5" outlineLevelCol="5"/>
  <cols>
    <col min="1" max="1" width="14.375" customWidth="1"/>
    <col min="2" max="2" width="6.125" style="793" customWidth="1"/>
    <col min="3" max="3" width="18.375" customWidth="1"/>
    <col min="4" max="5" width="70.625" customWidth="1"/>
    <col min="6" max="6" width="41" customWidth="1"/>
  </cols>
  <sheetData>
    <row r="1" ht="50" customHeight="1" spans="1:6">
      <c r="A1" s="794" t="s">
        <v>561</v>
      </c>
      <c r="B1" s="795"/>
      <c r="C1" s="796"/>
      <c r="D1" s="796"/>
      <c r="E1" s="796"/>
      <c r="F1" s="796"/>
    </row>
    <row r="2" ht="30" customHeight="1" spans="1:6">
      <c r="A2" s="797" t="s">
        <v>562</v>
      </c>
      <c r="B2" s="797" t="s">
        <v>453</v>
      </c>
      <c r="C2" s="797" t="s">
        <v>563</v>
      </c>
      <c r="D2" s="797" t="s">
        <v>564</v>
      </c>
      <c r="E2" s="797" t="s">
        <v>565</v>
      </c>
      <c r="F2" s="797" t="s">
        <v>566</v>
      </c>
    </row>
    <row r="3" ht="15" customHeight="1" spans="1:6">
      <c r="A3" s="798" t="s">
        <v>567</v>
      </c>
      <c r="B3" s="799">
        <v>1</v>
      </c>
      <c r="C3" s="800" t="s">
        <v>568</v>
      </c>
      <c r="D3" s="801" t="str">
        <f>"effect force_add_civic = "&amp;F3</f>
        <v>effect force_add_civic = civic_corvee_system</v>
      </c>
      <c r="E3" s="801" t="str">
        <f>"effect force_remove_civic = "&amp;F3</f>
        <v>effect force_remove_civic = civic_corvee_system</v>
      </c>
      <c r="F3" s="802" t="s">
        <v>569</v>
      </c>
    </row>
    <row r="4" ht="15" customHeight="1" spans="1:6">
      <c r="A4" s="798"/>
      <c r="B4" s="799">
        <v>2</v>
      </c>
      <c r="C4" s="802" t="s">
        <v>570</v>
      </c>
      <c r="D4" s="801" t="str">
        <f t="shared" ref="D4:D67" si="0">"effect force_add_civic = "&amp;F4</f>
        <v>effect force_add_civic = civic_imperial_cult</v>
      </c>
      <c r="E4" s="801" t="str">
        <f t="shared" ref="E4:E67" si="1">"effect force_remove_civic = "&amp;F4</f>
        <v>effect force_remove_civic = civic_imperial_cult</v>
      </c>
      <c r="F4" s="802" t="s">
        <v>571</v>
      </c>
    </row>
    <row r="5" ht="15" customHeight="1" spans="1:6">
      <c r="A5" s="798"/>
      <c r="B5" s="799">
        <v>3</v>
      </c>
      <c r="C5" s="803" t="s">
        <v>572</v>
      </c>
      <c r="D5" s="801" t="str">
        <f t="shared" si="0"/>
        <v>effect force_add_civic = civic_beacon_of_liberty</v>
      </c>
      <c r="E5" s="801" t="str">
        <f t="shared" si="1"/>
        <v>effect force_remove_civic = civic_beacon_of_liberty</v>
      </c>
      <c r="F5" s="802" t="s">
        <v>573</v>
      </c>
    </row>
    <row r="6" ht="15" customHeight="1" spans="1:6">
      <c r="A6" s="798"/>
      <c r="B6" s="799">
        <v>4</v>
      </c>
      <c r="C6" s="803" t="s">
        <v>574</v>
      </c>
      <c r="D6" s="801" t="str">
        <f t="shared" si="0"/>
        <v>effect force_add_civic = civic_exalted_priesthood</v>
      </c>
      <c r="E6" s="801" t="str">
        <f t="shared" si="1"/>
        <v>effect force_remove_civic = civic_exalted_priesthood</v>
      </c>
      <c r="F6" s="802" t="s">
        <v>575</v>
      </c>
    </row>
    <row r="7" ht="15" customHeight="1" spans="1:6">
      <c r="A7" s="798"/>
      <c r="B7" s="799">
        <v>5</v>
      </c>
      <c r="C7" s="803" t="s">
        <v>576</v>
      </c>
      <c r="D7" s="801" t="str">
        <f t="shared" si="0"/>
        <v>effect force_add_civic = civic_philosopher_king</v>
      </c>
      <c r="E7" s="801" t="str">
        <f t="shared" si="1"/>
        <v>effect force_remove_civic = civic_philosopher_king</v>
      </c>
      <c r="F7" s="802" t="s">
        <v>577</v>
      </c>
    </row>
    <row r="8" ht="15" customHeight="1" spans="1:6">
      <c r="A8" s="798"/>
      <c r="B8" s="799">
        <v>6</v>
      </c>
      <c r="C8" s="802" t="s">
        <v>578</v>
      </c>
      <c r="D8" s="801" t="str">
        <f t="shared" si="0"/>
        <v>effect force_add_civic = civic_meritocracy</v>
      </c>
      <c r="E8" s="801" t="str">
        <f t="shared" si="1"/>
        <v>effect force_remove_civic = civic_meritocracy</v>
      </c>
      <c r="F8" s="802" t="s">
        <v>579</v>
      </c>
    </row>
    <row r="9" ht="15" customHeight="1" spans="1:6">
      <c r="A9" s="798"/>
      <c r="B9" s="799">
        <v>7</v>
      </c>
      <c r="C9" s="802" t="s">
        <v>580</v>
      </c>
      <c r="D9" s="801" t="str">
        <f t="shared" si="0"/>
        <v>effect force_add_civic = civic_citizen_service</v>
      </c>
      <c r="E9" s="801" t="str">
        <f t="shared" si="1"/>
        <v>effect force_remove_civic = civic_citizen_service</v>
      </c>
      <c r="F9" s="802" t="s">
        <v>581</v>
      </c>
    </row>
    <row r="10" ht="15" customHeight="1" spans="1:6">
      <c r="A10" s="798"/>
      <c r="B10" s="799">
        <v>8</v>
      </c>
      <c r="C10" s="802" t="s">
        <v>582</v>
      </c>
      <c r="D10" s="801" t="str">
        <f t="shared" si="0"/>
        <v>effect force_add_civic = civic_technocracy</v>
      </c>
      <c r="E10" s="801" t="str">
        <f t="shared" si="1"/>
        <v>effect force_remove_civic = civic_technocracy</v>
      </c>
      <c r="F10" s="802" t="s">
        <v>583</v>
      </c>
    </row>
    <row r="11" ht="15" customHeight="1" spans="1:6">
      <c r="A11" s="798"/>
      <c r="B11" s="799">
        <v>9</v>
      </c>
      <c r="C11" s="802" t="s">
        <v>584</v>
      </c>
      <c r="D11" s="801" t="str">
        <f t="shared" si="0"/>
        <v>effect force_add_civic = civic_feudal_realm</v>
      </c>
      <c r="E11" s="801" t="str">
        <f t="shared" si="1"/>
        <v>effect force_remove_civic = civic_feudal_realm</v>
      </c>
      <c r="F11" s="802" t="s">
        <v>585</v>
      </c>
    </row>
    <row r="12" ht="15" customHeight="1" spans="1:6">
      <c r="A12" s="798"/>
      <c r="B12" s="799">
        <v>10</v>
      </c>
      <c r="C12" s="802" t="s">
        <v>586</v>
      </c>
      <c r="D12" s="801" t="str">
        <f t="shared" si="0"/>
        <v>effect force_add_civic = civic_police_state</v>
      </c>
      <c r="E12" s="801" t="str">
        <f t="shared" si="1"/>
        <v>effect force_remove_civic = civic_police_state</v>
      </c>
      <c r="F12" s="802" t="s">
        <v>587</v>
      </c>
    </row>
    <row r="13" ht="15" customHeight="1" spans="1:6">
      <c r="A13" s="798"/>
      <c r="B13" s="799">
        <v>11</v>
      </c>
      <c r="C13" s="802" t="s">
        <v>588</v>
      </c>
      <c r="D13" s="801" t="str">
        <f t="shared" si="0"/>
        <v>effect force_add_civic = civic_idealistic_foundation</v>
      </c>
      <c r="E13" s="801" t="str">
        <f t="shared" si="1"/>
        <v>effect force_remove_civic = civic_idealistic_foundation</v>
      </c>
      <c r="F13" s="802" t="s">
        <v>589</v>
      </c>
    </row>
    <row r="14" ht="15" customHeight="1" spans="1:6">
      <c r="A14" s="798"/>
      <c r="B14" s="799">
        <v>12</v>
      </c>
      <c r="C14" s="802" t="s">
        <v>590</v>
      </c>
      <c r="D14" s="801" t="str">
        <f t="shared" si="0"/>
        <v>effect force_add_civic = civic_environmentalist</v>
      </c>
      <c r="E14" s="801" t="str">
        <f t="shared" si="1"/>
        <v>effect force_remove_civic = civic_environmentalist</v>
      </c>
      <c r="F14" s="802" t="s">
        <v>591</v>
      </c>
    </row>
    <row r="15" ht="15" customHeight="1" spans="1:6">
      <c r="A15" s="798"/>
      <c r="B15" s="799">
        <v>13</v>
      </c>
      <c r="C15" s="802" t="s">
        <v>592</v>
      </c>
      <c r="D15" s="801" t="str">
        <f t="shared" si="0"/>
        <v>effect force_add_civic = civic_slaver_guilds</v>
      </c>
      <c r="E15" s="801" t="str">
        <f t="shared" si="1"/>
        <v>effect force_remove_civic = civic_slaver_guilds</v>
      </c>
      <c r="F15" s="802" t="s">
        <v>593</v>
      </c>
    </row>
    <row r="16" ht="15" customHeight="1" spans="1:6">
      <c r="A16" s="798"/>
      <c r="B16" s="799">
        <v>14</v>
      </c>
      <c r="C16" s="802" t="s">
        <v>594</v>
      </c>
      <c r="D16" s="801" t="str">
        <f t="shared" si="0"/>
        <v>effect force_add_civic = civic_inwards_perfection</v>
      </c>
      <c r="E16" s="801" t="str">
        <f t="shared" si="1"/>
        <v>effect force_remove_civic = civic_inwards_perfection</v>
      </c>
      <c r="F16" s="802" t="s">
        <v>595</v>
      </c>
    </row>
    <row r="17" ht="15" customHeight="1" spans="1:6">
      <c r="A17" s="798"/>
      <c r="B17" s="799">
        <v>15</v>
      </c>
      <c r="C17" s="802" t="s">
        <v>596</v>
      </c>
      <c r="D17" s="801" t="str">
        <f t="shared" si="0"/>
        <v>effect force_add_civic = civic_warrior_culture</v>
      </c>
      <c r="E17" s="801" t="str">
        <f t="shared" si="1"/>
        <v>effect force_remove_civic = civic_warrior_culture</v>
      </c>
      <c r="F17" s="802" t="s">
        <v>597</v>
      </c>
    </row>
    <row r="18" ht="15" customHeight="1" spans="1:6">
      <c r="A18" s="798"/>
      <c r="B18" s="799">
        <v>16</v>
      </c>
      <c r="C18" s="802" t="s">
        <v>598</v>
      </c>
      <c r="D18" s="801" t="str">
        <f t="shared" si="0"/>
        <v>effect force_add_civic = civic_distinguished_admiralty</v>
      </c>
      <c r="E18" s="801" t="str">
        <f t="shared" si="1"/>
        <v>effect force_remove_civic = civic_distinguished_admiralty</v>
      </c>
      <c r="F18" s="802" t="s">
        <v>599</v>
      </c>
    </row>
    <row r="19" ht="15" customHeight="1" spans="1:6">
      <c r="A19" s="798"/>
      <c r="B19" s="799">
        <v>17</v>
      </c>
      <c r="C19" s="802" t="s">
        <v>600</v>
      </c>
      <c r="D19" s="801" t="str">
        <f t="shared" si="0"/>
        <v>effect force_add_civic = civic_free_haven</v>
      </c>
      <c r="E19" s="801" t="str">
        <f t="shared" si="1"/>
        <v>effect force_remove_civic = civic_free_haven</v>
      </c>
      <c r="F19" s="802" t="s">
        <v>601</v>
      </c>
    </row>
    <row r="20" ht="15" customHeight="1" spans="1:6">
      <c r="A20" s="798"/>
      <c r="B20" s="799">
        <v>18</v>
      </c>
      <c r="C20" s="802" t="s">
        <v>602</v>
      </c>
      <c r="D20" s="801" t="str">
        <f t="shared" si="0"/>
        <v>effect force_add_civic = civic_cutthroat_politics</v>
      </c>
      <c r="E20" s="801" t="str">
        <f t="shared" si="1"/>
        <v>effect force_remove_civic = civic_cutthroat_politics</v>
      </c>
      <c r="F20" s="802" t="s">
        <v>603</v>
      </c>
    </row>
    <row r="21" ht="15" customHeight="1" spans="1:6">
      <c r="A21" s="798"/>
      <c r="B21" s="799">
        <v>19</v>
      </c>
      <c r="C21" s="802" t="s">
        <v>604</v>
      </c>
      <c r="D21" s="801" t="str">
        <f t="shared" si="0"/>
        <v>effect force_add_civic = civic_corporate_dominion</v>
      </c>
      <c r="E21" s="801" t="str">
        <f t="shared" si="1"/>
        <v>effect force_remove_civic = civic_corporate_dominion</v>
      </c>
      <c r="F21" s="802" t="s">
        <v>605</v>
      </c>
    </row>
    <row r="22" ht="15" customHeight="1" spans="1:6">
      <c r="A22" s="798"/>
      <c r="B22" s="799">
        <v>20</v>
      </c>
      <c r="C22" s="802" t="s">
        <v>606</v>
      </c>
      <c r="D22" s="801" t="str">
        <f t="shared" si="0"/>
        <v>effect force_add_civic = civic_agrarian_idyll</v>
      </c>
      <c r="E22" s="801" t="str">
        <f t="shared" si="1"/>
        <v>effect force_remove_civic = civic_agrarian_idyll</v>
      </c>
      <c r="F22" s="802" t="s">
        <v>607</v>
      </c>
    </row>
    <row r="23" ht="15" customHeight="1" spans="1:6">
      <c r="A23" s="798"/>
      <c r="B23" s="799">
        <v>21</v>
      </c>
      <c r="C23" s="802" t="s">
        <v>608</v>
      </c>
      <c r="D23" s="801" t="str">
        <f t="shared" si="0"/>
        <v>effect force_add_civic = civic_shadow_council</v>
      </c>
      <c r="E23" s="801" t="str">
        <f t="shared" si="1"/>
        <v>effect force_remove_civic = civic_shadow_council</v>
      </c>
      <c r="F23" s="802" t="s">
        <v>609</v>
      </c>
    </row>
    <row r="24" ht="15" customHeight="1" spans="1:6">
      <c r="A24" s="798"/>
      <c r="B24" s="799">
        <v>22</v>
      </c>
      <c r="C24" s="802" t="s">
        <v>610</v>
      </c>
      <c r="D24" s="801" t="str">
        <f t="shared" si="0"/>
        <v>effect force_add_civic = civic_mining_guilds</v>
      </c>
      <c r="E24" s="801" t="str">
        <f t="shared" si="1"/>
        <v>effect force_remove_civic = civic_mining_guilds</v>
      </c>
      <c r="F24" s="802" t="s">
        <v>611</v>
      </c>
    </row>
    <row r="25" ht="15" customHeight="1" spans="1:6">
      <c r="A25" s="798"/>
      <c r="B25" s="799">
        <v>23</v>
      </c>
      <c r="C25" s="802" t="s">
        <v>612</v>
      </c>
      <c r="D25" s="801" t="str">
        <f t="shared" si="0"/>
        <v>effect force_add_civic = civic_parliamentary_system</v>
      </c>
      <c r="E25" s="801" t="str">
        <f t="shared" si="1"/>
        <v>effect force_remove_civic = civic_parliamentary_system</v>
      </c>
      <c r="F25" s="802" t="s">
        <v>613</v>
      </c>
    </row>
    <row r="26" ht="15" customHeight="1" spans="1:6">
      <c r="A26" s="798"/>
      <c r="B26" s="799">
        <v>24</v>
      </c>
      <c r="C26" s="802" t="s">
        <v>614</v>
      </c>
      <c r="D26" s="801" t="str">
        <f t="shared" si="0"/>
        <v>effect force_add_civic = civic_efficient_bureaucracy</v>
      </c>
      <c r="E26" s="801" t="str">
        <f t="shared" si="1"/>
        <v>effect force_remove_civic = civic_efficient_bureaucracy</v>
      </c>
      <c r="F26" s="802" t="s">
        <v>615</v>
      </c>
    </row>
    <row r="27" ht="15" customHeight="1" spans="1:6">
      <c r="A27" s="798"/>
      <c r="B27" s="799">
        <v>25</v>
      </c>
      <c r="C27" s="802" t="s">
        <v>616</v>
      </c>
      <c r="D27" s="801" t="str">
        <f t="shared" si="0"/>
        <v>effect force_add_civic = civic_nationalistic_zeal</v>
      </c>
      <c r="E27" s="801" t="str">
        <f t="shared" si="1"/>
        <v>effect force_remove_civic = civic_nationalistic_zeal</v>
      </c>
      <c r="F27" s="802" t="s">
        <v>617</v>
      </c>
    </row>
    <row r="28" ht="15" customHeight="1" spans="1:6">
      <c r="A28" s="798"/>
      <c r="B28" s="799">
        <v>26</v>
      </c>
      <c r="C28" s="802" t="s">
        <v>618</v>
      </c>
      <c r="D28" s="801" t="str">
        <f t="shared" si="0"/>
        <v>effect force_add_civic = civic_functional_architecture</v>
      </c>
      <c r="E28" s="801" t="str">
        <f t="shared" si="1"/>
        <v>effect force_remove_civic = civic_functional_architecture</v>
      </c>
      <c r="F28" s="802" t="s">
        <v>619</v>
      </c>
    </row>
    <row r="29" ht="15" customHeight="1" spans="1:6">
      <c r="A29" s="798"/>
      <c r="B29" s="799">
        <v>27</v>
      </c>
      <c r="C29" s="802" t="s">
        <v>620</v>
      </c>
      <c r="D29" s="801" t="str">
        <f t="shared" si="0"/>
        <v>effect force_add_civic = civic_aristocratic_elite</v>
      </c>
      <c r="E29" s="801" t="str">
        <f t="shared" si="1"/>
        <v>effect force_remove_civic = civic_aristocratic_elite</v>
      </c>
      <c r="F29" s="802" t="s">
        <v>621</v>
      </c>
    </row>
    <row r="30" ht="15" customHeight="1" spans="1:6">
      <c r="A30" s="798"/>
      <c r="B30" s="799">
        <v>28</v>
      </c>
      <c r="C30" s="802" t="s">
        <v>622</v>
      </c>
      <c r="D30" s="801" t="str">
        <f t="shared" si="0"/>
        <v>effect force_add_civic = civic_shared_burden</v>
      </c>
      <c r="E30" s="801" t="str">
        <f t="shared" si="1"/>
        <v>effect force_remove_civic = civic_shared_burden</v>
      </c>
      <c r="F30" s="802" t="s">
        <v>623</v>
      </c>
    </row>
    <row r="31" ht="15" customHeight="1" spans="1:6">
      <c r="A31" s="798"/>
      <c r="B31" s="799">
        <v>29</v>
      </c>
      <c r="C31" s="802" t="s">
        <v>624</v>
      </c>
      <c r="D31" s="801" t="str">
        <f t="shared" si="0"/>
        <v>effect force_add_civic = civic_fanatic_purifiers</v>
      </c>
      <c r="E31" s="801" t="str">
        <f t="shared" si="1"/>
        <v>effect force_remove_civic = civic_fanatic_purifiers</v>
      </c>
      <c r="F31" s="802" t="s">
        <v>625</v>
      </c>
    </row>
    <row r="32" ht="15" customHeight="1" spans="1:6">
      <c r="A32" s="798"/>
      <c r="B32" s="799">
        <v>30</v>
      </c>
      <c r="C32" s="802" t="s">
        <v>626</v>
      </c>
      <c r="D32" s="801" t="str">
        <f t="shared" si="0"/>
        <v>effect force_add_civic = civic_barbaric_despoilers</v>
      </c>
      <c r="E32" s="801" t="str">
        <f t="shared" si="1"/>
        <v>effect force_remove_civic = civic_barbaric_despoilers</v>
      </c>
      <c r="F32" s="802" t="s">
        <v>627</v>
      </c>
    </row>
    <row r="33" ht="15" customHeight="1" spans="1:6">
      <c r="A33" s="798"/>
      <c r="B33" s="799">
        <v>31</v>
      </c>
      <c r="C33" s="802" t="s">
        <v>628</v>
      </c>
      <c r="D33" s="801" t="str">
        <f t="shared" si="0"/>
        <v>effect force_add_civic = civic_byzantine_bureaucracy</v>
      </c>
      <c r="E33" s="801" t="str">
        <f t="shared" si="1"/>
        <v>effect force_remove_civic = civic_byzantine_bureaucracy</v>
      </c>
      <c r="F33" s="802" t="s">
        <v>629</v>
      </c>
    </row>
    <row r="34" ht="15" customHeight="1" spans="1:6">
      <c r="A34" s="798"/>
      <c r="B34" s="799">
        <v>32</v>
      </c>
      <c r="C34" s="802" t="s">
        <v>630</v>
      </c>
      <c r="D34" s="801" t="str">
        <f t="shared" si="0"/>
        <v>effect force_add_civic = civic_merchant_guilds</v>
      </c>
      <c r="E34" s="801" t="str">
        <f t="shared" si="1"/>
        <v>effect force_remove_civic = civic_merchant_guilds</v>
      </c>
      <c r="F34" s="802" t="s">
        <v>631</v>
      </c>
    </row>
    <row r="35" ht="15" customHeight="1" spans="1:6">
      <c r="A35" s="798"/>
      <c r="B35" s="799">
        <v>33</v>
      </c>
      <c r="C35" s="802" t="s">
        <v>632</v>
      </c>
      <c r="D35" s="801" t="str">
        <f t="shared" si="0"/>
        <v>effect force_add_civic = civic_reanimated_armies</v>
      </c>
      <c r="E35" s="801" t="str">
        <f t="shared" si="1"/>
        <v>effect force_remove_civic = civic_reanimated_armies</v>
      </c>
      <c r="F35" s="802" t="s">
        <v>633</v>
      </c>
    </row>
    <row r="36" ht="15" customHeight="1" spans="1:6">
      <c r="A36" s="798"/>
      <c r="B36" s="799">
        <v>34</v>
      </c>
      <c r="C36" s="802" t="s">
        <v>634</v>
      </c>
      <c r="D36" s="801" t="str">
        <f t="shared" si="0"/>
        <v>effect force_add_civic = civic_diplomatic_corps</v>
      </c>
      <c r="E36" s="801" t="str">
        <f t="shared" si="1"/>
        <v>effect force_remove_civic = civic_diplomatic_corps</v>
      </c>
      <c r="F36" s="802" t="s">
        <v>635</v>
      </c>
    </row>
    <row r="37" ht="15" customHeight="1" spans="1:6">
      <c r="A37" s="798"/>
      <c r="B37" s="799">
        <v>35</v>
      </c>
      <c r="C37" s="802" t="s">
        <v>636</v>
      </c>
      <c r="D37" s="801" t="str">
        <f t="shared" si="0"/>
        <v>effect force_add_civic = civic_death_cult</v>
      </c>
      <c r="E37" s="801" t="str">
        <f t="shared" si="1"/>
        <v>effect force_remove_civic = civic_death_cult</v>
      </c>
      <c r="F37" s="802" t="s">
        <v>637</v>
      </c>
    </row>
    <row r="38" ht="15" customHeight="1" spans="1:6">
      <c r="A38" s="798"/>
      <c r="B38" s="799">
        <v>36</v>
      </c>
      <c r="C38" s="802" t="s">
        <v>638</v>
      </c>
      <c r="D38" s="801" t="str">
        <f t="shared" si="0"/>
        <v>effect force_add_civic = civic_memorialist</v>
      </c>
      <c r="E38" s="801" t="str">
        <f t="shared" si="1"/>
        <v>effect force_remove_civic = civic_memorialist</v>
      </c>
      <c r="F38" s="802" t="s">
        <v>639</v>
      </c>
    </row>
    <row r="39" ht="15" customHeight="1" spans="1:6">
      <c r="A39" s="798"/>
      <c r="B39" s="799">
        <v>37</v>
      </c>
      <c r="C39" s="802" t="s">
        <v>640</v>
      </c>
      <c r="D39" s="801" t="str">
        <f t="shared" si="0"/>
        <v>effect force_add_civic = civic_catalytic_processing</v>
      </c>
      <c r="E39" s="801" t="str">
        <f t="shared" si="1"/>
        <v>effect force_remove_civic = civic_catalytic_processing</v>
      </c>
      <c r="F39" s="802" t="s">
        <v>641</v>
      </c>
    </row>
    <row r="40" ht="15" customHeight="1" spans="1:6">
      <c r="A40" s="798"/>
      <c r="B40" s="799">
        <v>38</v>
      </c>
      <c r="C40" s="802" t="s">
        <v>642</v>
      </c>
      <c r="D40" s="801" t="str">
        <f t="shared" si="0"/>
        <v>effect force_add_civic = civic_crafters</v>
      </c>
      <c r="E40" s="801" t="str">
        <f t="shared" si="1"/>
        <v>effect force_remove_civic = civic_crafters</v>
      </c>
      <c r="F40" s="802" t="s">
        <v>643</v>
      </c>
    </row>
    <row r="41" ht="15" customHeight="1" spans="1:6">
      <c r="A41" s="798"/>
      <c r="B41" s="799">
        <v>39</v>
      </c>
      <c r="C41" s="802" t="s">
        <v>644</v>
      </c>
      <c r="D41" s="801" t="str">
        <f t="shared" si="0"/>
        <v>effect force_add_civic = civic_pleasure_seekers</v>
      </c>
      <c r="E41" s="801" t="str">
        <f t="shared" si="1"/>
        <v>effect force_remove_civic = civic_pleasure_seekers</v>
      </c>
      <c r="F41" s="802" t="s">
        <v>645</v>
      </c>
    </row>
    <row r="42" ht="15" customHeight="1" spans="1:6">
      <c r="A42" s="798"/>
      <c r="B42" s="799">
        <v>40</v>
      </c>
      <c r="C42" s="802" t="s">
        <v>646</v>
      </c>
      <c r="D42" s="801" t="str">
        <f t="shared" si="0"/>
        <v>effect force_add_civic = civic_idyllic_bloom</v>
      </c>
      <c r="E42" s="801" t="str">
        <f t="shared" si="1"/>
        <v>effect force_remove_civic = civic_idyllic_bloom</v>
      </c>
      <c r="F42" s="802" t="s">
        <v>647</v>
      </c>
    </row>
    <row r="43" ht="15" customHeight="1" spans="1:6">
      <c r="A43" s="798"/>
      <c r="B43" s="799">
        <v>41</v>
      </c>
      <c r="C43" s="802" t="s">
        <v>648</v>
      </c>
      <c r="D43" s="801" t="str">
        <f t="shared" si="0"/>
        <v>effect force_add_civic = civic_anglers</v>
      </c>
      <c r="E43" s="801" t="str">
        <f t="shared" si="1"/>
        <v>effect force_remove_civic = civic_anglers</v>
      </c>
      <c r="F43" s="802" t="s">
        <v>649</v>
      </c>
    </row>
    <row r="44" ht="15" customHeight="1" spans="1:6">
      <c r="A44" s="798"/>
      <c r="B44" s="799">
        <v>42</v>
      </c>
      <c r="C44" s="802" t="s">
        <v>650</v>
      </c>
      <c r="D44" s="801" t="str">
        <f t="shared" si="0"/>
        <v>effect force_add_civic = civic_machine_anglers</v>
      </c>
      <c r="E44" s="801" t="str">
        <f t="shared" si="1"/>
        <v>effect force_remove_civic = civic_machine_anglers</v>
      </c>
      <c r="F44" s="802" t="s">
        <v>651</v>
      </c>
    </row>
    <row r="45" ht="15" customHeight="1" spans="1:6">
      <c r="A45" s="798"/>
      <c r="B45" s="799">
        <v>43</v>
      </c>
      <c r="C45" s="802" t="s">
        <v>652</v>
      </c>
      <c r="D45" s="801" t="str">
        <f t="shared" si="0"/>
        <v>effect force_add_civic = civic_pompous_purists</v>
      </c>
      <c r="E45" s="801" t="str">
        <f t="shared" si="1"/>
        <v>effect force_remove_civic = civic_pompous_purists</v>
      </c>
      <c r="F45" s="802" t="s">
        <v>653</v>
      </c>
    </row>
    <row r="46" ht="15" customHeight="1" spans="1:6">
      <c r="A46" s="798"/>
      <c r="B46" s="799">
        <v>44</v>
      </c>
      <c r="C46" s="802" t="s">
        <v>654</v>
      </c>
      <c r="D46" s="801" t="str">
        <f t="shared" si="0"/>
        <v>effect force_add_civic = civic_toxic_baths</v>
      </c>
      <c r="E46" s="801" t="str">
        <f t="shared" si="1"/>
        <v>effect force_remove_civic = civic_toxic_baths</v>
      </c>
      <c r="F46" s="802" t="s">
        <v>655</v>
      </c>
    </row>
    <row r="47" ht="15" customHeight="1" spans="1:6">
      <c r="A47" s="798"/>
      <c r="B47" s="799">
        <v>45</v>
      </c>
      <c r="C47" s="802" t="s">
        <v>656</v>
      </c>
      <c r="D47" s="801" t="str">
        <f t="shared" si="0"/>
        <v>effect force_add_civic = civic_relentless_industrialists</v>
      </c>
      <c r="E47" s="801" t="str">
        <f t="shared" si="1"/>
        <v>effect force_remove_civic = civic_relentless_industrialists</v>
      </c>
      <c r="F47" s="802" t="s">
        <v>657</v>
      </c>
    </row>
    <row r="48" ht="15" customHeight="1" spans="1:6">
      <c r="A48" s="798"/>
      <c r="B48" s="799">
        <v>46</v>
      </c>
      <c r="C48" s="802" t="s">
        <v>658</v>
      </c>
      <c r="D48" s="801" t="str">
        <f t="shared" si="0"/>
        <v>effect force_add_civic = civic_scavengers</v>
      </c>
      <c r="E48" s="801" t="str">
        <f t="shared" si="1"/>
        <v>effect force_remove_civic = civic_scavengers</v>
      </c>
      <c r="F48" s="802" t="s">
        <v>659</v>
      </c>
    </row>
    <row r="49" ht="15" customHeight="1" spans="1:6">
      <c r="A49" s="798"/>
      <c r="B49" s="799">
        <v>47</v>
      </c>
      <c r="C49" s="802" t="s">
        <v>660</v>
      </c>
      <c r="D49" s="801" t="str">
        <f t="shared" si="0"/>
        <v>effect force_add_civic = civic_ascensionists</v>
      </c>
      <c r="E49" s="801" t="str">
        <f t="shared" si="1"/>
        <v>effect force_remove_civic = civic_ascensionists</v>
      </c>
      <c r="F49" s="802" t="s">
        <v>661</v>
      </c>
    </row>
    <row r="50" ht="15" customHeight="1" spans="1:6">
      <c r="A50" s="798"/>
      <c r="B50" s="799">
        <v>48</v>
      </c>
      <c r="C50" s="802" t="s">
        <v>662</v>
      </c>
      <c r="D50" s="801" t="str">
        <f t="shared" si="0"/>
        <v>effect force_add_civic = civic_memory_vault</v>
      </c>
      <c r="E50" s="801" t="str">
        <f t="shared" si="1"/>
        <v>effect force_remove_civic = civic_memory_vault</v>
      </c>
      <c r="F50" s="802" t="s">
        <v>663</v>
      </c>
    </row>
    <row r="51" ht="15" customHeight="1" spans="1:6">
      <c r="A51" s="798"/>
      <c r="B51" s="799">
        <v>49</v>
      </c>
      <c r="C51" s="802" t="s">
        <v>664</v>
      </c>
      <c r="D51" s="801" t="str">
        <f t="shared" si="0"/>
        <v>effect force_add_civic = civic_crusader_spirit</v>
      </c>
      <c r="E51" s="801" t="str">
        <f t="shared" si="1"/>
        <v>effect force_remove_civic = civic_crusader_spirit</v>
      </c>
      <c r="F51" s="802" t="s">
        <v>665</v>
      </c>
    </row>
    <row r="52" ht="15" customHeight="1" spans="1:6">
      <c r="A52" s="798"/>
      <c r="B52" s="799">
        <v>50</v>
      </c>
      <c r="C52" s="802" t="s">
        <v>666</v>
      </c>
      <c r="D52" s="801" t="str">
        <f t="shared" si="0"/>
        <v>effect force_add_civic = civic_eager_explorers</v>
      </c>
      <c r="E52" s="801" t="str">
        <f t="shared" si="1"/>
        <v>effect force_remove_civic = civic_eager_explorers</v>
      </c>
      <c r="F52" s="802" t="s">
        <v>667</v>
      </c>
    </row>
    <row r="53" ht="15" customHeight="1" spans="1:6">
      <c r="A53" s="798"/>
      <c r="B53" s="799">
        <v>51</v>
      </c>
      <c r="C53" s="802" t="s">
        <v>668</v>
      </c>
      <c r="D53" s="801" t="str">
        <f t="shared" si="0"/>
        <v>effect force_add_civic = civic_hyperspace_specialty</v>
      </c>
      <c r="E53" s="801" t="str">
        <f t="shared" si="1"/>
        <v>effect force_remove_civic = civic_hyperspace_specialty</v>
      </c>
      <c r="F53" s="802" t="s">
        <v>669</v>
      </c>
    </row>
    <row r="54" ht="15" customHeight="1" spans="1:6">
      <c r="A54" s="798"/>
      <c r="B54" s="799">
        <v>52</v>
      </c>
      <c r="C54" s="802" t="s">
        <v>670</v>
      </c>
      <c r="D54" s="801" t="str">
        <f t="shared" si="0"/>
        <v>effect force_add_civic = civic_dimensional_worship</v>
      </c>
      <c r="E54" s="801" t="str">
        <f t="shared" si="1"/>
        <v>effect force_remove_civic = civic_dimensional_worship</v>
      </c>
      <c r="F54" s="802" t="s">
        <v>671</v>
      </c>
    </row>
    <row r="55" ht="15" customHeight="1" spans="1:6">
      <c r="A55" s="798"/>
      <c r="B55" s="799">
        <v>53</v>
      </c>
      <c r="C55" s="802" t="s">
        <v>672</v>
      </c>
      <c r="D55" s="801" t="str">
        <f t="shared" si="0"/>
        <v>effect force_add_civic = civic_heroic_tales</v>
      </c>
      <c r="E55" s="801" t="str">
        <f t="shared" si="1"/>
        <v>effect force_remove_civic = civic_heroic_tales</v>
      </c>
      <c r="F55" s="802" t="s">
        <v>673</v>
      </c>
    </row>
    <row r="56" ht="15" customHeight="1" spans="1:6">
      <c r="A56" s="798"/>
      <c r="B56" s="799">
        <v>54</v>
      </c>
      <c r="C56" s="802" t="s">
        <v>674</v>
      </c>
      <c r="D56" s="801" t="str">
        <f t="shared" si="0"/>
        <v>effect force_add_civic = civic_dystopian_society</v>
      </c>
      <c r="E56" s="801" t="str">
        <f t="shared" si="1"/>
        <v>effect force_remove_civic = civic_dystopian_society</v>
      </c>
      <c r="F56" s="802" t="s">
        <v>675</v>
      </c>
    </row>
    <row r="57" ht="15" customHeight="1" spans="1:6">
      <c r="A57" s="798"/>
      <c r="B57" s="799">
        <v>55</v>
      </c>
      <c r="C57" s="802" t="s">
        <v>676</v>
      </c>
      <c r="D57" s="801" t="str">
        <f t="shared" si="0"/>
        <v>effect force_add_civic = civic_selective_kinship</v>
      </c>
      <c r="E57" s="801" t="str">
        <f t="shared" si="1"/>
        <v>effect force_remove_civic = civic_selective_kinship</v>
      </c>
      <c r="F57" s="802" t="s">
        <v>677</v>
      </c>
    </row>
    <row r="58" ht="15" customHeight="1" spans="1:6">
      <c r="A58" s="798"/>
      <c r="B58" s="799">
        <v>56</v>
      </c>
      <c r="C58" s="802" t="s">
        <v>678</v>
      </c>
      <c r="D58" s="801" t="str">
        <f t="shared" si="0"/>
        <v>effect force_add_civic = civic_dark_consortium</v>
      </c>
      <c r="E58" s="801" t="str">
        <f t="shared" si="1"/>
        <v>effect force_remove_civic = civic_dark_consortium</v>
      </c>
      <c r="F58" s="802" t="s">
        <v>679</v>
      </c>
    </row>
    <row r="59" ht="15" customHeight="1" spans="1:6">
      <c r="A59" s="798"/>
      <c r="B59" s="799">
        <v>57</v>
      </c>
      <c r="C59" s="802" t="s">
        <v>680</v>
      </c>
      <c r="D59" s="801" t="str">
        <f t="shared" si="0"/>
        <v>effect force_add_civic = civic_natural_design</v>
      </c>
      <c r="E59" s="801" t="str">
        <f t="shared" si="1"/>
        <v>effect force_remove_civic = civic_natural_design</v>
      </c>
      <c r="F59" s="802" t="s">
        <v>681</v>
      </c>
    </row>
    <row r="60" ht="15" customHeight="1" spans="1:6">
      <c r="A60" s="798"/>
      <c r="B60" s="799">
        <v>58</v>
      </c>
      <c r="C60" s="802" t="s">
        <v>682</v>
      </c>
      <c r="D60" s="801" t="str">
        <f t="shared" si="0"/>
        <v>effect force_add_civic = civic_sovereign_guardianship</v>
      </c>
      <c r="E60" s="801" t="str">
        <f t="shared" si="1"/>
        <v>effect force_remove_civic = civic_sovereign_guardianship</v>
      </c>
      <c r="F60" s="802" t="s">
        <v>683</v>
      </c>
    </row>
    <row r="61" ht="15" customHeight="1" spans="1:6">
      <c r="A61" s="798"/>
      <c r="B61" s="799">
        <v>59</v>
      </c>
      <c r="C61" s="802" t="s">
        <v>684</v>
      </c>
      <c r="D61" s="801" t="str">
        <f t="shared" si="0"/>
        <v>effect force_add_civic = civic_guided_sapience</v>
      </c>
      <c r="E61" s="801" t="str">
        <f t="shared" si="1"/>
        <v>effect force_remove_civic = civic_guided_sapience</v>
      </c>
      <c r="F61" s="802" t="s">
        <v>685</v>
      </c>
    </row>
    <row r="62" ht="15" customHeight="1" spans="1:6">
      <c r="A62" s="798"/>
      <c r="B62" s="799">
        <v>60</v>
      </c>
      <c r="C62" s="802" t="s">
        <v>686</v>
      </c>
      <c r="D62" s="801" t="str">
        <f t="shared" si="0"/>
        <v>effect force_add_civic = civic_toxic_baths_individual_machine</v>
      </c>
      <c r="E62" s="801" t="str">
        <f t="shared" si="1"/>
        <v>effect force_remove_civic = civic_toxic_baths_individual_machine</v>
      </c>
      <c r="F62" s="802" t="s">
        <v>687</v>
      </c>
    </row>
    <row r="63" ht="15" customHeight="1" spans="1:6">
      <c r="A63" s="798"/>
      <c r="B63" s="799">
        <v>61</v>
      </c>
      <c r="C63" s="802" t="s">
        <v>688</v>
      </c>
      <c r="D63" s="801" t="str">
        <f t="shared" si="0"/>
        <v>effect force_add_civic = civic_individual_machine_replication</v>
      </c>
      <c r="E63" s="801" t="str">
        <f t="shared" si="1"/>
        <v>effect force_remove_civic = civic_individual_machine_replication</v>
      </c>
      <c r="F63" s="802" t="s">
        <v>689</v>
      </c>
    </row>
    <row r="64" ht="15" customHeight="1" spans="1:6">
      <c r="A64" s="798"/>
      <c r="B64" s="799">
        <v>62</v>
      </c>
      <c r="C64" s="802" t="s">
        <v>690</v>
      </c>
      <c r="D64" s="801" t="str">
        <f t="shared" si="0"/>
        <v>effect force_add_civic = civic_individual_machine_predictive_analysis</v>
      </c>
      <c r="E64" s="801" t="str">
        <f t="shared" si="1"/>
        <v>effect force_remove_civic = civic_individual_machine_predictive_analysis</v>
      </c>
      <c r="F64" s="802" t="s">
        <v>691</v>
      </c>
    </row>
    <row r="65" ht="15" customHeight="1" spans="1:6">
      <c r="A65" s="798"/>
      <c r="B65" s="799">
        <v>63</v>
      </c>
      <c r="C65" s="802" t="s">
        <v>692</v>
      </c>
      <c r="D65" s="801" t="str">
        <f t="shared" si="0"/>
        <v>effect force_add_civic = civic_individual_machine_warbots</v>
      </c>
      <c r="E65" s="801" t="str">
        <f t="shared" si="1"/>
        <v>effect force_remove_civic = civic_individual_machine_warbots</v>
      </c>
      <c r="F65" s="802" t="s">
        <v>693</v>
      </c>
    </row>
    <row r="66" ht="15" customHeight="1" spans="1:6">
      <c r="A66" s="798"/>
      <c r="B66" s="799">
        <v>64</v>
      </c>
      <c r="C66" s="802" t="s">
        <v>694</v>
      </c>
      <c r="D66" s="801" t="str">
        <f t="shared" si="0"/>
        <v>effect force_add_civic = civic_astrometeorology</v>
      </c>
      <c r="E66" s="801" t="str">
        <f t="shared" si="1"/>
        <v>effect force_remove_civic = civic_astrometeorology</v>
      </c>
      <c r="F66" s="802" t="s">
        <v>695</v>
      </c>
    </row>
    <row r="67" ht="15" customHeight="1" spans="1:6">
      <c r="A67" s="798"/>
      <c r="B67" s="799">
        <v>65</v>
      </c>
      <c r="C67" s="802" t="s">
        <v>696</v>
      </c>
      <c r="D67" s="801" t="str">
        <f t="shared" si="0"/>
        <v>effect force_add_civic = civic_storm_callers</v>
      </c>
      <c r="E67" s="801" t="str">
        <f t="shared" si="1"/>
        <v>effect force_remove_civic = civic_storm_callers</v>
      </c>
      <c r="F67" s="802" t="s">
        <v>697</v>
      </c>
    </row>
    <row r="68" ht="15" customHeight="1" spans="1:6">
      <c r="A68" s="798"/>
      <c r="B68" s="799">
        <v>66</v>
      </c>
      <c r="C68" s="802" t="s">
        <v>698</v>
      </c>
      <c r="D68" s="801" t="str">
        <f t="shared" ref="D68:D131" si="2">"effect force_add_civic = "&amp;F68</f>
        <v>effect force_add_civic = civic_environmental_architects</v>
      </c>
      <c r="E68" s="801" t="str">
        <f t="shared" ref="E68:E131" si="3">"effect force_remove_civic = "&amp;F68</f>
        <v>effect force_remove_civic = civic_environmental_architects</v>
      </c>
      <c r="F68" s="802" t="s">
        <v>699</v>
      </c>
    </row>
    <row r="69" ht="15" customHeight="1" spans="1:6">
      <c r="A69" s="798"/>
      <c r="B69" s="799">
        <v>67</v>
      </c>
      <c r="C69" s="802" t="s">
        <v>700</v>
      </c>
      <c r="D69" s="801" t="str">
        <f t="shared" si="2"/>
        <v>effect force_add_civic = civic_galactic_curators</v>
      </c>
      <c r="E69" s="801" t="str">
        <f t="shared" si="3"/>
        <v>effect force_remove_civic = civic_galactic_curators</v>
      </c>
      <c r="F69" s="802" t="s">
        <v>701</v>
      </c>
    </row>
    <row r="70" ht="15" customHeight="1" spans="1:6">
      <c r="A70" s="798"/>
      <c r="B70" s="799">
        <v>68</v>
      </c>
      <c r="C70" s="802" t="s">
        <v>702</v>
      </c>
      <c r="D70" s="801" t="str">
        <f t="shared" si="2"/>
        <v>effect force_add_civic = civic_beastmasters</v>
      </c>
      <c r="E70" s="801" t="str">
        <f t="shared" si="3"/>
        <v>effect force_remove_civic = civic_beastmasters</v>
      </c>
      <c r="F70" s="802" t="s">
        <v>703</v>
      </c>
    </row>
    <row r="71" ht="15" customHeight="1" spans="1:6">
      <c r="A71" s="804" t="s">
        <v>704</v>
      </c>
      <c r="B71" s="805">
        <v>1</v>
      </c>
      <c r="C71" s="806" t="s">
        <v>705</v>
      </c>
      <c r="D71" s="807" t="str">
        <f t="shared" si="2"/>
        <v>effect force_add_civic = civic_hive_subspace_ephapse</v>
      </c>
      <c r="E71" s="807" t="str">
        <f t="shared" si="3"/>
        <v>effect force_remove_civic = civic_hive_subspace_ephapse</v>
      </c>
      <c r="F71" s="806" t="s">
        <v>706</v>
      </c>
    </row>
    <row r="72" ht="15" customHeight="1" spans="1:6">
      <c r="A72" s="804"/>
      <c r="B72" s="805">
        <v>2</v>
      </c>
      <c r="C72" s="806" t="s">
        <v>707</v>
      </c>
      <c r="D72" s="807" t="str">
        <f t="shared" si="2"/>
        <v>effect force_add_civic = civic_hive_natural_neural_network</v>
      </c>
      <c r="E72" s="807" t="str">
        <f t="shared" si="3"/>
        <v>effect force_remove_civic = civic_hive_natural_neural_network</v>
      </c>
      <c r="F72" s="806" t="s">
        <v>708</v>
      </c>
    </row>
    <row r="73" ht="15" customHeight="1" spans="1:6">
      <c r="A73" s="804"/>
      <c r="B73" s="805">
        <v>3</v>
      </c>
      <c r="C73" s="806" t="s">
        <v>709</v>
      </c>
      <c r="D73" s="807" t="str">
        <f t="shared" si="2"/>
        <v>effect force_add_civic = civic_hive_ascetic</v>
      </c>
      <c r="E73" s="807" t="str">
        <f t="shared" si="3"/>
        <v>effect force_remove_civic = civic_hive_ascetic</v>
      </c>
      <c r="F73" s="806" t="s">
        <v>710</v>
      </c>
    </row>
    <row r="74" ht="15" customHeight="1" spans="1:6">
      <c r="A74" s="804"/>
      <c r="B74" s="805">
        <v>4</v>
      </c>
      <c r="C74" s="806" t="s">
        <v>711</v>
      </c>
      <c r="D74" s="807" t="str">
        <f t="shared" si="2"/>
        <v>effect force_add_civic = civic_hive_one_mind</v>
      </c>
      <c r="E74" s="807" t="str">
        <f t="shared" si="3"/>
        <v>effect force_remove_civic = civic_hive_one_mind</v>
      </c>
      <c r="F74" s="806" t="s">
        <v>712</v>
      </c>
    </row>
    <row r="75" ht="15" customHeight="1" spans="1:6">
      <c r="A75" s="804"/>
      <c r="B75" s="805">
        <v>5</v>
      </c>
      <c r="C75" s="806" t="s">
        <v>713</v>
      </c>
      <c r="D75" s="807" t="str">
        <f t="shared" si="2"/>
        <v>effect force_add_civic = civic_hive_divided_attention</v>
      </c>
      <c r="E75" s="807" t="str">
        <f t="shared" si="3"/>
        <v>effect force_remove_civic = civic_hive_divided_attention</v>
      </c>
      <c r="F75" s="806" t="s">
        <v>714</v>
      </c>
    </row>
    <row r="76" ht="15" customHeight="1" spans="1:6">
      <c r="A76" s="804"/>
      <c r="B76" s="805">
        <v>6</v>
      </c>
      <c r="C76" s="806" t="s">
        <v>715</v>
      </c>
      <c r="D76" s="807" t="str">
        <f t="shared" si="2"/>
        <v>effect force_add_civic = civic_hive_strength_of_legions</v>
      </c>
      <c r="E76" s="807" t="str">
        <f t="shared" si="3"/>
        <v>effect force_remove_civic = civic_hive_strength_of_legions</v>
      </c>
      <c r="F76" s="806" t="s">
        <v>716</v>
      </c>
    </row>
    <row r="77" ht="15" customHeight="1" spans="1:6">
      <c r="A77" s="804"/>
      <c r="B77" s="805">
        <v>7</v>
      </c>
      <c r="C77" s="806" t="s">
        <v>717</v>
      </c>
      <c r="D77" s="807" t="str">
        <f t="shared" si="2"/>
        <v>effect force_add_civic = civic_hive_subsumed_will</v>
      </c>
      <c r="E77" s="807" t="str">
        <f t="shared" si="3"/>
        <v>effect force_remove_civic = civic_hive_subsumed_will</v>
      </c>
      <c r="F77" s="806" t="s">
        <v>718</v>
      </c>
    </row>
    <row r="78" ht="15" customHeight="1" spans="1:6">
      <c r="A78" s="804"/>
      <c r="B78" s="805">
        <v>8</v>
      </c>
      <c r="C78" s="806" t="s">
        <v>719</v>
      </c>
      <c r="D78" s="807" t="str">
        <f t="shared" si="2"/>
        <v>effect force_add_civic = civic_hive_pooled_knowledge</v>
      </c>
      <c r="E78" s="807" t="str">
        <f t="shared" si="3"/>
        <v>effect force_remove_civic = civic_hive_pooled_knowledge</v>
      </c>
      <c r="F78" s="806" t="s">
        <v>720</v>
      </c>
    </row>
    <row r="79" ht="15" customHeight="1" spans="1:6">
      <c r="A79" s="804"/>
      <c r="B79" s="805">
        <v>9</v>
      </c>
      <c r="C79" s="806" t="s">
        <v>721</v>
      </c>
      <c r="D79" s="807" t="str">
        <f t="shared" si="2"/>
        <v>effect force_add_civic = civic_hive_devouring_swarm</v>
      </c>
      <c r="E79" s="807" t="str">
        <f t="shared" si="3"/>
        <v>effect force_remove_civic = civic_hive_devouring_swarm</v>
      </c>
      <c r="F79" s="806" t="s">
        <v>722</v>
      </c>
    </row>
    <row r="80" ht="15" customHeight="1" spans="1:6">
      <c r="A80" s="804"/>
      <c r="B80" s="805">
        <v>10</v>
      </c>
      <c r="C80" s="806" t="s">
        <v>723</v>
      </c>
      <c r="D80" s="807" t="str">
        <f t="shared" si="2"/>
        <v>effect force_add_civic = civic_hive_empath</v>
      </c>
      <c r="E80" s="807" t="str">
        <f t="shared" si="3"/>
        <v>effect force_remove_civic = civic_hive_empath</v>
      </c>
      <c r="F80" s="806" t="s">
        <v>724</v>
      </c>
    </row>
    <row r="81" ht="15" customHeight="1" spans="1:6">
      <c r="A81" s="804"/>
      <c r="B81" s="805">
        <v>11</v>
      </c>
      <c r="C81" s="806" t="s">
        <v>638</v>
      </c>
      <c r="D81" s="807" t="str">
        <f t="shared" si="2"/>
        <v>effect force_add_civic = civic_hive_memorialist</v>
      </c>
      <c r="E81" s="807" t="str">
        <f t="shared" si="3"/>
        <v>effect force_remove_civic = civic_hive_memorialist</v>
      </c>
      <c r="F81" s="806" t="s">
        <v>725</v>
      </c>
    </row>
    <row r="82" ht="15" customHeight="1" spans="1:6">
      <c r="A82" s="804"/>
      <c r="B82" s="805">
        <v>12</v>
      </c>
      <c r="C82" s="806" t="s">
        <v>726</v>
      </c>
      <c r="D82" s="807" t="str">
        <f t="shared" si="2"/>
        <v>effect force_add_civic = civic_hive_catalytic_processing</v>
      </c>
      <c r="E82" s="807" t="str">
        <f t="shared" si="3"/>
        <v>effect force_remove_civic = civic_hive_catalytic_processing</v>
      </c>
      <c r="F82" s="806" t="s">
        <v>727</v>
      </c>
    </row>
    <row r="83" ht="15" customHeight="1" spans="1:6">
      <c r="A83" s="804"/>
      <c r="B83" s="805">
        <v>13</v>
      </c>
      <c r="C83" s="806" t="s">
        <v>728</v>
      </c>
      <c r="D83" s="807" t="str">
        <f t="shared" si="2"/>
        <v>effect force_add_civic = civic_hive_idyllic_bloom</v>
      </c>
      <c r="E83" s="807" t="str">
        <f t="shared" si="3"/>
        <v>effect force_remove_civic = civic_hive_idyllic_bloom</v>
      </c>
      <c r="F83" s="806" t="s">
        <v>729</v>
      </c>
    </row>
    <row r="84" ht="15" customHeight="1" spans="1:6">
      <c r="A84" s="804"/>
      <c r="B84" s="805">
        <v>14</v>
      </c>
      <c r="C84" s="806" t="s">
        <v>730</v>
      </c>
      <c r="D84" s="807" t="str">
        <f t="shared" si="2"/>
        <v>effect force_add_civic = civic_hive_toxic_baths</v>
      </c>
      <c r="E84" s="807" t="str">
        <f t="shared" si="3"/>
        <v>effect force_remove_civic = civic_hive_toxic_baths</v>
      </c>
      <c r="F84" s="806" t="s">
        <v>731</v>
      </c>
    </row>
    <row r="85" ht="15" customHeight="1" spans="1:6">
      <c r="A85" s="804"/>
      <c r="B85" s="805">
        <v>15</v>
      </c>
      <c r="C85" s="806" t="s">
        <v>732</v>
      </c>
      <c r="D85" s="807" t="str">
        <f t="shared" si="2"/>
        <v>effect force_add_civic = civic_hive_ascensionists</v>
      </c>
      <c r="E85" s="807" t="str">
        <f t="shared" si="3"/>
        <v>effect force_remove_civic = civic_hive_ascensionists</v>
      </c>
      <c r="F85" s="806" t="s">
        <v>733</v>
      </c>
    </row>
    <row r="86" ht="15" customHeight="1" spans="1:6">
      <c r="A86" s="804"/>
      <c r="B86" s="805">
        <v>16</v>
      </c>
      <c r="C86" s="806" t="s">
        <v>734</v>
      </c>
      <c r="D86" s="807" t="str">
        <f t="shared" si="2"/>
        <v>effect force_add_civic = civic_hive_cordyceptic_drones</v>
      </c>
      <c r="E86" s="807" t="str">
        <f t="shared" si="3"/>
        <v>effect force_remove_civic = civic_hive_cordyceptic_drones</v>
      </c>
      <c r="F86" s="806" t="s">
        <v>735</v>
      </c>
    </row>
    <row r="87" ht="15" customHeight="1" spans="1:6">
      <c r="A87" s="804"/>
      <c r="B87" s="805">
        <v>17</v>
      </c>
      <c r="C87" s="806" t="s">
        <v>736</v>
      </c>
      <c r="D87" s="807" t="str">
        <f t="shared" si="2"/>
        <v>effect force_add_civic = civic_hive_stargazers</v>
      </c>
      <c r="E87" s="807" t="str">
        <f t="shared" si="3"/>
        <v>effect force_remove_civic = civic_hive_stargazers</v>
      </c>
      <c r="F87" s="806" t="s">
        <v>737</v>
      </c>
    </row>
    <row r="88" ht="15" customHeight="1" spans="1:6">
      <c r="A88" s="804"/>
      <c r="B88" s="805">
        <v>18</v>
      </c>
      <c r="C88" s="806" t="s">
        <v>738</v>
      </c>
      <c r="D88" s="807" t="str">
        <f t="shared" si="2"/>
        <v>effect force_add_civic = civic_memory_vault_hive</v>
      </c>
      <c r="E88" s="807" t="str">
        <f t="shared" si="3"/>
        <v>effect force_remove_civic = civic_memory_vault_hive</v>
      </c>
      <c r="F88" s="806" t="s">
        <v>739</v>
      </c>
    </row>
    <row r="89" ht="15" customHeight="1" spans="1:6">
      <c r="A89" s="804"/>
      <c r="B89" s="805">
        <v>19</v>
      </c>
      <c r="C89" s="806" t="s">
        <v>740</v>
      </c>
      <c r="D89" s="807" t="str">
        <f t="shared" si="2"/>
        <v>effect force_add_civic = civic_hive_upkeep_twister</v>
      </c>
      <c r="E89" s="807" t="str">
        <f t="shared" si="3"/>
        <v>effect force_remove_civic = civic_hive_upkeep_twister</v>
      </c>
      <c r="F89" s="806" t="s">
        <v>741</v>
      </c>
    </row>
    <row r="90" ht="15" customHeight="1" spans="1:6">
      <c r="A90" s="804"/>
      <c r="B90" s="805">
        <v>20</v>
      </c>
      <c r="C90" s="808" t="s">
        <v>742</v>
      </c>
      <c r="D90" s="807" t="str">
        <f t="shared" si="2"/>
        <v>effect force_add_civic = civic_void_hive</v>
      </c>
      <c r="E90" s="807" t="str">
        <f t="shared" si="3"/>
        <v>effect force_remove_civic = civic_void_hive</v>
      </c>
      <c r="F90" s="806" t="s">
        <v>743</v>
      </c>
    </row>
    <row r="91" ht="15" customHeight="1" spans="1:6">
      <c r="A91" s="804"/>
      <c r="B91" s="805">
        <v>21</v>
      </c>
      <c r="C91" s="806" t="s">
        <v>744</v>
      </c>
      <c r="D91" s="807" t="str">
        <f t="shared" si="2"/>
        <v>effect force_add_civic = civic_hive_hyperspace_specialty</v>
      </c>
      <c r="E91" s="807" t="str">
        <f t="shared" si="3"/>
        <v>effect force_remove_civic = civic_hive_hyperspace_specialty</v>
      </c>
      <c r="F91" s="806" t="s">
        <v>745</v>
      </c>
    </row>
    <row r="92" ht="15" customHeight="1" spans="1:6">
      <c r="A92" s="804"/>
      <c r="B92" s="805">
        <v>22</v>
      </c>
      <c r="C92" s="806" t="s">
        <v>746</v>
      </c>
      <c r="D92" s="807" t="str">
        <f t="shared" si="2"/>
        <v>effect force_add_civic = civic_hive_sovereign_guardianship</v>
      </c>
      <c r="E92" s="807" t="str">
        <f t="shared" si="3"/>
        <v>effect force_remove_civic = civic_hive_sovereign_guardianship</v>
      </c>
      <c r="F92" s="806" t="s">
        <v>747</v>
      </c>
    </row>
    <row r="93" ht="15" customHeight="1" spans="1:6">
      <c r="A93" s="804"/>
      <c r="B93" s="805">
        <v>23</v>
      </c>
      <c r="C93" s="806" t="s">
        <v>748</v>
      </c>
      <c r="D93" s="807" t="str">
        <f t="shared" si="2"/>
        <v>effect force_add_civic = civic_hive_natural_design</v>
      </c>
      <c r="E93" s="807" t="str">
        <f t="shared" si="3"/>
        <v>effect force_remove_civic = civic_hive_natural_design</v>
      </c>
      <c r="F93" s="806" t="s">
        <v>749</v>
      </c>
    </row>
    <row r="94" ht="15" customHeight="1" spans="1:6">
      <c r="A94" s="804"/>
      <c r="B94" s="805">
        <v>24</v>
      </c>
      <c r="C94" s="806" t="s">
        <v>750</v>
      </c>
      <c r="D94" s="807" t="str">
        <f t="shared" si="2"/>
        <v>effect force_add_civic = civic_hive_guided_sapience</v>
      </c>
      <c r="E94" s="807" t="str">
        <f t="shared" si="3"/>
        <v>effect force_remove_civic = civic_hive_guided_sapience</v>
      </c>
      <c r="F94" s="806" t="s">
        <v>751</v>
      </c>
    </row>
    <row r="95" ht="15" customHeight="1" spans="1:6">
      <c r="A95" s="804"/>
      <c r="B95" s="805">
        <v>25</v>
      </c>
      <c r="C95" s="808" t="s">
        <v>752</v>
      </c>
      <c r="D95" s="807" t="str">
        <f t="shared" si="2"/>
        <v>effect force_add_civic = civic_hive_beastmasters</v>
      </c>
      <c r="E95" s="807" t="str">
        <f t="shared" si="3"/>
        <v>effect force_remove_civic = civic_hive_beastmasters</v>
      </c>
      <c r="F95" s="806" t="s">
        <v>753</v>
      </c>
    </row>
    <row r="96" ht="15" customHeight="1" spans="1:6">
      <c r="A96" s="804"/>
      <c r="B96" s="805">
        <v>26</v>
      </c>
      <c r="C96" s="806" t="s">
        <v>754</v>
      </c>
      <c r="D96" s="807" t="str">
        <f t="shared" si="2"/>
        <v>effect force_add_civic = civic_astrometeorology_hive</v>
      </c>
      <c r="E96" s="807" t="str">
        <f t="shared" si="3"/>
        <v>effect force_remove_civic = civic_astrometeorology_hive</v>
      </c>
      <c r="F96" s="806" t="s">
        <v>755</v>
      </c>
    </row>
    <row r="97" ht="15" customHeight="1" spans="1:6">
      <c r="A97" s="804"/>
      <c r="B97" s="805">
        <v>27</v>
      </c>
      <c r="C97" s="806" t="s">
        <v>756</v>
      </c>
      <c r="D97" s="807" t="str">
        <f t="shared" si="2"/>
        <v>effect force_add_civic = civic_environmental_architects_hive</v>
      </c>
      <c r="E97" s="807" t="str">
        <f t="shared" si="3"/>
        <v>effect force_remove_civic = civic_environmental_architects_hive</v>
      </c>
      <c r="F97" s="806" t="s">
        <v>757</v>
      </c>
    </row>
    <row r="98" ht="15" customHeight="1" spans="1:6">
      <c r="A98" s="804"/>
      <c r="B98" s="805">
        <v>28</v>
      </c>
      <c r="C98" s="806" t="s">
        <v>758</v>
      </c>
      <c r="D98" s="807" t="str">
        <f t="shared" si="2"/>
        <v>effect force_add_civic = civic_hive_galactic_curators</v>
      </c>
      <c r="E98" s="807" t="str">
        <f t="shared" si="3"/>
        <v>effect force_remove_civic = civic_hive_galactic_curators</v>
      </c>
      <c r="F98" s="806" t="s">
        <v>759</v>
      </c>
    </row>
    <row r="99" ht="15" customHeight="1" spans="1:6">
      <c r="A99" s="809" t="s">
        <v>760</v>
      </c>
      <c r="B99" s="810">
        <v>1</v>
      </c>
      <c r="C99" s="811" t="s">
        <v>761</v>
      </c>
      <c r="D99" s="812" t="str">
        <f t="shared" si="2"/>
        <v>effect force_add_civic = civic_machine_servitor</v>
      </c>
      <c r="E99" s="812" t="str">
        <f t="shared" si="3"/>
        <v>effect force_remove_civic = civic_machine_servitor</v>
      </c>
      <c r="F99" s="811" t="s">
        <v>762</v>
      </c>
    </row>
    <row r="100" ht="15" customHeight="1" spans="1:6">
      <c r="A100" s="809"/>
      <c r="B100" s="810">
        <v>2</v>
      </c>
      <c r="C100" s="811" t="s">
        <v>763</v>
      </c>
      <c r="D100" s="812" t="str">
        <f t="shared" si="2"/>
        <v>effect force_add_civic = civic_machine_terminator</v>
      </c>
      <c r="E100" s="812" t="str">
        <f t="shared" si="3"/>
        <v>effect force_remove_civic = civic_machine_terminator</v>
      </c>
      <c r="F100" s="811" t="s">
        <v>764</v>
      </c>
    </row>
    <row r="101" ht="15" customHeight="1" spans="1:6">
      <c r="A101" s="809"/>
      <c r="B101" s="810">
        <v>3</v>
      </c>
      <c r="C101" s="811" t="s">
        <v>765</v>
      </c>
      <c r="D101" s="812" t="str">
        <f t="shared" si="2"/>
        <v>effect force_add_civic = civic_machine_assimilator</v>
      </c>
      <c r="E101" s="812" t="str">
        <f t="shared" si="3"/>
        <v>effect force_remove_civic = civic_machine_assimilator</v>
      </c>
      <c r="F101" s="811" t="s">
        <v>766</v>
      </c>
    </row>
    <row r="102" ht="15" customHeight="1" spans="1:6">
      <c r="A102" s="809"/>
      <c r="B102" s="810">
        <v>4</v>
      </c>
      <c r="C102" s="811" t="s">
        <v>767</v>
      </c>
      <c r="D102" s="812" t="str">
        <f t="shared" si="2"/>
        <v>effect force_add_civic = civic_machine_builder</v>
      </c>
      <c r="E102" s="812" t="str">
        <f t="shared" si="3"/>
        <v>effect force_remove_civic = civic_machine_builder</v>
      </c>
      <c r="F102" s="811" t="s">
        <v>768</v>
      </c>
    </row>
    <row r="103" ht="15" customHeight="1" spans="1:6">
      <c r="A103" s="809"/>
      <c r="B103" s="810">
        <v>5</v>
      </c>
      <c r="C103" s="811" t="s">
        <v>769</v>
      </c>
      <c r="D103" s="812" t="str">
        <f t="shared" si="2"/>
        <v>effect force_add_civic = civic_machine_factory_overclock</v>
      </c>
      <c r="E103" s="812" t="str">
        <f t="shared" si="3"/>
        <v>effect force_remove_civic = civic_machine_factory_overclock</v>
      </c>
      <c r="F103" s="811" t="s">
        <v>770</v>
      </c>
    </row>
    <row r="104" ht="15" customHeight="1" spans="1:6">
      <c r="A104" s="809"/>
      <c r="B104" s="810">
        <v>6</v>
      </c>
      <c r="C104" s="811" t="s">
        <v>771</v>
      </c>
      <c r="D104" s="812" t="str">
        <f t="shared" si="2"/>
        <v>effect force_add_civic = civic_machine_unitary_cohesion</v>
      </c>
      <c r="E104" s="812" t="str">
        <f t="shared" si="3"/>
        <v>effect force_remove_civic = civic_machine_unitary_cohesion</v>
      </c>
      <c r="F104" s="811" t="s">
        <v>772</v>
      </c>
    </row>
    <row r="105" ht="15" customHeight="1" spans="1:6">
      <c r="A105" s="809"/>
      <c r="B105" s="810">
        <v>7</v>
      </c>
      <c r="C105" s="811" t="s">
        <v>773</v>
      </c>
      <c r="D105" s="812" t="str">
        <f t="shared" si="2"/>
        <v>effect force_add_civic = civic_machine_rockbreakers</v>
      </c>
      <c r="E105" s="812" t="str">
        <f t="shared" si="3"/>
        <v>effect force_remove_civic = civic_machine_rockbreakers</v>
      </c>
      <c r="F105" s="811" t="s">
        <v>774</v>
      </c>
    </row>
    <row r="106" ht="15" customHeight="1" spans="1:6">
      <c r="A106" s="809"/>
      <c r="B106" s="810">
        <v>8</v>
      </c>
      <c r="C106" s="811" t="s">
        <v>775</v>
      </c>
      <c r="D106" s="812" t="str">
        <f t="shared" si="2"/>
        <v>effect force_add_civic = civic_machine_zero_waste_protocols</v>
      </c>
      <c r="E106" s="812" t="str">
        <f t="shared" si="3"/>
        <v>effect force_remove_civic = civic_machine_zero_waste_protocols</v>
      </c>
      <c r="F106" s="811" t="s">
        <v>776</v>
      </c>
    </row>
    <row r="107" ht="15" customHeight="1" spans="1:6">
      <c r="A107" s="809"/>
      <c r="B107" s="810">
        <v>9</v>
      </c>
      <c r="C107" s="811" t="s">
        <v>777</v>
      </c>
      <c r="D107" s="812" t="str">
        <f t="shared" si="2"/>
        <v>effect force_add_civic = civic_machine_built_to_last</v>
      </c>
      <c r="E107" s="812" t="str">
        <f t="shared" si="3"/>
        <v>effect force_remove_civic = civic_machine_built_to_last</v>
      </c>
      <c r="F107" s="811" t="s">
        <v>778</v>
      </c>
    </row>
    <row r="108" ht="15" customHeight="1" spans="1:6">
      <c r="A108" s="809"/>
      <c r="B108" s="810">
        <v>10</v>
      </c>
      <c r="C108" s="811" t="s">
        <v>779</v>
      </c>
      <c r="D108" s="812" t="str">
        <f t="shared" si="2"/>
        <v>effect force_add_civic = civic_machine_ota_updates</v>
      </c>
      <c r="E108" s="812" t="str">
        <f t="shared" si="3"/>
        <v>effect force_remove_civic = civic_machine_ota_updates</v>
      </c>
      <c r="F108" s="811" t="s">
        <v>780</v>
      </c>
    </row>
    <row r="109" ht="15" customHeight="1" spans="1:6">
      <c r="A109" s="809"/>
      <c r="B109" s="810">
        <v>11</v>
      </c>
      <c r="C109" s="811" t="s">
        <v>692</v>
      </c>
      <c r="D109" s="812" t="str">
        <f t="shared" si="2"/>
        <v>effect force_add_civic = civic_machine_warbots</v>
      </c>
      <c r="E109" s="812" t="str">
        <f t="shared" si="3"/>
        <v>effect force_remove_civic = civic_machine_warbots</v>
      </c>
      <c r="F109" s="811" t="s">
        <v>781</v>
      </c>
    </row>
    <row r="110" ht="15" customHeight="1" spans="1:6">
      <c r="A110" s="809"/>
      <c r="B110" s="810">
        <v>12</v>
      </c>
      <c r="C110" s="811" t="s">
        <v>782</v>
      </c>
      <c r="D110" s="812" t="str">
        <f t="shared" si="2"/>
        <v>effect force_add_civic = civic_machine_introspective</v>
      </c>
      <c r="E110" s="812" t="str">
        <f t="shared" si="3"/>
        <v>effect force_remove_civic = civic_machine_introspective</v>
      </c>
      <c r="F110" s="811" t="s">
        <v>783</v>
      </c>
    </row>
    <row r="111" ht="15" customHeight="1" spans="1:6">
      <c r="A111" s="809"/>
      <c r="B111" s="810">
        <v>13</v>
      </c>
      <c r="C111" s="811" t="s">
        <v>784</v>
      </c>
      <c r="D111" s="812" t="str">
        <f t="shared" si="2"/>
        <v>effect force_add_civic = civic_machine_delegated_functions</v>
      </c>
      <c r="E111" s="812" t="str">
        <f t="shared" si="3"/>
        <v>effect force_remove_civic = civic_machine_delegated_functions</v>
      </c>
      <c r="F111" s="811" t="s">
        <v>785</v>
      </c>
    </row>
    <row r="112" ht="15" customHeight="1" spans="1:6">
      <c r="A112" s="809"/>
      <c r="B112" s="810">
        <v>14</v>
      </c>
      <c r="C112" s="811" t="s">
        <v>690</v>
      </c>
      <c r="D112" s="812" t="str">
        <f t="shared" si="2"/>
        <v>effect force_add_civic = civic_machine_predictive_analysis</v>
      </c>
      <c r="E112" s="812" t="str">
        <f t="shared" si="3"/>
        <v>effect force_remove_civic = civic_machine_predictive_analysis</v>
      </c>
      <c r="F112" s="811" t="s">
        <v>786</v>
      </c>
    </row>
    <row r="113" ht="15" customHeight="1" spans="1:6">
      <c r="A113" s="809"/>
      <c r="B113" s="810">
        <v>15</v>
      </c>
      <c r="C113" s="811" t="s">
        <v>688</v>
      </c>
      <c r="D113" s="812" t="str">
        <f t="shared" si="2"/>
        <v>effect force_add_civic = civic_machine_replication</v>
      </c>
      <c r="E113" s="812" t="str">
        <f t="shared" si="3"/>
        <v>effect force_remove_civic = civic_machine_replication</v>
      </c>
      <c r="F113" s="811" t="s">
        <v>787</v>
      </c>
    </row>
    <row r="114" ht="15" customHeight="1" spans="1:6">
      <c r="A114" s="809"/>
      <c r="B114" s="810">
        <v>16</v>
      </c>
      <c r="C114" s="811" t="s">
        <v>788</v>
      </c>
      <c r="D114" s="812" t="str">
        <f t="shared" si="2"/>
        <v>effect force_add_civic = civic_machine_maintenance_protocols</v>
      </c>
      <c r="E114" s="812" t="str">
        <f t="shared" si="3"/>
        <v>effect force_remove_civic = civic_machine_maintenance_protocols</v>
      </c>
      <c r="F114" s="811" t="s">
        <v>789</v>
      </c>
    </row>
    <row r="115" ht="15" customHeight="1" spans="1:6">
      <c r="A115" s="809"/>
      <c r="B115" s="810">
        <v>17</v>
      </c>
      <c r="C115" s="811" t="s">
        <v>638</v>
      </c>
      <c r="D115" s="812" t="str">
        <f t="shared" si="2"/>
        <v>effect force_add_civic = civic_machine_memorialist</v>
      </c>
      <c r="E115" s="812" t="str">
        <f t="shared" si="3"/>
        <v>effect force_remove_civic = civic_machine_memorialist</v>
      </c>
      <c r="F115" s="811" t="s">
        <v>790</v>
      </c>
    </row>
    <row r="116" ht="15" customHeight="1" spans="1:6">
      <c r="A116" s="809"/>
      <c r="B116" s="810">
        <v>18</v>
      </c>
      <c r="C116" s="811" t="s">
        <v>791</v>
      </c>
      <c r="D116" s="812" t="str">
        <f t="shared" si="2"/>
        <v>effect force_add_civic = civic_machine_catalytic_processing</v>
      </c>
      <c r="E116" s="812" t="str">
        <f t="shared" si="3"/>
        <v>effect force_remove_civic = civic_machine_catalytic_processing</v>
      </c>
      <c r="F116" s="811" t="s">
        <v>792</v>
      </c>
    </row>
    <row r="117" ht="15" customHeight="1" spans="1:6">
      <c r="A117" s="809"/>
      <c r="B117" s="810">
        <v>19</v>
      </c>
      <c r="C117" s="811" t="s">
        <v>793</v>
      </c>
      <c r="D117" s="812" t="str">
        <f t="shared" si="2"/>
        <v>effect force_add_civic = civic_machine_toxic_baths</v>
      </c>
      <c r="E117" s="812" t="str">
        <f t="shared" si="3"/>
        <v>effect force_remove_civic = civic_machine_toxic_baths</v>
      </c>
      <c r="F117" s="811" t="s">
        <v>794</v>
      </c>
    </row>
    <row r="118" ht="15" customHeight="1" spans="1:6">
      <c r="A118" s="809"/>
      <c r="B118" s="810">
        <v>20</v>
      </c>
      <c r="C118" s="811" t="s">
        <v>795</v>
      </c>
      <c r="D118" s="812" t="str">
        <f t="shared" si="2"/>
        <v>effect force_add_civic = civic_machine_ascensionists</v>
      </c>
      <c r="E118" s="812" t="str">
        <f t="shared" si="3"/>
        <v>effect force_remove_civic = civic_machine_ascensionists</v>
      </c>
      <c r="F118" s="811" t="s">
        <v>796</v>
      </c>
    </row>
    <row r="119" ht="15" customHeight="1" spans="1:6">
      <c r="A119" s="809"/>
      <c r="B119" s="810">
        <v>21</v>
      </c>
      <c r="C119" s="811" t="s">
        <v>797</v>
      </c>
      <c r="D119" s="812" t="str">
        <f t="shared" si="2"/>
        <v>effect force_add_civic = civic_machine_exploration_protocol</v>
      </c>
      <c r="E119" s="812" t="str">
        <f t="shared" si="3"/>
        <v>effect force_remove_civic = civic_machine_exploration_protocol</v>
      </c>
      <c r="F119" s="811" t="s">
        <v>798</v>
      </c>
    </row>
    <row r="120" ht="15" customHeight="1" spans="1:6">
      <c r="A120" s="809"/>
      <c r="B120" s="810">
        <v>22</v>
      </c>
      <c r="C120" s="811" t="s">
        <v>744</v>
      </c>
      <c r="D120" s="812" t="str">
        <f t="shared" si="2"/>
        <v>effect force_add_civic = civic_machine_hyperspace_specialty</v>
      </c>
      <c r="E120" s="812" t="str">
        <f t="shared" si="3"/>
        <v>effect force_remove_civic = civic_machine_hyperspace_specialty</v>
      </c>
      <c r="F120" s="811" t="s">
        <v>799</v>
      </c>
    </row>
    <row r="121" ht="15" customHeight="1" spans="1:6">
      <c r="A121" s="809"/>
      <c r="B121" s="810">
        <v>23</v>
      </c>
      <c r="C121" s="811" t="s">
        <v>800</v>
      </c>
      <c r="D121" s="812" t="str">
        <f t="shared" si="2"/>
        <v>effect force_add_civic = civic_memory_vault_machine</v>
      </c>
      <c r="E121" s="812" t="str">
        <f t="shared" si="3"/>
        <v>effect force_remove_civic = civic_memory_vault_machine</v>
      </c>
      <c r="F121" s="811" t="s">
        <v>801</v>
      </c>
    </row>
    <row r="122" ht="15" customHeight="1" spans="1:6">
      <c r="A122" s="809"/>
      <c r="B122" s="810">
        <v>24</v>
      </c>
      <c r="C122" s="811" t="s">
        <v>802</v>
      </c>
      <c r="D122" s="812" t="str">
        <f t="shared" si="2"/>
        <v>effect force_add_civic = civic_machine_upkeep_twister</v>
      </c>
      <c r="E122" s="812" t="str">
        <f t="shared" si="3"/>
        <v>effect force_remove_civic = civic_machine_upkeep_twister</v>
      </c>
      <c r="F122" s="811" t="s">
        <v>803</v>
      </c>
    </row>
    <row r="123" ht="15" customHeight="1" spans="1:6">
      <c r="A123" s="809"/>
      <c r="B123" s="810">
        <v>25</v>
      </c>
      <c r="C123" s="811" t="s">
        <v>804</v>
      </c>
      <c r="D123" s="812" t="str">
        <f t="shared" si="2"/>
        <v>effect force_add_civic = civic_machine_sovereign_guardianship</v>
      </c>
      <c r="E123" s="812" t="str">
        <f t="shared" si="3"/>
        <v>effect force_remove_civic = civic_machine_sovereign_guardianship</v>
      </c>
      <c r="F123" s="811" t="s">
        <v>805</v>
      </c>
    </row>
    <row r="124" ht="15" customHeight="1" spans="1:6">
      <c r="A124" s="809"/>
      <c r="B124" s="810">
        <v>26</v>
      </c>
      <c r="C124" s="811" t="s">
        <v>806</v>
      </c>
      <c r="D124" s="812" t="str">
        <f t="shared" si="2"/>
        <v>effect force_add_civic = civic_machine_obsessional_directive</v>
      </c>
      <c r="E124" s="812" t="str">
        <f t="shared" si="3"/>
        <v>effect force_remove_civic = civic_machine_obsessional_directive</v>
      </c>
      <c r="F124" s="811" t="s">
        <v>807</v>
      </c>
    </row>
    <row r="125" ht="15" customHeight="1" spans="1:6">
      <c r="A125" s="809"/>
      <c r="B125" s="810">
        <v>27</v>
      </c>
      <c r="C125" s="811" t="s">
        <v>808</v>
      </c>
      <c r="D125" s="812" t="str">
        <f t="shared" si="2"/>
        <v>effect force_add_civic = civic_machine_diplomatic_protocols</v>
      </c>
      <c r="E125" s="812" t="str">
        <f t="shared" si="3"/>
        <v>effect force_remove_civic = civic_machine_diplomatic_protocols</v>
      </c>
      <c r="F125" s="811" t="s">
        <v>809</v>
      </c>
    </row>
    <row r="126" ht="15" customHeight="1" spans="1:6">
      <c r="A126" s="809"/>
      <c r="B126" s="810">
        <v>28</v>
      </c>
      <c r="C126" s="811" t="s">
        <v>810</v>
      </c>
      <c r="D126" s="812" t="str">
        <f t="shared" si="2"/>
        <v>effect force_add_civic = civic_machine_tactical_algorithms</v>
      </c>
      <c r="E126" s="812" t="str">
        <f t="shared" si="3"/>
        <v>effect force_remove_civic = civic_machine_tactical_algorithms</v>
      </c>
      <c r="F126" s="811" t="s">
        <v>811</v>
      </c>
    </row>
    <row r="127" ht="15" customHeight="1" spans="1:6">
      <c r="A127" s="809"/>
      <c r="B127" s="810">
        <v>29</v>
      </c>
      <c r="C127" s="811" t="s">
        <v>812</v>
      </c>
      <c r="D127" s="812" t="str">
        <f t="shared" si="2"/>
        <v>effect force_add_civic = civic_machine_guided_sapience</v>
      </c>
      <c r="E127" s="812" t="str">
        <f t="shared" si="3"/>
        <v>effect force_remove_civic = civic_machine_guided_sapience</v>
      </c>
      <c r="F127" s="811" t="s">
        <v>813</v>
      </c>
    </row>
    <row r="128" ht="15" customHeight="1" spans="1:6">
      <c r="A128" s="809"/>
      <c r="B128" s="810">
        <v>30</v>
      </c>
      <c r="C128" s="811" t="s">
        <v>814</v>
      </c>
      <c r="D128" s="812" t="str">
        <f t="shared" si="2"/>
        <v>effect force_add_civic = civic_machine_spybots</v>
      </c>
      <c r="E128" s="812" t="str">
        <f t="shared" si="3"/>
        <v>effect force_remove_civic = civic_machine_spybots</v>
      </c>
      <c r="F128" s="811" t="s">
        <v>815</v>
      </c>
    </row>
    <row r="129" ht="15" customHeight="1" spans="1:6">
      <c r="A129" s="809"/>
      <c r="B129" s="810">
        <v>31</v>
      </c>
      <c r="C129" s="811" t="s">
        <v>816</v>
      </c>
      <c r="D129" s="812" t="str">
        <f t="shared" si="2"/>
        <v>effect force_add_civic = civic_machine_astromining_drones</v>
      </c>
      <c r="E129" s="812" t="str">
        <f t="shared" si="3"/>
        <v>effect force_remove_civic = civic_machine_astromining_drones</v>
      </c>
      <c r="F129" s="811" t="s">
        <v>817</v>
      </c>
    </row>
    <row r="130" ht="15" customHeight="1" spans="1:6">
      <c r="A130" s="809"/>
      <c r="B130" s="810">
        <v>32</v>
      </c>
      <c r="C130" s="813" t="s">
        <v>818</v>
      </c>
      <c r="D130" s="812" t="str">
        <f t="shared" si="2"/>
        <v>effect force_add_civic = civic_machine_beastmasters</v>
      </c>
      <c r="E130" s="812" t="str">
        <f t="shared" si="3"/>
        <v>effect force_remove_civic = civic_machine_beastmasters</v>
      </c>
      <c r="F130" s="811" t="s">
        <v>819</v>
      </c>
    </row>
    <row r="131" ht="15" customHeight="1" spans="1:6">
      <c r="A131" s="809"/>
      <c r="B131" s="810">
        <v>33</v>
      </c>
      <c r="C131" s="811" t="s">
        <v>754</v>
      </c>
      <c r="D131" s="812" t="str">
        <f t="shared" si="2"/>
        <v>effect force_add_civic = civic_astrometeorology_machine</v>
      </c>
      <c r="E131" s="812" t="str">
        <f t="shared" si="3"/>
        <v>effect force_remove_civic = civic_astrometeorology_machine</v>
      </c>
      <c r="F131" s="811" t="s">
        <v>820</v>
      </c>
    </row>
    <row r="132" ht="15" customHeight="1" spans="1:6">
      <c r="A132" s="809"/>
      <c r="B132" s="810">
        <v>34</v>
      </c>
      <c r="C132" s="811" t="s">
        <v>821</v>
      </c>
      <c r="D132" s="812" t="str">
        <f t="shared" ref="D132:D195" si="4">"effect force_add_civic = "&amp;F132</f>
        <v>effect force_add_civic = civic_environmental_architects_machine</v>
      </c>
      <c r="E132" s="812" t="str">
        <f t="shared" ref="E132:E195" si="5">"effect force_remove_civic = "&amp;F132</f>
        <v>effect force_remove_civic = civic_environmental_architects_machine</v>
      </c>
      <c r="F132" s="811" t="s">
        <v>822</v>
      </c>
    </row>
    <row r="133" ht="15" customHeight="1" spans="1:6">
      <c r="A133" s="809"/>
      <c r="B133" s="810">
        <v>35</v>
      </c>
      <c r="C133" s="812" t="s">
        <v>758</v>
      </c>
      <c r="D133" s="812" t="str">
        <f t="shared" si="4"/>
        <v>effect force_add_civic = civic_machine_galactic_curators</v>
      </c>
      <c r="E133" s="812" t="str">
        <f t="shared" si="5"/>
        <v>effect force_remove_civic = civic_machine_galactic_curators</v>
      </c>
      <c r="F133" s="812" t="s">
        <v>823</v>
      </c>
    </row>
    <row r="134" ht="15" customHeight="1" spans="1:6">
      <c r="A134" s="814" t="s">
        <v>824</v>
      </c>
      <c r="B134" s="815">
        <v>1</v>
      </c>
      <c r="C134" s="816" t="s">
        <v>825</v>
      </c>
      <c r="D134" s="817" t="str">
        <f t="shared" si="4"/>
        <v>effect force_add_civic = civic_franchising</v>
      </c>
      <c r="E134" s="817" t="str">
        <f t="shared" si="5"/>
        <v>effect force_remove_civic = civic_franchising</v>
      </c>
      <c r="F134" s="816" t="s">
        <v>826</v>
      </c>
    </row>
    <row r="135" ht="15" customHeight="1" spans="1:6">
      <c r="A135" s="814"/>
      <c r="B135" s="815">
        <v>2</v>
      </c>
      <c r="C135" s="816" t="s">
        <v>827</v>
      </c>
      <c r="D135" s="817" t="str">
        <f t="shared" si="4"/>
        <v>effect force_add_civic = civic_trading_posts</v>
      </c>
      <c r="E135" s="817" t="str">
        <f t="shared" si="5"/>
        <v>effect force_remove_civic = civic_trading_posts</v>
      </c>
      <c r="F135" s="816" t="s">
        <v>828</v>
      </c>
    </row>
    <row r="136" ht="15" customHeight="1" spans="1:6">
      <c r="A136" s="814"/>
      <c r="B136" s="815">
        <v>3</v>
      </c>
      <c r="C136" s="816" t="s">
        <v>829</v>
      </c>
      <c r="D136" s="817" t="str">
        <f t="shared" si="4"/>
        <v>effect force_add_civic = civic_media_conglomerate</v>
      </c>
      <c r="E136" s="817" t="str">
        <f t="shared" si="5"/>
        <v>effect force_remove_civic = civic_media_conglomerate</v>
      </c>
      <c r="F136" s="816" t="s">
        <v>830</v>
      </c>
    </row>
    <row r="137" ht="15" customHeight="1" spans="1:6">
      <c r="A137" s="814"/>
      <c r="B137" s="815">
        <v>4</v>
      </c>
      <c r="C137" s="816" t="s">
        <v>831</v>
      </c>
      <c r="D137" s="817" t="str">
        <f t="shared" si="4"/>
        <v>effect force_add_civic = civic_naval_contractors</v>
      </c>
      <c r="E137" s="817" t="str">
        <f t="shared" si="5"/>
        <v>effect force_remove_civic = civic_naval_contractors</v>
      </c>
      <c r="F137" s="816" t="s">
        <v>832</v>
      </c>
    </row>
    <row r="138" ht="15" customHeight="1" spans="1:6">
      <c r="A138" s="814"/>
      <c r="B138" s="815">
        <v>5</v>
      </c>
      <c r="C138" s="816" t="s">
        <v>833</v>
      </c>
      <c r="D138" s="817" t="str">
        <f t="shared" si="4"/>
        <v>effect force_add_civic = civic_free_traders</v>
      </c>
      <c r="E138" s="817" t="str">
        <f t="shared" si="5"/>
        <v>effect force_remove_civic = civic_free_traders</v>
      </c>
      <c r="F138" s="816" t="s">
        <v>834</v>
      </c>
    </row>
    <row r="139" ht="15" customHeight="1" spans="1:6">
      <c r="A139" s="814"/>
      <c r="B139" s="815">
        <v>6</v>
      </c>
      <c r="C139" s="816" t="s">
        <v>835</v>
      </c>
      <c r="D139" s="817" t="str">
        <f t="shared" si="4"/>
        <v>effect force_add_civic = civic_private_prospectors</v>
      </c>
      <c r="E139" s="817" t="str">
        <f t="shared" si="5"/>
        <v>effect force_remove_civic = civic_private_prospectors</v>
      </c>
      <c r="F139" s="816" t="s">
        <v>836</v>
      </c>
    </row>
    <row r="140" ht="15" customHeight="1" spans="1:6">
      <c r="A140" s="814"/>
      <c r="B140" s="815">
        <v>7</v>
      </c>
      <c r="C140" s="816" t="s">
        <v>837</v>
      </c>
      <c r="D140" s="817" t="str">
        <f t="shared" si="4"/>
        <v>effect force_add_civic = civic_gospel_of_the_masses</v>
      </c>
      <c r="E140" s="817" t="str">
        <f t="shared" si="5"/>
        <v>effect force_remove_civic = civic_gospel_of_the_masses</v>
      </c>
      <c r="F140" s="816" t="s">
        <v>838</v>
      </c>
    </row>
    <row r="141" ht="15" customHeight="1" spans="1:6">
      <c r="A141" s="814"/>
      <c r="B141" s="815">
        <v>8</v>
      </c>
      <c r="C141" s="816" t="s">
        <v>839</v>
      </c>
      <c r="D141" s="817" t="str">
        <f t="shared" si="4"/>
        <v>effect force_add_civic = civic_ruthless_competition</v>
      </c>
      <c r="E141" s="817" t="str">
        <f t="shared" si="5"/>
        <v>effect force_remove_civic = civic_ruthless_competition</v>
      </c>
      <c r="F141" s="816" t="s">
        <v>840</v>
      </c>
    </row>
    <row r="142" ht="15" customHeight="1" spans="1:6">
      <c r="A142" s="814"/>
      <c r="B142" s="815">
        <v>9</v>
      </c>
      <c r="C142" s="816" t="s">
        <v>841</v>
      </c>
      <c r="D142" s="817" t="str">
        <f t="shared" si="4"/>
        <v>effect force_add_civic = civic_criminal_heritage</v>
      </c>
      <c r="E142" s="817" t="str">
        <f t="shared" si="5"/>
        <v>effect force_remove_civic = civic_criminal_heritage</v>
      </c>
      <c r="F142" s="816" t="s">
        <v>842</v>
      </c>
    </row>
    <row r="143" ht="15" customHeight="1" spans="1:6">
      <c r="A143" s="814"/>
      <c r="B143" s="815">
        <v>10</v>
      </c>
      <c r="C143" s="816" t="s">
        <v>843</v>
      </c>
      <c r="D143" s="817" t="str">
        <f t="shared" si="4"/>
        <v>effect force_add_civic = civic_private_military_companies</v>
      </c>
      <c r="E143" s="817" t="str">
        <f t="shared" si="5"/>
        <v>effect force_remove_civic = civic_private_military_companies</v>
      </c>
      <c r="F143" s="816" t="s">
        <v>844</v>
      </c>
    </row>
    <row r="144" ht="15" customHeight="1" spans="1:6">
      <c r="A144" s="814"/>
      <c r="B144" s="815">
        <v>11</v>
      </c>
      <c r="C144" s="816" t="s">
        <v>845</v>
      </c>
      <c r="D144" s="817" t="str">
        <f t="shared" si="4"/>
        <v>effect force_add_civic = civic_indentured_assets</v>
      </c>
      <c r="E144" s="817" t="str">
        <f t="shared" si="5"/>
        <v>effect force_remove_civic = civic_indentured_assets</v>
      </c>
      <c r="F144" s="816" t="s">
        <v>846</v>
      </c>
    </row>
    <row r="145" ht="15" customHeight="1" spans="1:6">
      <c r="A145" s="814"/>
      <c r="B145" s="815">
        <v>12</v>
      </c>
      <c r="C145" s="816" t="s">
        <v>847</v>
      </c>
      <c r="D145" s="817" t="str">
        <f t="shared" si="4"/>
        <v>effect force_add_civic = civic_brand_loyalty</v>
      </c>
      <c r="E145" s="817" t="str">
        <f t="shared" si="5"/>
        <v>effect force_remove_civic = civic_brand_loyalty</v>
      </c>
      <c r="F145" s="816" t="s">
        <v>848</v>
      </c>
    </row>
    <row r="146" ht="15" customHeight="1" spans="1:6">
      <c r="A146" s="814"/>
      <c r="B146" s="815">
        <v>13</v>
      </c>
      <c r="C146" s="816" t="s">
        <v>849</v>
      </c>
      <c r="D146" s="817" t="str">
        <f t="shared" si="4"/>
        <v>effect force_add_civic = civic_public_relations_specialists</v>
      </c>
      <c r="E146" s="817" t="str">
        <f t="shared" si="5"/>
        <v>effect force_remove_civic = civic_public_relations_specialists</v>
      </c>
      <c r="F146" s="816" t="s">
        <v>850</v>
      </c>
    </row>
    <row r="147" ht="15" customHeight="1" spans="1:6">
      <c r="A147" s="814"/>
      <c r="B147" s="815">
        <v>14</v>
      </c>
      <c r="C147" s="816" t="s">
        <v>851</v>
      </c>
      <c r="D147" s="817" t="str">
        <f t="shared" si="4"/>
        <v>effect force_add_civic = civic_death_cult_corporate</v>
      </c>
      <c r="E147" s="817" t="str">
        <f t="shared" si="5"/>
        <v>effect force_remove_civic = civic_death_cult_corporate</v>
      </c>
      <c r="F147" s="816" t="s">
        <v>852</v>
      </c>
    </row>
    <row r="148" ht="15" customHeight="1" spans="1:6">
      <c r="A148" s="814"/>
      <c r="B148" s="815">
        <v>15</v>
      </c>
      <c r="C148" s="816" t="s">
        <v>853</v>
      </c>
      <c r="D148" s="817" t="str">
        <f t="shared" si="4"/>
        <v>effect force_add_civic = civic_corporate_catalytic_processing</v>
      </c>
      <c r="E148" s="817" t="str">
        <f t="shared" si="5"/>
        <v>effect force_remove_civic = civic_corporate_catalytic_processing</v>
      </c>
      <c r="F148" s="816" t="s">
        <v>854</v>
      </c>
    </row>
    <row r="149" ht="15" customHeight="1" spans="1:6">
      <c r="A149" s="814"/>
      <c r="B149" s="815">
        <v>16</v>
      </c>
      <c r="C149" s="816" t="s">
        <v>855</v>
      </c>
      <c r="D149" s="817" t="str">
        <f t="shared" si="4"/>
        <v>effect force_add_civic = civic_corporate_hedonism</v>
      </c>
      <c r="E149" s="817" t="str">
        <f t="shared" si="5"/>
        <v>effect force_remove_civic = civic_corporate_hedonism</v>
      </c>
      <c r="F149" s="816" t="s">
        <v>856</v>
      </c>
    </row>
    <row r="150" ht="15" customHeight="1" spans="1:6">
      <c r="A150" s="814"/>
      <c r="B150" s="815">
        <v>17</v>
      </c>
      <c r="C150" s="816" t="s">
        <v>857</v>
      </c>
      <c r="D150" s="817" t="str">
        <f t="shared" si="4"/>
        <v>effect force_add_civic = civic_corporate_anglers</v>
      </c>
      <c r="E150" s="817" t="str">
        <f t="shared" si="5"/>
        <v>effect force_remove_civic = civic_corporate_anglers</v>
      </c>
      <c r="F150" s="816" t="s">
        <v>858</v>
      </c>
    </row>
    <row r="151" ht="15" customHeight="1" spans="1:6">
      <c r="A151" s="814"/>
      <c r="B151" s="815">
        <v>18</v>
      </c>
      <c r="C151" s="816" t="s">
        <v>859</v>
      </c>
      <c r="D151" s="817" t="str">
        <f t="shared" si="4"/>
        <v>effect force_add_civic = civic_corporate_machine_anglers</v>
      </c>
      <c r="E151" s="817" t="str">
        <f t="shared" si="5"/>
        <v>effect force_remove_civic = civic_corporate_machine_anglers</v>
      </c>
      <c r="F151" s="816" t="s">
        <v>860</v>
      </c>
    </row>
    <row r="152" ht="15" customHeight="1" spans="1:6">
      <c r="A152" s="814"/>
      <c r="B152" s="815">
        <v>19</v>
      </c>
      <c r="C152" s="816" t="s">
        <v>861</v>
      </c>
      <c r="D152" s="817" t="str">
        <f t="shared" si="4"/>
        <v>effect force_add_civic = civic_corporate_crafters</v>
      </c>
      <c r="E152" s="817" t="str">
        <f t="shared" si="5"/>
        <v>effect force_remove_civic = civic_corporate_crafters</v>
      </c>
      <c r="F152" s="816" t="s">
        <v>862</v>
      </c>
    </row>
    <row r="153" ht="15" customHeight="1" spans="1:6">
      <c r="A153" s="814"/>
      <c r="B153" s="815">
        <v>20</v>
      </c>
      <c r="C153" s="816" t="s">
        <v>863</v>
      </c>
      <c r="D153" s="817" t="str">
        <f t="shared" si="4"/>
        <v>effect force_add_civic = civic_permanent_employment</v>
      </c>
      <c r="E153" s="817" t="str">
        <f t="shared" si="5"/>
        <v>effect force_remove_civic = civic_permanent_employment</v>
      </c>
      <c r="F153" s="816" t="s">
        <v>864</v>
      </c>
    </row>
    <row r="154" ht="15" customHeight="1" spans="1:6">
      <c r="A154" s="814"/>
      <c r="B154" s="815">
        <v>21</v>
      </c>
      <c r="C154" s="816" t="s">
        <v>656</v>
      </c>
      <c r="D154" s="817" t="str">
        <f t="shared" si="4"/>
        <v>effect force_add_civic = civic_corporate_relentless_industrialists</v>
      </c>
      <c r="E154" s="817" t="str">
        <f t="shared" si="5"/>
        <v>effect force_remove_civic = civic_corporate_relentless_industrialists</v>
      </c>
      <c r="F154" s="816" t="s">
        <v>865</v>
      </c>
    </row>
    <row r="155" ht="15" customHeight="1" spans="1:6">
      <c r="A155" s="814"/>
      <c r="B155" s="815">
        <v>22</v>
      </c>
      <c r="C155" s="816" t="s">
        <v>866</v>
      </c>
      <c r="D155" s="817" t="str">
        <f t="shared" si="4"/>
        <v>effect force_add_civic = civic_corporate_toxic_baths</v>
      </c>
      <c r="E155" s="817" t="str">
        <f t="shared" si="5"/>
        <v>effect force_remove_civic = civic_corporate_toxic_baths</v>
      </c>
      <c r="F155" s="816" t="s">
        <v>867</v>
      </c>
    </row>
    <row r="156" ht="15" customHeight="1" spans="1:6">
      <c r="A156" s="814"/>
      <c r="B156" s="815">
        <v>23</v>
      </c>
      <c r="C156" s="816" t="s">
        <v>868</v>
      </c>
      <c r="D156" s="817" t="str">
        <f t="shared" si="4"/>
        <v>effect force_add_civic = civic_corporate_scavengers</v>
      </c>
      <c r="E156" s="817" t="str">
        <f t="shared" si="5"/>
        <v>effect force_remove_civic = civic_corporate_scavengers</v>
      </c>
      <c r="F156" s="816" t="s">
        <v>869</v>
      </c>
    </row>
    <row r="157" ht="15" customHeight="1" spans="1:6">
      <c r="A157" s="814"/>
      <c r="B157" s="815">
        <v>24</v>
      </c>
      <c r="C157" s="816" t="s">
        <v>870</v>
      </c>
      <c r="D157" s="817" t="str">
        <f t="shared" si="4"/>
        <v>effect force_add_civic = civic_corporate_ascensionists</v>
      </c>
      <c r="E157" s="817" t="str">
        <f t="shared" si="5"/>
        <v>effect force_remove_civic = civic_corporate_ascensionists</v>
      </c>
      <c r="F157" s="816" t="s">
        <v>871</v>
      </c>
    </row>
    <row r="158" ht="15" customHeight="1" spans="1:6">
      <c r="A158" s="814"/>
      <c r="B158" s="815">
        <v>25</v>
      </c>
      <c r="C158" s="816" t="s">
        <v>872</v>
      </c>
      <c r="D158" s="817" t="str">
        <f t="shared" si="4"/>
        <v>effect force_add_civic = civic_privatized_exploration</v>
      </c>
      <c r="E158" s="817" t="str">
        <f t="shared" si="5"/>
        <v>effect force_remove_civic = civic_privatized_exploration</v>
      </c>
      <c r="F158" s="816" t="s">
        <v>873</v>
      </c>
    </row>
    <row r="159" ht="15" customHeight="1" spans="1:6">
      <c r="A159" s="814"/>
      <c r="B159" s="815">
        <v>26</v>
      </c>
      <c r="C159" s="816" t="s">
        <v>874</v>
      </c>
      <c r="D159" s="817" t="str">
        <f t="shared" si="4"/>
        <v>effect force_add_civic = civic_corporate_hyperspace_specialty</v>
      </c>
      <c r="E159" s="817" t="str">
        <f t="shared" si="5"/>
        <v>effect force_remove_civic = civic_corporate_hyperspace_specialty</v>
      </c>
      <c r="F159" s="816" t="s">
        <v>875</v>
      </c>
    </row>
    <row r="160" ht="15" customHeight="1" spans="1:6">
      <c r="A160" s="814"/>
      <c r="B160" s="815">
        <v>27</v>
      </c>
      <c r="C160" s="816" t="s">
        <v>876</v>
      </c>
      <c r="D160" s="817" t="str">
        <f t="shared" si="4"/>
        <v>effect force_add_civic = civic_corporate_dimensional_worship</v>
      </c>
      <c r="E160" s="817" t="str">
        <f t="shared" si="5"/>
        <v>effect force_remove_civic = civic_corporate_dimensional_worship</v>
      </c>
      <c r="F160" s="816" t="s">
        <v>877</v>
      </c>
    </row>
    <row r="161" ht="15" customHeight="1" spans="1:6">
      <c r="A161" s="814"/>
      <c r="B161" s="815">
        <v>28</v>
      </c>
      <c r="C161" s="816" t="s">
        <v>878</v>
      </c>
      <c r="D161" s="817" t="str">
        <f t="shared" si="4"/>
        <v>effect force_add_civic = civic_crusader_spirit_corporate</v>
      </c>
      <c r="E161" s="817" t="str">
        <f t="shared" si="5"/>
        <v>effect force_remove_civic = civic_crusader_spirit_corporate</v>
      </c>
      <c r="F161" s="816" t="s">
        <v>879</v>
      </c>
    </row>
    <row r="162" ht="15" customHeight="1" spans="1:6">
      <c r="A162" s="814"/>
      <c r="B162" s="815">
        <v>29</v>
      </c>
      <c r="C162" s="816" t="s">
        <v>880</v>
      </c>
      <c r="D162" s="817" t="str">
        <f t="shared" si="4"/>
        <v>effect force_add_civic = civic_task_delegation_corporate</v>
      </c>
      <c r="E162" s="817" t="str">
        <f t="shared" si="5"/>
        <v>effect force_remove_civic = civic_task_delegation_corporate</v>
      </c>
      <c r="F162" s="816" t="s">
        <v>881</v>
      </c>
    </row>
    <row r="163" ht="15" customHeight="1" spans="1:6">
      <c r="A163" s="814"/>
      <c r="B163" s="815">
        <v>30</v>
      </c>
      <c r="C163" s="816" t="s">
        <v>882</v>
      </c>
      <c r="D163" s="817" t="str">
        <f t="shared" si="4"/>
        <v>effect force_add_civic = civic_private_healthcare_corporate</v>
      </c>
      <c r="E163" s="817" t="str">
        <f t="shared" si="5"/>
        <v>effect force_remove_civic = civic_private_healthcare_corporate</v>
      </c>
      <c r="F163" s="816" t="s">
        <v>883</v>
      </c>
    </row>
    <row r="164" ht="15" customHeight="1" spans="1:6">
      <c r="A164" s="814"/>
      <c r="B164" s="815">
        <v>31</v>
      </c>
      <c r="C164" s="816" t="s">
        <v>884</v>
      </c>
      <c r="D164" s="817" t="str">
        <f t="shared" si="4"/>
        <v>effect force_add_civic = civic_memory_vault_corporate</v>
      </c>
      <c r="E164" s="817" t="str">
        <f t="shared" si="5"/>
        <v>effect force_remove_civic = civic_memory_vault_corporate</v>
      </c>
      <c r="F164" s="816" t="s">
        <v>885</v>
      </c>
    </row>
    <row r="165" ht="15" customHeight="1" spans="1:6">
      <c r="A165" s="814"/>
      <c r="B165" s="815">
        <v>32</v>
      </c>
      <c r="C165" s="816" t="s">
        <v>886</v>
      </c>
      <c r="D165" s="817" t="str">
        <f t="shared" si="4"/>
        <v>effect force_add_civic = civic_worker_coop</v>
      </c>
      <c r="E165" s="817" t="str">
        <f t="shared" si="5"/>
        <v>effect force_remove_civic = civic_worker_coop</v>
      </c>
      <c r="F165" s="816" t="s">
        <v>887</v>
      </c>
    </row>
    <row r="166" ht="15" customHeight="1" spans="1:6">
      <c r="A166" s="814"/>
      <c r="B166" s="815">
        <v>33</v>
      </c>
      <c r="C166" s="816" t="s">
        <v>888</v>
      </c>
      <c r="D166" s="817" t="str">
        <f t="shared" si="4"/>
        <v>effect force_add_civic = civic_corporate_dark_consortium</v>
      </c>
      <c r="E166" s="817" t="str">
        <f t="shared" si="5"/>
        <v>effect force_remove_civic = civic_corporate_dark_consortium</v>
      </c>
      <c r="F166" s="816" t="s">
        <v>889</v>
      </c>
    </row>
    <row r="167" ht="15" customHeight="1" spans="1:6">
      <c r="A167" s="814"/>
      <c r="B167" s="815">
        <v>34</v>
      </c>
      <c r="C167" s="816" t="s">
        <v>890</v>
      </c>
      <c r="D167" s="817" t="str">
        <f t="shared" si="4"/>
        <v>effect force_add_civic = civic_augmentation_bazaars</v>
      </c>
      <c r="E167" s="817" t="str">
        <f t="shared" si="5"/>
        <v>effect force_remove_civic = civic_augmentation_bazaars</v>
      </c>
      <c r="F167" s="816" t="s">
        <v>891</v>
      </c>
    </row>
    <row r="168" ht="15" customHeight="1" spans="1:6">
      <c r="A168" s="814"/>
      <c r="B168" s="815">
        <v>35</v>
      </c>
      <c r="C168" s="816" t="s">
        <v>892</v>
      </c>
      <c r="D168" s="817" t="str">
        <f t="shared" si="4"/>
        <v>effect force_add_civic = civic_corporate_sovereign_guardianship</v>
      </c>
      <c r="E168" s="817" t="str">
        <f t="shared" si="5"/>
        <v>effect force_remove_civic = civic_corporate_sovereign_guardianship</v>
      </c>
      <c r="F168" s="816" t="s">
        <v>893</v>
      </c>
    </row>
    <row r="169" ht="15" customHeight="1" spans="1:6">
      <c r="A169" s="814"/>
      <c r="B169" s="815">
        <v>36</v>
      </c>
      <c r="C169" s="816" t="s">
        <v>894</v>
      </c>
      <c r="D169" s="817" t="str">
        <f t="shared" si="4"/>
        <v>effect force_add_civic = civic_corporate_guided_sapience</v>
      </c>
      <c r="E169" s="817" t="str">
        <f t="shared" si="5"/>
        <v>effect force_remove_civic = civic_corporate_guided_sapience</v>
      </c>
      <c r="F169" s="816" t="s">
        <v>895</v>
      </c>
    </row>
    <row r="170" ht="15" customHeight="1" spans="1:6">
      <c r="A170" s="814"/>
      <c r="B170" s="815">
        <v>37</v>
      </c>
      <c r="C170" s="816" t="s">
        <v>866</v>
      </c>
      <c r="D170" s="817" t="str">
        <f t="shared" si="4"/>
        <v>effect force_add_civic = civic_corporate_toxic_baths_individual_machine</v>
      </c>
      <c r="E170" s="817" t="str">
        <f t="shared" si="5"/>
        <v>effect force_remove_civic = civic_corporate_toxic_baths_individual_machine</v>
      </c>
      <c r="F170" s="816" t="s">
        <v>896</v>
      </c>
    </row>
    <row r="171" ht="15" customHeight="1" spans="1:6">
      <c r="A171" s="814"/>
      <c r="B171" s="815">
        <v>38</v>
      </c>
      <c r="C171" s="818" t="s">
        <v>897</v>
      </c>
      <c r="D171" s="817" t="str">
        <f t="shared" si="4"/>
        <v>effect force_add_civic = civic_corporate_beastmasters</v>
      </c>
      <c r="E171" s="817" t="str">
        <f t="shared" si="5"/>
        <v>effect force_remove_civic = civic_corporate_beastmasters</v>
      </c>
      <c r="F171" s="816" t="s">
        <v>898</v>
      </c>
    </row>
    <row r="172" ht="15" customHeight="1" spans="1:6">
      <c r="A172" s="814"/>
      <c r="B172" s="815">
        <v>39</v>
      </c>
      <c r="C172" s="816" t="s">
        <v>899</v>
      </c>
      <c r="D172" s="817" t="str">
        <f t="shared" si="4"/>
        <v>effect force_add_civic = civic_astrometeorology_megacorp</v>
      </c>
      <c r="E172" s="817" t="str">
        <f t="shared" si="5"/>
        <v>effect force_remove_civic = civic_astrometeorology_megacorp</v>
      </c>
      <c r="F172" s="816" t="s">
        <v>900</v>
      </c>
    </row>
    <row r="173" ht="15" customHeight="1" spans="1:6">
      <c r="A173" s="814"/>
      <c r="B173" s="815">
        <v>40</v>
      </c>
      <c r="C173" s="816" t="s">
        <v>901</v>
      </c>
      <c r="D173" s="817" t="str">
        <f t="shared" si="4"/>
        <v>effect force_add_civic = civic_storm_callers_megacorp</v>
      </c>
      <c r="E173" s="817" t="str">
        <f t="shared" si="5"/>
        <v>effect force_remove_civic = civic_storm_callers_megacorp</v>
      </c>
      <c r="F173" s="816" t="s">
        <v>902</v>
      </c>
    </row>
    <row r="174" ht="15" customHeight="1" spans="1:6">
      <c r="A174" s="814"/>
      <c r="B174" s="815">
        <v>41</v>
      </c>
      <c r="C174" s="816" t="s">
        <v>903</v>
      </c>
      <c r="D174" s="817" t="str">
        <f t="shared" si="4"/>
        <v>effect force_add_civic = civic_environmental_architects_megacorp</v>
      </c>
      <c r="E174" s="817" t="str">
        <f t="shared" si="5"/>
        <v>effect force_remove_civic = civic_environmental_architects_megacorp</v>
      </c>
      <c r="F174" s="816" t="s">
        <v>904</v>
      </c>
    </row>
    <row r="175" ht="15" customHeight="1" spans="1:6">
      <c r="A175" s="814"/>
      <c r="B175" s="815">
        <v>42</v>
      </c>
      <c r="C175" s="817" t="s">
        <v>905</v>
      </c>
      <c r="D175" s="817" t="str">
        <f t="shared" si="4"/>
        <v>effect force_add_civic = civic_corporate_galactic_curators</v>
      </c>
      <c r="E175" s="817" t="str">
        <f t="shared" si="5"/>
        <v>effect force_remove_civic = civic_corporate_galactic_curators</v>
      </c>
      <c r="F175" s="817" t="s">
        <v>906</v>
      </c>
    </row>
    <row r="176" ht="15" customHeight="1" spans="1:6">
      <c r="A176" s="819" t="s">
        <v>907</v>
      </c>
      <c r="B176" s="820">
        <v>1</v>
      </c>
      <c r="C176" s="821" t="s">
        <v>908</v>
      </c>
      <c r="D176" s="822" t="str">
        <f t="shared" si="4"/>
        <v>effect force_add_civic = civic_machine_remnants</v>
      </c>
      <c r="E176" s="822" t="str">
        <f t="shared" si="5"/>
        <v>effect force_remove_civic = civic_machine_remnants</v>
      </c>
      <c r="F176" s="821" t="s">
        <v>909</v>
      </c>
    </row>
    <row r="177" ht="15" customHeight="1" spans="1:6">
      <c r="A177" s="819"/>
      <c r="B177" s="820">
        <v>2</v>
      </c>
      <c r="C177" s="821" t="s">
        <v>804</v>
      </c>
      <c r="D177" s="822" t="str">
        <f t="shared" si="4"/>
        <v>effect force_add_civic = civic_custodian_directives</v>
      </c>
      <c r="E177" s="822" t="str">
        <f t="shared" si="5"/>
        <v>effect force_remove_civic = civic_custodian_directives</v>
      </c>
      <c r="F177" s="821" t="s">
        <v>910</v>
      </c>
    </row>
    <row r="178" ht="15" customHeight="1" spans="1:6">
      <c r="A178" s="819"/>
      <c r="B178" s="820">
        <v>3</v>
      </c>
      <c r="C178" s="821" t="s">
        <v>911</v>
      </c>
      <c r="D178" s="822" t="str">
        <f t="shared" si="4"/>
        <v>effect force_add_civic = civic_awakened_machine</v>
      </c>
      <c r="E178" s="822" t="str">
        <f t="shared" si="5"/>
        <v>effect force_remove_civic = civic_awakened_machine</v>
      </c>
      <c r="F178" s="821" t="s">
        <v>912</v>
      </c>
    </row>
    <row r="179" ht="15" customHeight="1" spans="1:6">
      <c r="A179" s="819"/>
      <c r="B179" s="820">
        <v>4</v>
      </c>
      <c r="C179" s="821" t="s">
        <v>913</v>
      </c>
      <c r="D179" s="822" t="str">
        <f t="shared" si="4"/>
        <v>effect force_add_civic = civic_malfunctioning_custodian</v>
      </c>
      <c r="E179" s="822" t="str">
        <f t="shared" si="5"/>
        <v>effect force_remove_civic = civic_malfunctioning_custodian</v>
      </c>
      <c r="F179" s="821" t="s">
        <v>914</v>
      </c>
    </row>
    <row r="180" ht="15" customHeight="1" spans="1:6">
      <c r="A180" s="819"/>
      <c r="B180" s="820">
        <v>5</v>
      </c>
      <c r="C180" s="821" t="s">
        <v>915</v>
      </c>
      <c r="D180" s="822" t="str">
        <f t="shared" si="4"/>
        <v>effect force_add_civic = civic_final_defense_protocols</v>
      </c>
      <c r="E180" s="822" t="str">
        <f t="shared" si="5"/>
        <v>effect force_remove_civic = civic_final_defense_protocols</v>
      </c>
      <c r="F180" s="821" t="s">
        <v>916</v>
      </c>
    </row>
    <row r="181" ht="15" customHeight="1" spans="1:6">
      <c r="A181" s="819"/>
      <c r="B181" s="820">
        <v>6</v>
      </c>
      <c r="C181" s="821" t="s">
        <v>917</v>
      </c>
      <c r="D181" s="822" t="str">
        <f t="shared" si="4"/>
        <v>effect force_add_civic = civic_lethargic_leadership</v>
      </c>
      <c r="E181" s="822" t="str">
        <f t="shared" si="5"/>
        <v>effect force_remove_civic = civic_lethargic_leadership</v>
      </c>
      <c r="F181" s="821" t="s">
        <v>918</v>
      </c>
    </row>
    <row r="182" ht="15" customHeight="1" spans="1:6">
      <c r="A182" s="819"/>
      <c r="B182" s="820">
        <v>7</v>
      </c>
      <c r="C182" s="821" t="s">
        <v>919</v>
      </c>
      <c r="D182" s="822" t="str">
        <f t="shared" si="4"/>
        <v>effect force_add_civic = civic_empire_in_decline</v>
      </c>
      <c r="E182" s="822" t="str">
        <f t="shared" si="5"/>
        <v>effect force_remove_civic = civic_empire_in_decline</v>
      </c>
      <c r="F182" s="821" t="s">
        <v>920</v>
      </c>
    </row>
    <row r="183" ht="15" customHeight="1" spans="1:6">
      <c r="A183" s="819"/>
      <c r="B183" s="820">
        <v>8</v>
      </c>
      <c r="C183" s="821" t="s">
        <v>921</v>
      </c>
      <c r="D183" s="822" t="str">
        <f t="shared" si="4"/>
        <v>effect force_add_civic = civic_antediluvian_mind</v>
      </c>
      <c r="E183" s="822" t="str">
        <f t="shared" si="5"/>
        <v>effect force_remove_civic = civic_antediluvian_mind</v>
      </c>
      <c r="F183" s="821" t="s">
        <v>922</v>
      </c>
    </row>
    <row r="184" ht="15" customHeight="1" spans="1:6">
      <c r="A184" s="819"/>
      <c r="B184" s="820">
        <v>9</v>
      </c>
      <c r="C184" s="821" t="s">
        <v>923</v>
      </c>
      <c r="D184" s="822" t="str">
        <f t="shared" si="4"/>
        <v>effect force_add_civic = civic_sluggish_drones</v>
      </c>
      <c r="E184" s="822" t="str">
        <f t="shared" si="5"/>
        <v>effect force_remove_civic = civic_sluggish_drones</v>
      </c>
      <c r="F184" s="821" t="s">
        <v>924</v>
      </c>
    </row>
    <row r="185" ht="15" customHeight="1" spans="1:6">
      <c r="A185" s="819"/>
      <c r="B185" s="820">
        <v>10</v>
      </c>
      <c r="C185" s="821" t="s">
        <v>925</v>
      </c>
      <c r="D185" s="822" t="str">
        <f t="shared" si="4"/>
        <v>effect force_add_civic = civic_revanchist_fervor</v>
      </c>
      <c r="E185" s="822" t="str">
        <f t="shared" si="5"/>
        <v>effect force_remove_civic = civic_revanchist_fervor</v>
      </c>
      <c r="F185" s="821" t="s">
        <v>926</v>
      </c>
    </row>
    <row r="186" ht="15" customHeight="1" spans="1:6">
      <c r="A186" s="819"/>
      <c r="B186" s="820">
        <v>11</v>
      </c>
      <c r="C186" s="821" t="s">
        <v>927</v>
      </c>
      <c r="D186" s="822" t="str">
        <f t="shared" si="4"/>
        <v>effect force_add_civic = civic_ancient_caches_of_technology</v>
      </c>
      <c r="E186" s="822" t="str">
        <f t="shared" si="5"/>
        <v>effect force_remove_civic = civic_ancient_caches_of_technology</v>
      </c>
      <c r="F186" s="821" t="s">
        <v>928</v>
      </c>
    </row>
    <row r="187" ht="15" customHeight="1" spans="1:6">
      <c r="A187" s="819"/>
      <c r="B187" s="820">
        <v>12</v>
      </c>
      <c r="C187" s="821" t="s">
        <v>929</v>
      </c>
      <c r="D187" s="822" t="str">
        <f t="shared" si="4"/>
        <v>effect force_add_civic = civic_secret_of_fire</v>
      </c>
      <c r="E187" s="822" t="str">
        <f t="shared" si="5"/>
        <v>effect force_remove_civic = civic_secret_of_fire</v>
      </c>
      <c r="F187" s="821" t="s">
        <v>930</v>
      </c>
    </row>
    <row r="188" ht="15" customHeight="1" spans="1:6">
      <c r="A188" s="819"/>
      <c r="B188" s="820">
        <v>13</v>
      </c>
      <c r="C188" s="821" t="s">
        <v>931</v>
      </c>
      <c r="D188" s="822" t="str">
        <f t="shared" si="4"/>
        <v>effect force_add_civic = civic_the_wheel</v>
      </c>
      <c r="E188" s="822" t="str">
        <f t="shared" si="5"/>
        <v>effect force_remove_civic = civic_the_wheel</v>
      </c>
      <c r="F188" s="821" t="s">
        <v>932</v>
      </c>
    </row>
    <row r="189" ht="15" customHeight="1" spans="1:6">
      <c r="A189" s="819"/>
      <c r="B189" s="820">
        <v>14</v>
      </c>
      <c r="C189" s="821" t="s">
        <v>933</v>
      </c>
      <c r="D189" s="822" t="str">
        <f t="shared" si="4"/>
        <v>effect force_add_civic = civic_landed_nobility</v>
      </c>
      <c r="E189" s="822" t="str">
        <f t="shared" si="5"/>
        <v>effect force_remove_civic = civic_landed_nobility</v>
      </c>
      <c r="F189" s="821" t="s">
        <v>934</v>
      </c>
    </row>
    <row r="190" ht="15" customHeight="1" spans="1:6">
      <c r="A190" s="819"/>
      <c r="B190" s="820">
        <v>15</v>
      </c>
      <c r="C190" s="821" t="s">
        <v>935</v>
      </c>
      <c r="D190" s="822" t="str">
        <f t="shared" si="4"/>
        <v>effect force_add_civic = civic_flat_world_theory</v>
      </c>
      <c r="E190" s="822" t="str">
        <f t="shared" si="5"/>
        <v>effect force_remove_civic = civic_flat_world_theory</v>
      </c>
      <c r="F190" s="821" t="s">
        <v>936</v>
      </c>
    </row>
    <row r="191" ht="15" customHeight="1" spans="1:6">
      <c r="A191" s="819"/>
      <c r="B191" s="820">
        <v>16</v>
      </c>
      <c r="C191" s="821" t="s">
        <v>937</v>
      </c>
      <c r="D191" s="822" t="str">
        <f t="shared" si="4"/>
        <v>effect force_add_civic = civic_increasing_urbanization</v>
      </c>
      <c r="E191" s="822" t="str">
        <f t="shared" si="5"/>
        <v>effect force_remove_civic = civic_increasing_urbanization</v>
      </c>
      <c r="F191" s="821" t="s">
        <v>938</v>
      </c>
    </row>
    <row r="192" ht="15" customHeight="1" spans="1:6">
      <c r="A192" s="819"/>
      <c r="B192" s="820">
        <v>17</v>
      </c>
      <c r="C192" s="821" t="s">
        <v>939</v>
      </c>
      <c r="D192" s="822" t="str">
        <f t="shared" si="4"/>
        <v>effect force_add_civic = civic_atmospheric_pollution</v>
      </c>
      <c r="E192" s="822" t="str">
        <f t="shared" si="5"/>
        <v>effect force_remove_civic = civic_atmospheric_pollution</v>
      </c>
      <c r="F192" s="821" t="s">
        <v>940</v>
      </c>
    </row>
    <row r="193" ht="15" customHeight="1" spans="1:6">
      <c r="A193" s="819"/>
      <c r="B193" s="820">
        <v>18</v>
      </c>
      <c r="C193" s="821" t="s">
        <v>463</v>
      </c>
      <c r="D193" s="822" t="str">
        <f t="shared" si="4"/>
        <v>effect force_add_civic = civic_life_seeded</v>
      </c>
      <c r="E193" s="822" t="str">
        <f t="shared" si="5"/>
        <v>effect force_remove_civic = civic_life_seeded</v>
      </c>
      <c r="F193" s="821" t="s">
        <v>941</v>
      </c>
    </row>
    <row r="194" ht="15" customHeight="1" spans="1:6">
      <c r="A194" s="819"/>
      <c r="B194" s="820">
        <v>19</v>
      </c>
      <c r="C194" s="821" t="s">
        <v>929</v>
      </c>
      <c r="D194" s="822" t="str">
        <f t="shared" si="4"/>
        <v>effect force_add_civic = civic_hive_secret_of_fire</v>
      </c>
      <c r="E194" s="822" t="str">
        <f t="shared" si="5"/>
        <v>effect force_remove_civic = civic_hive_secret_of_fire</v>
      </c>
      <c r="F194" s="821" t="s">
        <v>942</v>
      </c>
    </row>
    <row r="195" ht="15" customHeight="1" spans="1:6">
      <c r="A195" s="819"/>
      <c r="B195" s="820">
        <v>20</v>
      </c>
      <c r="C195" s="821" t="s">
        <v>931</v>
      </c>
      <c r="D195" s="822" t="str">
        <f t="shared" si="4"/>
        <v>effect force_add_civic = civic_hive_the_wheel</v>
      </c>
      <c r="E195" s="822" t="str">
        <f t="shared" si="5"/>
        <v>effect force_remove_civic = civic_hive_the_wheel</v>
      </c>
      <c r="F195" s="821" t="s">
        <v>943</v>
      </c>
    </row>
    <row r="196" ht="15" customHeight="1" spans="1:6">
      <c r="A196" s="819"/>
      <c r="B196" s="820">
        <v>21</v>
      </c>
      <c r="C196" s="821" t="s">
        <v>944</v>
      </c>
      <c r="D196" s="822" t="str">
        <f t="shared" ref="D196:D217" si="6">"effect force_add_civic = "&amp;F196</f>
        <v>effect force_add_civic = civic_hive_burgeoning_nodes</v>
      </c>
      <c r="E196" s="822" t="str">
        <f t="shared" ref="E196:E217" si="7">"effect force_remove_civic = "&amp;F196</f>
        <v>effect force_remove_civic = civic_hive_burgeoning_nodes</v>
      </c>
      <c r="F196" s="821" t="s">
        <v>945</v>
      </c>
    </row>
    <row r="197" ht="15" customHeight="1" spans="1:6">
      <c r="A197" s="819"/>
      <c r="B197" s="820">
        <v>22</v>
      </c>
      <c r="C197" s="821" t="s">
        <v>935</v>
      </c>
      <c r="D197" s="822" t="str">
        <f t="shared" si="6"/>
        <v>effect force_add_civic = civic_hive_flat_world_theory</v>
      </c>
      <c r="E197" s="822" t="str">
        <f t="shared" si="7"/>
        <v>effect force_remove_civic = civic_hive_flat_world_theory</v>
      </c>
      <c r="F197" s="821" t="s">
        <v>946</v>
      </c>
    </row>
    <row r="198" ht="15" customHeight="1" spans="1:6">
      <c r="A198" s="819"/>
      <c r="B198" s="820">
        <v>23</v>
      </c>
      <c r="C198" s="821" t="s">
        <v>947</v>
      </c>
      <c r="D198" s="822" t="str">
        <f t="shared" si="6"/>
        <v>effect force_add_civic = civic_hive_centralized_consciousness</v>
      </c>
      <c r="E198" s="822" t="str">
        <f t="shared" si="7"/>
        <v>effect force_remove_civic = civic_hive_centralized_consciousness</v>
      </c>
      <c r="F198" s="821" t="s">
        <v>948</v>
      </c>
    </row>
    <row r="199" ht="15" customHeight="1" spans="1:6">
      <c r="A199" s="819"/>
      <c r="B199" s="820">
        <v>24</v>
      </c>
      <c r="C199" s="821" t="s">
        <v>939</v>
      </c>
      <c r="D199" s="822" t="str">
        <f t="shared" si="6"/>
        <v>effect force_add_civic = civic_hive_atmospheric_pollution</v>
      </c>
      <c r="E199" s="822" t="str">
        <f t="shared" si="7"/>
        <v>effect force_remove_civic = civic_hive_atmospheric_pollution</v>
      </c>
      <c r="F199" s="821" t="s">
        <v>949</v>
      </c>
    </row>
    <row r="200" ht="15" customHeight="1" spans="1:6">
      <c r="A200" s="819"/>
      <c r="B200" s="820">
        <v>25</v>
      </c>
      <c r="C200" s="821" t="s">
        <v>950</v>
      </c>
      <c r="D200" s="822" t="str">
        <f t="shared" si="6"/>
        <v>effect force_add_civic = civic_ancient_preservers</v>
      </c>
      <c r="E200" s="822" t="str">
        <f t="shared" si="7"/>
        <v>effect force_remove_civic = civic_ancient_preservers</v>
      </c>
      <c r="F200" s="821" t="s">
        <v>951</v>
      </c>
    </row>
    <row r="201" ht="15" customHeight="1" spans="1:6">
      <c r="A201" s="819"/>
      <c r="B201" s="820">
        <v>26</v>
      </c>
      <c r="C201" s="821" t="s">
        <v>952</v>
      </c>
      <c r="D201" s="822" t="str">
        <f t="shared" si="6"/>
        <v>effect force_add_civic = civic_trading_conglomerate</v>
      </c>
      <c r="E201" s="822" t="str">
        <f t="shared" si="7"/>
        <v>effect force_remove_civic = civic_trading_conglomerate</v>
      </c>
      <c r="F201" s="821" t="s">
        <v>953</v>
      </c>
    </row>
    <row r="202" ht="15" customHeight="1" spans="1:6">
      <c r="A202" s="819"/>
      <c r="B202" s="820">
        <v>27</v>
      </c>
      <c r="C202" s="821" t="s">
        <v>954</v>
      </c>
      <c r="D202" s="822" t="str">
        <f t="shared" si="6"/>
        <v>effect force_add_civic = civic_artist_collective</v>
      </c>
      <c r="E202" s="822" t="str">
        <f t="shared" si="7"/>
        <v>effect force_remove_civic = civic_artist_collective</v>
      </c>
      <c r="F202" s="821" t="s">
        <v>955</v>
      </c>
    </row>
    <row r="203" ht="15" customHeight="1" spans="1:6">
      <c r="A203" s="819"/>
      <c r="B203" s="820">
        <v>28</v>
      </c>
      <c r="C203" s="821" t="s">
        <v>956</v>
      </c>
      <c r="D203" s="822" t="str">
        <f t="shared" si="6"/>
        <v>effect force_add_civic = civic_mercenary_enclave</v>
      </c>
      <c r="E203" s="822" t="str">
        <f t="shared" si="7"/>
        <v>effect force_remove_civic = civic_mercenary_enclave</v>
      </c>
      <c r="F203" s="821" t="s">
        <v>957</v>
      </c>
    </row>
    <row r="204" ht="15" customHeight="1" spans="1:6">
      <c r="A204" s="819"/>
      <c r="B204" s="820">
        <v>29</v>
      </c>
      <c r="C204" s="821" t="s">
        <v>958</v>
      </c>
      <c r="D204" s="822" t="str">
        <f t="shared" si="6"/>
        <v>effect force_add_civic = civic_salvager_enclave</v>
      </c>
      <c r="E204" s="822" t="str">
        <f t="shared" si="7"/>
        <v>effect force_remove_civic = civic_salvager_enclave</v>
      </c>
      <c r="F204" s="821" t="s">
        <v>959</v>
      </c>
    </row>
    <row r="205" ht="15" customHeight="1" spans="1:6">
      <c r="A205" s="819"/>
      <c r="B205" s="820">
        <v>30</v>
      </c>
      <c r="C205" s="821" t="s">
        <v>960</v>
      </c>
      <c r="D205" s="822" t="str">
        <f t="shared" si="6"/>
        <v>effect force_add_civic = civic_shroudwalker_enclave</v>
      </c>
      <c r="E205" s="822" t="str">
        <f t="shared" si="7"/>
        <v>effect force_remove_civic = civic_shroudwalker_enclave</v>
      </c>
      <c r="F205" s="821" t="s">
        <v>961</v>
      </c>
    </row>
    <row r="206" ht="15" customHeight="1" spans="1:6">
      <c r="A206" s="819"/>
      <c r="B206" s="820">
        <v>31</v>
      </c>
      <c r="C206" s="821" t="s">
        <v>962</v>
      </c>
      <c r="D206" s="822" t="str">
        <f t="shared" si="6"/>
        <v>effect force_add_civic = civic_military_order</v>
      </c>
      <c r="E206" s="822" t="str">
        <f t="shared" si="7"/>
        <v>effect force_remove_civic = civic_military_order</v>
      </c>
      <c r="F206" s="821" t="s">
        <v>963</v>
      </c>
    </row>
    <row r="207" ht="15" customHeight="1" spans="1:6">
      <c r="A207" s="819"/>
      <c r="B207" s="820">
        <v>32</v>
      </c>
      <c r="C207" s="821" t="s">
        <v>964</v>
      </c>
      <c r="D207" s="822" t="str">
        <f t="shared" si="6"/>
        <v>effect force_add_civic = civic_ancient_machine_intelligence</v>
      </c>
      <c r="E207" s="822" t="str">
        <f t="shared" si="7"/>
        <v>effect force_remove_civic = civic_ancient_machine_intelligence</v>
      </c>
      <c r="F207" s="821" t="s">
        <v>965</v>
      </c>
    </row>
    <row r="208" ht="15" customHeight="1" spans="1:6">
      <c r="A208" s="819"/>
      <c r="B208" s="820">
        <v>33</v>
      </c>
      <c r="C208" s="821" t="s">
        <v>966</v>
      </c>
      <c r="D208" s="822" t="str">
        <f t="shared" si="6"/>
        <v>effect force_add_civic = civic_anarcho_tribalism</v>
      </c>
      <c r="E208" s="822" t="str">
        <f t="shared" si="7"/>
        <v>effect force_remove_civic = civic_anarcho_tribalism</v>
      </c>
      <c r="F208" s="821" t="s">
        <v>967</v>
      </c>
    </row>
    <row r="209" ht="15" customHeight="1" spans="1:6">
      <c r="A209" s="819"/>
      <c r="B209" s="820">
        <v>34</v>
      </c>
      <c r="C209" s="821" t="s">
        <v>968</v>
      </c>
      <c r="D209" s="822" t="str">
        <f t="shared" si="6"/>
        <v>effect force_add_civic = civic_diadochi</v>
      </c>
      <c r="E209" s="822" t="str">
        <f t="shared" si="7"/>
        <v>effect force_remove_civic = civic_diadochi</v>
      </c>
      <c r="F209" s="821" t="s">
        <v>969</v>
      </c>
    </row>
    <row r="210" ht="15" customHeight="1" spans="1:6">
      <c r="A210" s="819"/>
      <c r="B210" s="820">
        <v>35</v>
      </c>
      <c r="C210" s="821" t="s">
        <v>970</v>
      </c>
      <c r="D210" s="822" t="str">
        <f t="shared" si="6"/>
        <v>effect force_add_civic = civic_great_khans_legacy</v>
      </c>
      <c r="E210" s="822" t="str">
        <f t="shared" si="7"/>
        <v>effect force_remove_civic = civic_great_khans_legacy</v>
      </c>
      <c r="F210" s="821" t="s">
        <v>971</v>
      </c>
    </row>
    <row r="211" ht="15" customHeight="1" spans="1:6">
      <c r="A211" s="819"/>
      <c r="B211" s="820">
        <v>36</v>
      </c>
      <c r="C211" s="821" t="s">
        <v>972</v>
      </c>
      <c r="D211" s="822" t="str">
        <f t="shared" si="6"/>
        <v>effect force_add_civic = civic_galactic_sovereign</v>
      </c>
      <c r="E211" s="822" t="str">
        <f t="shared" si="7"/>
        <v>effect force_remove_civic = civic_galactic_sovereign</v>
      </c>
      <c r="F211" s="821" t="s">
        <v>973</v>
      </c>
    </row>
    <row r="212" ht="15" customHeight="1" spans="1:6">
      <c r="A212" s="819"/>
      <c r="B212" s="820">
        <v>37</v>
      </c>
      <c r="C212" s="821" t="s">
        <v>974</v>
      </c>
      <c r="D212" s="822" t="str">
        <f t="shared" si="6"/>
        <v>effect force_add_civic = civic_galactic_sovereign_megacorp</v>
      </c>
      <c r="E212" s="822" t="str">
        <f t="shared" si="7"/>
        <v>effect force_remove_civic = civic_galactic_sovereign_megacorp</v>
      </c>
      <c r="F212" s="821" t="s">
        <v>975</v>
      </c>
    </row>
    <row r="213" ht="15" customHeight="1" spans="1:6">
      <c r="A213" s="819"/>
      <c r="B213" s="820">
        <v>38</v>
      </c>
      <c r="C213" s="821" t="s">
        <v>976</v>
      </c>
      <c r="D213" s="822" t="str">
        <f t="shared" si="6"/>
        <v>effect force_add_civic = civic_psionic_sovereign</v>
      </c>
      <c r="E213" s="822" t="str">
        <f t="shared" si="7"/>
        <v>effect force_remove_civic = civic_psionic_sovereign</v>
      </c>
      <c r="F213" s="821" t="s">
        <v>977</v>
      </c>
    </row>
    <row r="214" ht="15" customHeight="1" spans="1:6">
      <c r="A214" s="819"/>
      <c r="B214" s="820">
        <v>39</v>
      </c>
      <c r="C214" s="823"/>
      <c r="D214" s="822" t="str">
        <f t="shared" si="6"/>
        <v>effect force_add_civic = civic_caravaneer_caravansary</v>
      </c>
      <c r="E214" s="822" t="str">
        <f t="shared" si="7"/>
        <v>effect force_remove_civic = civic_caravaneer_caravansary</v>
      </c>
      <c r="F214" s="821" t="s">
        <v>978</v>
      </c>
    </row>
    <row r="215" ht="15" customHeight="1" spans="1:6">
      <c r="A215" s="819"/>
      <c r="B215" s="820">
        <v>40</v>
      </c>
      <c r="C215" s="821" t="s">
        <v>979</v>
      </c>
      <c r="D215" s="822" t="str">
        <f t="shared" si="6"/>
        <v>effect force_add_civic = civic_caravaneer_fleet1</v>
      </c>
      <c r="E215" s="822" t="str">
        <f t="shared" si="7"/>
        <v>effect force_remove_civic = civic_caravaneer_fleet1</v>
      </c>
      <c r="F215" s="821" t="s">
        <v>980</v>
      </c>
    </row>
    <row r="216" ht="15" customHeight="1" spans="1:6">
      <c r="A216" s="819"/>
      <c r="B216" s="820">
        <v>41</v>
      </c>
      <c r="C216" s="821" t="s">
        <v>981</v>
      </c>
      <c r="D216" s="822" t="str">
        <f t="shared" si="6"/>
        <v>effect force_add_civic = civic_caravaneer_fleet2</v>
      </c>
      <c r="E216" s="822" t="str">
        <f t="shared" si="7"/>
        <v>effect force_remove_civic = civic_caravaneer_fleet2</v>
      </c>
      <c r="F216" s="821" t="s">
        <v>982</v>
      </c>
    </row>
    <row r="217" ht="15" customHeight="1" spans="1:6">
      <c r="A217" s="819"/>
      <c r="B217" s="820">
        <v>42</v>
      </c>
      <c r="C217" s="821" t="s">
        <v>983</v>
      </c>
      <c r="D217" s="822" t="str">
        <f t="shared" si="6"/>
        <v>effect force_add_civic = civic_caravaneer_fleet3</v>
      </c>
      <c r="E217" s="822" t="str">
        <f t="shared" si="7"/>
        <v>effect force_remove_civic = civic_caravaneer_fleet3</v>
      </c>
      <c r="F217" s="821" t="s">
        <v>984</v>
      </c>
    </row>
  </sheetData>
  <mergeCells count="6">
    <mergeCell ref="A1:F1"/>
    <mergeCell ref="A3:A70"/>
    <mergeCell ref="A71:A98"/>
    <mergeCell ref="A99:A133"/>
    <mergeCell ref="A134:A175"/>
    <mergeCell ref="A176:A21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8"/>
  <sheetViews>
    <sheetView workbookViewId="0">
      <pane ySplit="2" topLeftCell="A3" activePane="bottomLeft" state="frozen"/>
      <selection/>
      <selection pane="bottomLeft" activeCell="G16" sqref="G16"/>
    </sheetView>
  </sheetViews>
  <sheetFormatPr defaultColWidth="9" defaultRowHeight="13.5" outlineLevelCol="6"/>
  <cols>
    <col min="1" max="1" width="9" style="352"/>
    <col min="2" max="2" width="81" customWidth="1"/>
    <col min="3" max="3" width="70.75" customWidth="1"/>
  </cols>
  <sheetData>
    <row r="1" ht="50" customHeight="1" spans="1:3">
      <c r="A1" s="715" t="s">
        <v>985</v>
      </c>
      <c r="B1" s="716"/>
      <c r="C1" s="716"/>
    </row>
    <row r="2" ht="30" customHeight="1" spans="1:3">
      <c r="A2" s="717" t="s">
        <v>563</v>
      </c>
      <c r="B2" s="123" t="s">
        <v>153</v>
      </c>
      <c r="C2" s="123" t="s">
        <v>986</v>
      </c>
    </row>
    <row r="3" ht="20" customHeight="1" spans="1:3">
      <c r="A3" s="718" t="s">
        <v>987</v>
      </c>
      <c r="B3" s="719" t="s">
        <v>988</v>
      </c>
      <c r="C3" s="720" t="s">
        <v>989</v>
      </c>
    </row>
    <row r="4" ht="20" customHeight="1" spans="1:3">
      <c r="A4" s="721"/>
      <c r="B4" s="722" t="s">
        <v>990</v>
      </c>
      <c r="C4" s="723"/>
    </row>
    <row r="5" ht="20" customHeight="1" spans="1:3">
      <c r="A5" s="721"/>
      <c r="B5" s="722" t="s">
        <v>991</v>
      </c>
      <c r="C5" s="723"/>
    </row>
    <row r="6" ht="20" customHeight="1" spans="1:3">
      <c r="A6" s="721"/>
      <c r="B6" s="722" t="s">
        <v>992</v>
      </c>
      <c r="C6" s="723"/>
    </row>
    <row r="7" ht="20" customHeight="1" spans="1:3">
      <c r="A7" s="721"/>
      <c r="B7" s="722" t="s">
        <v>993</v>
      </c>
      <c r="C7" s="723"/>
    </row>
    <row r="8" ht="20" customHeight="1" spans="1:3">
      <c r="A8" s="724"/>
      <c r="B8" s="725" t="s">
        <v>994</v>
      </c>
      <c r="C8" s="726"/>
    </row>
    <row r="9" ht="20" customHeight="1" spans="1:3">
      <c r="A9" s="727" t="s">
        <v>995</v>
      </c>
      <c r="B9" s="728" t="s">
        <v>996</v>
      </c>
      <c r="C9" s="729" t="s">
        <v>997</v>
      </c>
    </row>
    <row r="10" ht="20" customHeight="1" spans="1:3">
      <c r="A10" s="730"/>
      <c r="B10" s="731" t="s">
        <v>998</v>
      </c>
      <c r="C10" s="732"/>
    </row>
    <row r="11" ht="20" customHeight="1" spans="1:3">
      <c r="A11" s="730"/>
      <c r="B11" s="731" t="s">
        <v>999</v>
      </c>
      <c r="C11" s="732"/>
    </row>
    <row r="12" ht="20" customHeight="1" spans="1:3">
      <c r="A12" s="730"/>
      <c r="B12" s="731" t="s">
        <v>1000</v>
      </c>
      <c r="C12" s="732"/>
    </row>
    <row r="13" ht="20" customHeight="1" spans="1:3">
      <c r="A13" s="730"/>
      <c r="B13" s="731" t="s">
        <v>1001</v>
      </c>
      <c r="C13" s="732"/>
    </row>
    <row r="14" ht="20" customHeight="1" spans="1:3">
      <c r="A14" s="733"/>
      <c r="B14" s="734" t="s">
        <v>1002</v>
      </c>
      <c r="C14" s="735"/>
    </row>
    <row r="15" ht="20" customHeight="1" spans="1:3">
      <c r="A15" s="736" t="s">
        <v>1003</v>
      </c>
      <c r="B15" s="737" t="s">
        <v>1004</v>
      </c>
      <c r="C15" s="738" t="s">
        <v>1005</v>
      </c>
    </row>
    <row r="16" ht="20" customHeight="1" spans="1:7">
      <c r="A16" s="739"/>
      <c r="B16" s="740" t="s">
        <v>1006</v>
      </c>
      <c r="C16" s="741"/>
      <c r="G16" s="290"/>
    </row>
    <row r="17" ht="20" customHeight="1" spans="1:3">
      <c r="A17" s="739"/>
      <c r="B17" s="740" t="s">
        <v>1007</v>
      </c>
      <c r="C17" s="741"/>
    </row>
    <row r="18" ht="20" customHeight="1" spans="1:3">
      <c r="A18" s="739"/>
      <c r="B18" s="740" t="s">
        <v>1008</v>
      </c>
      <c r="C18" s="741"/>
    </row>
    <row r="19" ht="20" customHeight="1" spans="1:3">
      <c r="A19" s="739"/>
      <c r="B19" s="740" t="s">
        <v>1009</v>
      </c>
      <c r="C19" s="741"/>
    </row>
    <row r="20" ht="20" customHeight="1" spans="1:3">
      <c r="A20" s="742"/>
      <c r="B20" s="743" t="s">
        <v>1010</v>
      </c>
      <c r="C20" s="744"/>
    </row>
    <row r="21" ht="20" customHeight="1" spans="1:3">
      <c r="A21" s="745" t="s">
        <v>1011</v>
      </c>
      <c r="B21" s="746" t="s">
        <v>1012</v>
      </c>
      <c r="C21" s="747" t="s">
        <v>1013</v>
      </c>
    </row>
    <row r="22" ht="20" customHeight="1" spans="1:3">
      <c r="A22" s="748"/>
      <c r="B22" s="749" t="s">
        <v>1014</v>
      </c>
      <c r="C22" s="750"/>
    </row>
    <row r="23" ht="20" customHeight="1" spans="1:3">
      <c r="A23" s="748"/>
      <c r="B23" s="749" t="s">
        <v>1015</v>
      </c>
      <c r="C23" s="750"/>
    </row>
    <row r="24" ht="20" customHeight="1" spans="1:3">
      <c r="A24" s="748"/>
      <c r="B24" s="749" t="s">
        <v>1016</v>
      </c>
      <c r="C24" s="750"/>
    </row>
    <row r="25" ht="20" customHeight="1" spans="1:3">
      <c r="A25" s="748"/>
      <c r="B25" s="749" t="s">
        <v>1017</v>
      </c>
      <c r="C25" s="750"/>
    </row>
    <row r="26" ht="20" customHeight="1" spans="1:3">
      <c r="A26" s="751"/>
      <c r="B26" s="752" t="s">
        <v>1018</v>
      </c>
      <c r="C26" s="753"/>
    </row>
    <row r="27" ht="20" customHeight="1" spans="1:3">
      <c r="A27" s="754" t="s">
        <v>1019</v>
      </c>
      <c r="B27" s="755" t="s">
        <v>1020</v>
      </c>
      <c r="C27" s="756" t="s">
        <v>1021</v>
      </c>
    </row>
    <row r="28" ht="20" customHeight="1" spans="1:3">
      <c r="A28" s="757"/>
      <c r="B28" s="758" t="s">
        <v>1022</v>
      </c>
      <c r="C28" s="759"/>
    </row>
    <row r="29" ht="20" customHeight="1" spans="1:3">
      <c r="A29" s="757"/>
      <c r="B29" s="758" t="s">
        <v>1023</v>
      </c>
      <c r="C29" s="759"/>
    </row>
    <row r="30" ht="20" customHeight="1" spans="1:3">
      <c r="A30" s="757"/>
      <c r="B30" s="758" t="s">
        <v>1024</v>
      </c>
      <c r="C30" s="759"/>
    </row>
    <row r="31" ht="20" customHeight="1" spans="1:3">
      <c r="A31" s="757"/>
      <c r="B31" s="758" t="s">
        <v>1025</v>
      </c>
      <c r="C31" s="759"/>
    </row>
    <row r="32" ht="20" customHeight="1" spans="1:3">
      <c r="A32" s="760"/>
      <c r="B32" s="761" t="s">
        <v>1026</v>
      </c>
      <c r="C32" s="762"/>
    </row>
    <row r="33" ht="20" customHeight="1" spans="1:3">
      <c r="A33" s="763" t="s">
        <v>1027</v>
      </c>
      <c r="B33" s="764" t="s">
        <v>1028</v>
      </c>
      <c r="C33" s="765" t="s">
        <v>1029</v>
      </c>
    </row>
    <row r="34" ht="20" customHeight="1" spans="1:3">
      <c r="A34" s="766"/>
      <c r="B34" s="767" t="s">
        <v>1030</v>
      </c>
      <c r="C34" s="768"/>
    </row>
    <row r="35" ht="20" customHeight="1" spans="1:3">
      <c r="A35" s="766"/>
      <c r="B35" s="767" t="s">
        <v>1031</v>
      </c>
      <c r="C35" s="768"/>
    </row>
    <row r="36" ht="20" customHeight="1" spans="1:3">
      <c r="A36" s="766"/>
      <c r="B36" s="767" t="s">
        <v>1032</v>
      </c>
      <c r="C36" s="768"/>
    </row>
    <row r="37" ht="20" customHeight="1" spans="1:3">
      <c r="A37" s="766"/>
      <c r="B37" s="767" t="s">
        <v>1033</v>
      </c>
      <c r="C37" s="768"/>
    </row>
    <row r="38" ht="20" customHeight="1" spans="1:3">
      <c r="A38" s="769"/>
      <c r="B38" s="770" t="s">
        <v>1034</v>
      </c>
      <c r="C38" s="771"/>
    </row>
    <row r="39" ht="20" customHeight="1" spans="1:3">
      <c r="A39" s="772" t="s">
        <v>1035</v>
      </c>
      <c r="B39" s="773" t="s">
        <v>1036</v>
      </c>
      <c r="C39" s="774" t="s">
        <v>1037</v>
      </c>
    </row>
    <row r="40" ht="20" customHeight="1" spans="1:3">
      <c r="A40" s="775"/>
      <c r="B40" s="776" t="s">
        <v>1038</v>
      </c>
      <c r="C40" s="777"/>
    </row>
    <row r="41" ht="20" customHeight="1" spans="1:3">
      <c r="A41" s="775"/>
      <c r="B41" s="776" t="s">
        <v>1039</v>
      </c>
      <c r="C41" s="777"/>
    </row>
    <row r="42" ht="20" customHeight="1" spans="1:3">
      <c r="A42" s="775"/>
      <c r="B42" s="776" t="s">
        <v>1040</v>
      </c>
      <c r="C42" s="777"/>
    </row>
    <row r="43" ht="20" customHeight="1" spans="1:3">
      <c r="A43" s="775"/>
      <c r="B43" s="776" t="s">
        <v>1041</v>
      </c>
      <c r="C43" s="777"/>
    </row>
    <row r="44" ht="20" customHeight="1" spans="1:3">
      <c r="A44" s="778"/>
      <c r="B44" s="779" t="s">
        <v>1042</v>
      </c>
      <c r="C44" s="780"/>
    </row>
    <row r="45" ht="20" customHeight="1" spans="1:3">
      <c r="A45" s="781" t="s">
        <v>1043</v>
      </c>
      <c r="B45" s="782" t="s">
        <v>1044</v>
      </c>
      <c r="C45" s="783" t="s">
        <v>1045</v>
      </c>
    </row>
    <row r="46" ht="20" customHeight="1" spans="1:3">
      <c r="A46" s="721"/>
      <c r="B46" s="722" t="s">
        <v>1046</v>
      </c>
      <c r="C46" s="723"/>
    </row>
    <row r="47" ht="20" customHeight="1" spans="1:3">
      <c r="A47" s="721"/>
      <c r="B47" s="722" t="s">
        <v>1047</v>
      </c>
      <c r="C47" s="723"/>
    </row>
    <row r="48" ht="20" customHeight="1" spans="1:3">
      <c r="A48" s="721"/>
      <c r="B48" s="722" t="s">
        <v>1048</v>
      </c>
      <c r="C48" s="723"/>
    </row>
    <row r="49" ht="20" customHeight="1" spans="1:3">
      <c r="A49" s="721"/>
      <c r="B49" s="722" t="s">
        <v>1049</v>
      </c>
      <c r="C49" s="723"/>
    </row>
    <row r="50" ht="20" customHeight="1" spans="1:3">
      <c r="A50" s="724"/>
      <c r="B50" s="725" t="s">
        <v>1050</v>
      </c>
      <c r="C50" s="726"/>
    </row>
    <row r="51" ht="20" customHeight="1" spans="1:3">
      <c r="A51" s="727" t="s">
        <v>1051</v>
      </c>
      <c r="B51" s="728" t="s">
        <v>1052</v>
      </c>
      <c r="C51" s="729" t="s">
        <v>1053</v>
      </c>
    </row>
    <row r="52" ht="20" customHeight="1" spans="1:3">
      <c r="A52" s="730"/>
      <c r="B52" s="731" t="s">
        <v>1054</v>
      </c>
      <c r="C52" s="732"/>
    </row>
    <row r="53" ht="20" customHeight="1" spans="1:3">
      <c r="A53" s="730"/>
      <c r="B53" s="731" t="s">
        <v>1055</v>
      </c>
      <c r="C53" s="732"/>
    </row>
    <row r="54" ht="20" customHeight="1" spans="1:3">
      <c r="A54" s="730"/>
      <c r="B54" s="731" t="s">
        <v>1056</v>
      </c>
      <c r="C54" s="732"/>
    </row>
    <row r="55" ht="20" customHeight="1" spans="1:3">
      <c r="A55" s="730"/>
      <c r="B55" s="731" t="s">
        <v>1057</v>
      </c>
      <c r="C55" s="732"/>
    </row>
    <row r="56" ht="20" customHeight="1" spans="1:3">
      <c r="A56" s="733"/>
      <c r="B56" s="734" t="s">
        <v>1058</v>
      </c>
      <c r="C56" s="735"/>
    </row>
    <row r="57" ht="20" customHeight="1" spans="1:3">
      <c r="A57" s="736" t="s">
        <v>1059</v>
      </c>
      <c r="B57" s="737" t="s">
        <v>1060</v>
      </c>
      <c r="C57" s="738" t="s">
        <v>1061</v>
      </c>
    </row>
    <row r="58" ht="20" customHeight="1" spans="1:3">
      <c r="A58" s="739"/>
      <c r="B58" s="740" t="s">
        <v>1062</v>
      </c>
      <c r="C58" s="741"/>
    </row>
    <row r="59" ht="20" customHeight="1" spans="1:3">
      <c r="A59" s="739"/>
      <c r="B59" s="740" t="s">
        <v>1063</v>
      </c>
      <c r="C59" s="741"/>
    </row>
    <row r="60" ht="20" customHeight="1" spans="1:3">
      <c r="A60" s="739"/>
      <c r="B60" s="740" t="s">
        <v>1064</v>
      </c>
      <c r="C60" s="741"/>
    </row>
    <row r="61" ht="20" customHeight="1" spans="1:3">
      <c r="A61" s="739"/>
      <c r="B61" s="740" t="s">
        <v>1065</v>
      </c>
      <c r="C61" s="741"/>
    </row>
    <row r="62" ht="20" customHeight="1" spans="1:3">
      <c r="A62" s="742"/>
      <c r="B62" s="743" t="s">
        <v>1066</v>
      </c>
      <c r="C62" s="744"/>
    </row>
    <row r="63" ht="20" customHeight="1" spans="1:3">
      <c r="A63" s="745" t="s">
        <v>1067</v>
      </c>
      <c r="B63" s="746" t="s">
        <v>1068</v>
      </c>
      <c r="C63" s="747" t="s">
        <v>1069</v>
      </c>
    </row>
    <row r="64" ht="20" customHeight="1" spans="1:3">
      <c r="A64" s="748"/>
      <c r="B64" s="749" t="s">
        <v>1070</v>
      </c>
      <c r="C64" s="750"/>
    </row>
    <row r="65" ht="20" customHeight="1" spans="1:3">
      <c r="A65" s="748"/>
      <c r="B65" s="749" t="s">
        <v>1071</v>
      </c>
      <c r="C65" s="750"/>
    </row>
    <row r="66" ht="20" customHeight="1" spans="1:3">
      <c r="A66" s="748"/>
      <c r="B66" s="749" t="s">
        <v>1072</v>
      </c>
      <c r="C66" s="750"/>
    </row>
    <row r="67" ht="20" customHeight="1" spans="1:3">
      <c r="A67" s="748"/>
      <c r="B67" s="749" t="s">
        <v>1073</v>
      </c>
      <c r="C67" s="750"/>
    </row>
    <row r="68" ht="20" customHeight="1" spans="1:3">
      <c r="A68" s="751"/>
      <c r="B68" s="752" t="s">
        <v>1074</v>
      </c>
      <c r="C68" s="753"/>
    </row>
    <row r="69" ht="20" customHeight="1" spans="1:3">
      <c r="A69" s="754" t="s">
        <v>1075</v>
      </c>
      <c r="B69" s="755" t="s">
        <v>1076</v>
      </c>
      <c r="C69" s="756" t="s">
        <v>1077</v>
      </c>
    </row>
    <row r="70" ht="20" customHeight="1" spans="1:3">
      <c r="A70" s="757"/>
      <c r="B70" s="758" t="s">
        <v>1078</v>
      </c>
      <c r="C70" s="759"/>
    </row>
    <row r="71" ht="20" customHeight="1" spans="1:3">
      <c r="A71" s="757"/>
      <c r="B71" s="758" t="s">
        <v>1079</v>
      </c>
      <c r="C71" s="759"/>
    </row>
    <row r="72" ht="20" customHeight="1" spans="1:3">
      <c r="A72" s="757"/>
      <c r="B72" s="758" t="s">
        <v>1080</v>
      </c>
      <c r="C72" s="759"/>
    </row>
    <row r="73" ht="20" customHeight="1" spans="1:3">
      <c r="A73" s="757"/>
      <c r="B73" s="758" t="s">
        <v>1081</v>
      </c>
      <c r="C73" s="759"/>
    </row>
    <row r="74" ht="20" customHeight="1" spans="1:3">
      <c r="A74" s="760"/>
      <c r="B74" s="761" t="s">
        <v>1082</v>
      </c>
      <c r="C74" s="762"/>
    </row>
    <row r="75" ht="20" customHeight="1" spans="1:3">
      <c r="A75" s="763" t="s">
        <v>1083</v>
      </c>
      <c r="B75" s="764" t="s">
        <v>1084</v>
      </c>
      <c r="C75" s="765" t="s">
        <v>1085</v>
      </c>
    </row>
    <row r="76" ht="20" customHeight="1" spans="1:3">
      <c r="A76" s="766"/>
      <c r="B76" s="767" t="s">
        <v>1086</v>
      </c>
      <c r="C76" s="768"/>
    </row>
    <row r="77" ht="20" customHeight="1" spans="1:3">
      <c r="A77" s="766"/>
      <c r="B77" s="767" t="s">
        <v>1087</v>
      </c>
      <c r="C77" s="768"/>
    </row>
    <row r="78" ht="20" customHeight="1" spans="1:3">
      <c r="A78" s="766"/>
      <c r="B78" s="767" t="s">
        <v>1088</v>
      </c>
      <c r="C78" s="768"/>
    </row>
    <row r="79" ht="20" customHeight="1" spans="1:3">
      <c r="A79" s="766"/>
      <c r="B79" s="767" t="s">
        <v>1089</v>
      </c>
      <c r="C79" s="768"/>
    </row>
    <row r="80" ht="20" customHeight="1" spans="1:3">
      <c r="A80" s="769"/>
      <c r="B80" s="770" t="s">
        <v>1090</v>
      </c>
      <c r="C80" s="771"/>
    </row>
    <row r="81" ht="20" customHeight="1" spans="1:3">
      <c r="A81" s="772" t="s">
        <v>1091</v>
      </c>
      <c r="B81" s="773" t="s">
        <v>1092</v>
      </c>
      <c r="C81" s="774" t="s">
        <v>1093</v>
      </c>
    </row>
    <row r="82" ht="20" customHeight="1" spans="1:3">
      <c r="A82" s="775"/>
      <c r="B82" s="776" t="s">
        <v>1094</v>
      </c>
      <c r="C82" s="777"/>
    </row>
    <row r="83" ht="20" customHeight="1" spans="1:3">
      <c r="A83" s="775"/>
      <c r="B83" s="776" t="s">
        <v>1095</v>
      </c>
      <c r="C83" s="777"/>
    </row>
    <row r="84" ht="20" customHeight="1" spans="1:3">
      <c r="A84" s="775"/>
      <c r="B84" s="776" t="s">
        <v>1096</v>
      </c>
      <c r="C84" s="777"/>
    </row>
    <row r="85" ht="20" customHeight="1" spans="1:3">
      <c r="A85" s="775"/>
      <c r="B85" s="776" t="s">
        <v>1097</v>
      </c>
      <c r="C85" s="777"/>
    </row>
    <row r="86" ht="20" customHeight="1" spans="1:3">
      <c r="A86" s="778"/>
      <c r="B86" s="779" t="s">
        <v>1098</v>
      </c>
      <c r="C86" s="780"/>
    </row>
    <row r="87" ht="20" customHeight="1" spans="1:3">
      <c r="A87" s="784" t="s">
        <v>1099</v>
      </c>
      <c r="B87" s="782" t="s">
        <v>1100</v>
      </c>
      <c r="C87" s="783" t="s">
        <v>1101</v>
      </c>
    </row>
    <row r="88" ht="20" customHeight="1" spans="1:3">
      <c r="A88" s="721"/>
      <c r="B88" s="722" t="s">
        <v>1102</v>
      </c>
      <c r="C88" s="723"/>
    </row>
    <row r="89" ht="20" customHeight="1" spans="1:3">
      <c r="A89" s="721"/>
      <c r="B89" s="722" t="s">
        <v>1103</v>
      </c>
      <c r="C89" s="723"/>
    </row>
    <row r="90" ht="20" customHeight="1" spans="1:3">
      <c r="A90" s="721"/>
      <c r="B90" s="722" t="s">
        <v>1104</v>
      </c>
      <c r="C90" s="723"/>
    </row>
    <row r="91" ht="20" customHeight="1" spans="1:3">
      <c r="A91" s="721"/>
      <c r="B91" s="722" t="s">
        <v>1105</v>
      </c>
      <c r="C91" s="723"/>
    </row>
    <row r="92" ht="20" customHeight="1" spans="1:3">
      <c r="A92" s="724"/>
      <c r="B92" s="725" t="s">
        <v>1106</v>
      </c>
      <c r="C92" s="726"/>
    </row>
    <row r="93" ht="20" customHeight="1" spans="1:3">
      <c r="A93" s="785" t="s">
        <v>1107</v>
      </c>
      <c r="B93" s="728" t="s">
        <v>1108</v>
      </c>
      <c r="C93" s="729" t="s">
        <v>1109</v>
      </c>
    </row>
    <row r="94" ht="20" customHeight="1" spans="1:3">
      <c r="A94" s="730"/>
      <c r="B94" s="731" t="s">
        <v>1110</v>
      </c>
      <c r="C94" s="732"/>
    </row>
    <row r="95" ht="20" customHeight="1" spans="1:3">
      <c r="A95" s="730"/>
      <c r="B95" s="731" t="s">
        <v>1111</v>
      </c>
      <c r="C95" s="732"/>
    </row>
    <row r="96" ht="20" customHeight="1" spans="1:3">
      <c r="A96" s="730"/>
      <c r="B96" s="731" t="s">
        <v>1112</v>
      </c>
      <c r="C96" s="732"/>
    </row>
    <row r="97" ht="20" customHeight="1" spans="1:3">
      <c r="A97" s="730"/>
      <c r="B97" s="731" t="s">
        <v>1113</v>
      </c>
      <c r="C97" s="732"/>
    </row>
    <row r="98" ht="20" customHeight="1" spans="1:3">
      <c r="A98" s="733"/>
      <c r="B98" s="734" t="s">
        <v>1114</v>
      </c>
      <c r="C98" s="735"/>
    </row>
    <row r="99" ht="20" customHeight="1" spans="1:3">
      <c r="A99" s="736" t="s">
        <v>1115</v>
      </c>
      <c r="B99" s="737" t="s">
        <v>1116</v>
      </c>
      <c r="C99" s="738" t="s">
        <v>1117</v>
      </c>
    </row>
    <row r="100" ht="20" customHeight="1" spans="1:3">
      <c r="A100" s="739"/>
      <c r="B100" s="740" t="s">
        <v>1118</v>
      </c>
      <c r="C100" s="741"/>
    </row>
    <row r="101" ht="20" customHeight="1" spans="1:3">
      <c r="A101" s="739"/>
      <c r="B101" s="740" t="s">
        <v>1119</v>
      </c>
      <c r="C101" s="741"/>
    </row>
    <row r="102" ht="20" customHeight="1" spans="1:3">
      <c r="A102" s="739"/>
      <c r="B102" s="740" t="s">
        <v>1120</v>
      </c>
      <c r="C102" s="741"/>
    </row>
    <row r="103" ht="20" customHeight="1" spans="1:3">
      <c r="A103" s="739"/>
      <c r="B103" s="740" t="s">
        <v>1121</v>
      </c>
      <c r="C103" s="741"/>
    </row>
    <row r="104" ht="20" customHeight="1" spans="1:3">
      <c r="A104" s="742"/>
      <c r="B104" s="743" t="s">
        <v>1122</v>
      </c>
      <c r="C104" s="744"/>
    </row>
    <row r="105" ht="20" customHeight="1" spans="1:3">
      <c r="A105" s="745" t="s">
        <v>1123</v>
      </c>
      <c r="B105" s="746" t="s">
        <v>1124</v>
      </c>
      <c r="C105" s="747" t="s">
        <v>1125</v>
      </c>
    </row>
    <row r="106" ht="20" customHeight="1" spans="1:3">
      <c r="A106" s="748"/>
      <c r="B106" s="749" t="s">
        <v>1126</v>
      </c>
      <c r="C106" s="750"/>
    </row>
    <row r="107" ht="20" customHeight="1" spans="1:3">
      <c r="A107" s="748"/>
      <c r="B107" s="749" t="s">
        <v>1127</v>
      </c>
      <c r="C107" s="750"/>
    </row>
    <row r="108" ht="20" customHeight="1" spans="1:3">
      <c r="A108" s="748"/>
      <c r="B108" s="749" t="s">
        <v>1128</v>
      </c>
      <c r="C108" s="750"/>
    </row>
    <row r="109" ht="20" customHeight="1" spans="1:3">
      <c r="A109" s="748"/>
      <c r="B109" s="749" t="s">
        <v>1129</v>
      </c>
      <c r="C109" s="750"/>
    </row>
    <row r="110" ht="20" customHeight="1" spans="1:3">
      <c r="A110" s="751"/>
      <c r="B110" s="752" t="s">
        <v>1130</v>
      </c>
      <c r="C110" s="753"/>
    </row>
    <row r="111" ht="20" customHeight="1" spans="1:3">
      <c r="A111" s="754" t="s">
        <v>378</v>
      </c>
      <c r="B111" s="755" t="s">
        <v>1131</v>
      </c>
      <c r="C111" s="756" t="s">
        <v>1132</v>
      </c>
    </row>
    <row r="112" ht="20" customHeight="1" spans="1:3">
      <c r="A112" s="757"/>
      <c r="B112" s="758" t="s">
        <v>1133</v>
      </c>
      <c r="C112" s="759"/>
    </row>
    <row r="113" ht="20" customHeight="1" spans="1:3">
      <c r="A113" s="757"/>
      <c r="B113" s="758" t="s">
        <v>1134</v>
      </c>
      <c r="C113" s="759"/>
    </row>
    <row r="114" ht="20" customHeight="1" spans="1:3">
      <c r="A114" s="757"/>
      <c r="B114" s="758" t="s">
        <v>1135</v>
      </c>
      <c r="C114" s="759"/>
    </row>
    <row r="115" ht="20" customHeight="1" spans="1:3">
      <c r="A115" s="757"/>
      <c r="B115" s="758" t="s">
        <v>1136</v>
      </c>
      <c r="C115" s="759"/>
    </row>
    <row r="116" ht="20" customHeight="1" spans="1:3">
      <c r="A116" s="760"/>
      <c r="B116" s="761" t="s">
        <v>1137</v>
      </c>
      <c r="C116" s="762"/>
    </row>
    <row r="117" ht="20" customHeight="1" spans="1:3">
      <c r="A117" s="763" t="s">
        <v>1138</v>
      </c>
      <c r="B117" s="764" t="s">
        <v>1139</v>
      </c>
      <c r="C117" s="765" t="s">
        <v>1140</v>
      </c>
    </row>
    <row r="118" ht="20" customHeight="1" spans="1:3">
      <c r="A118" s="766"/>
      <c r="B118" s="767" t="s">
        <v>1141</v>
      </c>
      <c r="C118" s="768"/>
    </row>
    <row r="119" ht="20" customHeight="1" spans="1:3">
      <c r="A119" s="766"/>
      <c r="B119" s="767" t="s">
        <v>1142</v>
      </c>
      <c r="C119" s="768"/>
    </row>
    <row r="120" ht="20" customHeight="1" spans="1:3">
      <c r="A120" s="766"/>
      <c r="B120" s="767" t="s">
        <v>1143</v>
      </c>
      <c r="C120" s="768"/>
    </row>
    <row r="121" ht="20" customHeight="1" spans="1:3">
      <c r="A121" s="766"/>
      <c r="B121" s="767" t="s">
        <v>1144</v>
      </c>
      <c r="C121" s="768"/>
    </row>
    <row r="122" ht="20" customHeight="1" spans="1:3">
      <c r="A122" s="769"/>
      <c r="B122" s="770" t="s">
        <v>1145</v>
      </c>
      <c r="C122" s="771"/>
    </row>
    <row r="123" ht="20" customHeight="1" spans="1:3">
      <c r="A123" s="772" t="s">
        <v>1146</v>
      </c>
      <c r="B123" s="776" t="s">
        <v>1147</v>
      </c>
      <c r="C123" s="774" t="s">
        <v>1148</v>
      </c>
    </row>
    <row r="124" ht="20" customHeight="1" spans="1:3">
      <c r="A124" s="775"/>
      <c r="B124" s="776" t="s">
        <v>1149</v>
      </c>
      <c r="C124" s="777"/>
    </row>
    <row r="125" ht="20" customHeight="1" spans="1:3">
      <c r="A125" s="775"/>
      <c r="B125" s="776" t="s">
        <v>1150</v>
      </c>
      <c r="C125" s="777"/>
    </row>
    <row r="126" ht="20" customHeight="1" spans="1:3">
      <c r="A126" s="775"/>
      <c r="B126" s="776" t="s">
        <v>1151</v>
      </c>
      <c r="C126" s="777"/>
    </row>
    <row r="127" ht="20" customHeight="1" spans="1:3">
      <c r="A127" s="775"/>
      <c r="B127" s="776" t="s">
        <v>1152</v>
      </c>
      <c r="C127" s="777"/>
    </row>
    <row r="128" ht="20" customHeight="1" spans="1:3">
      <c r="A128" s="778"/>
      <c r="B128" s="779" t="s">
        <v>1153</v>
      </c>
      <c r="C128" s="780"/>
    </row>
    <row r="129" ht="20" customHeight="1" spans="1:3">
      <c r="A129" s="781" t="s">
        <v>1154</v>
      </c>
      <c r="B129" s="719" t="s">
        <v>1155</v>
      </c>
      <c r="C129" s="783" t="s">
        <v>1156</v>
      </c>
    </row>
    <row r="130" ht="20" customHeight="1" spans="1:3">
      <c r="A130" s="721"/>
      <c r="B130" s="722" t="s">
        <v>1157</v>
      </c>
      <c r="C130" s="723"/>
    </row>
    <row r="131" ht="20" customHeight="1" spans="1:3">
      <c r="A131" s="721"/>
      <c r="B131" s="722" t="s">
        <v>1158</v>
      </c>
      <c r="C131" s="723"/>
    </row>
    <row r="132" ht="20" customHeight="1" spans="1:3">
      <c r="A132" s="721"/>
      <c r="B132" s="722" t="s">
        <v>1159</v>
      </c>
      <c r="C132" s="723"/>
    </row>
    <row r="133" ht="20" customHeight="1" spans="1:3">
      <c r="A133" s="721"/>
      <c r="B133" s="786" t="s">
        <v>1160</v>
      </c>
      <c r="C133" s="723"/>
    </row>
    <row r="134" ht="20" customHeight="1" spans="1:3">
      <c r="A134" s="724"/>
      <c r="B134" s="725" t="s">
        <v>1161</v>
      </c>
      <c r="C134" s="726"/>
    </row>
    <row r="135" ht="20" customHeight="1" spans="1:3">
      <c r="A135" s="727" t="s">
        <v>1162</v>
      </c>
      <c r="B135" s="787" t="s">
        <v>1163</v>
      </c>
      <c r="C135" s="729" t="s">
        <v>1164</v>
      </c>
    </row>
    <row r="136" ht="20" customHeight="1" spans="1:3">
      <c r="A136" s="730"/>
      <c r="B136" s="788" t="s">
        <v>1165</v>
      </c>
      <c r="C136" s="732"/>
    </row>
    <row r="137" ht="20" customHeight="1" spans="1:3">
      <c r="A137" s="730"/>
      <c r="B137" s="731" t="s">
        <v>1166</v>
      </c>
      <c r="C137" s="732"/>
    </row>
    <row r="138" ht="20" customHeight="1" spans="1:3">
      <c r="A138" s="730"/>
      <c r="B138" s="731" t="s">
        <v>1167</v>
      </c>
      <c r="C138" s="732"/>
    </row>
    <row r="139" ht="20" customHeight="1" spans="1:3">
      <c r="A139" s="730"/>
      <c r="B139" s="731" t="s">
        <v>1168</v>
      </c>
      <c r="C139" s="732"/>
    </row>
    <row r="140" ht="20" customHeight="1" spans="1:3">
      <c r="A140" s="733"/>
      <c r="B140" s="734" t="s">
        <v>1169</v>
      </c>
      <c r="C140" s="735"/>
    </row>
    <row r="141" ht="20" customHeight="1" spans="1:3">
      <c r="A141" s="789" t="s">
        <v>1115</v>
      </c>
      <c r="B141" s="740" t="s">
        <v>1170</v>
      </c>
      <c r="C141" s="738" t="s">
        <v>1171</v>
      </c>
    </row>
    <row r="142" ht="20" customHeight="1" spans="1:3">
      <c r="A142" s="739"/>
      <c r="B142" s="740" t="s">
        <v>1172</v>
      </c>
      <c r="C142" s="741"/>
    </row>
    <row r="143" ht="20" customHeight="1" spans="1:3">
      <c r="A143" s="739"/>
      <c r="B143" s="740" t="s">
        <v>1173</v>
      </c>
      <c r="C143" s="741"/>
    </row>
    <row r="144" ht="20" customHeight="1" spans="1:3">
      <c r="A144" s="739"/>
      <c r="B144" s="740" t="s">
        <v>1174</v>
      </c>
      <c r="C144" s="741"/>
    </row>
    <row r="145" ht="20" customHeight="1" spans="1:3">
      <c r="A145" s="739"/>
      <c r="B145" s="740" t="s">
        <v>1175</v>
      </c>
      <c r="C145" s="741"/>
    </row>
    <row r="146" ht="20" customHeight="1" spans="1:3">
      <c r="A146" s="742"/>
      <c r="B146" s="743" t="s">
        <v>1176</v>
      </c>
      <c r="C146" s="744"/>
    </row>
    <row r="147" ht="20" customHeight="1" spans="1:3">
      <c r="A147" s="745" t="s">
        <v>1177</v>
      </c>
      <c r="B147" s="749" t="s">
        <v>1178</v>
      </c>
      <c r="C147" s="747" t="s">
        <v>1179</v>
      </c>
    </row>
    <row r="148" ht="20" customHeight="1" spans="1:3">
      <c r="A148" s="748"/>
      <c r="B148" s="749" t="s">
        <v>1180</v>
      </c>
      <c r="C148" s="750"/>
    </row>
    <row r="149" ht="20" customHeight="1" spans="1:3">
      <c r="A149" s="748"/>
      <c r="B149" s="749" t="s">
        <v>1181</v>
      </c>
      <c r="C149" s="750"/>
    </row>
    <row r="150" ht="20" customHeight="1" spans="1:3">
      <c r="A150" s="748"/>
      <c r="B150" s="749" t="s">
        <v>1182</v>
      </c>
      <c r="C150" s="750"/>
    </row>
    <row r="151" ht="20" customHeight="1" spans="1:3">
      <c r="A151" s="748"/>
      <c r="B151" s="749" t="s">
        <v>1183</v>
      </c>
      <c r="C151" s="750"/>
    </row>
    <row r="152" ht="20" customHeight="1" spans="1:3">
      <c r="A152" s="751"/>
      <c r="B152" s="752" t="s">
        <v>1184</v>
      </c>
      <c r="C152" s="753"/>
    </row>
    <row r="153" ht="20" customHeight="1" spans="1:3">
      <c r="A153" s="790" t="s">
        <v>1185</v>
      </c>
      <c r="B153" s="791" t="s">
        <v>1186</v>
      </c>
      <c r="C153" s="756" t="s">
        <v>1187</v>
      </c>
    </row>
    <row r="154" ht="20" customHeight="1" spans="1:3">
      <c r="A154" s="757"/>
      <c r="B154" s="758" t="s">
        <v>1188</v>
      </c>
      <c r="C154" s="759"/>
    </row>
    <row r="155" ht="20" customHeight="1" spans="1:3">
      <c r="A155" s="757"/>
      <c r="B155" s="758" t="s">
        <v>1189</v>
      </c>
      <c r="C155" s="759"/>
    </row>
    <row r="156" ht="20" customHeight="1" spans="1:3">
      <c r="A156" s="757"/>
      <c r="B156" s="758" t="s">
        <v>1190</v>
      </c>
      <c r="C156" s="759"/>
    </row>
    <row r="157" ht="20" customHeight="1" spans="1:3">
      <c r="A157" s="757"/>
      <c r="B157" s="792" t="s">
        <v>1191</v>
      </c>
      <c r="C157" s="759"/>
    </row>
    <row r="158" ht="20" customHeight="1" spans="1:3">
      <c r="A158" s="760"/>
      <c r="B158" s="761" t="s">
        <v>1192</v>
      </c>
      <c r="C158" s="762"/>
    </row>
  </sheetData>
  <mergeCells count="53">
    <mergeCell ref="A1:C1"/>
    <mergeCell ref="A3:A8"/>
    <mergeCell ref="A9:A14"/>
    <mergeCell ref="A15:A20"/>
    <mergeCell ref="A21:A26"/>
    <mergeCell ref="A27:A32"/>
    <mergeCell ref="A33:A38"/>
    <mergeCell ref="A39:A44"/>
    <mergeCell ref="A45:A50"/>
    <mergeCell ref="A51:A56"/>
    <mergeCell ref="A57:A62"/>
    <mergeCell ref="A63:A68"/>
    <mergeCell ref="A69:A74"/>
    <mergeCell ref="A75:A80"/>
    <mergeCell ref="A81:A86"/>
    <mergeCell ref="A87:A92"/>
    <mergeCell ref="A93:A98"/>
    <mergeCell ref="A99:A104"/>
    <mergeCell ref="A105:A110"/>
    <mergeCell ref="A111:A116"/>
    <mergeCell ref="A117:A122"/>
    <mergeCell ref="A123:A128"/>
    <mergeCell ref="A129:A134"/>
    <mergeCell ref="A135:A140"/>
    <mergeCell ref="A141:A146"/>
    <mergeCell ref="A147:A152"/>
    <mergeCell ref="A153:A158"/>
    <mergeCell ref="C3:C8"/>
    <mergeCell ref="C9:C14"/>
    <mergeCell ref="C15:C20"/>
    <mergeCell ref="C21:C26"/>
    <mergeCell ref="C27:C32"/>
    <mergeCell ref="C33:C38"/>
    <mergeCell ref="C39:C44"/>
    <mergeCell ref="C45:C50"/>
    <mergeCell ref="C51:C56"/>
    <mergeCell ref="C57:C62"/>
    <mergeCell ref="C63:C68"/>
    <mergeCell ref="C69:C74"/>
    <mergeCell ref="C75:C80"/>
    <mergeCell ref="C81:C86"/>
    <mergeCell ref="C87:C92"/>
    <mergeCell ref="C93:C98"/>
    <mergeCell ref="C99:C104"/>
    <mergeCell ref="C105:C110"/>
    <mergeCell ref="C111:C116"/>
    <mergeCell ref="C117:C122"/>
    <mergeCell ref="C123:C128"/>
    <mergeCell ref="C129:C134"/>
    <mergeCell ref="C135:C140"/>
    <mergeCell ref="C141:C146"/>
    <mergeCell ref="C147:C152"/>
    <mergeCell ref="C153:C15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
  <sheetViews>
    <sheetView zoomScale="115" zoomScaleNormal="115" workbookViewId="0">
      <selection activeCell="L21" sqref="L21"/>
    </sheetView>
  </sheetViews>
  <sheetFormatPr defaultColWidth="9" defaultRowHeight="13.5" outlineLevelCol="3"/>
  <cols>
    <col min="1" max="1" width="6.08333333333333" customWidth="1"/>
    <col min="2" max="2" width="18.65" customWidth="1"/>
    <col min="3" max="3" width="70.9583333333333" customWidth="1"/>
    <col min="4" max="4" width="14.0166666666667" customWidth="1"/>
  </cols>
  <sheetData>
    <row r="1" ht="50" customHeight="1" spans="1:4">
      <c r="A1" s="16" t="s">
        <v>1193</v>
      </c>
      <c r="B1" s="16"/>
      <c r="C1" s="16"/>
      <c r="D1" s="16"/>
    </row>
    <row r="2" ht="30" customHeight="1" spans="1:4">
      <c r="A2" s="22" t="s">
        <v>453</v>
      </c>
      <c r="B2" s="22" t="s">
        <v>563</v>
      </c>
      <c r="C2" s="22" t="s">
        <v>153</v>
      </c>
      <c r="D2" s="22" t="s">
        <v>154</v>
      </c>
    </row>
    <row r="3" ht="14.25" spans="1:4">
      <c r="A3" s="29">
        <v>1</v>
      </c>
      <c r="B3" s="35" t="s">
        <v>1194</v>
      </c>
      <c r="C3" s="35" t="s">
        <v>1195</v>
      </c>
      <c r="D3" s="35"/>
    </row>
    <row r="4" ht="14.25" spans="1:4">
      <c r="A4" s="29">
        <v>2</v>
      </c>
      <c r="B4" s="35" t="s">
        <v>1196</v>
      </c>
      <c r="C4" s="35" t="s">
        <v>1197</v>
      </c>
      <c r="D4" s="35"/>
    </row>
    <row r="5" ht="14.25" spans="1:4">
      <c r="A5" s="29">
        <v>3</v>
      </c>
      <c r="B5" s="35" t="s">
        <v>1198</v>
      </c>
      <c r="C5" s="35" t="s">
        <v>1199</v>
      </c>
      <c r="D5" s="35"/>
    </row>
    <row r="6" ht="14.25" spans="1:4">
      <c r="A6" s="29">
        <v>4</v>
      </c>
      <c r="B6" s="35" t="s">
        <v>1198</v>
      </c>
      <c r="C6" s="35" t="s">
        <v>1200</v>
      </c>
      <c r="D6" s="35" t="s">
        <v>1201</v>
      </c>
    </row>
    <row r="7" ht="14.25" spans="1:4">
      <c r="A7" s="29">
        <v>5</v>
      </c>
      <c r="B7" s="35" t="s">
        <v>1202</v>
      </c>
      <c r="C7" s="35" t="s">
        <v>1203</v>
      </c>
      <c r="D7" s="35"/>
    </row>
    <row r="8" ht="14.25" spans="1:4">
      <c r="A8" s="29">
        <v>6</v>
      </c>
      <c r="B8" s="35" t="s">
        <v>1204</v>
      </c>
      <c r="C8" s="35" t="s">
        <v>1205</v>
      </c>
      <c r="D8" s="35"/>
    </row>
    <row r="9" ht="14.25" spans="1:4">
      <c r="A9" s="29">
        <v>7</v>
      </c>
      <c r="B9" s="35" t="s">
        <v>1206</v>
      </c>
      <c r="C9" s="35" t="s">
        <v>1207</v>
      </c>
      <c r="D9" s="35" t="s">
        <v>1208</v>
      </c>
    </row>
    <row r="10" ht="14.25" spans="1:4">
      <c r="A10" s="29">
        <v>8</v>
      </c>
      <c r="B10" s="35" t="s">
        <v>1209</v>
      </c>
      <c r="C10" s="35" t="s">
        <v>1210</v>
      </c>
      <c r="D10" s="35" t="s">
        <v>1211</v>
      </c>
    </row>
    <row r="11" ht="14.25" spans="1:4">
      <c r="A11" s="29">
        <v>9</v>
      </c>
      <c r="B11" s="35" t="s">
        <v>1212</v>
      </c>
      <c r="C11" s="35" t="s">
        <v>1213</v>
      </c>
      <c r="D11" s="35" t="s">
        <v>1211</v>
      </c>
    </row>
    <row r="12" ht="14.25" spans="1:4">
      <c r="A12" s="29">
        <v>10</v>
      </c>
      <c r="B12" s="35" t="s">
        <v>1214</v>
      </c>
      <c r="C12" s="35" t="s">
        <v>1215</v>
      </c>
      <c r="D12" s="35"/>
    </row>
    <row r="13" ht="14.25" spans="1:4">
      <c r="A13" s="29">
        <v>11</v>
      </c>
      <c r="B13" s="35" t="s">
        <v>1216</v>
      </c>
      <c r="C13" s="35" t="s">
        <v>1217</v>
      </c>
      <c r="D13" s="35"/>
    </row>
    <row r="14" ht="14.25" spans="1:4">
      <c r="A14" s="29">
        <v>12</v>
      </c>
      <c r="B14" s="35" t="s">
        <v>1218</v>
      </c>
      <c r="C14" s="35" t="s">
        <v>1219</v>
      </c>
      <c r="D14" s="35"/>
    </row>
    <row r="15" ht="14.25" spans="1:4">
      <c r="A15" s="29">
        <v>13</v>
      </c>
      <c r="B15" s="35" t="s">
        <v>1220</v>
      </c>
      <c r="C15" s="35" t="s">
        <v>1221</v>
      </c>
      <c r="D15" s="35"/>
    </row>
    <row r="16" ht="14.25" spans="1:4">
      <c r="A16" s="29">
        <v>14</v>
      </c>
      <c r="B16" s="35" t="s">
        <v>1222</v>
      </c>
      <c r="C16" s="35" t="s">
        <v>1223</v>
      </c>
      <c r="D16" s="35" t="s">
        <v>1224</v>
      </c>
    </row>
    <row r="17" ht="14.25" spans="1:4">
      <c r="A17" s="29">
        <v>15</v>
      </c>
      <c r="B17" s="35" t="s">
        <v>1225</v>
      </c>
      <c r="C17" s="35" t="s">
        <v>1226</v>
      </c>
      <c r="D17" s="35"/>
    </row>
    <row r="18" ht="14.25" spans="1:4">
      <c r="A18" s="29">
        <v>16</v>
      </c>
      <c r="B18" s="35" t="s">
        <v>1227</v>
      </c>
      <c r="C18" s="35" t="s">
        <v>1228</v>
      </c>
      <c r="D18" s="35"/>
    </row>
    <row r="19" ht="14.25" spans="1:4">
      <c r="A19" s="29">
        <v>17</v>
      </c>
      <c r="B19" s="35" t="s">
        <v>1229</v>
      </c>
      <c r="C19" s="35" t="s">
        <v>1230</v>
      </c>
      <c r="D19" s="35"/>
    </row>
    <row r="20" ht="14.25" spans="1:4">
      <c r="A20" s="29">
        <v>18</v>
      </c>
      <c r="B20" s="35" t="s">
        <v>1231</v>
      </c>
      <c r="C20" s="35" t="s">
        <v>1232</v>
      </c>
      <c r="D20" s="35"/>
    </row>
    <row r="21" ht="14.25" spans="1:4">
      <c r="A21" s="29">
        <v>19</v>
      </c>
      <c r="B21" s="35" t="s">
        <v>1233</v>
      </c>
      <c r="C21" s="35" t="s">
        <v>1234</v>
      </c>
      <c r="D21" s="35"/>
    </row>
    <row r="22" ht="14.25" spans="1:4">
      <c r="A22" s="29">
        <v>20</v>
      </c>
      <c r="B22" s="35" t="s">
        <v>1235</v>
      </c>
      <c r="C22" s="35" t="s">
        <v>1236</v>
      </c>
      <c r="D22" s="35"/>
    </row>
    <row r="23" ht="14.25" spans="1:4">
      <c r="A23" s="29">
        <v>21</v>
      </c>
      <c r="B23" s="35" t="s">
        <v>1237</v>
      </c>
      <c r="C23" s="35" t="s">
        <v>1238</v>
      </c>
      <c r="D23" s="35"/>
    </row>
    <row r="24" ht="14.25" spans="1:4">
      <c r="A24" s="29">
        <v>22</v>
      </c>
      <c r="B24" s="35" t="s">
        <v>1239</v>
      </c>
      <c r="C24" s="35" t="s">
        <v>1240</v>
      </c>
      <c r="D24" s="35"/>
    </row>
    <row r="25" ht="14.25" spans="1:4">
      <c r="A25" s="29">
        <v>23</v>
      </c>
      <c r="B25" s="35" t="s">
        <v>1241</v>
      </c>
      <c r="C25" s="35" t="s">
        <v>1242</v>
      </c>
      <c r="D25" s="35"/>
    </row>
    <row r="26" ht="14.25" spans="1:4">
      <c r="A26" s="29">
        <v>24</v>
      </c>
      <c r="B26" s="35" t="s">
        <v>1243</v>
      </c>
      <c r="C26" s="35" t="s">
        <v>1244</v>
      </c>
      <c r="D26" s="35"/>
    </row>
    <row r="27" ht="14.25" spans="1:4">
      <c r="A27" s="29">
        <v>25</v>
      </c>
      <c r="B27" s="35" t="s">
        <v>1245</v>
      </c>
      <c r="C27" s="35" t="s">
        <v>1246</v>
      </c>
      <c r="D27" s="35"/>
    </row>
    <row r="28" ht="14.25" spans="1:4">
      <c r="A28" s="29">
        <v>26</v>
      </c>
      <c r="B28" s="35" t="s">
        <v>1247</v>
      </c>
      <c r="C28" s="35" t="s">
        <v>1248</v>
      </c>
      <c r="D28" s="35"/>
    </row>
    <row r="29" ht="14.25" spans="1:4">
      <c r="A29" s="29">
        <v>27</v>
      </c>
      <c r="B29" s="35" t="s">
        <v>1249</v>
      </c>
      <c r="C29" s="35" t="s">
        <v>1250</v>
      </c>
      <c r="D29" s="35"/>
    </row>
    <row r="30" ht="14.25" spans="1:4">
      <c r="A30" s="29">
        <v>28</v>
      </c>
      <c r="B30" s="35" t="s">
        <v>1251</v>
      </c>
      <c r="C30" s="35" t="s">
        <v>1252</v>
      </c>
      <c r="D30" s="35"/>
    </row>
    <row r="31" ht="14.25" spans="1:4">
      <c r="A31" s="29">
        <v>29</v>
      </c>
      <c r="B31" s="35" t="s">
        <v>1253</v>
      </c>
      <c r="C31" s="35" t="s">
        <v>1254</v>
      </c>
      <c r="D31" s="35"/>
    </row>
    <row r="32" ht="14.25" spans="1:4">
      <c r="A32" s="29">
        <v>30</v>
      </c>
      <c r="B32" s="35" t="s">
        <v>1255</v>
      </c>
      <c r="C32" s="35" t="s">
        <v>1256</v>
      </c>
      <c r="D32" s="35"/>
    </row>
    <row r="33" ht="14.25" spans="1:4">
      <c r="A33" s="29">
        <v>31</v>
      </c>
      <c r="B33" s="35" t="s">
        <v>1257</v>
      </c>
      <c r="C33" s="35" t="s">
        <v>1258</v>
      </c>
      <c r="D33" s="35"/>
    </row>
    <row r="34" ht="14.25" spans="1:4">
      <c r="A34" s="29">
        <v>32</v>
      </c>
      <c r="B34" s="35" t="s">
        <v>485</v>
      </c>
      <c r="C34" s="35" t="s">
        <v>1259</v>
      </c>
      <c r="D34" s="35"/>
    </row>
    <row r="35" ht="14.25" spans="1:4">
      <c r="A35" s="29">
        <v>33</v>
      </c>
      <c r="B35" s="35" t="s">
        <v>1260</v>
      </c>
      <c r="C35" s="35" t="s">
        <v>1261</v>
      </c>
      <c r="D35" s="35"/>
    </row>
    <row r="36" ht="14.25" spans="1:4">
      <c r="A36" s="29">
        <v>34</v>
      </c>
      <c r="B36" s="35" t="s">
        <v>1262</v>
      </c>
      <c r="C36" s="35" t="s">
        <v>1263</v>
      </c>
      <c r="D36" s="35"/>
    </row>
    <row r="37" ht="14.25" spans="1:4">
      <c r="A37" s="29">
        <v>35</v>
      </c>
      <c r="B37" s="35" t="s">
        <v>1264</v>
      </c>
      <c r="C37" s="35" t="s">
        <v>1265</v>
      </c>
      <c r="D37" s="35" t="s">
        <v>1266</v>
      </c>
    </row>
    <row r="38" ht="14.25" spans="1:4">
      <c r="A38" s="29">
        <v>36</v>
      </c>
      <c r="B38" s="35" t="s">
        <v>1264</v>
      </c>
      <c r="C38" s="35" t="s">
        <v>1267</v>
      </c>
      <c r="D38" s="35" t="s">
        <v>1266</v>
      </c>
    </row>
    <row r="39" ht="14.25" spans="1:4">
      <c r="A39" s="29">
        <v>37</v>
      </c>
      <c r="B39" s="35" t="s">
        <v>1264</v>
      </c>
      <c r="C39" s="35" t="s">
        <v>1268</v>
      </c>
      <c r="D39" s="35"/>
    </row>
    <row r="40" ht="14.25" spans="1:4">
      <c r="A40" s="29">
        <v>38</v>
      </c>
      <c r="B40" s="35" t="s">
        <v>1269</v>
      </c>
      <c r="C40" s="35" t="s">
        <v>1270</v>
      </c>
      <c r="D40" s="35" t="s">
        <v>1271</v>
      </c>
    </row>
    <row r="41" ht="14.25" spans="1:4">
      <c r="A41" s="29">
        <v>39</v>
      </c>
      <c r="B41" s="35" t="s">
        <v>1272</v>
      </c>
      <c r="C41" s="35" t="s">
        <v>1273</v>
      </c>
      <c r="D41" s="35" t="s">
        <v>1274</v>
      </c>
    </row>
    <row r="42" ht="14.25" spans="1:4">
      <c r="A42" s="29">
        <v>40</v>
      </c>
      <c r="B42" s="35" t="s">
        <v>1275</v>
      </c>
      <c r="C42" s="35" t="s">
        <v>1276</v>
      </c>
      <c r="D42" s="35"/>
    </row>
    <row r="43" ht="14.25" spans="1:4">
      <c r="A43" s="29">
        <v>41</v>
      </c>
      <c r="B43" s="35" t="s">
        <v>1277</v>
      </c>
      <c r="C43" s="35" t="s">
        <v>1278</v>
      </c>
      <c r="D43" s="35"/>
    </row>
    <row r="44" ht="14.25" spans="1:4">
      <c r="A44" s="29">
        <v>42</v>
      </c>
      <c r="B44" s="35" t="s">
        <v>1279</v>
      </c>
      <c r="C44" s="35" t="s">
        <v>1280</v>
      </c>
      <c r="D44" s="35" t="s">
        <v>1281</v>
      </c>
    </row>
    <row r="45" ht="14.25" spans="1:4">
      <c r="A45" s="29">
        <v>43</v>
      </c>
      <c r="B45" s="35" t="s">
        <v>1282</v>
      </c>
      <c r="C45" s="35" t="s">
        <v>1283</v>
      </c>
      <c r="D45" s="35"/>
    </row>
    <row r="46" ht="14.25" spans="1:4">
      <c r="A46" s="29">
        <v>44</v>
      </c>
      <c r="B46" s="35" t="s">
        <v>1284</v>
      </c>
      <c r="C46" s="35" t="s">
        <v>1285</v>
      </c>
      <c r="D46" s="35" t="s">
        <v>1271</v>
      </c>
    </row>
    <row r="47" ht="14.25" spans="1:4">
      <c r="A47" s="29">
        <v>45</v>
      </c>
      <c r="B47" s="35" t="s">
        <v>1286</v>
      </c>
      <c r="C47" s="35" t="s">
        <v>1287</v>
      </c>
      <c r="D47" s="35"/>
    </row>
  </sheetData>
  <mergeCells count="1">
    <mergeCell ref="A1:D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zoomScale="115" zoomScaleNormal="115" workbookViewId="0">
      <selection activeCell="C18" sqref="C18"/>
    </sheetView>
  </sheetViews>
  <sheetFormatPr defaultColWidth="9" defaultRowHeight="13.5" outlineLevelCol="3"/>
  <cols>
    <col min="2" max="2" width="53.8416666666667" customWidth="1"/>
    <col min="3" max="3" width="63.2666666666667" customWidth="1"/>
    <col min="4" max="4" width="73.4583333333333" customWidth="1"/>
    <col min="6" max="6" width="53.8416666666667" customWidth="1"/>
    <col min="7" max="7" width="63.2666666666667" customWidth="1"/>
    <col min="8" max="8" width="72.2" customWidth="1"/>
    <col min="10" max="10" width="53.8416666666667" customWidth="1"/>
    <col min="11" max="11" width="63.2666666666667" customWidth="1"/>
  </cols>
  <sheetData>
    <row r="1" ht="50" customHeight="1" spans="1:4">
      <c r="A1" s="711" t="s">
        <v>1288</v>
      </c>
      <c r="B1" s="712"/>
      <c r="C1" s="712"/>
      <c r="D1" s="712"/>
    </row>
    <row r="2" ht="30" customHeight="1" spans="1:4">
      <c r="A2" s="713" t="s">
        <v>1289</v>
      </c>
      <c r="B2" s="713" t="s">
        <v>1290</v>
      </c>
      <c r="C2" s="713" t="s">
        <v>1291</v>
      </c>
      <c r="D2" s="713" t="s">
        <v>1292</v>
      </c>
    </row>
    <row r="3" ht="25" customHeight="1" spans="1:4">
      <c r="A3" s="713" t="s">
        <v>1293</v>
      </c>
      <c r="B3" s="714" t="s">
        <v>1294</v>
      </c>
      <c r="C3" s="714" t="s">
        <v>1295</v>
      </c>
      <c r="D3" s="714" t="s">
        <v>1296</v>
      </c>
    </row>
    <row r="4" ht="25" customHeight="1" spans="1:4">
      <c r="A4" s="713" t="s">
        <v>1297</v>
      </c>
      <c r="B4" s="714" t="s">
        <v>1298</v>
      </c>
      <c r="C4" s="714" t="s">
        <v>1299</v>
      </c>
      <c r="D4" s="714" t="s">
        <v>1300</v>
      </c>
    </row>
    <row r="5" ht="25" customHeight="1" spans="1:4">
      <c r="A5" s="713" t="s">
        <v>1301</v>
      </c>
      <c r="B5" s="714" t="s">
        <v>1302</v>
      </c>
      <c r="C5" s="714" t="s">
        <v>1303</v>
      </c>
      <c r="D5" s="714" t="s">
        <v>1304</v>
      </c>
    </row>
    <row r="6" ht="25" customHeight="1" spans="1:4">
      <c r="A6" s="713" t="s">
        <v>1305</v>
      </c>
      <c r="B6" s="714" t="s">
        <v>1306</v>
      </c>
      <c r="C6" s="714" t="s">
        <v>1307</v>
      </c>
      <c r="D6" s="714" t="s">
        <v>1308</v>
      </c>
    </row>
    <row r="7" ht="25" customHeight="1" spans="1:4">
      <c r="A7" s="713" t="s">
        <v>1309</v>
      </c>
      <c r="B7" s="714" t="s">
        <v>1310</v>
      </c>
      <c r="C7" s="714" t="s">
        <v>1311</v>
      </c>
      <c r="D7" s="714" t="s">
        <v>1312</v>
      </c>
    </row>
    <row r="8" ht="25" customHeight="1" spans="1:4">
      <c r="A8" s="713" t="s">
        <v>1313</v>
      </c>
      <c r="B8" s="714" t="s">
        <v>1314</v>
      </c>
      <c r="C8" s="714" t="s">
        <v>1315</v>
      </c>
      <c r="D8" s="714" t="s">
        <v>1316</v>
      </c>
    </row>
    <row r="9" ht="25" customHeight="1" spans="1:4">
      <c r="A9" s="713" t="s">
        <v>1317</v>
      </c>
      <c r="B9" s="714" t="s">
        <v>1318</v>
      </c>
      <c r="C9" s="714" t="s">
        <v>1319</v>
      </c>
      <c r="D9" s="714" t="s">
        <v>1320</v>
      </c>
    </row>
    <row r="10" ht="25" customHeight="1" spans="1:4">
      <c r="A10" s="713" t="s">
        <v>1321</v>
      </c>
      <c r="B10" s="714" t="s">
        <v>1322</v>
      </c>
      <c r="C10" s="714" t="s">
        <v>1323</v>
      </c>
      <c r="D10" s="714" t="s">
        <v>1324</v>
      </c>
    </row>
    <row r="11" ht="25" customHeight="1" spans="1:4">
      <c r="A11" s="713" t="s">
        <v>1325</v>
      </c>
      <c r="B11" s="714" t="s">
        <v>1326</v>
      </c>
      <c r="C11" s="714" t="s">
        <v>1327</v>
      </c>
      <c r="D11" s="714" t="s">
        <v>1328</v>
      </c>
    </row>
  </sheetData>
  <mergeCells count="1">
    <mergeCell ref="A1:D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4"/>
  <sheetViews>
    <sheetView zoomScale="115" zoomScaleNormal="115" workbookViewId="0">
      <pane ySplit="3" topLeftCell="A4" activePane="bottomLeft" state="frozen"/>
      <selection/>
      <selection pane="bottomLeft" activeCell="D124" sqref="D124:E124"/>
    </sheetView>
  </sheetViews>
  <sheetFormatPr defaultColWidth="9" defaultRowHeight="13.5" outlineLevelCol="6"/>
  <cols>
    <col min="1" max="1" width="8.26666666666667" customWidth="1"/>
    <col min="2" max="2" width="4.825" customWidth="1"/>
    <col min="3" max="3" width="17.2083333333333" customWidth="1"/>
    <col min="4" max="4" width="27.5" customWidth="1"/>
    <col min="5" max="5" width="28.8416666666667" customWidth="1"/>
    <col min="6" max="6" width="74.2333333333333" customWidth="1"/>
    <col min="7" max="7" width="42.1083333333333" customWidth="1"/>
  </cols>
  <sheetData>
    <row r="1" ht="50" customHeight="1" spans="1:7">
      <c r="A1" s="680" t="s">
        <v>1329</v>
      </c>
      <c r="B1" s="681"/>
      <c r="C1" s="681"/>
      <c r="D1" s="681"/>
      <c r="E1" s="681"/>
      <c r="F1" s="681"/>
      <c r="G1" s="682"/>
    </row>
    <row r="2" ht="40" customHeight="1" spans="1:7">
      <c r="A2" s="683" t="s">
        <v>1330</v>
      </c>
      <c r="B2" s="684"/>
      <c r="C2" s="685" t="s">
        <v>1331</v>
      </c>
      <c r="D2" s="684" t="s">
        <v>1332</v>
      </c>
      <c r="E2" s="684">
        <v>1</v>
      </c>
      <c r="F2" s="686" t="s">
        <v>1333</v>
      </c>
      <c r="G2" s="687"/>
    </row>
    <row r="3" ht="30" customHeight="1" spans="1:7">
      <c r="A3" s="688" t="s">
        <v>151</v>
      </c>
      <c r="B3" s="689" t="s">
        <v>453</v>
      </c>
      <c r="C3" s="690" t="s">
        <v>1334</v>
      </c>
      <c r="D3" s="689" t="s">
        <v>1335</v>
      </c>
      <c r="E3" s="689"/>
      <c r="F3" s="690" t="s">
        <v>152</v>
      </c>
      <c r="G3" s="691" t="s">
        <v>1336</v>
      </c>
    </row>
    <row r="4" spans="1:7">
      <c r="A4" s="692" t="s">
        <v>1337</v>
      </c>
      <c r="B4" s="500">
        <v>1</v>
      </c>
      <c r="C4" s="269" t="s">
        <v>1338</v>
      </c>
      <c r="D4" s="693" t="str">
        <f>_xlfn.CONCAT($C$2," ",$E$2," ",G4)</f>
        <v>add_trait_species 1 trait_pc_desert_preference</v>
      </c>
      <c r="E4" s="693"/>
      <c r="F4" s="207" t="s">
        <v>1339</v>
      </c>
      <c r="G4" s="694" t="s">
        <v>1340</v>
      </c>
    </row>
    <row r="5" spans="1:7">
      <c r="A5" s="695"/>
      <c r="B5" s="500">
        <v>2</v>
      </c>
      <c r="C5" s="269" t="s">
        <v>1341</v>
      </c>
      <c r="D5" s="693" t="str">
        <f>_xlfn.CONCAT($C$2," ",$E$2," ",G5)</f>
        <v>add_trait_species 1 trait_pc_arid_preference</v>
      </c>
      <c r="E5" s="693"/>
      <c r="F5" s="207" t="s">
        <v>1342</v>
      </c>
      <c r="G5" s="694" t="s">
        <v>1343</v>
      </c>
    </row>
    <row r="6" spans="1:7">
      <c r="A6" s="695"/>
      <c r="B6" s="500">
        <v>3</v>
      </c>
      <c r="C6" s="269" t="s">
        <v>1344</v>
      </c>
      <c r="D6" s="693" t="str">
        <f>_xlfn.CONCAT($C$2," ",$E$2," ",G6)</f>
        <v>add_trait_species 1 trait_pc_savannah_preference</v>
      </c>
      <c r="E6" s="693"/>
      <c r="F6" s="207" t="s">
        <v>1345</v>
      </c>
      <c r="G6" s="694" t="s">
        <v>1346</v>
      </c>
    </row>
    <row r="7" spans="1:7">
      <c r="A7" s="695"/>
      <c r="B7" s="500">
        <v>4</v>
      </c>
      <c r="C7" s="269" t="s">
        <v>1347</v>
      </c>
      <c r="D7" s="693" t="str">
        <f>_xlfn.CONCAT($C$2," ",$E$2," ",G7)</f>
        <v>add_trait_species 1 trait_pc_ocean_preference</v>
      </c>
      <c r="E7" s="693"/>
      <c r="F7" s="207" t="s">
        <v>1348</v>
      </c>
      <c r="G7" s="694" t="s">
        <v>1349</v>
      </c>
    </row>
    <row r="8" spans="1:7">
      <c r="A8" s="695"/>
      <c r="B8" s="500">
        <v>5</v>
      </c>
      <c r="C8" s="269" t="s">
        <v>1350</v>
      </c>
      <c r="D8" s="693" t="str">
        <f>_xlfn.CONCAT($C$2," ",$E$2," ",G8)</f>
        <v>add_trait_species 1 trait_pc_continental_preference</v>
      </c>
      <c r="E8" s="693"/>
      <c r="F8" s="207" t="s">
        <v>1351</v>
      </c>
      <c r="G8" s="694" t="s">
        <v>1352</v>
      </c>
    </row>
    <row r="9" spans="1:7">
      <c r="A9" s="695"/>
      <c r="B9" s="500">
        <v>6</v>
      </c>
      <c r="C9" s="269" t="s">
        <v>1353</v>
      </c>
      <c r="D9" s="693" t="str">
        <f>_xlfn.CONCAT($C$2," ",$E$2," ",G9)</f>
        <v>add_trait_species 1 trait_pc_tropical_preference</v>
      </c>
      <c r="E9" s="693"/>
      <c r="F9" s="207" t="s">
        <v>1354</v>
      </c>
      <c r="G9" s="694" t="s">
        <v>1355</v>
      </c>
    </row>
    <row r="10" spans="1:7">
      <c r="A10" s="695"/>
      <c r="B10" s="500">
        <v>7</v>
      </c>
      <c r="C10" s="269" t="s">
        <v>1356</v>
      </c>
      <c r="D10" s="693" t="str">
        <f>_xlfn.CONCAT($C$2," ",$E$2," ",G10)</f>
        <v>add_trait_species 1 trait_pc_arctic_preference</v>
      </c>
      <c r="E10" s="693"/>
      <c r="F10" s="207" t="s">
        <v>1357</v>
      </c>
      <c r="G10" s="694" t="s">
        <v>1358</v>
      </c>
    </row>
    <row r="11" spans="1:7">
      <c r="A11" s="695"/>
      <c r="B11" s="500">
        <v>8</v>
      </c>
      <c r="C11" s="269" t="s">
        <v>1359</v>
      </c>
      <c r="D11" s="693" t="str">
        <f>_xlfn.CONCAT($C$2," ",$E$2," ",G11)</f>
        <v>add_trait_species 1 trait_pc_alpine_preference</v>
      </c>
      <c r="E11" s="693"/>
      <c r="F11" s="207" t="s">
        <v>1360</v>
      </c>
      <c r="G11" s="694" t="s">
        <v>1361</v>
      </c>
    </row>
    <row r="12" spans="1:7">
      <c r="A12" s="695"/>
      <c r="B12" s="500">
        <v>9</v>
      </c>
      <c r="C12" s="269" t="s">
        <v>1362</v>
      </c>
      <c r="D12" s="693" t="str">
        <f>_xlfn.CONCAT($C$2," ",$E$2," ",G12)</f>
        <v>add_trait_species 1 trait_pc_tundra_preference</v>
      </c>
      <c r="E12" s="693"/>
      <c r="F12" s="207" t="s">
        <v>1363</v>
      </c>
      <c r="G12" s="694" t="s">
        <v>1364</v>
      </c>
    </row>
    <row r="13" spans="1:7">
      <c r="A13" s="695"/>
      <c r="B13" s="500">
        <v>10</v>
      </c>
      <c r="C13" s="269" t="s">
        <v>1365</v>
      </c>
      <c r="D13" s="693" t="str">
        <f>_xlfn.CONCAT($C$2," ",$E$2," ",G13)</f>
        <v>add_trait_species 1 trait_pc_nuked_preference</v>
      </c>
      <c r="E13" s="693"/>
      <c r="F13" s="207" t="s">
        <v>1366</v>
      </c>
      <c r="G13" s="694" t="s">
        <v>1367</v>
      </c>
    </row>
    <row r="14" spans="1:7">
      <c r="A14" s="695"/>
      <c r="B14" s="500">
        <v>11</v>
      </c>
      <c r="C14" s="269" t="s">
        <v>1368</v>
      </c>
      <c r="D14" s="693" t="str">
        <f>_xlfn.CONCAT($C$2," ",$E$2," ",G14)</f>
        <v>add_trait_species 1 trait_pc_gaia_preference</v>
      </c>
      <c r="E14" s="693"/>
      <c r="F14" s="207" t="s">
        <v>1369</v>
      </c>
      <c r="G14" s="694" t="s">
        <v>1370</v>
      </c>
    </row>
    <row r="15" spans="1:7">
      <c r="A15" s="695"/>
      <c r="B15" s="500">
        <v>12</v>
      </c>
      <c r="C15" s="269" t="s">
        <v>1368</v>
      </c>
      <c r="D15" s="693" t="str">
        <f>_xlfn.CONCAT($C$2," ",$E$2," ",G15)</f>
        <v>add_trait_species 1 trait_pc_gaia_preference_terraforming</v>
      </c>
      <c r="E15" s="693"/>
      <c r="F15" s="207" t="s">
        <v>1371</v>
      </c>
      <c r="G15" s="694" t="s">
        <v>1372</v>
      </c>
    </row>
    <row r="16" spans="1:7">
      <c r="A16" s="695"/>
      <c r="B16" s="500">
        <v>13</v>
      </c>
      <c r="C16" s="269" t="s">
        <v>1373</v>
      </c>
      <c r="D16" s="693" t="str">
        <f>_xlfn.CONCAT($C$2," ",$E$2," ",G16)</f>
        <v>add_trait_species 1 trait_pc_ringworld_habitable_preference</v>
      </c>
      <c r="E16" s="693"/>
      <c r="F16" s="207" t="s">
        <v>1374</v>
      </c>
      <c r="G16" s="694" t="s">
        <v>1375</v>
      </c>
    </row>
    <row r="17" spans="1:7">
      <c r="A17" s="695"/>
      <c r="B17" s="500">
        <v>14</v>
      </c>
      <c r="C17" s="269" t="s">
        <v>1373</v>
      </c>
      <c r="D17" s="693" t="str">
        <f>_xlfn.CONCAT($C$2," ",$E$2," ",G17)</f>
        <v>add_trait_species 1 trait_pc_shattered_ring_habitable_preference</v>
      </c>
      <c r="E17" s="693"/>
      <c r="F17" s="207" t="s">
        <v>1374</v>
      </c>
      <c r="G17" s="694" t="s">
        <v>1376</v>
      </c>
    </row>
    <row r="18" spans="1:7">
      <c r="A18" s="695"/>
      <c r="B18" s="500">
        <v>15</v>
      </c>
      <c r="C18" s="269" t="s">
        <v>1377</v>
      </c>
      <c r="D18" s="693" t="str">
        <f>_xlfn.CONCAT($C$2," ",$E$2," ",G18)</f>
        <v>add_trait_species 1 trait_pc_habitat_preference</v>
      </c>
      <c r="E18" s="693"/>
      <c r="F18" s="207" t="s">
        <v>1378</v>
      </c>
      <c r="G18" s="694" t="s">
        <v>1379</v>
      </c>
    </row>
    <row r="19" spans="1:7">
      <c r="A19" s="695"/>
      <c r="B19" s="500">
        <v>16</v>
      </c>
      <c r="C19" s="269" t="s">
        <v>1380</v>
      </c>
      <c r="D19" s="693" t="str">
        <f>_xlfn.CONCAT($C$2," ",$E$2," ",G19)</f>
        <v>add_trait_species 1 trait_pc_hive_preference</v>
      </c>
      <c r="E19" s="693"/>
      <c r="F19" s="207" t="s">
        <v>1381</v>
      </c>
      <c r="G19" s="694" t="s">
        <v>1382</v>
      </c>
    </row>
    <row r="20" spans="1:7">
      <c r="A20" s="695"/>
      <c r="B20" s="500">
        <v>17</v>
      </c>
      <c r="C20" s="269" t="s">
        <v>1383</v>
      </c>
      <c r="D20" s="693" t="str">
        <f>_xlfn.CONCAT($C$2," ",$E$2," ",G20)</f>
        <v>add_trait_species 1 trait_pc_machine_preference</v>
      </c>
      <c r="E20" s="693"/>
      <c r="F20" s="207" t="s">
        <v>1384</v>
      </c>
      <c r="G20" s="694" t="s">
        <v>1385</v>
      </c>
    </row>
    <row r="21" spans="1:7">
      <c r="A21" s="695"/>
      <c r="B21" s="500">
        <v>18</v>
      </c>
      <c r="C21" s="269" t="s">
        <v>1386</v>
      </c>
      <c r="D21" s="693" t="str">
        <f>_xlfn.CONCAT($C$2," ",$E$2," ",G21)</f>
        <v>add_trait_species 1 trait_pc_city_preference</v>
      </c>
      <c r="E21" s="693"/>
      <c r="F21" s="207" t="s">
        <v>1387</v>
      </c>
      <c r="G21" s="694" t="s">
        <v>1388</v>
      </c>
    </row>
    <row r="22" spans="1:7">
      <c r="A22" s="695"/>
      <c r="B22" s="500">
        <v>19</v>
      </c>
      <c r="C22" s="269" t="s">
        <v>1389</v>
      </c>
      <c r="D22" s="693" t="str">
        <f>_xlfn.CONCAT($C$2," ",$E$2," ",G22)</f>
        <v>add_trait_species 1 trait_pc_relic_preference</v>
      </c>
      <c r="E22" s="693"/>
      <c r="F22" s="207" t="s">
        <v>1390</v>
      </c>
      <c r="G22" s="694" t="s">
        <v>1391</v>
      </c>
    </row>
    <row r="23" spans="1:7">
      <c r="A23" s="695"/>
      <c r="B23" s="500">
        <v>20</v>
      </c>
      <c r="C23" s="269" t="s">
        <v>1392</v>
      </c>
      <c r="D23" s="693" t="str">
        <f>_xlfn.CONCAT($C$2," ",$E$2," ",G23)</f>
        <v>add_trait_species 1 trait_pc_ai_preference</v>
      </c>
      <c r="E23" s="693"/>
      <c r="F23" s="207" t="s">
        <v>1393</v>
      </c>
      <c r="G23" s="694" t="s">
        <v>1394</v>
      </c>
    </row>
    <row r="24" spans="1:7">
      <c r="A24" s="695"/>
      <c r="B24" s="500">
        <v>21</v>
      </c>
      <c r="C24" s="696" t="s">
        <v>1395</v>
      </c>
      <c r="D24" s="693" t="str">
        <f>_xlfn.CONCAT($C$2," ",$E$2," ",G24)</f>
        <v>add_trait_species 1 trait_pc_cosmogenesis_world_preference</v>
      </c>
      <c r="E24" s="693"/>
      <c r="F24" s="207" t="s">
        <v>1396</v>
      </c>
      <c r="G24" s="697" t="s">
        <v>1397</v>
      </c>
    </row>
    <row r="25" spans="1:7">
      <c r="A25" s="698" t="s">
        <v>1398</v>
      </c>
      <c r="B25" s="545">
        <v>1</v>
      </c>
      <c r="C25" s="699" t="s">
        <v>1399</v>
      </c>
      <c r="D25" s="700" t="str">
        <f>_xlfn.CONCAT($C$2," ",$E$2," ",G25)</f>
        <v>add_trait_species 1 trait_dry_planet_preference</v>
      </c>
      <c r="E25" s="700"/>
      <c r="F25" s="272" t="s">
        <v>1400</v>
      </c>
      <c r="G25" s="701" t="s">
        <v>1401</v>
      </c>
    </row>
    <row r="26" spans="1:7">
      <c r="A26" s="702"/>
      <c r="B26" s="545">
        <v>2</v>
      </c>
      <c r="C26" s="699" t="s">
        <v>1402</v>
      </c>
      <c r="D26" s="700" t="str">
        <f>_xlfn.CONCAT($C$2," ",$E$2," ",G26)</f>
        <v>add_trait_species 1 trait_wet_planet_preference</v>
      </c>
      <c r="E26" s="700"/>
      <c r="F26" s="272" t="s">
        <v>1403</v>
      </c>
      <c r="G26" s="701" t="s">
        <v>1404</v>
      </c>
    </row>
    <row r="27" spans="1:7">
      <c r="A27" s="702"/>
      <c r="B27" s="545">
        <v>3</v>
      </c>
      <c r="C27" s="699" t="s">
        <v>1405</v>
      </c>
      <c r="D27" s="700" t="str">
        <f>_xlfn.CONCAT($C$2," ",$E$2," ",G27)</f>
        <v>add_trait_species 1 trait_frozen_planet_preference</v>
      </c>
      <c r="E27" s="700"/>
      <c r="F27" s="272" t="s">
        <v>1406</v>
      </c>
      <c r="G27" s="701" t="s">
        <v>1407</v>
      </c>
    </row>
    <row r="28" spans="1:7">
      <c r="A28" s="702"/>
      <c r="B28" s="545">
        <v>4</v>
      </c>
      <c r="C28" s="699" t="s">
        <v>1377</v>
      </c>
      <c r="D28" s="700" t="str">
        <f>_xlfn.CONCAT($C$2," ",$E$2," ",G28)</f>
        <v>add_trait_species 1 trait_machine_habitat_planet_preference</v>
      </c>
      <c r="E28" s="700"/>
      <c r="F28" s="272" t="s">
        <v>1378</v>
      </c>
      <c r="G28" s="701" t="s">
        <v>1408</v>
      </c>
    </row>
    <row r="29" spans="1:7">
      <c r="A29" s="702"/>
      <c r="B29" s="545">
        <v>5</v>
      </c>
      <c r="C29" s="699" t="s">
        <v>1368</v>
      </c>
      <c r="D29" s="700" t="str">
        <f>_xlfn.CONCAT($C$2," ",$E$2," ",G29)</f>
        <v>add_trait_species 1 trait_machine_pc_gaia_preference</v>
      </c>
      <c r="E29" s="700"/>
      <c r="F29" s="272" t="s">
        <v>1369</v>
      </c>
      <c r="G29" s="701" t="s">
        <v>1409</v>
      </c>
    </row>
    <row r="30" spans="1:7">
      <c r="A30" s="702"/>
      <c r="B30" s="545">
        <v>6</v>
      </c>
      <c r="C30" s="699" t="s">
        <v>1383</v>
      </c>
      <c r="D30" s="700" t="str">
        <f>_xlfn.CONCAT($C$2," ",$E$2," ",G30)</f>
        <v>add_trait_species 1 trait_machine_pc_machine_preference</v>
      </c>
      <c r="E30" s="700"/>
      <c r="F30" s="272" t="s">
        <v>1384</v>
      </c>
      <c r="G30" s="701" t="s">
        <v>1410</v>
      </c>
    </row>
    <row r="31" spans="1:7">
      <c r="A31" s="702"/>
      <c r="B31" s="545">
        <v>7</v>
      </c>
      <c r="C31" s="699" t="s">
        <v>1373</v>
      </c>
      <c r="D31" s="700" t="str">
        <f>_xlfn.CONCAT($C$2," ",$E$2," ",G31)</f>
        <v>add_trait_species 1 trait_machine_pc_shattered_ring_habitable_preference</v>
      </c>
      <c r="E31" s="700"/>
      <c r="F31" s="272" t="s">
        <v>1374</v>
      </c>
      <c r="G31" s="701" t="s">
        <v>1411</v>
      </c>
    </row>
    <row r="32" spans="1:7">
      <c r="A32" s="702"/>
      <c r="B32" s="545">
        <v>8</v>
      </c>
      <c r="C32" s="699" t="s">
        <v>1373</v>
      </c>
      <c r="D32" s="700" t="str">
        <f>_xlfn.CONCAT($C$2," ",$E$2," ",G32)</f>
        <v>add_trait_species 1 trait_machine_pc_ringworld_habitable_preference</v>
      </c>
      <c r="E32" s="700"/>
      <c r="F32" s="272" t="s">
        <v>1374</v>
      </c>
      <c r="G32" s="701" t="s">
        <v>1412</v>
      </c>
    </row>
    <row r="33" spans="1:7">
      <c r="A33" s="702"/>
      <c r="B33" s="545">
        <v>9</v>
      </c>
      <c r="C33" s="699" t="s">
        <v>1413</v>
      </c>
      <c r="D33" s="700" t="str">
        <f>_xlfn.CONCAT($C$2," ",$E$2," ",G33)</f>
        <v>add_trait_species 1 trait_machine_pc_relic_preference</v>
      </c>
      <c r="E33" s="700"/>
      <c r="F33" s="272" t="s">
        <v>1390</v>
      </c>
      <c r="G33" s="701" t="s">
        <v>1414</v>
      </c>
    </row>
    <row r="34" spans="1:7">
      <c r="A34" s="702"/>
      <c r="B34" s="545">
        <v>10</v>
      </c>
      <c r="C34" s="699" t="s">
        <v>1365</v>
      </c>
      <c r="D34" s="700" t="str">
        <f>_xlfn.CONCAT($C$2," ",$E$2," ",G34)</f>
        <v>add_trait_species 1 trait_machine_pc_nuked_preference</v>
      </c>
      <c r="E34" s="700"/>
      <c r="F34" s="272" t="s">
        <v>1366</v>
      </c>
      <c r="G34" s="701" t="s">
        <v>1415</v>
      </c>
    </row>
    <row r="35" spans="1:7">
      <c r="A35" s="702"/>
      <c r="B35" s="545">
        <v>11</v>
      </c>
      <c r="C35" s="699" t="s">
        <v>1416</v>
      </c>
      <c r="D35" s="700" t="str">
        <f>_xlfn.CONCAT($C$2," ",$E$2," ",G35)</f>
        <v>add_trait_species 1 trait_machine_pc_nanotech_preference</v>
      </c>
      <c r="E35" s="700"/>
      <c r="F35" s="272" t="s">
        <v>1417</v>
      </c>
      <c r="G35" s="701" t="s">
        <v>1418</v>
      </c>
    </row>
    <row r="36" spans="1:7">
      <c r="A36" s="692" t="s">
        <v>1419</v>
      </c>
      <c r="B36" s="500">
        <v>1</v>
      </c>
      <c r="C36" s="269" t="s">
        <v>1420</v>
      </c>
      <c r="D36" s="693" t="str">
        <f t="shared" ref="D5:D89" si="0">_xlfn.CONCAT($C$2," ",$E$2," ",G36)</f>
        <v>add_trait_species 1 trait_agrarian</v>
      </c>
      <c r="E36" s="693"/>
      <c r="F36" s="207" t="s">
        <v>1421</v>
      </c>
      <c r="G36" s="694" t="s">
        <v>1422</v>
      </c>
    </row>
    <row r="37" spans="1:7">
      <c r="A37" s="695"/>
      <c r="B37" s="500">
        <v>2</v>
      </c>
      <c r="C37" s="269" t="s">
        <v>1423</v>
      </c>
      <c r="D37" s="693" t="str">
        <f t="shared" si="0"/>
        <v>add_trait_species 1 trait_ingenious</v>
      </c>
      <c r="E37" s="693"/>
      <c r="F37" s="207" t="s">
        <v>1424</v>
      </c>
      <c r="G37" s="694" t="s">
        <v>1425</v>
      </c>
    </row>
    <row r="38" spans="1:7">
      <c r="A38" s="695"/>
      <c r="B38" s="500">
        <v>3</v>
      </c>
      <c r="C38" s="269" t="s">
        <v>1426</v>
      </c>
      <c r="D38" s="693" t="str">
        <f t="shared" si="0"/>
        <v>add_trait_species 1 trait_industrious</v>
      </c>
      <c r="E38" s="693"/>
      <c r="F38" s="207" t="s">
        <v>1427</v>
      </c>
      <c r="G38" s="694" t="s">
        <v>1428</v>
      </c>
    </row>
    <row r="39" spans="1:7">
      <c r="A39" s="695"/>
      <c r="B39" s="500">
        <v>4</v>
      </c>
      <c r="C39" s="269" t="s">
        <v>1429</v>
      </c>
      <c r="D39" s="693" t="str">
        <f t="shared" si="0"/>
        <v>add_trait_species 1 trait_intelligent</v>
      </c>
      <c r="E39" s="693"/>
      <c r="F39" s="207" t="s">
        <v>1430</v>
      </c>
      <c r="G39" s="694" t="s">
        <v>1431</v>
      </c>
    </row>
    <row r="40" spans="1:7">
      <c r="A40" s="695"/>
      <c r="B40" s="500">
        <v>5</v>
      </c>
      <c r="C40" s="269" t="s">
        <v>1432</v>
      </c>
      <c r="D40" s="693" t="str">
        <f t="shared" si="0"/>
        <v>add_trait_species 1 trait_thrifty</v>
      </c>
      <c r="E40" s="693"/>
      <c r="F40" s="207" t="s">
        <v>1433</v>
      </c>
      <c r="G40" s="694" t="s">
        <v>1434</v>
      </c>
    </row>
    <row r="41" spans="1:7">
      <c r="A41" s="695"/>
      <c r="B41" s="500">
        <v>6</v>
      </c>
      <c r="C41" s="269" t="s">
        <v>1435</v>
      </c>
      <c r="D41" s="693" t="str">
        <f t="shared" si="0"/>
        <v>add_trait_species 1 trait_natural_engineers</v>
      </c>
      <c r="E41" s="693"/>
      <c r="F41" s="207" t="s">
        <v>1436</v>
      </c>
      <c r="G41" s="694" t="s">
        <v>1437</v>
      </c>
    </row>
    <row r="42" spans="1:7">
      <c r="A42" s="695"/>
      <c r="B42" s="500">
        <v>7</v>
      </c>
      <c r="C42" s="269" t="s">
        <v>1438</v>
      </c>
      <c r="D42" s="693" t="str">
        <f t="shared" si="0"/>
        <v>add_trait_species 1 trait_natural_physicists</v>
      </c>
      <c r="E42" s="693"/>
      <c r="F42" s="207" t="s">
        <v>1439</v>
      </c>
      <c r="G42" s="694" t="s">
        <v>1440</v>
      </c>
    </row>
    <row r="43" spans="1:7">
      <c r="A43" s="695"/>
      <c r="B43" s="500">
        <v>8</v>
      </c>
      <c r="C43" s="269" t="s">
        <v>1441</v>
      </c>
      <c r="D43" s="693" t="str">
        <f t="shared" si="0"/>
        <v>add_trait_species 1 trait_natural_sociologists</v>
      </c>
      <c r="E43" s="693"/>
      <c r="F43" s="207" t="s">
        <v>1442</v>
      </c>
      <c r="G43" s="694" t="s">
        <v>1443</v>
      </c>
    </row>
    <row r="44" spans="1:7">
      <c r="A44" s="695"/>
      <c r="B44" s="500">
        <v>9</v>
      </c>
      <c r="C44" s="269" t="s">
        <v>1444</v>
      </c>
      <c r="D44" s="693" t="str">
        <f t="shared" si="0"/>
        <v>add_trait_species 1 trait_extremely_adaptive</v>
      </c>
      <c r="E44" s="693"/>
      <c r="F44" s="207" t="s">
        <v>1445</v>
      </c>
      <c r="G44" s="694" t="s">
        <v>1446</v>
      </c>
    </row>
    <row r="45" spans="1:7">
      <c r="A45" s="695"/>
      <c r="B45" s="500">
        <v>10</v>
      </c>
      <c r="C45" s="269" t="s">
        <v>1447</v>
      </c>
      <c r="D45" s="693" t="str">
        <f t="shared" si="0"/>
        <v>add_trait_species 1 trait_adaptive</v>
      </c>
      <c r="E45" s="693"/>
      <c r="F45" s="207" t="s">
        <v>1448</v>
      </c>
      <c r="G45" s="694" t="s">
        <v>1449</v>
      </c>
    </row>
    <row r="46" spans="1:7">
      <c r="A46" s="695"/>
      <c r="B46" s="500">
        <v>11</v>
      </c>
      <c r="C46" s="269" t="s">
        <v>1450</v>
      </c>
      <c r="D46" s="693" t="str">
        <f t="shared" si="0"/>
        <v>add_trait_species 1 trait_nonadaptive</v>
      </c>
      <c r="E46" s="693"/>
      <c r="F46" s="207" t="s">
        <v>1451</v>
      </c>
      <c r="G46" s="694" t="s">
        <v>1452</v>
      </c>
    </row>
    <row r="47" spans="1:7">
      <c r="A47" s="695"/>
      <c r="B47" s="500">
        <v>12</v>
      </c>
      <c r="C47" s="269" t="s">
        <v>1453</v>
      </c>
      <c r="D47" s="693" t="str">
        <f t="shared" si="0"/>
        <v>add_trait_species 1 trait_rapid_breeders</v>
      </c>
      <c r="E47" s="693"/>
      <c r="F47" s="207" t="s">
        <v>1454</v>
      </c>
      <c r="G47" s="694" t="s">
        <v>1455</v>
      </c>
    </row>
    <row r="48" spans="1:7">
      <c r="A48" s="695"/>
      <c r="B48" s="500">
        <v>13</v>
      </c>
      <c r="C48" s="269" t="s">
        <v>1456</v>
      </c>
      <c r="D48" s="693" t="str">
        <f t="shared" si="0"/>
        <v>add_trait_species 1 trait_slow_breeders</v>
      </c>
      <c r="E48" s="693"/>
      <c r="F48" s="207" t="s">
        <v>1457</v>
      </c>
      <c r="G48" s="694" t="s">
        <v>1458</v>
      </c>
    </row>
    <row r="49" spans="1:7">
      <c r="A49" s="695"/>
      <c r="B49" s="500">
        <v>14</v>
      </c>
      <c r="C49" s="269" t="s">
        <v>1459</v>
      </c>
      <c r="D49" s="693" t="str">
        <f t="shared" si="0"/>
        <v>add_trait_species 1 trait_talented</v>
      </c>
      <c r="E49" s="693"/>
      <c r="F49" s="207" t="s">
        <v>1460</v>
      </c>
      <c r="G49" s="694" t="s">
        <v>1461</v>
      </c>
    </row>
    <row r="50" spans="1:7">
      <c r="A50" s="695"/>
      <c r="B50" s="500">
        <v>15</v>
      </c>
      <c r="C50" s="269" t="s">
        <v>1462</v>
      </c>
      <c r="D50" s="693" t="str">
        <f t="shared" si="0"/>
        <v>add_trait_species 1 trait_quick_learners</v>
      </c>
      <c r="E50" s="693"/>
      <c r="F50" s="207" t="s">
        <v>1463</v>
      </c>
      <c r="G50" s="694" t="s">
        <v>1464</v>
      </c>
    </row>
    <row r="51" spans="1:7">
      <c r="A51" s="695"/>
      <c r="B51" s="500">
        <v>16</v>
      </c>
      <c r="C51" s="269" t="s">
        <v>1465</v>
      </c>
      <c r="D51" s="693" t="str">
        <f t="shared" si="0"/>
        <v>add_trait_species 1 trait_slow_learners</v>
      </c>
      <c r="E51" s="693"/>
      <c r="F51" s="207" t="s">
        <v>1466</v>
      </c>
      <c r="G51" s="694" t="s">
        <v>1467</v>
      </c>
    </row>
    <row r="52" spans="1:7">
      <c r="A52" s="695"/>
      <c r="B52" s="500">
        <v>17</v>
      </c>
      <c r="C52" s="269" t="s">
        <v>1468</v>
      </c>
      <c r="D52" s="693" t="str">
        <f t="shared" si="0"/>
        <v>add_trait_species 1 trait_traditional</v>
      </c>
      <c r="E52" s="693"/>
      <c r="F52" s="207" t="s">
        <v>1469</v>
      </c>
      <c r="G52" s="694" t="s">
        <v>1470</v>
      </c>
    </row>
    <row r="53" spans="1:7">
      <c r="A53" s="695"/>
      <c r="B53" s="500">
        <v>18</v>
      </c>
      <c r="C53" s="269" t="s">
        <v>1471</v>
      </c>
      <c r="D53" s="693" t="str">
        <f t="shared" si="0"/>
        <v>add_trait_species 1 trait_quarrelsome</v>
      </c>
      <c r="E53" s="693"/>
      <c r="F53" s="207" t="s">
        <v>1472</v>
      </c>
      <c r="G53" s="694" t="s">
        <v>1473</v>
      </c>
    </row>
    <row r="54" spans="1:7">
      <c r="A54" s="695"/>
      <c r="B54" s="500">
        <v>19</v>
      </c>
      <c r="C54" s="269" t="s">
        <v>1474</v>
      </c>
      <c r="D54" s="693" t="str">
        <f t="shared" si="0"/>
        <v>add_trait_species 1 trait_docile</v>
      </c>
      <c r="E54" s="693"/>
      <c r="F54" s="207" t="s">
        <v>1475</v>
      </c>
      <c r="G54" s="694" t="s">
        <v>1476</v>
      </c>
    </row>
    <row r="55" spans="1:7">
      <c r="A55" s="695"/>
      <c r="B55" s="500">
        <v>20</v>
      </c>
      <c r="C55" s="269" t="s">
        <v>1477</v>
      </c>
      <c r="D55" s="693" t="str">
        <f t="shared" si="0"/>
        <v>add_trait_species 1 trait_unruly</v>
      </c>
      <c r="E55" s="693"/>
      <c r="F55" s="207" t="s">
        <v>1478</v>
      </c>
      <c r="G55" s="694" t="s">
        <v>1479</v>
      </c>
    </row>
    <row r="56" spans="1:7">
      <c r="A56" s="695"/>
      <c r="B56" s="500">
        <v>21</v>
      </c>
      <c r="C56" s="269" t="s">
        <v>1480</v>
      </c>
      <c r="D56" s="693" t="str">
        <f t="shared" si="0"/>
        <v>add_trait_species 1 trait_very_strong</v>
      </c>
      <c r="E56" s="693"/>
      <c r="F56" s="207" t="s">
        <v>1481</v>
      </c>
      <c r="G56" s="694" t="s">
        <v>1482</v>
      </c>
    </row>
    <row r="57" spans="1:7">
      <c r="A57" s="695"/>
      <c r="B57" s="500">
        <v>22</v>
      </c>
      <c r="C57" s="269" t="s">
        <v>1483</v>
      </c>
      <c r="D57" s="693" t="str">
        <f t="shared" si="0"/>
        <v>add_trait_species 1 trait_strong</v>
      </c>
      <c r="E57" s="693"/>
      <c r="F57" s="207" t="s">
        <v>1484</v>
      </c>
      <c r="G57" s="694" t="s">
        <v>1485</v>
      </c>
    </row>
    <row r="58" spans="1:7">
      <c r="A58" s="695"/>
      <c r="B58" s="500">
        <v>23</v>
      </c>
      <c r="C58" s="269" t="s">
        <v>1486</v>
      </c>
      <c r="D58" s="693" t="str">
        <f t="shared" si="0"/>
        <v>add_trait_species 1 trait_weak</v>
      </c>
      <c r="E58" s="693"/>
      <c r="F58" s="207" t="s">
        <v>1487</v>
      </c>
      <c r="G58" s="694" t="s">
        <v>1488</v>
      </c>
    </row>
    <row r="59" spans="1:7">
      <c r="A59" s="695"/>
      <c r="B59" s="500">
        <v>24</v>
      </c>
      <c r="C59" s="269" t="s">
        <v>1489</v>
      </c>
      <c r="D59" s="693" t="str">
        <f t="shared" si="0"/>
        <v>add_trait_species 1 trait_nomadic</v>
      </c>
      <c r="E59" s="693"/>
      <c r="F59" s="207" t="s">
        <v>1490</v>
      </c>
      <c r="G59" s="694" t="s">
        <v>1491</v>
      </c>
    </row>
    <row r="60" spans="1:7">
      <c r="A60" s="695"/>
      <c r="B60" s="500">
        <v>25</v>
      </c>
      <c r="C60" s="269" t="s">
        <v>1492</v>
      </c>
      <c r="D60" s="693" t="str">
        <f t="shared" si="0"/>
        <v>add_trait_species 1 trait_sedentary</v>
      </c>
      <c r="E60" s="693"/>
      <c r="F60" s="207" t="s">
        <v>1493</v>
      </c>
      <c r="G60" s="694" t="s">
        <v>1494</v>
      </c>
    </row>
    <row r="61" spans="1:7">
      <c r="A61" s="695"/>
      <c r="B61" s="500">
        <v>26</v>
      </c>
      <c r="C61" s="269" t="s">
        <v>1495</v>
      </c>
      <c r="D61" s="693" t="str">
        <f t="shared" si="0"/>
        <v>add_trait_species 1 trait_communal</v>
      </c>
      <c r="E61" s="693"/>
      <c r="F61" s="207" t="s">
        <v>1496</v>
      </c>
      <c r="G61" s="694" t="s">
        <v>1497</v>
      </c>
    </row>
    <row r="62" spans="1:7">
      <c r="A62" s="695"/>
      <c r="B62" s="500">
        <v>27</v>
      </c>
      <c r="C62" s="269" t="s">
        <v>1498</v>
      </c>
      <c r="D62" s="693" t="str">
        <f t="shared" si="0"/>
        <v>add_trait_species 1 trait_solitary</v>
      </c>
      <c r="E62" s="693"/>
      <c r="F62" s="207" t="s">
        <v>1499</v>
      </c>
      <c r="G62" s="694" t="s">
        <v>1500</v>
      </c>
    </row>
    <row r="63" spans="1:7">
      <c r="A63" s="695"/>
      <c r="B63" s="500">
        <v>28</v>
      </c>
      <c r="C63" s="269" t="s">
        <v>1501</v>
      </c>
      <c r="D63" s="693" t="str">
        <f t="shared" si="0"/>
        <v>add_trait_species 1 trait_charismatic</v>
      </c>
      <c r="E63" s="693"/>
      <c r="F63" s="207" t="s">
        <v>1502</v>
      </c>
      <c r="G63" s="694" t="s">
        <v>1503</v>
      </c>
    </row>
    <row r="64" spans="1:7">
      <c r="A64" s="695"/>
      <c r="B64" s="500">
        <v>29</v>
      </c>
      <c r="C64" s="269" t="s">
        <v>1504</v>
      </c>
      <c r="D64" s="693" t="str">
        <f t="shared" si="0"/>
        <v>add_trait_species 1 trait_repugnant</v>
      </c>
      <c r="E64" s="693"/>
      <c r="F64" s="207" t="s">
        <v>1505</v>
      </c>
      <c r="G64" s="694" t="s">
        <v>1506</v>
      </c>
    </row>
    <row r="65" spans="1:7">
      <c r="A65" s="695"/>
      <c r="B65" s="500">
        <v>30</v>
      </c>
      <c r="C65" s="269" t="s">
        <v>1507</v>
      </c>
      <c r="D65" s="693" t="str">
        <f t="shared" si="0"/>
        <v>add_trait_species 1 trait_conformists</v>
      </c>
      <c r="E65" s="693"/>
      <c r="F65" s="207" t="s">
        <v>1508</v>
      </c>
      <c r="G65" s="694" t="s">
        <v>1509</v>
      </c>
    </row>
    <row r="66" spans="1:7">
      <c r="A66" s="695"/>
      <c r="B66" s="500">
        <v>31</v>
      </c>
      <c r="C66" s="269" t="s">
        <v>1510</v>
      </c>
      <c r="D66" s="693" t="str">
        <f t="shared" si="0"/>
        <v>add_trait_species 1 trait_deviants</v>
      </c>
      <c r="E66" s="693"/>
      <c r="F66" s="207" t="s">
        <v>1511</v>
      </c>
      <c r="G66" s="694" t="s">
        <v>1512</v>
      </c>
    </row>
    <row r="67" spans="1:7">
      <c r="A67" s="695"/>
      <c r="B67" s="500">
        <v>32</v>
      </c>
      <c r="C67" s="269" t="s">
        <v>1513</v>
      </c>
      <c r="D67" s="693" t="str">
        <f t="shared" si="0"/>
        <v>add_trait_species 1 trait_venerable</v>
      </c>
      <c r="E67" s="693"/>
      <c r="F67" s="207" t="s">
        <v>1514</v>
      </c>
      <c r="G67" s="694" t="s">
        <v>1515</v>
      </c>
    </row>
    <row r="68" spans="1:7">
      <c r="A68" s="695"/>
      <c r="B68" s="500">
        <v>33</v>
      </c>
      <c r="C68" s="269" t="s">
        <v>1516</v>
      </c>
      <c r="D68" s="693" t="str">
        <f t="shared" si="0"/>
        <v>add_trait_species 1 trait_enduring</v>
      </c>
      <c r="E68" s="693"/>
      <c r="F68" s="207" t="s">
        <v>1517</v>
      </c>
      <c r="G68" s="694" t="s">
        <v>1518</v>
      </c>
    </row>
    <row r="69" spans="1:7">
      <c r="A69" s="695"/>
      <c r="B69" s="500">
        <v>34</v>
      </c>
      <c r="C69" s="269" t="s">
        <v>1519</v>
      </c>
      <c r="D69" s="693" t="str">
        <f t="shared" si="0"/>
        <v>add_trait_species 1 trait_fleeting</v>
      </c>
      <c r="E69" s="693"/>
      <c r="F69" s="207" t="s">
        <v>1520</v>
      </c>
      <c r="G69" s="694" t="s">
        <v>1521</v>
      </c>
    </row>
    <row r="70" spans="1:7">
      <c r="A70" s="695"/>
      <c r="B70" s="500">
        <v>35</v>
      </c>
      <c r="C70" s="269" t="s">
        <v>1522</v>
      </c>
      <c r="D70" s="693" t="str">
        <f t="shared" si="0"/>
        <v>add_trait_species 1 trait_decadent</v>
      </c>
      <c r="E70" s="693"/>
      <c r="F70" s="207" t="s">
        <v>1523</v>
      </c>
      <c r="G70" s="694" t="s">
        <v>1524</v>
      </c>
    </row>
    <row r="71" spans="1:7">
      <c r="A71" s="695"/>
      <c r="B71" s="500">
        <v>36</v>
      </c>
      <c r="C71" s="269" t="s">
        <v>1525</v>
      </c>
      <c r="D71" s="693" t="str">
        <f t="shared" si="0"/>
        <v>add_trait_species 1 trait_resilient</v>
      </c>
      <c r="E71" s="693"/>
      <c r="F71" s="207" t="s">
        <v>1526</v>
      </c>
      <c r="G71" s="694" t="s">
        <v>1527</v>
      </c>
    </row>
    <row r="72" spans="1:7">
      <c r="A72" s="695"/>
      <c r="B72" s="500">
        <v>37</v>
      </c>
      <c r="C72" s="269" t="s">
        <v>1528</v>
      </c>
      <c r="D72" s="693" t="str">
        <f t="shared" si="0"/>
        <v>add_trait_species 1 trait_conservational</v>
      </c>
      <c r="E72" s="693"/>
      <c r="F72" s="207" t="s">
        <v>1529</v>
      </c>
      <c r="G72" s="694" t="s">
        <v>1530</v>
      </c>
    </row>
    <row r="73" spans="1:7">
      <c r="A73" s="695"/>
      <c r="B73" s="500">
        <v>38</v>
      </c>
      <c r="C73" s="269" t="s">
        <v>1531</v>
      </c>
      <c r="D73" s="693" t="str">
        <f t="shared" si="0"/>
        <v>add_trait_species 1 trait_wasteful</v>
      </c>
      <c r="E73" s="693"/>
      <c r="F73" s="207" t="s">
        <v>1532</v>
      </c>
      <c r="G73" s="694" t="s">
        <v>1533</v>
      </c>
    </row>
    <row r="74" spans="1:7">
      <c r="A74" s="695"/>
      <c r="B74" s="500">
        <v>39</v>
      </c>
      <c r="C74" s="269" t="s">
        <v>1534</v>
      </c>
      <c r="D74" s="693" t="str">
        <f t="shared" si="0"/>
        <v>add_trait_species 1 trait_humanoid_existential_iteroparity</v>
      </c>
      <c r="E74" s="693"/>
      <c r="F74" s="207" t="s">
        <v>1535</v>
      </c>
      <c r="G74" s="694" t="s">
        <v>1536</v>
      </c>
    </row>
    <row r="75" spans="1:7">
      <c r="A75" s="695"/>
      <c r="B75" s="500">
        <v>40</v>
      </c>
      <c r="C75" s="269" t="s">
        <v>1537</v>
      </c>
      <c r="D75" s="693" t="str">
        <f t="shared" si="0"/>
        <v>add_trait_species 1 trait_humanoid_psychological_infertility</v>
      </c>
      <c r="E75" s="693"/>
      <c r="F75" s="207" t="s">
        <v>1538</v>
      </c>
      <c r="G75" s="694" t="s">
        <v>1539</v>
      </c>
    </row>
    <row r="76" spans="1:7">
      <c r="A76" s="695"/>
      <c r="B76" s="500">
        <v>41</v>
      </c>
      <c r="C76" s="269" t="s">
        <v>1540</v>
      </c>
      <c r="D76" s="693" t="str">
        <f t="shared" si="0"/>
        <v>add_trait_species 1 trait_humanoid_jinxed</v>
      </c>
      <c r="E76" s="693"/>
      <c r="F76" s="207" t="s">
        <v>1541</v>
      </c>
      <c r="G76" s="694" t="s">
        <v>1542</v>
      </c>
    </row>
    <row r="77" spans="1:7">
      <c r="A77" s="695"/>
      <c r="B77" s="500">
        <v>42</v>
      </c>
      <c r="C77" s="269" t="s">
        <v>1543</v>
      </c>
      <c r="D77" s="693" t="str">
        <f t="shared" si="0"/>
        <v>add_trait_species 1 trait_incubator</v>
      </c>
      <c r="E77" s="693"/>
      <c r="F77" s="207" t="s">
        <v>1544</v>
      </c>
      <c r="G77" s="694" t="s">
        <v>1545</v>
      </c>
    </row>
    <row r="78" spans="1:7">
      <c r="A78" s="695"/>
      <c r="B78" s="500">
        <v>43</v>
      </c>
      <c r="C78" s="269" t="s">
        <v>1546</v>
      </c>
      <c r="D78" s="693" t="str">
        <f t="shared" si="0"/>
        <v>add_trait_species 1 trait_inorganic_breath</v>
      </c>
      <c r="E78" s="693"/>
      <c r="F78" s="207" t="s">
        <v>1547</v>
      </c>
      <c r="G78" s="694" t="s">
        <v>1548</v>
      </c>
    </row>
    <row r="79" ht="38.25" spans="1:7">
      <c r="A79" s="695"/>
      <c r="B79" s="500">
        <v>44</v>
      </c>
      <c r="C79" s="269" t="s">
        <v>1549</v>
      </c>
      <c r="D79" s="693" t="str">
        <f t="shared" si="0"/>
        <v>add_trait_species 1 trait_noxious</v>
      </c>
      <c r="E79" s="693"/>
      <c r="F79" s="703" t="s">
        <v>1550</v>
      </c>
      <c r="G79" s="694" t="s">
        <v>1551</v>
      </c>
    </row>
    <row r="80" spans="1:7">
      <c r="A80" s="695"/>
      <c r="B80" s="500">
        <v>45</v>
      </c>
      <c r="C80" s="269" t="s">
        <v>1552</v>
      </c>
      <c r="D80" s="693" t="str">
        <f t="shared" si="0"/>
        <v>add_trait_species 1 trait_plantoid_phototrophic</v>
      </c>
      <c r="E80" s="693"/>
      <c r="F80" s="207" t="s">
        <v>1553</v>
      </c>
      <c r="G80" s="694" t="s">
        <v>1554</v>
      </c>
    </row>
    <row r="81" ht="25.5" spans="1:7">
      <c r="A81" s="695"/>
      <c r="B81" s="500">
        <v>46</v>
      </c>
      <c r="C81" s="269" t="s">
        <v>1555</v>
      </c>
      <c r="D81" s="693" t="str">
        <f t="shared" si="0"/>
        <v>add_trait_species 1 trait_plantoid_radiotrophic</v>
      </c>
      <c r="E81" s="693"/>
      <c r="F81" s="703" t="s">
        <v>1556</v>
      </c>
      <c r="G81" s="694" t="s">
        <v>1557</v>
      </c>
    </row>
    <row r="82" spans="1:7">
      <c r="A82" s="695"/>
      <c r="B82" s="500">
        <v>47</v>
      </c>
      <c r="C82" s="269" t="s">
        <v>1558</v>
      </c>
      <c r="D82" s="693" t="str">
        <f t="shared" si="0"/>
        <v>add_trait_species 1 trait_plantoid_budding</v>
      </c>
      <c r="E82" s="693"/>
      <c r="F82" s="207" t="s">
        <v>1559</v>
      </c>
      <c r="G82" s="694" t="s">
        <v>1560</v>
      </c>
    </row>
    <row r="83" spans="1:7">
      <c r="A83" s="695"/>
      <c r="B83" s="500">
        <v>48</v>
      </c>
      <c r="C83" s="269" t="s">
        <v>1561</v>
      </c>
      <c r="D83" s="693" t="str">
        <f t="shared" si="0"/>
        <v>add_trait_species 1 trait_invasive</v>
      </c>
      <c r="E83" s="693"/>
      <c r="F83" s="207" t="s">
        <v>1562</v>
      </c>
      <c r="G83" s="694" t="s">
        <v>1563</v>
      </c>
    </row>
    <row r="84" spans="1:7">
      <c r="A84" s="695"/>
      <c r="B84" s="500">
        <v>49</v>
      </c>
      <c r="C84" s="269" t="s">
        <v>1564</v>
      </c>
      <c r="D84" s="693" t="str">
        <f t="shared" si="0"/>
        <v>add_trait_species 1 trait_fleeting_lithoid</v>
      </c>
      <c r="E84" s="693"/>
      <c r="F84" s="207" t="s">
        <v>1565</v>
      </c>
      <c r="G84" s="694" t="s">
        <v>1566</v>
      </c>
    </row>
    <row r="85" spans="1:7">
      <c r="A85" s="695"/>
      <c r="B85" s="500">
        <v>50</v>
      </c>
      <c r="C85" s="269" t="s">
        <v>1567</v>
      </c>
      <c r="D85" s="693" t="str">
        <f t="shared" si="0"/>
        <v>add_trait_species 1 trait_lithoid_scintillating</v>
      </c>
      <c r="E85" s="693"/>
      <c r="F85" s="207" t="s">
        <v>1568</v>
      </c>
      <c r="G85" s="694" t="s">
        <v>1569</v>
      </c>
    </row>
    <row r="86" spans="1:7">
      <c r="A86" s="695"/>
      <c r="B86" s="500">
        <v>51</v>
      </c>
      <c r="C86" s="269" t="s">
        <v>1570</v>
      </c>
      <c r="D86" s="693" t="str">
        <f t="shared" si="0"/>
        <v>add_trait_species 1 trait_lithoid_gaseous_byproducts</v>
      </c>
      <c r="E86" s="693"/>
      <c r="F86" s="207" t="s">
        <v>1571</v>
      </c>
      <c r="G86" s="694" t="s">
        <v>1572</v>
      </c>
    </row>
    <row r="87" spans="1:7">
      <c r="A87" s="695"/>
      <c r="B87" s="500">
        <v>52</v>
      </c>
      <c r="C87" s="269" t="s">
        <v>1573</v>
      </c>
      <c r="D87" s="693" t="str">
        <f t="shared" si="0"/>
        <v>add_trait_species 1 trait_lithoid_volatile_excretions</v>
      </c>
      <c r="E87" s="693"/>
      <c r="F87" s="207" t="s">
        <v>1574</v>
      </c>
      <c r="G87" s="694" t="s">
        <v>1575</v>
      </c>
    </row>
    <row r="88" spans="1:7">
      <c r="A88" s="695"/>
      <c r="B88" s="500">
        <v>53</v>
      </c>
      <c r="C88" s="269" t="s">
        <v>1576</v>
      </c>
      <c r="D88" s="693" t="str">
        <f t="shared" si="0"/>
        <v>add_trait_species 1 trait_lithoid_budding</v>
      </c>
      <c r="E88" s="693"/>
      <c r="F88" s="207" t="s">
        <v>1559</v>
      </c>
      <c r="G88" s="694" t="s">
        <v>1577</v>
      </c>
    </row>
    <row r="89" ht="25.5" spans="1:7">
      <c r="A89" s="695"/>
      <c r="B89" s="500">
        <v>54</v>
      </c>
      <c r="C89" s="269" t="s">
        <v>1555</v>
      </c>
      <c r="D89" s="693" t="str">
        <f t="shared" si="0"/>
        <v>add_trait_species 1 trait_lithoid_radiotrophic</v>
      </c>
      <c r="E89" s="693"/>
      <c r="F89" s="703" t="s">
        <v>1578</v>
      </c>
      <c r="G89" s="694" t="s">
        <v>1579</v>
      </c>
    </row>
    <row r="90" spans="1:7">
      <c r="A90" s="698" t="s">
        <v>1580</v>
      </c>
      <c r="B90" s="545">
        <v>1</v>
      </c>
      <c r="C90" s="273" t="s">
        <v>1581</v>
      </c>
      <c r="D90" s="700" t="str">
        <f t="shared" ref="D69:D132" si="1">_xlfn.CONCAT($C$2," ",$E$2," ",G90)</f>
        <v>add_trait_species 1 trait_auto_mod_biological</v>
      </c>
      <c r="E90" s="700"/>
      <c r="F90" s="272" t="s">
        <v>1582</v>
      </c>
      <c r="G90" s="704" t="s">
        <v>1583</v>
      </c>
    </row>
    <row r="91" spans="1:7">
      <c r="A91" s="702"/>
      <c r="B91" s="545">
        <v>2</v>
      </c>
      <c r="C91" s="273" t="s">
        <v>1584</v>
      </c>
      <c r="D91" s="700" t="str">
        <f t="shared" si="1"/>
        <v>add_trait_species 1 trait_delicious</v>
      </c>
      <c r="E91" s="700"/>
      <c r="F91" s="272" t="s">
        <v>1585</v>
      </c>
      <c r="G91" s="704" t="s">
        <v>1586</v>
      </c>
    </row>
    <row r="92" spans="1:7">
      <c r="A92" s="702"/>
      <c r="B92" s="545">
        <v>3</v>
      </c>
      <c r="C92" s="273" t="s">
        <v>1587</v>
      </c>
      <c r="D92" s="700" t="str">
        <f t="shared" si="1"/>
        <v>add_trait_species 1 trait_nerve_stapled</v>
      </c>
      <c r="E92" s="700"/>
      <c r="F92" s="272" t="s">
        <v>1588</v>
      </c>
      <c r="G92" s="704" t="s">
        <v>1589</v>
      </c>
    </row>
    <row r="93" spans="1:7">
      <c r="A93" s="702"/>
      <c r="B93" s="545">
        <v>4</v>
      </c>
      <c r="C93" s="273" t="s">
        <v>1590</v>
      </c>
      <c r="D93" s="700" t="str">
        <f t="shared" si="1"/>
        <v>add_trait_species 1 trait_fertile</v>
      </c>
      <c r="E93" s="700"/>
      <c r="F93" s="272" t="s">
        <v>1591</v>
      </c>
      <c r="G93" s="704" t="s">
        <v>1592</v>
      </c>
    </row>
    <row r="94" spans="1:7">
      <c r="A94" s="702"/>
      <c r="B94" s="545">
        <v>5</v>
      </c>
      <c r="C94" s="273" t="s">
        <v>1593</v>
      </c>
      <c r="D94" s="700" t="str">
        <f t="shared" si="1"/>
        <v>add_trait_species 1 trait_robust</v>
      </c>
      <c r="E94" s="700"/>
      <c r="F94" s="272" t="s">
        <v>1594</v>
      </c>
      <c r="G94" s="704" t="s">
        <v>1595</v>
      </c>
    </row>
    <row r="95" spans="1:7">
      <c r="A95" s="702"/>
      <c r="B95" s="545">
        <v>6</v>
      </c>
      <c r="C95" s="273" t="s">
        <v>1596</v>
      </c>
      <c r="D95" s="700" t="str">
        <f t="shared" si="1"/>
        <v>add_trait_species 1 trait_erudite</v>
      </c>
      <c r="E95" s="700"/>
      <c r="F95" s="272" t="s">
        <v>1597</v>
      </c>
      <c r="G95" s="704" t="s">
        <v>1598</v>
      </c>
    </row>
    <row r="96" spans="1:7">
      <c r="A96" s="702"/>
      <c r="B96" s="545">
        <v>7</v>
      </c>
      <c r="C96" s="273" t="s">
        <v>1567</v>
      </c>
      <c r="D96" s="700" t="str">
        <f t="shared" si="1"/>
        <v>add_trait_species 1 trait_advanced_scintillating</v>
      </c>
      <c r="E96" s="700"/>
      <c r="F96" s="272" t="s">
        <v>1568</v>
      </c>
      <c r="G96" s="704" t="s">
        <v>1599</v>
      </c>
    </row>
    <row r="97" spans="1:7">
      <c r="A97" s="702"/>
      <c r="B97" s="545">
        <v>8</v>
      </c>
      <c r="C97" s="273" t="s">
        <v>1570</v>
      </c>
      <c r="D97" s="700" t="str">
        <f t="shared" si="1"/>
        <v>add_trait_species 1 trait_advanced_gaseous_byproducts</v>
      </c>
      <c r="E97" s="700"/>
      <c r="F97" s="272" t="s">
        <v>1571</v>
      </c>
      <c r="G97" s="704" t="s">
        <v>1600</v>
      </c>
    </row>
    <row r="98" spans="1:7">
      <c r="A98" s="702"/>
      <c r="B98" s="545">
        <v>9</v>
      </c>
      <c r="C98" s="273" t="s">
        <v>1573</v>
      </c>
      <c r="D98" s="700" t="str">
        <f t="shared" si="1"/>
        <v>add_trait_species 1 trait_advanced_volatile_excretions</v>
      </c>
      <c r="E98" s="700"/>
      <c r="F98" s="272" t="s">
        <v>1574</v>
      </c>
      <c r="G98" s="704" t="s">
        <v>1601</v>
      </c>
    </row>
    <row r="99" spans="1:7">
      <c r="A99" s="702"/>
      <c r="B99" s="545">
        <v>10</v>
      </c>
      <c r="C99" s="273" t="s">
        <v>1552</v>
      </c>
      <c r="D99" s="700" t="str">
        <f t="shared" si="1"/>
        <v>add_trait_species 1 trait_advanced_phototrophic</v>
      </c>
      <c r="E99" s="700"/>
      <c r="F99" s="272" t="s">
        <v>1602</v>
      </c>
      <c r="G99" s="704" t="s">
        <v>1603</v>
      </c>
    </row>
    <row r="100" ht="25.5" spans="1:7">
      <c r="A100" s="702"/>
      <c r="B100" s="545">
        <v>11</v>
      </c>
      <c r="C100" s="273" t="s">
        <v>1555</v>
      </c>
      <c r="D100" s="700" t="str">
        <f t="shared" si="1"/>
        <v>add_trait_species 1 trait_advanced_radiotrophic</v>
      </c>
      <c r="E100" s="700"/>
      <c r="F100" s="705" t="s">
        <v>1604</v>
      </c>
      <c r="G100" s="704" t="s">
        <v>1605</v>
      </c>
    </row>
    <row r="101" spans="1:7">
      <c r="A101" s="702"/>
      <c r="B101" s="545">
        <v>12</v>
      </c>
      <c r="C101" s="273" t="s">
        <v>1558</v>
      </c>
      <c r="D101" s="700" t="str">
        <f t="shared" si="1"/>
        <v>add_trait_species 1 trait_advanced_budding</v>
      </c>
      <c r="E101" s="700"/>
      <c r="F101" s="272" t="s">
        <v>1559</v>
      </c>
      <c r="G101" s="704" t="s">
        <v>1606</v>
      </c>
    </row>
    <row r="102" spans="1:7">
      <c r="A102" s="702"/>
      <c r="B102" s="545">
        <v>13</v>
      </c>
      <c r="C102" s="273" t="s">
        <v>1607</v>
      </c>
      <c r="D102" s="700" t="str">
        <f t="shared" si="1"/>
        <v>add_trait_species 1 trait_vat_grown</v>
      </c>
      <c r="E102" s="700"/>
      <c r="F102" s="272" t="s">
        <v>1608</v>
      </c>
      <c r="G102" s="704" t="s">
        <v>1609</v>
      </c>
    </row>
    <row r="103" spans="1:7">
      <c r="A103" s="702"/>
      <c r="B103" s="545">
        <v>14</v>
      </c>
      <c r="C103" s="273" t="s">
        <v>1610</v>
      </c>
      <c r="D103" s="700" t="str">
        <f t="shared" si="1"/>
        <v>add_trait_species 1 trait_felsic</v>
      </c>
      <c r="E103" s="700"/>
      <c r="F103" s="272" t="s">
        <v>1611</v>
      </c>
      <c r="G103" s="704" t="s">
        <v>1612</v>
      </c>
    </row>
    <row r="104" spans="1:7">
      <c r="A104" s="702"/>
      <c r="B104" s="545">
        <v>15</v>
      </c>
      <c r="C104" s="273" t="s">
        <v>1613</v>
      </c>
      <c r="D104" s="700" t="str">
        <f t="shared" si="1"/>
        <v>add_trait_species 1 trait_natural_machinist</v>
      </c>
      <c r="E104" s="700"/>
      <c r="F104" s="272" t="s">
        <v>1614</v>
      </c>
      <c r="G104" s="704" t="s">
        <v>1615</v>
      </c>
    </row>
    <row r="105" spans="1:7">
      <c r="A105" s="702"/>
      <c r="B105" s="545">
        <v>16</v>
      </c>
      <c r="C105" s="273" t="s">
        <v>1616</v>
      </c>
      <c r="D105" s="700" t="str">
        <f t="shared" si="1"/>
        <v>add_trait_species 1 trait_exotic_metabolism</v>
      </c>
      <c r="E105" s="700"/>
      <c r="F105" s="272" t="s">
        <v>1617</v>
      </c>
      <c r="G105" s="704" t="s">
        <v>1618</v>
      </c>
    </row>
    <row r="106" spans="1:7">
      <c r="A106" s="702"/>
      <c r="B106" s="545">
        <v>17</v>
      </c>
      <c r="C106" s="273" t="s">
        <v>1619</v>
      </c>
      <c r="D106" s="700" t="str">
        <f t="shared" si="1"/>
        <v>add_trait_species 1 trait_drake_scaled</v>
      </c>
      <c r="E106" s="700"/>
      <c r="F106" s="272" t="s">
        <v>1620</v>
      </c>
      <c r="G106" s="704" t="s">
        <v>1621</v>
      </c>
    </row>
    <row r="107" spans="1:7">
      <c r="A107" s="702"/>
      <c r="B107" s="545">
        <v>18</v>
      </c>
      <c r="C107" s="273" t="s">
        <v>1622</v>
      </c>
      <c r="D107" s="700" t="str">
        <f t="shared" si="1"/>
        <v>add_trait_species 1 trait_tiyanki</v>
      </c>
      <c r="E107" s="700"/>
      <c r="F107" s="272" t="s">
        <v>1623</v>
      </c>
      <c r="G107" s="704" t="s">
        <v>1624</v>
      </c>
    </row>
    <row r="108" spans="1:7">
      <c r="A108" s="702"/>
      <c r="B108" s="545">
        <v>19</v>
      </c>
      <c r="C108" s="273" t="s">
        <v>1625</v>
      </c>
      <c r="D108" s="700" t="str">
        <f t="shared" si="1"/>
        <v>add_trait_species 1 trait_voidling</v>
      </c>
      <c r="E108" s="700"/>
      <c r="F108" s="272" t="s">
        <v>1626</v>
      </c>
      <c r="G108" s="704" t="s">
        <v>1627</v>
      </c>
    </row>
    <row r="109" spans="1:7">
      <c r="A109" s="692" t="s">
        <v>1628</v>
      </c>
      <c r="B109" s="500">
        <v>1</v>
      </c>
      <c r="C109" s="706" t="s">
        <v>1629</v>
      </c>
      <c r="D109" s="693" t="str">
        <f t="shared" si="1"/>
        <v>add_trait_species 1 trait_auto_mod_overtuned</v>
      </c>
      <c r="E109" s="693"/>
      <c r="F109" s="207" t="s">
        <v>1630</v>
      </c>
      <c r="G109" s="707" t="s">
        <v>1631</v>
      </c>
    </row>
    <row r="110" spans="1:7">
      <c r="A110" s="695"/>
      <c r="B110" s="500">
        <v>2</v>
      </c>
      <c r="C110" s="269" t="s">
        <v>1632</v>
      </c>
      <c r="D110" s="693" t="str">
        <f t="shared" si="1"/>
        <v>add_trait_species 1 trait_spliced_adaptability</v>
      </c>
      <c r="E110" s="693"/>
      <c r="F110" s="207" t="s">
        <v>1633</v>
      </c>
      <c r="G110" s="694" t="s">
        <v>1634</v>
      </c>
    </row>
    <row r="111" spans="1:7">
      <c r="A111" s="695"/>
      <c r="B111" s="500">
        <v>3</v>
      </c>
      <c r="C111" s="269" t="s">
        <v>1635</v>
      </c>
      <c r="D111" s="693" t="str">
        <f t="shared" si="1"/>
        <v>add_trait_species 1 trait_juiced_power</v>
      </c>
      <c r="E111" s="693"/>
      <c r="F111" s="207" t="s">
        <v>1636</v>
      </c>
      <c r="G111" s="694" t="s">
        <v>1637</v>
      </c>
    </row>
    <row r="112" spans="1:7">
      <c r="A112" s="695"/>
      <c r="B112" s="500">
        <v>4</v>
      </c>
      <c r="C112" s="269" t="s">
        <v>1638</v>
      </c>
      <c r="D112" s="693" t="str">
        <f t="shared" si="1"/>
        <v>add_trait_species 1 trait_farm_hands</v>
      </c>
      <c r="E112" s="693"/>
      <c r="F112" s="207" t="s">
        <v>1639</v>
      </c>
      <c r="G112" s="694" t="s">
        <v>1640</v>
      </c>
    </row>
    <row r="113" spans="1:7">
      <c r="A113" s="695"/>
      <c r="B113" s="500">
        <v>5</v>
      </c>
      <c r="C113" s="269" t="s">
        <v>1641</v>
      </c>
      <c r="D113" s="693" t="str">
        <f t="shared" si="1"/>
        <v>add_trait_species 1 trait_crack_miner</v>
      </c>
      <c r="E113" s="693"/>
      <c r="F113" s="207" t="s">
        <v>1642</v>
      </c>
      <c r="G113" s="694" t="s">
        <v>1643</v>
      </c>
    </row>
    <row r="114" spans="1:7">
      <c r="A114" s="695"/>
      <c r="B114" s="500">
        <v>6</v>
      </c>
      <c r="C114" s="269" t="s">
        <v>1644</v>
      </c>
      <c r="D114" s="693" t="str">
        <f t="shared" si="1"/>
        <v>add_trait_species 1 trait_technical_skill</v>
      </c>
      <c r="E114" s="693"/>
      <c r="F114" s="207" t="s">
        <v>1645</v>
      </c>
      <c r="G114" s="694" t="s">
        <v>1646</v>
      </c>
    </row>
    <row r="115" spans="1:7">
      <c r="A115" s="695"/>
      <c r="B115" s="500">
        <v>7</v>
      </c>
      <c r="C115" s="706" t="s">
        <v>1647</v>
      </c>
      <c r="D115" s="693" t="str">
        <f t="shared" si="1"/>
        <v>add_trait_species 1 trait_commercial_genius</v>
      </c>
      <c r="E115" s="693"/>
      <c r="F115" s="207" t="s">
        <v>1648</v>
      </c>
      <c r="G115" s="707" t="s">
        <v>1649</v>
      </c>
    </row>
    <row r="116" spans="1:7">
      <c r="A116" s="695"/>
      <c r="B116" s="500">
        <v>8</v>
      </c>
      <c r="C116" s="269" t="s">
        <v>1650</v>
      </c>
      <c r="D116" s="693" t="str">
        <f t="shared" si="1"/>
        <v>add_trait_species 1 trait_crafted_smiles</v>
      </c>
      <c r="E116" s="693"/>
      <c r="F116" s="207" t="s">
        <v>1651</v>
      </c>
      <c r="G116" s="694" t="s">
        <v>1652</v>
      </c>
    </row>
    <row r="117" spans="1:7">
      <c r="A117" s="695"/>
      <c r="B117" s="500">
        <v>9</v>
      </c>
      <c r="C117" s="269" t="s">
        <v>1653</v>
      </c>
      <c r="D117" s="693" t="str">
        <f t="shared" si="1"/>
        <v>add_trait_species 1 trait_low_maintenance</v>
      </c>
      <c r="E117" s="693"/>
      <c r="F117" s="207" t="s">
        <v>1654</v>
      </c>
      <c r="G117" s="694" t="s">
        <v>1655</v>
      </c>
    </row>
    <row r="118" spans="1:7">
      <c r="A118" s="695"/>
      <c r="B118" s="500">
        <v>10</v>
      </c>
      <c r="C118" s="269" t="s">
        <v>1656</v>
      </c>
      <c r="D118" s="693" t="str">
        <f t="shared" si="1"/>
        <v>add_trait_species 1 trait_artificial_intelligence</v>
      </c>
      <c r="E118" s="693"/>
      <c r="F118" s="207" t="s">
        <v>1657</v>
      </c>
      <c r="G118" s="694" t="s">
        <v>1658</v>
      </c>
    </row>
    <row r="119" spans="1:7">
      <c r="A119" s="695"/>
      <c r="B119" s="500">
        <v>11</v>
      </c>
      <c r="C119" s="269" t="s">
        <v>1659</v>
      </c>
      <c r="D119" s="693" t="str">
        <f t="shared" si="1"/>
        <v>add_trait_species 1 trait_gene_mentorship</v>
      </c>
      <c r="E119" s="693"/>
      <c r="F119" s="207" t="s">
        <v>1660</v>
      </c>
      <c r="G119" s="694" t="s">
        <v>1661</v>
      </c>
    </row>
    <row r="120" spans="1:7">
      <c r="A120" s="695"/>
      <c r="B120" s="500">
        <v>12</v>
      </c>
      <c r="C120" s="269" t="s">
        <v>1662</v>
      </c>
      <c r="D120" s="693" t="str">
        <f t="shared" si="1"/>
        <v>add_trait_species 1 trait_expressed_tradition</v>
      </c>
      <c r="E120" s="693"/>
      <c r="F120" s="207" t="s">
        <v>1663</v>
      </c>
      <c r="G120" s="694" t="s">
        <v>1664</v>
      </c>
    </row>
    <row r="121" spans="1:7">
      <c r="A121" s="695"/>
      <c r="B121" s="500">
        <v>13</v>
      </c>
      <c r="C121" s="269" t="s">
        <v>1665</v>
      </c>
      <c r="D121" s="693" t="str">
        <f t="shared" si="1"/>
        <v>add_trait_species 1 trait_elevated_synapses</v>
      </c>
      <c r="E121" s="693"/>
      <c r="F121" s="207" t="s">
        <v>1666</v>
      </c>
      <c r="G121" s="694" t="s">
        <v>1667</v>
      </c>
    </row>
    <row r="122" spans="1:7">
      <c r="A122" s="695"/>
      <c r="B122" s="500">
        <v>14</v>
      </c>
      <c r="C122" s="269" t="s">
        <v>1668</v>
      </c>
      <c r="D122" s="693" t="str">
        <f t="shared" si="1"/>
        <v>add_trait_species 1 trait_preplanned_growth</v>
      </c>
      <c r="E122" s="693"/>
      <c r="F122" s="207" t="s">
        <v>1669</v>
      </c>
      <c r="G122" s="694" t="s">
        <v>1670</v>
      </c>
    </row>
    <row r="123" spans="1:7">
      <c r="A123" s="695"/>
      <c r="B123" s="500">
        <v>15</v>
      </c>
      <c r="C123" s="269" t="s">
        <v>1671</v>
      </c>
      <c r="D123" s="693" t="str">
        <f t="shared" si="1"/>
        <v>add_trait_species 1 trait_excessive_endurance</v>
      </c>
      <c r="E123" s="693"/>
      <c r="F123" s="207" t="s">
        <v>1672</v>
      </c>
      <c r="G123" s="694" t="s">
        <v>1673</v>
      </c>
    </row>
    <row r="124" spans="1:7">
      <c r="A124" s="698" t="s">
        <v>1674</v>
      </c>
      <c r="B124" s="545">
        <v>1</v>
      </c>
      <c r="C124" s="699" t="s">
        <v>1675</v>
      </c>
      <c r="D124" s="700" t="str">
        <f t="shared" si="1"/>
        <v>add_trait_species 1 trait_auto_mod_cyborg</v>
      </c>
      <c r="E124" s="700"/>
      <c r="F124" s="272" t="s">
        <v>1676</v>
      </c>
      <c r="G124" s="701" t="s">
        <v>1677</v>
      </c>
    </row>
    <row r="125" spans="1:7">
      <c r="A125" s="702"/>
      <c r="B125" s="545">
        <v>2</v>
      </c>
      <c r="C125" s="699" t="s">
        <v>1678</v>
      </c>
      <c r="D125" s="700" t="str">
        <f t="shared" si="1"/>
        <v>add_trait_species 1 trait_cyborg_power_drills</v>
      </c>
      <c r="E125" s="700"/>
      <c r="F125" s="272" t="s">
        <v>1679</v>
      </c>
      <c r="G125" s="701" t="s">
        <v>1680</v>
      </c>
    </row>
    <row r="126" spans="1:7">
      <c r="A126" s="702"/>
      <c r="B126" s="545">
        <v>3</v>
      </c>
      <c r="C126" s="699" t="s">
        <v>1681</v>
      </c>
      <c r="D126" s="700" t="str">
        <f t="shared" si="1"/>
        <v>add_trait_species 1 trait_cyborg_harvesters</v>
      </c>
      <c r="E126" s="700"/>
      <c r="F126" s="272" t="s">
        <v>1682</v>
      </c>
      <c r="G126" s="701" t="s">
        <v>1683</v>
      </c>
    </row>
    <row r="127" spans="1:7">
      <c r="A127" s="702"/>
      <c r="B127" s="545">
        <v>4</v>
      </c>
      <c r="C127" s="699" t="s">
        <v>1684</v>
      </c>
      <c r="D127" s="700" t="str">
        <f t="shared" si="1"/>
        <v>add_trait_species 1 trait_cyborg_superconductive</v>
      </c>
      <c r="E127" s="700"/>
      <c r="F127" s="272" t="s">
        <v>1685</v>
      </c>
      <c r="G127" s="701" t="s">
        <v>1686</v>
      </c>
    </row>
    <row r="128" spans="1:7">
      <c r="A128" s="702"/>
      <c r="B128" s="545">
        <v>5</v>
      </c>
      <c r="C128" s="699" t="s">
        <v>1687</v>
      </c>
      <c r="D128" s="700" t="str">
        <f t="shared" si="1"/>
        <v>add_trait_species 1 trait_cyborg_efficient_processors</v>
      </c>
      <c r="E128" s="700"/>
      <c r="F128" s="272" t="s">
        <v>1688</v>
      </c>
      <c r="G128" s="701" t="s">
        <v>1689</v>
      </c>
    </row>
    <row r="129" spans="1:7">
      <c r="A129" s="702"/>
      <c r="B129" s="545">
        <v>6</v>
      </c>
      <c r="C129" s="699" t="s">
        <v>1690</v>
      </c>
      <c r="D129" s="700" t="str">
        <f t="shared" si="1"/>
        <v>add_trait_species 1 trait_cyborg_logic_engines</v>
      </c>
      <c r="E129" s="700"/>
      <c r="F129" s="272" t="s">
        <v>1691</v>
      </c>
      <c r="G129" s="701" t="s">
        <v>1692</v>
      </c>
    </row>
    <row r="130" spans="1:7">
      <c r="A130" s="702"/>
      <c r="B130" s="545">
        <v>7</v>
      </c>
      <c r="C130" s="699" t="s">
        <v>1693</v>
      </c>
      <c r="D130" s="700" t="str">
        <f t="shared" si="1"/>
        <v>add_trait_species 1 trait_cyborg_loyalty_circuits</v>
      </c>
      <c r="E130" s="700"/>
      <c r="F130" s="272" t="s">
        <v>1694</v>
      </c>
      <c r="G130" s="701" t="s">
        <v>1695</v>
      </c>
    </row>
    <row r="131" spans="1:7">
      <c r="A131" s="702"/>
      <c r="B131" s="545">
        <v>8</v>
      </c>
      <c r="C131" s="699" t="s">
        <v>1696</v>
      </c>
      <c r="D131" s="700" t="str">
        <f t="shared" si="1"/>
        <v>add_trait_species 1 trait_cyborg_double_jointed</v>
      </c>
      <c r="E131" s="700"/>
      <c r="F131" s="272" t="s">
        <v>1697</v>
      </c>
      <c r="G131" s="701" t="s">
        <v>1698</v>
      </c>
    </row>
    <row r="132" spans="1:7">
      <c r="A132" s="702"/>
      <c r="B132" s="545">
        <v>9</v>
      </c>
      <c r="C132" s="699" t="s">
        <v>1699</v>
      </c>
      <c r="D132" s="700" t="str">
        <f t="shared" si="1"/>
        <v>add_trait_species 1 trait_cyborg_bulky</v>
      </c>
      <c r="E132" s="700"/>
      <c r="F132" s="272" t="s">
        <v>1700</v>
      </c>
      <c r="G132" s="701" t="s">
        <v>1701</v>
      </c>
    </row>
    <row r="133" spans="1:7">
      <c r="A133" s="702"/>
      <c r="B133" s="545">
        <v>10</v>
      </c>
      <c r="C133" s="699" t="s">
        <v>1702</v>
      </c>
      <c r="D133" s="700" t="str">
        <f t="shared" ref="D133:D196" si="2">_xlfn.CONCAT($C$2," ",$E$2," ",G133)</f>
        <v>add_trait_species 1 trait_cyborg_enhanced_memory</v>
      </c>
      <c r="E133" s="700"/>
      <c r="F133" s="272" t="s">
        <v>1703</v>
      </c>
      <c r="G133" s="701" t="s">
        <v>1704</v>
      </c>
    </row>
    <row r="134" spans="1:7">
      <c r="A134" s="702"/>
      <c r="B134" s="545">
        <v>11</v>
      </c>
      <c r="C134" s="699" t="s">
        <v>1705</v>
      </c>
      <c r="D134" s="700" t="str">
        <f t="shared" si="2"/>
        <v>add_trait_species 1 trait_cyborg_durable</v>
      </c>
      <c r="E134" s="700"/>
      <c r="F134" s="272" t="s">
        <v>1706</v>
      </c>
      <c r="G134" s="701" t="s">
        <v>1707</v>
      </c>
    </row>
    <row r="135" spans="1:7">
      <c r="A135" s="702"/>
      <c r="B135" s="545">
        <v>12</v>
      </c>
      <c r="C135" s="699" t="s">
        <v>1708</v>
      </c>
      <c r="D135" s="700" t="str">
        <f t="shared" si="2"/>
        <v>add_trait_species 1 trait_cyborg_high_maintenance</v>
      </c>
      <c r="E135" s="700"/>
      <c r="F135" s="272" t="s">
        <v>1709</v>
      </c>
      <c r="G135" s="701" t="s">
        <v>1710</v>
      </c>
    </row>
    <row r="136" spans="1:7">
      <c r="A136" s="702"/>
      <c r="B136" s="545">
        <v>13</v>
      </c>
      <c r="C136" s="699" t="s">
        <v>1711</v>
      </c>
      <c r="D136" s="700" t="str">
        <f t="shared" si="2"/>
        <v>add_trait_species 1 trait_cyborg_learning_algorithms</v>
      </c>
      <c r="E136" s="700"/>
      <c r="F136" s="272" t="s">
        <v>1712</v>
      </c>
      <c r="G136" s="701" t="s">
        <v>1713</v>
      </c>
    </row>
    <row r="137" spans="1:7">
      <c r="A137" s="702"/>
      <c r="B137" s="545">
        <v>14</v>
      </c>
      <c r="C137" s="699" t="s">
        <v>1714</v>
      </c>
      <c r="D137" s="700" t="str">
        <f t="shared" si="2"/>
        <v>add_trait_species 1 trait_cyborg_power_intensive</v>
      </c>
      <c r="E137" s="700"/>
      <c r="F137" s="272" t="s">
        <v>1715</v>
      </c>
      <c r="G137" s="701" t="s">
        <v>1716</v>
      </c>
    </row>
    <row r="138" spans="1:7">
      <c r="A138" s="702"/>
      <c r="B138" s="545">
        <v>15</v>
      </c>
      <c r="C138" s="699" t="s">
        <v>1717</v>
      </c>
      <c r="D138" s="700" t="str">
        <f t="shared" si="2"/>
        <v>add_trait_species 1 trait_cyborg_neural_limiters</v>
      </c>
      <c r="E138" s="700"/>
      <c r="F138" s="272" t="s">
        <v>1718</v>
      </c>
      <c r="G138" s="701" t="s">
        <v>1719</v>
      </c>
    </row>
    <row r="139" spans="1:7">
      <c r="A139" s="702"/>
      <c r="B139" s="545">
        <v>16</v>
      </c>
      <c r="C139" s="699" t="s">
        <v>1720</v>
      </c>
      <c r="D139" s="700" t="str">
        <f t="shared" si="2"/>
        <v>add_trait_species 1 trait_cyborg_streamlined_protocols</v>
      </c>
      <c r="E139" s="700"/>
      <c r="F139" s="272" t="s">
        <v>1721</v>
      </c>
      <c r="G139" s="701" t="s">
        <v>1722</v>
      </c>
    </row>
    <row r="140" spans="1:7">
      <c r="A140" s="702"/>
      <c r="B140" s="545">
        <v>17</v>
      </c>
      <c r="C140" s="699" t="s">
        <v>1723</v>
      </c>
      <c r="D140" s="700" t="str">
        <f t="shared" si="2"/>
        <v>add_trait_species 1 trait_cyborg_high_bandwidth</v>
      </c>
      <c r="E140" s="700"/>
      <c r="F140" s="272" t="s">
        <v>1478</v>
      </c>
      <c r="G140" s="701" t="s">
        <v>1724</v>
      </c>
    </row>
    <row r="141" spans="1:7">
      <c r="A141" s="702"/>
      <c r="B141" s="545">
        <v>18</v>
      </c>
      <c r="C141" s="699" t="s">
        <v>1725</v>
      </c>
      <c r="D141" s="700" t="str">
        <f t="shared" si="2"/>
        <v>add_trait_species 1 trait_cyborg_trading_algorithms</v>
      </c>
      <c r="E141" s="700"/>
      <c r="F141" s="272" t="s">
        <v>1726</v>
      </c>
      <c r="G141" s="701" t="s">
        <v>1727</v>
      </c>
    </row>
    <row r="142" spans="1:7">
      <c r="A142" s="702"/>
      <c r="B142" s="545">
        <v>19</v>
      </c>
      <c r="C142" s="699" t="s">
        <v>1728</v>
      </c>
      <c r="D142" s="700" t="str">
        <f t="shared" si="2"/>
        <v>add_trait_species 1 trait_cyborg_stainless_steel_smile</v>
      </c>
      <c r="E142" s="700"/>
      <c r="F142" s="272" t="s">
        <v>1729</v>
      </c>
      <c r="G142" s="701" t="s">
        <v>1730</v>
      </c>
    </row>
    <row r="143" spans="1:7">
      <c r="A143" s="702"/>
      <c r="B143" s="545">
        <v>20</v>
      </c>
      <c r="C143" s="699" t="s">
        <v>1731</v>
      </c>
      <c r="D143" s="700" t="str">
        <f t="shared" si="2"/>
        <v>add_trait_species 1 trait_cyborg_welded_countenance</v>
      </c>
      <c r="E143" s="700"/>
      <c r="F143" s="272" t="s">
        <v>1505</v>
      </c>
      <c r="G143" s="701" t="s">
        <v>1732</v>
      </c>
    </row>
    <row r="144" spans="1:7">
      <c r="A144" s="702"/>
      <c r="B144" s="545">
        <v>21</v>
      </c>
      <c r="C144" s="699" t="s">
        <v>1733</v>
      </c>
      <c r="D144" s="700" t="str">
        <f t="shared" si="2"/>
        <v>add_trait_species 1 trait_cyborg_apathy_loops</v>
      </c>
      <c r="E144" s="700"/>
      <c r="F144" s="272" t="s">
        <v>1734</v>
      </c>
      <c r="G144" s="701" t="s">
        <v>1735</v>
      </c>
    </row>
    <row r="145" spans="1:7">
      <c r="A145" s="702"/>
      <c r="B145" s="545">
        <v>22</v>
      </c>
      <c r="C145" s="699" t="s">
        <v>1736</v>
      </c>
      <c r="D145" s="700" t="str">
        <f t="shared" si="2"/>
        <v>add_trait_species 1 trait_cyborg_bionic_engineers</v>
      </c>
      <c r="E145" s="700"/>
      <c r="F145" s="272" t="s">
        <v>1436</v>
      </c>
      <c r="G145" s="701" t="s">
        <v>1737</v>
      </c>
    </row>
    <row r="146" spans="1:7">
      <c r="A146" s="702"/>
      <c r="B146" s="545">
        <v>23</v>
      </c>
      <c r="C146" s="699" t="s">
        <v>1738</v>
      </c>
      <c r="D146" s="700" t="str">
        <f t="shared" si="2"/>
        <v>add_trait_species 1 trait_cyborg_bionic_physicists</v>
      </c>
      <c r="E146" s="700"/>
      <c r="F146" s="272" t="s">
        <v>1439</v>
      </c>
      <c r="G146" s="701" t="s">
        <v>1739</v>
      </c>
    </row>
    <row r="147" spans="1:7">
      <c r="A147" s="702"/>
      <c r="B147" s="545">
        <v>24</v>
      </c>
      <c r="C147" s="699" t="s">
        <v>1740</v>
      </c>
      <c r="D147" s="700" t="str">
        <f t="shared" si="2"/>
        <v>add_trait_species 1 trait_cyborg_bionic_sociologists</v>
      </c>
      <c r="E147" s="700"/>
      <c r="F147" s="272" t="s">
        <v>1442</v>
      </c>
      <c r="G147" s="701" t="s">
        <v>1741</v>
      </c>
    </row>
    <row r="148" spans="1:7">
      <c r="A148" s="702"/>
      <c r="B148" s="545">
        <v>25</v>
      </c>
      <c r="C148" s="699" t="s">
        <v>1742</v>
      </c>
      <c r="D148" s="700" t="str">
        <f t="shared" si="2"/>
        <v>add_trait_species 1 trait_cyborg_integrated_weaponry</v>
      </c>
      <c r="E148" s="700"/>
      <c r="F148" s="272" t="s">
        <v>1743</v>
      </c>
      <c r="G148" s="701" t="s">
        <v>1744</v>
      </c>
    </row>
    <row r="149" spans="1:7">
      <c r="A149" s="702"/>
      <c r="B149" s="545">
        <v>26</v>
      </c>
      <c r="C149" s="699" t="s">
        <v>1745</v>
      </c>
      <c r="D149" s="700" t="str">
        <f t="shared" si="2"/>
        <v>add_trait_species 1 trait_cyborg_delicate_frames</v>
      </c>
      <c r="E149" s="700"/>
      <c r="F149" s="272" t="s">
        <v>1746</v>
      </c>
      <c r="G149" s="701" t="s">
        <v>1747</v>
      </c>
    </row>
    <row r="150" spans="1:7">
      <c r="A150" s="702"/>
      <c r="B150" s="545">
        <v>27</v>
      </c>
      <c r="C150" s="699" t="s">
        <v>1748</v>
      </c>
      <c r="D150" s="700" t="str">
        <f t="shared" si="2"/>
        <v>add_trait_species 1 trait_cyborg_limited_memory</v>
      </c>
      <c r="E150" s="700"/>
      <c r="F150" s="272" t="s">
        <v>1749</v>
      </c>
      <c r="G150" s="701" t="s">
        <v>1750</v>
      </c>
    </row>
    <row r="151" spans="1:7">
      <c r="A151" s="702"/>
      <c r="B151" s="545">
        <v>28</v>
      </c>
      <c r="C151" s="699" t="s">
        <v>1751</v>
      </c>
      <c r="D151" s="700" t="str">
        <f t="shared" si="2"/>
        <v>add_trait_species 1 trait_cyborg_scarcity_algorithms</v>
      </c>
      <c r="E151" s="700"/>
      <c r="F151" s="272" t="s">
        <v>1752</v>
      </c>
      <c r="G151" s="701" t="s">
        <v>1753</v>
      </c>
    </row>
    <row r="152" spans="1:7">
      <c r="A152" s="702"/>
      <c r="B152" s="545">
        <v>29</v>
      </c>
      <c r="C152" s="699" t="s">
        <v>1754</v>
      </c>
      <c r="D152" s="700" t="str">
        <f t="shared" si="2"/>
        <v>add_trait_species 1 trait_cyborg_climate_adjustment_dry</v>
      </c>
      <c r="E152" s="700"/>
      <c r="F152" s="272" t="s">
        <v>1755</v>
      </c>
      <c r="G152" s="701" t="s">
        <v>1756</v>
      </c>
    </row>
    <row r="153" spans="1:7">
      <c r="A153" s="702"/>
      <c r="B153" s="545">
        <v>30</v>
      </c>
      <c r="C153" s="699" t="s">
        <v>1757</v>
      </c>
      <c r="D153" s="700" t="str">
        <f t="shared" si="2"/>
        <v>add_trait_species 1 trait_cyborg_climate_adjustment_wet</v>
      </c>
      <c r="E153" s="700"/>
      <c r="F153" s="272" t="s">
        <v>1758</v>
      </c>
      <c r="G153" s="701" t="s">
        <v>1759</v>
      </c>
    </row>
    <row r="154" spans="1:7">
      <c r="A154" s="702"/>
      <c r="B154" s="545">
        <v>31</v>
      </c>
      <c r="C154" s="699" t="s">
        <v>1760</v>
      </c>
      <c r="D154" s="700" t="str">
        <f t="shared" si="2"/>
        <v>add_trait_species 1 trait_cyborg_climate_adjustment_frozen</v>
      </c>
      <c r="E154" s="700"/>
      <c r="F154" s="272" t="s">
        <v>1761</v>
      </c>
      <c r="G154" s="701" t="s">
        <v>1762</v>
      </c>
    </row>
    <row r="155" spans="1:7">
      <c r="A155" s="702"/>
      <c r="B155" s="545">
        <v>32</v>
      </c>
      <c r="C155" s="699" t="s">
        <v>1763</v>
      </c>
      <c r="D155" s="700" t="str">
        <f t="shared" si="2"/>
        <v>add_trait_species 1 trait_cyborg_ancient_dreadnought</v>
      </c>
      <c r="E155" s="700"/>
      <c r="F155" s="272" t="s">
        <v>1764</v>
      </c>
      <c r="G155" s="701" t="s">
        <v>1765</v>
      </c>
    </row>
    <row r="156" spans="1:7">
      <c r="A156" s="702"/>
      <c r="B156" s="545">
        <v>33</v>
      </c>
      <c r="C156" s="699" t="s">
        <v>1766</v>
      </c>
      <c r="D156" s="700" t="str">
        <f t="shared" si="2"/>
        <v>add_trait_species 1 trait_cyborg_enigmatic_fortress</v>
      </c>
      <c r="E156" s="700"/>
      <c r="F156" s="272" t="s">
        <v>1767</v>
      </c>
      <c r="G156" s="701" t="s">
        <v>1768</v>
      </c>
    </row>
    <row r="157" spans="1:7">
      <c r="A157" s="702"/>
      <c r="B157" s="545">
        <v>34</v>
      </c>
      <c r="C157" s="699" t="s">
        <v>1769</v>
      </c>
      <c r="D157" s="700" t="str">
        <f t="shared" si="2"/>
        <v>add_trait_species 1 trait_cyborg_infinity_sphere</v>
      </c>
      <c r="E157" s="700"/>
      <c r="F157" s="272" t="s">
        <v>1770</v>
      </c>
      <c r="G157" s="701" t="s">
        <v>1771</v>
      </c>
    </row>
    <row r="158" spans="1:7">
      <c r="A158" s="702"/>
      <c r="B158" s="545">
        <v>35</v>
      </c>
      <c r="C158" s="699" t="s">
        <v>1772</v>
      </c>
      <c r="D158" s="700" t="str">
        <f t="shared" si="2"/>
        <v>add_trait_species 1 trait_cyborg_scavenger_bot</v>
      </c>
      <c r="E158" s="700"/>
      <c r="F158" s="272" t="s">
        <v>1773</v>
      </c>
      <c r="G158" s="701" t="s">
        <v>1774</v>
      </c>
    </row>
    <row r="159" spans="1:7">
      <c r="A159" s="692" t="s">
        <v>1775</v>
      </c>
      <c r="B159" s="500">
        <v>1</v>
      </c>
      <c r="C159" s="696" t="s">
        <v>1776</v>
      </c>
      <c r="D159" s="693" t="str">
        <f t="shared" si="2"/>
        <v>add_trait_species 1 trait_auto_mod_robotic</v>
      </c>
      <c r="E159" s="693"/>
      <c r="F159" s="207" t="s">
        <v>1582</v>
      </c>
      <c r="G159" s="697" t="s">
        <v>1777</v>
      </c>
    </row>
    <row r="160" spans="1:7">
      <c r="A160" s="695"/>
      <c r="B160" s="500">
        <v>2</v>
      </c>
      <c r="C160" s="269" t="s">
        <v>1678</v>
      </c>
      <c r="D160" s="693" t="str">
        <f t="shared" si="2"/>
        <v>add_trait_species 1 trait_robot_power_drills</v>
      </c>
      <c r="E160" s="693"/>
      <c r="F160" s="207" t="s">
        <v>1427</v>
      </c>
      <c r="G160" s="694" t="s">
        <v>1778</v>
      </c>
    </row>
    <row r="161" spans="1:7">
      <c r="A161" s="695"/>
      <c r="B161" s="500">
        <v>3</v>
      </c>
      <c r="C161" s="269" t="s">
        <v>1681</v>
      </c>
      <c r="D161" s="693" t="str">
        <f t="shared" si="2"/>
        <v>add_trait_species 1 trait_robot_harvesters</v>
      </c>
      <c r="E161" s="693"/>
      <c r="F161" s="207" t="s">
        <v>1421</v>
      </c>
      <c r="G161" s="694" t="s">
        <v>1779</v>
      </c>
    </row>
    <row r="162" spans="1:7">
      <c r="A162" s="695"/>
      <c r="B162" s="500">
        <v>4</v>
      </c>
      <c r="C162" s="269" t="s">
        <v>1684</v>
      </c>
      <c r="D162" s="693" t="str">
        <f t="shared" si="2"/>
        <v>add_trait_species 1 trait_robot_superconductive</v>
      </c>
      <c r="E162" s="693"/>
      <c r="F162" s="207" t="s">
        <v>1424</v>
      </c>
      <c r="G162" s="694" t="s">
        <v>1780</v>
      </c>
    </row>
    <row r="163" spans="1:7">
      <c r="A163" s="695"/>
      <c r="B163" s="500">
        <v>5</v>
      </c>
      <c r="C163" s="269" t="s">
        <v>1687</v>
      </c>
      <c r="D163" s="693" t="str">
        <f t="shared" si="2"/>
        <v>add_trait_species 1 trait_robot_efficient_processors</v>
      </c>
      <c r="E163" s="693"/>
      <c r="F163" s="207" t="s">
        <v>1781</v>
      </c>
      <c r="G163" s="694" t="s">
        <v>1782</v>
      </c>
    </row>
    <row r="164" spans="1:7">
      <c r="A164" s="695"/>
      <c r="B164" s="500">
        <v>6</v>
      </c>
      <c r="C164" s="269" t="s">
        <v>1690</v>
      </c>
      <c r="D164" s="693" t="str">
        <f t="shared" si="2"/>
        <v>add_trait_species 1 trait_robot_logic_engines</v>
      </c>
      <c r="E164" s="693"/>
      <c r="F164" s="207" t="s">
        <v>1430</v>
      </c>
      <c r="G164" s="694" t="s">
        <v>1783</v>
      </c>
    </row>
    <row r="165" spans="1:7">
      <c r="A165" s="695"/>
      <c r="B165" s="500">
        <v>7</v>
      </c>
      <c r="C165" s="696" t="s">
        <v>1693</v>
      </c>
      <c r="D165" s="693" t="str">
        <f t="shared" si="2"/>
        <v>add_trait_species 1 trait_robot_loyalty_circuits</v>
      </c>
      <c r="E165" s="693"/>
      <c r="F165" s="207" t="s">
        <v>1784</v>
      </c>
      <c r="G165" s="697" t="s">
        <v>1785</v>
      </c>
    </row>
    <row r="166" spans="1:7">
      <c r="A166" s="695"/>
      <c r="B166" s="500">
        <v>8</v>
      </c>
      <c r="C166" s="269" t="s">
        <v>1696</v>
      </c>
      <c r="D166" s="693" t="str">
        <f t="shared" si="2"/>
        <v>add_trait_species 1 trait_robot_double_jointed</v>
      </c>
      <c r="E166" s="693"/>
      <c r="F166" s="207" t="s">
        <v>1496</v>
      </c>
      <c r="G166" s="694" t="s">
        <v>1786</v>
      </c>
    </row>
    <row r="167" spans="1:7">
      <c r="A167" s="695"/>
      <c r="B167" s="500">
        <v>9</v>
      </c>
      <c r="C167" s="269" t="s">
        <v>1699</v>
      </c>
      <c r="D167" s="693" t="str">
        <f t="shared" si="2"/>
        <v>add_trait_species 1 trait_robot_bulky</v>
      </c>
      <c r="E167" s="693"/>
      <c r="F167" s="207" t="s">
        <v>1499</v>
      </c>
      <c r="G167" s="694" t="s">
        <v>1787</v>
      </c>
    </row>
    <row r="168" spans="1:7">
      <c r="A168" s="695"/>
      <c r="B168" s="500">
        <v>10</v>
      </c>
      <c r="C168" s="269" t="s">
        <v>1788</v>
      </c>
      <c r="D168" s="693" t="str">
        <f t="shared" si="2"/>
        <v>add_trait_species 1 trait_robot_enhanced_memory</v>
      </c>
      <c r="E168" s="693"/>
      <c r="F168" s="207" t="s">
        <v>1789</v>
      </c>
      <c r="G168" s="694" t="s">
        <v>1790</v>
      </c>
    </row>
    <row r="169" spans="1:7">
      <c r="A169" s="695"/>
      <c r="B169" s="500">
        <v>11</v>
      </c>
      <c r="C169" s="269" t="s">
        <v>1791</v>
      </c>
      <c r="D169" s="693" t="str">
        <f t="shared" si="2"/>
        <v>add_trait_species 1 trait_robot_emotion_emulators</v>
      </c>
      <c r="E169" s="693"/>
      <c r="F169" s="207" t="s">
        <v>1502</v>
      </c>
      <c r="G169" s="694" t="s">
        <v>1792</v>
      </c>
    </row>
    <row r="170" spans="1:7">
      <c r="A170" s="695"/>
      <c r="B170" s="500">
        <v>12</v>
      </c>
      <c r="C170" s="269" t="s">
        <v>1793</v>
      </c>
      <c r="D170" s="693" t="str">
        <f t="shared" si="2"/>
        <v>add_trait_species 1 trait_robot_uncanny</v>
      </c>
      <c r="E170" s="693"/>
      <c r="F170" s="207" t="s">
        <v>1505</v>
      </c>
      <c r="G170" s="694" t="s">
        <v>1794</v>
      </c>
    </row>
    <row r="171" spans="1:7">
      <c r="A171" s="695"/>
      <c r="B171" s="500">
        <v>13</v>
      </c>
      <c r="C171" s="269" t="s">
        <v>1705</v>
      </c>
      <c r="D171" s="693" t="str">
        <f t="shared" si="2"/>
        <v>add_trait_species 1 trait_robot_durable</v>
      </c>
      <c r="E171" s="693"/>
      <c r="F171" s="207" t="s">
        <v>1795</v>
      </c>
      <c r="G171" s="694" t="s">
        <v>1796</v>
      </c>
    </row>
    <row r="172" spans="1:7">
      <c r="A172" s="695"/>
      <c r="B172" s="500">
        <v>14</v>
      </c>
      <c r="C172" s="269" t="s">
        <v>1708</v>
      </c>
      <c r="D172" s="693" t="str">
        <f t="shared" si="2"/>
        <v>add_trait_species 1 trait_robot_high_maintenance</v>
      </c>
      <c r="E172" s="693"/>
      <c r="F172" s="207" t="s">
        <v>1797</v>
      </c>
      <c r="G172" s="694" t="s">
        <v>1798</v>
      </c>
    </row>
    <row r="173" spans="1:7">
      <c r="A173" s="695"/>
      <c r="B173" s="500">
        <v>15</v>
      </c>
      <c r="C173" s="269" t="s">
        <v>1711</v>
      </c>
      <c r="D173" s="693" t="str">
        <f t="shared" si="2"/>
        <v>add_trait_species 1 trait_robot_learning_algorithms</v>
      </c>
      <c r="E173" s="693"/>
      <c r="F173" s="207" t="s">
        <v>1463</v>
      </c>
      <c r="G173" s="694" t="s">
        <v>1799</v>
      </c>
    </row>
    <row r="174" spans="1:7">
      <c r="A174" s="695"/>
      <c r="B174" s="500">
        <v>16</v>
      </c>
      <c r="C174" s="269" t="s">
        <v>1800</v>
      </c>
      <c r="D174" s="693" t="str">
        <f t="shared" si="2"/>
        <v>add_trait_species 1 trait_robot_repurposed_hardware</v>
      </c>
      <c r="E174" s="693"/>
      <c r="F174" s="207" t="s">
        <v>1466</v>
      </c>
      <c r="G174" s="694" t="s">
        <v>1801</v>
      </c>
    </row>
    <row r="175" spans="1:7">
      <c r="A175" s="695"/>
      <c r="B175" s="500">
        <v>17</v>
      </c>
      <c r="C175" s="269" t="s">
        <v>1802</v>
      </c>
      <c r="D175" s="693" t="str">
        <f t="shared" si="2"/>
        <v>add_trait_species 1 trait_robot_mass_produced</v>
      </c>
      <c r="E175" s="693"/>
      <c r="F175" s="207" t="s">
        <v>1803</v>
      </c>
      <c r="G175" s="694" t="s">
        <v>1804</v>
      </c>
    </row>
    <row r="176" spans="1:7">
      <c r="A176" s="695"/>
      <c r="B176" s="500">
        <v>18</v>
      </c>
      <c r="C176" s="269" t="s">
        <v>1805</v>
      </c>
      <c r="D176" s="693" t="str">
        <f t="shared" si="2"/>
        <v>add_trait_species 1 trait_robot_custom_made</v>
      </c>
      <c r="E176" s="693"/>
      <c r="F176" s="207" t="s">
        <v>1806</v>
      </c>
      <c r="G176" s="694" t="s">
        <v>1807</v>
      </c>
    </row>
    <row r="177" spans="1:7">
      <c r="A177" s="695"/>
      <c r="B177" s="500">
        <v>19</v>
      </c>
      <c r="C177" s="269" t="s">
        <v>1808</v>
      </c>
      <c r="D177" s="693" t="str">
        <f t="shared" si="2"/>
        <v>add_trait_species 1 trait_robot_recycled</v>
      </c>
      <c r="E177" s="693"/>
      <c r="F177" s="207" t="s">
        <v>1809</v>
      </c>
      <c r="G177" s="694" t="s">
        <v>1810</v>
      </c>
    </row>
    <row r="178" spans="1:7">
      <c r="A178" s="695"/>
      <c r="B178" s="500">
        <v>20</v>
      </c>
      <c r="C178" s="269" t="s">
        <v>1811</v>
      </c>
      <c r="D178" s="693" t="str">
        <f t="shared" si="2"/>
        <v>add_trait_species 1 trait_robot_luxurious</v>
      </c>
      <c r="E178" s="693"/>
      <c r="F178" s="207" t="s">
        <v>1812</v>
      </c>
      <c r="G178" s="694" t="s">
        <v>1813</v>
      </c>
    </row>
    <row r="179" spans="1:7">
      <c r="A179" s="695"/>
      <c r="B179" s="500">
        <v>21</v>
      </c>
      <c r="C179" s="696" t="s">
        <v>1814</v>
      </c>
      <c r="D179" s="693" t="str">
        <f t="shared" si="2"/>
        <v>add_trait_species 1 trait_robot_propaganda_machines</v>
      </c>
      <c r="E179" s="693"/>
      <c r="F179" s="207" t="s">
        <v>1815</v>
      </c>
      <c r="G179" s="697" t="s">
        <v>1816</v>
      </c>
    </row>
    <row r="180" spans="1:7">
      <c r="A180" s="695"/>
      <c r="B180" s="500">
        <v>22</v>
      </c>
      <c r="C180" s="269" t="s">
        <v>1720</v>
      </c>
      <c r="D180" s="693" t="str">
        <f t="shared" si="2"/>
        <v>add_trait_species 1 trait_robot_streamlined_protocols</v>
      </c>
      <c r="E180" s="693"/>
      <c r="F180" s="207" t="s">
        <v>1475</v>
      </c>
      <c r="G180" s="694" t="s">
        <v>1817</v>
      </c>
    </row>
    <row r="181" spans="1:7">
      <c r="A181" s="695"/>
      <c r="B181" s="500">
        <v>23</v>
      </c>
      <c r="C181" s="269" t="s">
        <v>1818</v>
      </c>
      <c r="D181" s="693" t="str">
        <f t="shared" si="2"/>
        <v>add_trait_species 1 trait_robot_high_bandwidth</v>
      </c>
      <c r="E181" s="693"/>
      <c r="F181" s="207" t="s">
        <v>1478</v>
      </c>
      <c r="G181" s="694" t="s">
        <v>1819</v>
      </c>
    </row>
    <row r="182" spans="1:7">
      <c r="A182" s="695"/>
      <c r="B182" s="500">
        <v>24</v>
      </c>
      <c r="C182" s="696" t="s">
        <v>1820</v>
      </c>
      <c r="D182" s="693" t="str">
        <f t="shared" si="2"/>
        <v>add_trait_species 1 trait_robot_domestic_protocols</v>
      </c>
      <c r="E182" s="693"/>
      <c r="F182" s="207" t="s">
        <v>1502</v>
      </c>
      <c r="G182" s="697" t="s">
        <v>1821</v>
      </c>
    </row>
    <row r="183" spans="1:7">
      <c r="A183" s="695"/>
      <c r="B183" s="500">
        <v>25</v>
      </c>
      <c r="C183" s="696" t="s">
        <v>1725</v>
      </c>
      <c r="D183" s="693" t="str">
        <f t="shared" si="2"/>
        <v>add_trait_species 1 trait_robot_trading_algorithms</v>
      </c>
      <c r="E183" s="693"/>
      <c r="F183" s="207" t="s">
        <v>1433</v>
      </c>
      <c r="G183" s="697" t="s">
        <v>1822</v>
      </c>
    </row>
    <row r="184" spans="1:7">
      <c r="A184" s="695"/>
      <c r="B184" s="500">
        <v>26</v>
      </c>
      <c r="C184" s="696" t="s">
        <v>1471</v>
      </c>
      <c r="D184" s="693" t="str">
        <f t="shared" si="2"/>
        <v>add_trait_species 1 trait_robot_quarrelsome</v>
      </c>
      <c r="E184" s="693"/>
      <c r="F184" s="207" t="s">
        <v>1472</v>
      </c>
      <c r="G184" s="697" t="s">
        <v>1823</v>
      </c>
    </row>
    <row r="185" spans="1:7">
      <c r="A185" s="695"/>
      <c r="B185" s="500">
        <v>27</v>
      </c>
      <c r="C185" s="696" t="s">
        <v>1510</v>
      </c>
      <c r="D185" s="693" t="str">
        <f t="shared" si="2"/>
        <v>add_trait_species 1 trait_robot_deviants</v>
      </c>
      <c r="E185" s="693"/>
      <c r="F185" s="207" t="s">
        <v>1511</v>
      </c>
      <c r="G185" s="697" t="s">
        <v>1824</v>
      </c>
    </row>
    <row r="186" spans="1:7">
      <c r="A186" s="695"/>
      <c r="B186" s="500">
        <v>28</v>
      </c>
      <c r="C186" s="696" t="s">
        <v>1522</v>
      </c>
      <c r="D186" s="693" t="str">
        <f t="shared" si="2"/>
        <v>add_trait_species 1 trait_robot_decadent</v>
      </c>
      <c r="E186" s="693"/>
      <c r="F186" s="207" t="s">
        <v>1523</v>
      </c>
      <c r="G186" s="697" t="s">
        <v>1825</v>
      </c>
    </row>
    <row r="187" spans="1:7">
      <c r="A187" s="695"/>
      <c r="B187" s="500">
        <v>29</v>
      </c>
      <c r="C187" s="696" t="s">
        <v>1531</v>
      </c>
      <c r="D187" s="693" t="str">
        <f t="shared" si="2"/>
        <v>add_trait_species 1 trait_robot_wasteful</v>
      </c>
      <c r="E187" s="693"/>
      <c r="F187" s="207" t="s">
        <v>1532</v>
      </c>
      <c r="G187" s="697" t="s">
        <v>1826</v>
      </c>
    </row>
    <row r="188" spans="1:7">
      <c r="A188" s="695"/>
      <c r="B188" s="500">
        <v>30</v>
      </c>
      <c r="C188" s="696" t="s">
        <v>1827</v>
      </c>
      <c r="D188" s="693" t="str">
        <f t="shared" si="2"/>
        <v>add_trait_species 1 trait_robot_artificial_engineers</v>
      </c>
      <c r="E188" s="693"/>
      <c r="F188" s="207" t="s">
        <v>1436</v>
      </c>
      <c r="G188" s="697" t="s">
        <v>1828</v>
      </c>
    </row>
    <row r="189" spans="1:7">
      <c r="A189" s="695"/>
      <c r="B189" s="500">
        <v>31</v>
      </c>
      <c r="C189" s="696" t="s">
        <v>1829</v>
      </c>
      <c r="D189" s="693" t="str">
        <f t="shared" si="2"/>
        <v>add_trait_species 1 trait_robot_artificial_physicists</v>
      </c>
      <c r="E189" s="693"/>
      <c r="F189" s="207" t="s">
        <v>1439</v>
      </c>
      <c r="G189" s="697" t="s">
        <v>1830</v>
      </c>
    </row>
    <row r="190" spans="1:7">
      <c r="A190" s="695"/>
      <c r="B190" s="500">
        <v>32</v>
      </c>
      <c r="C190" s="696" t="s">
        <v>1831</v>
      </c>
      <c r="D190" s="693" t="str">
        <f t="shared" si="2"/>
        <v>add_trait_species 1 trait_robot_artificial_sociologists</v>
      </c>
      <c r="E190" s="693"/>
      <c r="F190" s="207" t="s">
        <v>1442</v>
      </c>
      <c r="G190" s="697" t="s">
        <v>1832</v>
      </c>
    </row>
    <row r="191" spans="1:7">
      <c r="A191" s="695"/>
      <c r="B191" s="500">
        <v>33</v>
      </c>
      <c r="C191" s="696" t="s">
        <v>1742</v>
      </c>
      <c r="D191" s="693" t="str">
        <f t="shared" si="2"/>
        <v>add_trait_species 1 trait_robot_integrated_weaponry</v>
      </c>
      <c r="E191" s="693"/>
      <c r="F191" s="207" t="s">
        <v>1833</v>
      </c>
      <c r="G191" s="697" t="s">
        <v>1834</v>
      </c>
    </row>
    <row r="192" spans="1:7">
      <c r="A192" s="695"/>
      <c r="B192" s="500">
        <v>34</v>
      </c>
      <c r="C192" s="696" t="s">
        <v>1835</v>
      </c>
      <c r="D192" s="693" t="str">
        <f t="shared" si="2"/>
        <v>add_trait_species 1 trait_robot_delicate_frames</v>
      </c>
      <c r="E192" s="693"/>
      <c r="F192" s="207" t="s">
        <v>1836</v>
      </c>
      <c r="G192" s="697" t="s">
        <v>1837</v>
      </c>
    </row>
    <row r="193" spans="1:7">
      <c r="A193" s="695"/>
      <c r="B193" s="500">
        <v>35</v>
      </c>
      <c r="C193" s="696" t="s">
        <v>1838</v>
      </c>
      <c r="D193" s="693" t="str">
        <f t="shared" si="2"/>
        <v>add_trait_species 1 trait_robot_scarcity_algorithms</v>
      </c>
      <c r="E193" s="693"/>
      <c r="F193" s="207" t="s">
        <v>1839</v>
      </c>
      <c r="G193" s="697" t="s">
        <v>1840</v>
      </c>
    </row>
    <row r="194" spans="1:7">
      <c r="A194" s="695"/>
      <c r="B194" s="500">
        <v>36</v>
      </c>
      <c r="C194" s="696" t="s">
        <v>1763</v>
      </c>
      <c r="D194" s="693" t="str">
        <f t="shared" si="2"/>
        <v>add_trait_species 1 trait_robot_ancient_dreadnought</v>
      </c>
      <c r="E194" s="693"/>
      <c r="F194" s="207" t="s">
        <v>1841</v>
      </c>
      <c r="G194" s="697" t="s">
        <v>1842</v>
      </c>
    </row>
    <row r="195" spans="1:7">
      <c r="A195" s="695"/>
      <c r="B195" s="500">
        <v>37</v>
      </c>
      <c r="C195" s="696" t="s">
        <v>1766</v>
      </c>
      <c r="D195" s="693" t="str">
        <f t="shared" si="2"/>
        <v>add_trait_species 1 trait_robot_enigmatic_fortress</v>
      </c>
      <c r="E195" s="693"/>
      <c r="F195" s="207" t="s">
        <v>1843</v>
      </c>
      <c r="G195" s="697" t="s">
        <v>1844</v>
      </c>
    </row>
    <row r="196" spans="1:7">
      <c r="A196" s="695"/>
      <c r="B196" s="500">
        <v>38</v>
      </c>
      <c r="C196" s="696" t="s">
        <v>1769</v>
      </c>
      <c r="D196" s="693" t="str">
        <f t="shared" si="2"/>
        <v>add_trait_species 1 trait_robot_infinity_sphere</v>
      </c>
      <c r="E196" s="693"/>
      <c r="F196" s="207" t="s">
        <v>1845</v>
      </c>
      <c r="G196" s="697" t="s">
        <v>1846</v>
      </c>
    </row>
    <row r="197" spans="1:7">
      <c r="A197" s="695"/>
      <c r="B197" s="500">
        <v>39</v>
      </c>
      <c r="C197" s="696" t="s">
        <v>1772</v>
      </c>
      <c r="D197" s="693" t="str">
        <f>_xlfn.CONCAT($C$2," ",$E$2," ",G197)</f>
        <v>add_trait_species 1 trait_robot_scavenger_bot</v>
      </c>
      <c r="E197" s="693"/>
      <c r="F197" s="207" t="s">
        <v>1847</v>
      </c>
      <c r="G197" s="697" t="s">
        <v>1848</v>
      </c>
    </row>
    <row r="198" spans="1:7">
      <c r="A198" s="695"/>
      <c r="B198" s="500">
        <v>40</v>
      </c>
      <c r="C198" s="696" t="s">
        <v>692</v>
      </c>
      <c r="D198" s="693" t="str">
        <f>_xlfn.CONCAT($C$2," ",$E$2," ",G198)</f>
        <v>add_trait_species 1 trait_robot_history_warbot</v>
      </c>
      <c r="E198" s="693"/>
      <c r="F198" s="207" t="s">
        <v>1849</v>
      </c>
      <c r="G198" s="697" t="s">
        <v>1850</v>
      </c>
    </row>
    <row r="199" spans="1:7">
      <c r="A199" s="695"/>
      <c r="B199" s="500">
        <v>41</v>
      </c>
      <c r="C199" s="696" t="s">
        <v>1851</v>
      </c>
      <c r="D199" s="693" t="str">
        <f>_xlfn.CONCAT($C$2," ",$E$2," ",G199)</f>
        <v>add_trait_species 1 trait_robot_history_artbot</v>
      </c>
      <c r="E199" s="693"/>
      <c r="F199" s="207" t="s">
        <v>1852</v>
      </c>
      <c r="G199" s="697" t="s">
        <v>1853</v>
      </c>
    </row>
    <row r="200" spans="1:7">
      <c r="A200" s="695"/>
      <c r="B200" s="500">
        <v>42</v>
      </c>
      <c r="C200" s="696" t="s">
        <v>1854</v>
      </c>
      <c r="D200" s="693" t="str">
        <f>_xlfn.CONCAT($C$2," ",$E$2," ",G200)</f>
        <v>add_trait_species 1 trait_robot_history_explorebot</v>
      </c>
      <c r="E200" s="693"/>
      <c r="F200" s="207" t="s">
        <v>1855</v>
      </c>
      <c r="G200" s="697" t="s">
        <v>1856</v>
      </c>
    </row>
    <row r="201" spans="1:7">
      <c r="A201" s="695"/>
      <c r="B201" s="500">
        <v>43</v>
      </c>
      <c r="C201" s="696" t="s">
        <v>1857</v>
      </c>
      <c r="D201" s="693" t="str">
        <f>_xlfn.CONCAT($C$2," ",$E$2," ",G201)</f>
        <v>add_trait_species 1 trait_robot_history_researchbot</v>
      </c>
      <c r="E201" s="693"/>
      <c r="F201" s="207" t="s">
        <v>1858</v>
      </c>
      <c r="G201" s="697" t="s">
        <v>1859</v>
      </c>
    </row>
    <row r="202" spans="1:7">
      <c r="A202" s="695"/>
      <c r="B202" s="500">
        <v>44</v>
      </c>
      <c r="C202" s="696" t="s">
        <v>1860</v>
      </c>
      <c r="D202" s="693" t="str">
        <f>_xlfn.CONCAT($C$2," ",$E$2," ",G202)</f>
        <v>add_trait_species 1 trait_robot_history_resourcebot</v>
      </c>
      <c r="E202" s="693"/>
      <c r="F202" s="207" t="s">
        <v>1861</v>
      </c>
      <c r="G202" s="697" t="s">
        <v>1862</v>
      </c>
    </row>
    <row r="203" spans="1:7">
      <c r="A203" s="695"/>
      <c r="B203" s="500">
        <v>45</v>
      </c>
      <c r="C203" s="696" t="s">
        <v>1863</v>
      </c>
      <c r="D203" s="693" t="str">
        <f>_xlfn.CONCAT($C$2," ",$E$2," ",G203)</f>
        <v>add_trait_species 1 trait_robot_history_chatbot</v>
      </c>
      <c r="E203" s="693"/>
      <c r="F203" s="207" t="s">
        <v>1864</v>
      </c>
      <c r="G203" s="697" t="s">
        <v>1865</v>
      </c>
    </row>
    <row r="204" spans="1:7">
      <c r="A204" s="695"/>
      <c r="B204" s="500">
        <v>46</v>
      </c>
      <c r="C204" s="696" t="s">
        <v>1866</v>
      </c>
      <c r="D204" s="693" t="str">
        <f>_xlfn.CONCAT($C$2," ",$E$2," ",G204)</f>
        <v>add_trait_species 1 trait_robot_survivor</v>
      </c>
      <c r="E204" s="693"/>
      <c r="F204" s="207" t="s">
        <v>1867</v>
      </c>
      <c r="G204" s="697" t="s">
        <v>1868</v>
      </c>
    </row>
    <row r="205" ht="25.5" spans="1:7">
      <c r="A205" s="695"/>
      <c r="B205" s="500">
        <v>47</v>
      </c>
      <c r="C205" s="696" t="s">
        <v>1869</v>
      </c>
      <c r="D205" s="693" t="str">
        <f>_xlfn.CONCAT($C$2," ",$E$2," ",G205)</f>
        <v>add_trait_species 1 trait_robot_suppressed</v>
      </c>
      <c r="E205" s="693"/>
      <c r="F205" s="703" t="s">
        <v>1870</v>
      </c>
      <c r="G205" s="697" t="s">
        <v>1871</v>
      </c>
    </row>
    <row r="206" spans="1:7">
      <c r="A206" s="695"/>
      <c r="B206" s="500">
        <v>48</v>
      </c>
      <c r="C206" s="696" t="s">
        <v>1872</v>
      </c>
      <c r="D206" s="693" t="str">
        <f>_xlfn.CONCAT($C$2," ",$E$2," ",G206)</f>
        <v>add_trait_species 1 trait_robot_shielded_components</v>
      </c>
      <c r="E206" s="693"/>
      <c r="F206" s="207" t="s">
        <v>1594</v>
      </c>
      <c r="G206" s="697" t="s">
        <v>1873</v>
      </c>
    </row>
    <row r="207" spans="1:7">
      <c r="A207" s="695"/>
      <c r="B207" s="500">
        <v>49</v>
      </c>
      <c r="C207" s="696" t="s">
        <v>1874</v>
      </c>
      <c r="D207" s="693" t="str">
        <f>_xlfn.CONCAT($C$2," ",$E$2," ",G207)</f>
        <v>add_trait_species 1 trait_robot_monoform</v>
      </c>
      <c r="E207" s="693"/>
      <c r="F207" s="207" t="s">
        <v>1875</v>
      </c>
      <c r="G207" s="697" t="s">
        <v>1876</v>
      </c>
    </row>
    <row r="208" spans="1:7">
      <c r="A208" s="695"/>
      <c r="B208" s="500">
        <v>50</v>
      </c>
      <c r="C208" s="696" t="s">
        <v>1877</v>
      </c>
      <c r="D208" s="693" t="str">
        <f>_xlfn.CONCAT($C$2," ",$E$2," ",G208)</f>
        <v>add_trait_species 1 trait_robot_inquisitative_axioms</v>
      </c>
      <c r="E208" s="693"/>
      <c r="F208" s="207" t="s">
        <v>1878</v>
      </c>
      <c r="G208" s="697" t="s">
        <v>1879</v>
      </c>
    </row>
    <row r="209" spans="1:7">
      <c r="A209" s="695"/>
      <c r="B209" s="500">
        <v>51</v>
      </c>
      <c r="C209" s="696" t="s">
        <v>1880</v>
      </c>
      <c r="D209" s="693" t="str">
        <f>_xlfn.CONCAT($C$2," ",$E$2," ",G209)</f>
        <v>add_trait_species 1 trait_robot_ceaseless_symmetric_annihilation_engine</v>
      </c>
      <c r="E209" s="693"/>
      <c r="F209" s="207" t="s">
        <v>1881</v>
      </c>
      <c r="G209" s="697" t="s">
        <v>1882</v>
      </c>
    </row>
    <row r="210" spans="1:7">
      <c r="A210" s="695"/>
      <c r="B210" s="500">
        <v>52</v>
      </c>
      <c r="C210" s="696" t="s">
        <v>1883</v>
      </c>
      <c r="D210" s="693" t="str">
        <f>_xlfn.CONCAT($C$2," ",$E$2," ",G210)</f>
        <v>add_trait_species 1 trait_robot_ferro_viscosity_augmentation</v>
      </c>
      <c r="E210" s="693"/>
      <c r="F210" s="207" t="s">
        <v>1884</v>
      </c>
      <c r="G210" s="697" t="s">
        <v>1885</v>
      </c>
    </row>
    <row r="211" spans="1:7">
      <c r="A211" s="695"/>
      <c r="B211" s="500">
        <v>53</v>
      </c>
      <c r="C211" s="696" t="s">
        <v>1886</v>
      </c>
      <c r="D211" s="693" t="str">
        <f>_xlfn.CONCAT($C$2," ",$E$2," ",G211)</f>
        <v>add_trait_species 1 trait_robot_biomimetic_assembly</v>
      </c>
      <c r="E211" s="693"/>
      <c r="F211" s="207" t="s">
        <v>1887</v>
      </c>
      <c r="G211" s="697" t="s">
        <v>1888</v>
      </c>
    </row>
    <row r="212" spans="1:7">
      <c r="A212" s="695"/>
      <c r="B212" s="500">
        <v>54</v>
      </c>
      <c r="C212" s="696" t="s">
        <v>1889</v>
      </c>
      <c r="D212" s="693" t="str">
        <f>_xlfn.CONCAT($C$2," ",$E$2," ",G212)</f>
        <v>add_trait_species 1 trait_robot_matrix_trading</v>
      </c>
      <c r="E212" s="693"/>
      <c r="F212" s="207" t="s">
        <v>1890</v>
      </c>
      <c r="G212" s="697" t="s">
        <v>1891</v>
      </c>
    </row>
    <row r="213" spans="1:7">
      <c r="A213" s="695"/>
      <c r="B213" s="500">
        <v>55</v>
      </c>
      <c r="C213" s="696" t="s">
        <v>1892</v>
      </c>
      <c r="D213" s="693" t="str">
        <f>_xlfn.CONCAT($C$2," ",$E$2," ",G213)</f>
        <v>add_trait_species 1 trait_robot_mote_powered_tools</v>
      </c>
      <c r="E213" s="693"/>
      <c r="F213" s="207" t="s">
        <v>1893</v>
      </c>
      <c r="G213" s="697" t="s">
        <v>1894</v>
      </c>
    </row>
    <row r="214" spans="1:7">
      <c r="A214" s="695"/>
      <c r="B214" s="500">
        <v>56</v>
      </c>
      <c r="C214" s="696" t="s">
        <v>1895</v>
      </c>
      <c r="D214" s="693" t="str">
        <f>_xlfn.CONCAT($C$2," ",$E$2," ",G214)</f>
        <v>add_trait_species 1 trait_robot_exotic_fuel_consumption</v>
      </c>
      <c r="E214" s="693"/>
      <c r="F214" s="207" t="s">
        <v>1896</v>
      </c>
      <c r="G214" s="697" t="s">
        <v>1897</v>
      </c>
    </row>
    <row r="215" spans="1:7">
      <c r="A215" s="695"/>
      <c r="B215" s="500">
        <v>57</v>
      </c>
      <c r="C215" s="696" t="s">
        <v>1898</v>
      </c>
      <c r="D215" s="693" t="str">
        <f>_xlfn.CONCAT($C$2," ",$E$2," ",G215)</f>
        <v>add_trait_species 1 trait_robot_rare_crystal_exterior</v>
      </c>
      <c r="E215" s="693"/>
      <c r="F215" s="207" t="s">
        <v>1899</v>
      </c>
      <c r="G215" s="697" t="s">
        <v>1900</v>
      </c>
    </row>
    <row r="216" spans="1:7">
      <c r="A216" s="695"/>
      <c r="B216" s="500">
        <v>58</v>
      </c>
      <c r="C216" s="696" t="s">
        <v>1901</v>
      </c>
      <c r="D216" s="693" t="str">
        <f>_xlfn.CONCAT($C$2," ",$E$2," ",G216)</f>
        <v>add_trait_species 1 trait_robot_volatile_mote_reactor</v>
      </c>
      <c r="E216" s="693"/>
      <c r="F216" s="207" t="s">
        <v>1902</v>
      </c>
      <c r="G216" s="697" t="s">
        <v>1903</v>
      </c>
    </row>
    <row r="217" spans="1:7">
      <c r="A217" s="695"/>
      <c r="B217" s="500">
        <v>59</v>
      </c>
      <c r="C217" s="696" t="s">
        <v>1904</v>
      </c>
      <c r="D217" s="693" t="str">
        <f>_xlfn.CONCAT($C$2," ",$E$2," ",G217)</f>
        <v>add_trait_species 1 trait_robot_immortality</v>
      </c>
      <c r="E217" s="693"/>
      <c r="F217" s="207" t="s">
        <v>1905</v>
      </c>
      <c r="G217" s="697" t="s">
        <v>1906</v>
      </c>
    </row>
    <row r="218" spans="1:7">
      <c r="A218" s="708" t="s">
        <v>1907</v>
      </c>
      <c r="B218" s="545">
        <v>1</v>
      </c>
      <c r="C218" s="273" t="s">
        <v>1908</v>
      </c>
      <c r="D218" s="700" t="str">
        <f>_xlfn.CONCAT($C$2," ",$E$2," ",G218)</f>
        <v>add_trait_species 1 trait_presapient_conservative</v>
      </c>
      <c r="E218" s="700"/>
      <c r="F218" s="272" t="s">
        <v>1909</v>
      </c>
      <c r="G218" s="704" t="s">
        <v>1910</v>
      </c>
    </row>
    <row r="219" spans="1:7">
      <c r="A219" s="709"/>
      <c r="B219" s="545">
        <v>2</v>
      </c>
      <c r="C219" s="273" t="s">
        <v>1911</v>
      </c>
      <c r="D219" s="700" t="str">
        <f>_xlfn.CONCAT($C$2," ",$E$2," ",G219)</f>
        <v>add_trait_species 1 trait_presapient_earthbound</v>
      </c>
      <c r="E219" s="700"/>
      <c r="F219" s="272" t="s">
        <v>1912</v>
      </c>
      <c r="G219" s="704" t="s">
        <v>1913</v>
      </c>
    </row>
    <row r="220" spans="1:7">
      <c r="A220" s="709"/>
      <c r="B220" s="545">
        <v>3</v>
      </c>
      <c r="C220" s="273" t="s">
        <v>1914</v>
      </c>
      <c r="D220" s="700" t="str">
        <f>_xlfn.CONCAT($C$2," ",$E$2," ",G220)</f>
        <v>add_trait_species 1 trait_presapient_irradiated</v>
      </c>
      <c r="E220" s="700"/>
      <c r="F220" s="272" t="s">
        <v>1915</v>
      </c>
      <c r="G220" s="704" t="s">
        <v>1916</v>
      </c>
    </row>
    <row r="221" spans="1:7">
      <c r="A221" s="709"/>
      <c r="B221" s="545">
        <v>4</v>
      </c>
      <c r="C221" s="273" t="s">
        <v>1917</v>
      </c>
      <c r="D221" s="700" t="str">
        <f>_xlfn.CONCAT($C$2," ",$E$2," ",G221)</f>
        <v>add_trait_species 1 trait_presapient_natural_intellectuals</v>
      </c>
      <c r="E221" s="700"/>
      <c r="F221" s="272" t="s">
        <v>1918</v>
      </c>
      <c r="G221" s="704" t="s">
        <v>1919</v>
      </c>
    </row>
    <row r="222" spans="1:7">
      <c r="A222" s="709"/>
      <c r="B222" s="545">
        <v>5</v>
      </c>
      <c r="C222" s="273" t="s">
        <v>1920</v>
      </c>
      <c r="D222" s="700" t="str">
        <f>_xlfn.CONCAT($C$2," ",$E$2," ",G222)</f>
        <v>add_trait_species 1 trait_presapient_proles</v>
      </c>
      <c r="E222" s="700"/>
      <c r="F222" s="272" t="s">
        <v>1921</v>
      </c>
      <c r="G222" s="704" t="s">
        <v>1922</v>
      </c>
    </row>
    <row r="223" spans="1:7">
      <c r="A223" s="709"/>
      <c r="B223" s="545">
        <v>6</v>
      </c>
      <c r="C223" s="273" t="s">
        <v>1923</v>
      </c>
      <c r="D223" s="700" t="str">
        <f>_xlfn.CONCAT($C$2," ",$E$2," ",G223)</f>
        <v>add_trait_species 1 trait_presapient_starborn</v>
      </c>
      <c r="E223" s="700"/>
      <c r="F223" s="272" t="s">
        <v>1924</v>
      </c>
      <c r="G223" s="704" t="s">
        <v>1925</v>
      </c>
    </row>
    <row r="224" ht="25.5" spans="1:7">
      <c r="A224" s="709"/>
      <c r="B224" s="545">
        <v>7</v>
      </c>
      <c r="C224" s="273" t="s">
        <v>1926</v>
      </c>
      <c r="D224" s="700" t="str">
        <f>_xlfn.CONCAT($C$2," ",$E$2," ",G224)</f>
        <v>add_trait_species 1 trait_presapient_docile_livestock</v>
      </c>
      <c r="E224" s="700"/>
      <c r="F224" s="705" t="s">
        <v>1927</v>
      </c>
      <c r="G224" s="704" t="s">
        <v>1928</v>
      </c>
    </row>
    <row r="225" spans="1:7">
      <c r="A225" s="709"/>
      <c r="B225" s="545">
        <v>8</v>
      </c>
      <c r="C225" s="273" t="s">
        <v>1929</v>
      </c>
      <c r="D225" s="700" t="str">
        <f>_xlfn.CONCAT($C$2," ",$E$2," ",G225)</f>
        <v>add_trait_species 1 trait_presapient_forcefully_devolved</v>
      </c>
      <c r="E225" s="700"/>
      <c r="F225" s="272" t="s">
        <v>1930</v>
      </c>
      <c r="G225" s="704" t="s">
        <v>1931</v>
      </c>
    </row>
    <row r="226" spans="1:7">
      <c r="A226" s="710"/>
      <c r="B226" s="545">
        <v>9</v>
      </c>
      <c r="C226" s="273" t="s">
        <v>1932</v>
      </c>
      <c r="D226" s="700" t="str">
        <f>_xlfn.CONCAT($C$2," ",$E$2," ",G226)</f>
        <v>add_trait_species 1 trait_presapient_unintelligent</v>
      </c>
      <c r="E226" s="700"/>
      <c r="F226" s="272" t="s">
        <v>1933</v>
      </c>
      <c r="G226" s="273" t="s">
        <v>1934</v>
      </c>
    </row>
    <row r="227" spans="1:7">
      <c r="A227" s="500" t="s">
        <v>1935</v>
      </c>
      <c r="B227" s="500">
        <v>1</v>
      </c>
      <c r="C227" s="696" t="s">
        <v>1936</v>
      </c>
      <c r="D227" s="693" t="str">
        <f t="shared" ref="D227:D274" si="3">_xlfn.CONCAT($C$2," ",$E$2," ",G227)</f>
        <v>add_trait_species 1 trait_hive_mind</v>
      </c>
      <c r="E227" s="693"/>
      <c r="F227" s="207" t="s">
        <v>1937</v>
      </c>
      <c r="G227" s="696" t="s">
        <v>1938</v>
      </c>
    </row>
    <row r="228" ht="25.5" spans="1:7">
      <c r="A228" s="500"/>
      <c r="B228" s="500">
        <v>2</v>
      </c>
      <c r="C228" s="696" t="s">
        <v>1939</v>
      </c>
      <c r="D228" s="693" t="str">
        <f t="shared" si="3"/>
        <v>add_trait_species 1 trait_machine_unit</v>
      </c>
      <c r="E228" s="693"/>
      <c r="F228" s="703" t="s">
        <v>1940</v>
      </c>
      <c r="G228" s="696" t="s">
        <v>1941</v>
      </c>
    </row>
    <row r="229" spans="1:7">
      <c r="A229" s="500"/>
      <c r="B229" s="500">
        <v>3</v>
      </c>
      <c r="C229" s="696" t="s">
        <v>1942</v>
      </c>
      <c r="D229" s="693" t="str">
        <f t="shared" si="3"/>
        <v>add_trait_species 1 trait_mechanical</v>
      </c>
      <c r="E229" s="693"/>
      <c r="F229" s="207" t="s">
        <v>1943</v>
      </c>
      <c r="G229" s="696" t="s">
        <v>1944</v>
      </c>
    </row>
    <row r="230" spans="1:7">
      <c r="A230" s="500"/>
      <c r="B230" s="500">
        <v>4</v>
      </c>
      <c r="C230" s="696" t="s">
        <v>1945</v>
      </c>
      <c r="D230" s="693" t="str">
        <f t="shared" si="3"/>
        <v>add_trait_species 1 trait_cybernetic</v>
      </c>
      <c r="E230" s="693"/>
      <c r="F230" s="207" t="s">
        <v>1946</v>
      </c>
      <c r="G230" s="696" t="s">
        <v>1947</v>
      </c>
    </row>
    <row r="231" spans="1:7">
      <c r="A231" s="500"/>
      <c r="B231" s="500">
        <v>5</v>
      </c>
      <c r="C231" s="696" t="s">
        <v>1948</v>
      </c>
      <c r="D231" s="693" t="str">
        <f t="shared" si="3"/>
        <v>add_trait_species 1 trait_latent_psionic</v>
      </c>
      <c r="E231" s="693"/>
      <c r="F231" s="207" t="s">
        <v>1949</v>
      </c>
      <c r="G231" s="696" t="s">
        <v>1950</v>
      </c>
    </row>
    <row r="232" spans="1:7">
      <c r="A232" s="500"/>
      <c r="B232" s="500">
        <v>6</v>
      </c>
      <c r="C232" s="696" t="s">
        <v>378</v>
      </c>
      <c r="D232" s="693" t="str">
        <f t="shared" si="3"/>
        <v>add_trait_species 1 trait_psionic</v>
      </c>
      <c r="E232" s="693"/>
      <c r="F232" s="207" t="s">
        <v>1951</v>
      </c>
      <c r="G232" s="696" t="s">
        <v>1952</v>
      </c>
    </row>
    <row r="233" spans="1:7">
      <c r="A233" s="500"/>
      <c r="B233" s="500">
        <v>7</v>
      </c>
      <c r="C233" s="696" t="s">
        <v>1953</v>
      </c>
      <c r="D233" s="693" t="str">
        <f t="shared" si="3"/>
        <v>add_trait_species 1 trait_limited_cybernetic</v>
      </c>
      <c r="E233" s="693"/>
      <c r="F233" s="207" t="s">
        <v>1781</v>
      </c>
      <c r="G233" s="696" t="s">
        <v>1954</v>
      </c>
    </row>
    <row r="234" ht="25.5" spans="1:7">
      <c r="A234" s="500"/>
      <c r="B234" s="500">
        <v>8</v>
      </c>
      <c r="C234" s="696" t="s">
        <v>1955</v>
      </c>
      <c r="D234" s="693" t="str">
        <f t="shared" si="3"/>
        <v>add_trait_species 1 trait_lithoid</v>
      </c>
      <c r="E234" s="693"/>
      <c r="F234" s="703" t="s">
        <v>1956</v>
      </c>
      <c r="G234" s="696" t="s">
        <v>1957</v>
      </c>
    </row>
    <row r="235" ht="38.25" spans="1:7">
      <c r="A235" s="500"/>
      <c r="B235" s="500">
        <v>9</v>
      </c>
      <c r="C235" s="696" t="s">
        <v>1958</v>
      </c>
      <c r="D235" s="693" t="str">
        <f t="shared" si="3"/>
        <v>add_trait_species 1 trait_aquatic</v>
      </c>
      <c r="E235" s="693"/>
      <c r="F235" s="703" t="s">
        <v>1959</v>
      </c>
      <c r="G235" s="696" t="s">
        <v>1960</v>
      </c>
    </row>
    <row r="236" ht="38.25" spans="1:7">
      <c r="A236" s="500"/>
      <c r="B236" s="500">
        <v>10</v>
      </c>
      <c r="C236" s="696" t="s">
        <v>1961</v>
      </c>
      <c r="D236" s="693" t="str">
        <f t="shared" si="3"/>
        <v>add_trait_species 1 trait_robot_aquatic</v>
      </c>
      <c r="E236" s="693"/>
      <c r="F236" s="703" t="s">
        <v>1959</v>
      </c>
      <c r="G236" s="696" t="s">
        <v>1962</v>
      </c>
    </row>
    <row r="237" spans="1:7">
      <c r="A237" s="500"/>
      <c r="B237" s="500">
        <v>11</v>
      </c>
      <c r="C237" s="696" t="s">
        <v>1963</v>
      </c>
      <c r="D237" s="693" t="str">
        <f t="shared" si="3"/>
        <v>add_trait_species 1 trait_cave_dweller</v>
      </c>
      <c r="E237" s="693"/>
      <c r="F237" s="207" t="s">
        <v>1964</v>
      </c>
      <c r="G237" s="696" t="s">
        <v>1965</v>
      </c>
    </row>
    <row r="238" spans="1:7">
      <c r="A238" s="500"/>
      <c r="B238" s="500">
        <v>12</v>
      </c>
      <c r="C238" s="696" t="s">
        <v>1966</v>
      </c>
      <c r="D238" s="693" t="str">
        <f t="shared" si="3"/>
        <v>add_trait_species 1 trait_robot_cave_dweller</v>
      </c>
      <c r="E238" s="693"/>
      <c r="F238" s="207" t="s">
        <v>1967</v>
      </c>
      <c r="G238" s="696" t="s">
        <v>1968</v>
      </c>
    </row>
    <row r="239" spans="1:7">
      <c r="A239" s="500"/>
      <c r="B239" s="500">
        <v>13</v>
      </c>
      <c r="C239" s="696" t="s">
        <v>1969</v>
      </c>
      <c r="D239" s="693" t="str">
        <f t="shared" si="3"/>
        <v>add_trait_species 1 trait_survivor</v>
      </c>
      <c r="E239" s="693"/>
      <c r="F239" s="207" t="s">
        <v>1867</v>
      </c>
      <c r="G239" s="696" t="s">
        <v>1970</v>
      </c>
    </row>
    <row r="240" spans="1:7">
      <c r="A240" s="500"/>
      <c r="B240" s="500">
        <v>14</v>
      </c>
      <c r="C240" s="696" t="s">
        <v>471</v>
      </c>
      <c r="D240" s="693" t="str">
        <f t="shared" si="3"/>
        <v>add_trait_species 1 trait_void_dweller_1</v>
      </c>
      <c r="E240" s="693"/>
      <c r="F240" s="207" t="s">
        <v>1971</v>
      </c>
      <c r="G240" s="696" t="s">
        <v>1972</v>
      </c>
    </row>
    <row r="241" spans="1:7">
      <c r="A241" s="500"/>
      <c r="B241" s="500">
        <v>15</v>
      </c>
      <c r="C241" s="696" t="s">
        <v>1973</v>
      </c>
      <c r="D241" s="693" t="str">
        <f t="shared" si="3"/>
        <v>add_trait_species 1 trait_void_dweller_2</v>
      </c>
      <c r="E241" s="693"/>
      <c r="F241" s="207" t="s">
        <v>1974</v>
      </c>
      <c r="G241" s="696" t="s">
        <v>1975</v>
      </c>
    </row>
    <row r="242" spans="1:7">
      <c r="A242" s="500"/>
      <c r="B242" s="500">
        <v>16</v>
      </c>
      <c r="C242" s="696" t="s">
        <v>1976</v>
      </c>
      <c r="D242" s="693" t="str">
        <f t="shared" si="3"/>
        <v>add_trait_species 1 trait_syncretic_proles</v>
      </c>
      <c r="E242" s="693"/>
      <c r="F242" s="207" t="s">
        <v>1977</v>
      </c>
      <c r="G242" s="696" t="s">
        <v>1978</v>
      </c>
    </row>
    <row r="243" ht="25.5" spans="1:7">
      <c r="A243" s="500"/>
      <c r="B243" s="500">
        <v>17</v>
      </c>
      <c r="C243" s="696" t="s">
        <v>1979</v>
      </c>
      <c r="D243" s="693" t="str">
        <f t="shared" si="3"/>
        <v>add_trait_species 1 trait_plantoid_bloomed</v>
      </c>
      <c r="E243" s="693"/>
      <c r="F243" s="703" t="s">
        <v>1980</v>
      </c>
      <c r="G243" s="696" t="s">
        <v>1981</v>
      </c>
    </row>
    <row r="244" spans="1:7">
      <c r="A244" s="500"/>
      <c r="B244" s="500">
        <v>18</v>
      </c>
      <c r="C244" s="696" t="s">
        <v>1982</v>
      </c>
      <c r="D244" s="693" t="str">
        <f t="shared" si="3"/>
        <v>add_trait_species 1 trait_perfected_genes</v>
      </c>
      <c r="E244" s="693"/>
      <c r="F244" s="207" t="s">
        <v>1983</v>
      </c>
      <c r="G244" s="696" t="s">
        <v>1984</v>
      </c>
    </row>
    <row r="245" ht="38.25" spans="1:7">
      <c r="A245" s="500"/>
      <c r="B245" s="500">
        <v>19</v>
      </c>
      <c r="C245" s="696" t="s">
        <v>1985</v>
      </c>
      <c r="D245" s="693" t="str">
        <f t="shared" si="3"/>
        <v>add_trait_species 1 trait_necrophage</v>
      </c>
      <c r="E245" s="693"/>
      <c r="F245" s="703" t="s">
        <v>1986</v>
      </c>
      <c r="G245" s="696" t="s">
        <v>1987</v>
      </c>
    </row>
    <row r="246" spans="1:7">
      <c r="A246" s="500"/>
      <c r="B246" s="500">
        <v>20</v>
      </c>
      <c r="C246" s="696" t="s">
        <v>1988</v>
      </c>
      <c r="D246" s="693" t="str">
        <f t="shared" si="3"/>
        <v>add_trait_species 1 trait_clone_soldier_infertile</v>
      </c>
      <c r="E246" s="693"/>
      <c r="F246" s="207" t="s">
        <v>1989</v>
      </c>
      <c r="G246" s="696" t="s">
        <v>1990</v>
      </c>
    </row>
    <row r="247" ht="25.5" spans="1:7">
      <c r="A247" s="500"/>
      <c r="B247" s="500">
        <v>21</v>
      </c>
      <c r="C247" s="696" t="s">
        <v>1991</v>
      </c>
      <c r="D247" s="693" t="str">
        <f t="shared" si="3"/>
        <v>add_trait_species 1 trait_clone_soldier_infertile_full_potential</v>
      </c>
      <c r="E247" s="693"/>
      <c r="F247" s="703" t="s">
        <v>1992</v>
      </c>
      <c r="G247" s="696" t="s">
        <v>1993</v>
      </c>
    </row>
    <row r="248" spans="1:7">
      <c r="A248" s="500"/>
      <c r="B248" s="500">
        <v>22</v>
      </c>
      <c r="C248" s="696" t="s">
        <v>1994</v>
      </c>
      <c r="D248" s="693" t="str">
        <f t="shared" si="3"/>
        <v>add_trait_species 1 trait_clone_soldier_fertile</v>
      </c>
      <c r="E248" s="693"/>
      <c r="F248" s="207" t="s">
        <v>1995</v>
      </c>
      <c r="G248" s="696" t="s">
        <v>1996</v>
      </c>
    </row>
    <row r="249" spans="1:7">
      <c r="A249" s="500"/>
      <c r="B249" s="500">
        <v>23</v>
      </c>
      <c r="C249" s="696" t="s">
        <v>736</v>
      </c>
      <c r="D249" s="693" t="str">
        <f t="shared" si="3"/>
        <v>add_trait_species 1 trait_stargazer</v>
      </c>
      <c r="E249" s="693"/>
      <c r="F249" s="207" t="s">
        <v>1924</v>
      </c>
      <c r="G249" s="696" t="s">
        <v>1997</v>
      </c>
    </row>
    <row r="250" spans="1:7">
      <c r="A250" s="500"/>
      <c r="B250" s="500">
        <v>24</v>
      </c>
      <c r="C250" s="696" t="s">
        <v>1998</v>
      </c>
      <c r="D250" s="693" t="str">
        <f t="shared" si="3"/>
        <v>add_trait_species 1 trait_pathogenic_genes</v>
      </c>
      <c r="E250" s="693"/>
      <c r="F250" s="207" t="s">
        <v>1999</v>
      </c>
      <c r="G250" s="696" t="s">
        <v>2000</v>
      </c>
    </row>
    <row r="251" spans="1:7">
      <c r="A251" s="500"/>
      <c r="B251" s="500">
        <v>25</v>
      </c>
      <c r="C251" s="696" t="s">
        <v>2001</v>
      </c>
      <c r="D251" s="693" t="str">
        <f t="shared" si="3"/>
        <v>add_trait_species 1 trait_robot_synthetic_dawn</v>
      </c>
      <c r="E251" s="693"/>
      <c r="F251" s="207" t="s">
        <v>2002</v>
      </c>
      <c r="G251" s="696" t="s">
        <v>2003</v>
      </c>
    </row>
    <row r="252" spans="1:7">
      <c r="A252" s="500"/>
      <c r="B252" s="500">
        <v>26</v>
      </c>
      <c r="C252" s="696" t="s">
        <v>2004</v>
      </c>
      <c r="D252" s="693" t="str">
        <f t="shared" si="3"/>
        <v>add_trait_species 1 trait_storm_touched</v>
      </c>
      <c r="E252" s="693"/>
      <c r="F252" s="207" t="s">
        <v>2005</v>
      </c>
      <c r="G252" s="696" t="s">
        <v>2006</v>
      </c>
    </row>
    <row r="253" spans="1:7">
      <c r="A253" s="500"/>
      <c r="B253" s="500">
        <v>27</v>
      </c>
      <c r="C253" s="696" t="s">
        <v>2007</v>
      </c>
      <c r="D253" s="693" t="str">
        <f t="shared" si="3"/>
        <v>add_trait_species 1 trait_storm_fused</v>
      </c>
      <c r="E253" s="693"/>
      <c r="F253" s="207" t="s">
        <v>2008</v>
      </c>
      <c r="G253" s="696" t="s">
        <v>2009</v>
      </c>
    </row>
    <row r="254" spans="1:7">
      <c r="A254" s="500"/>
      <c r="B254" s="500">
        <v>28</v>
      </c>
      <c r="C254" s="696" t="s">
        <v>2010</v>
      </c>
      <c r="D254" s="693" t="str">
        <f t="shared" si="3"/>
        <v>add_trait_species 1 trait_cyborg_creed_of_construction</v>
      </c>
      <c r="E254" s="693"/>
      <c r="F254" s="207" t="s">
        <v>2011</v>
      </c>
      <c r="G254" s="696" t="s">
        <v>2012</v>
      </c>
    </row>
    <row r="255" spans="1:7">
      <c r="A255" s="500"/>
      <c r="B255" s="500">
        <v>29</v>
      </c>
      <c r="C255" s="696" t="s">
        <v>2013</v>
      </c>
      <c r="D255" s="693" t="str">
        <f t="shared" si="3"/>
        <v>add_trait_species 1 trait_cyborg_creed_of_war</v>
      </c>
      <c r="E255" s="693"/>
      <c r="F255" s="207" t="s">
        <v>2014</v>
      </c>
      <c r="G255" s="696" t="s">
        <v>2015</v>
      </c>
    </row>
    <row r="256" spans="1:7">
      <c r="A256" s="500"/>
      <c r="B256" s="500">
        <v>30</v>
      </c>
      <c r="C256" s="696" t="s">
        <v>2016</v>
      </c>
      <c r="D256" s="693" t="str">
        <f t="shared" si="3"/>
        <v>add_trait_species 1 trait_cyborg_creed_of_research</v>
      </c>
      <c r="E256" s="693"/>
      <c r="F256" s="207" t="s">
        <v>2017</v>
      </c>
      <c r="G256" s="696" t="s">
        <v>2018</v>
      </c>
    </row>
    <row r="257" spans="1:7">
      <c r="A257" s="500"/>
      <c r="B257" s="500">
        <v>31</v>
      </c>
      <c r="C257" s="696" t="s">
        <v>2019</v>
      </c>
      <c r="D257" s="693" t="str">
        <f t="shared" si="3"/>
        <v>add_trait_species 1 trait_cyborg_creed_of_labor</v>
      </c>
      <c r="E257" s="693"/>
      <c r="F257" s="207" t="s">
        <v>2020</v>
      </c>
      <c r="G257" s="696" t="s">
        <v>2021</v>
      </c>
    </row>
    <row r="258" ht="25.5" spans="1:7">
      <c r="A258" s="500"/>
      <c r="B258" s="500">
        <v>32</v>
      </c>
      <c r="C258" s="696" t="s">
        <v>2022</v>
      </c>
      <c r="D258" s="693" t="str">
        <f t="shared" si="3"/>
        <v>add_trait_species 1 trait_cyborg_ritualistic_implants</v>
      </c>
      <c r="E258" s="693"/>
      <c r="F258" s="703" t="s">
        <v>2023</v>
      </c>
      <c r="G258" s="696" t="s">
        <v>2024</v>
      </c>
    </row>
    <row r="259" spans="1:7">
      <c r="A259" s="500"/>
      <c r="B259" s="500">
        <v>33</v>
      </c>
      <c r="C259" s="696" t="s">
        <v>2025</v>
      </c>
      <c r="D259" s="693" t="str">
        <f t="shared" si="3"/>
        <v>add_trait_species 1 trait_bioadaptability</v>
      </c>
      <c r="E259" s="693"/>
      <c r="F259" s="207" t="s">
        <v>2026</v>
      </c>
      <c r="G259" s="696" t="s">
        <v>2027</v>
      </c>
    </row>
    <row r="260" spans="1:7">
      <c r="A260" s="500"/>
      <c r="B260" s="500">
        <v>34</v>
      </c>
      <c r="C260" s="696" t="s">
        <v>2028</v>
      </c>
      <c r="D260" s="693" t="str">
        <f t="shared" si="3"/>
        <v>add_trait_species 1 trait_social_pheromones</v>
      </c>
      <c r="E260" s="693"/>
      <c r="F260" s="207" t="s">
        <v>2029</v>
      </c>
      <c r="G260" s="696" t="s">
        <v>2030</v>
      </c>
    </row>
    <row r="261" spans="1:7">
      <c r="A261" s="500"/>
      <c r="B261" s="500">
        <v>35</v>
      </c>
      <c r="C261" s="696" t="s">
        <v>2031</v>
      </c>
      <c r="D261" s="693" t="str">
        <f t="shared" si="3"/>
        <v>add_trait_species 1 trait_limited_regeneration</v>
      </c>
      <c r="E261" s="693"/>
      <c r="F261" s="207" t="s">
        <v>2032</v>
      </c>
      <c r="G261" s="696" t="s">
        <v>2033</v>
      </c>
    </row>
    <row r="262" ht="25.5" spans="1:7">
      <c r="A262" s="500"/>
      <c r="B262" s="500">
        <v>36</v>
      </c>
      <c r="C262" s="696" t="s">
        <v>2034</v>
      </c>
      <c r="D262" s="693" t="str">
        <f t="shared" si="3"/>
        <v>add_trait_species 1 trait_zombie</v>
      </c>
      <c r="E262" s="693"/>
      <c r="F262" s="703" t="s">
        <v>2035</v>
      </c>
      <c r="G262" s="696" t="s">
        <v>2036</v>
      </c>
    </row>
    <row r="263" spans="1:7">
      <c r="A263" s="500"/>
      <c r="B263" s="500">
        <v>37</v>
      </c>
      <c r="C263" s="696" t="s">
        <v>2037</v>
      </c>
      <c r="D263" s="693" t="str">
        <f t="shared" si="3"/>
        <v>add_trait_species 1 trait_nivlac</v>
      </c>
      <c r="E263" s="693"/>
      <c r="F263" s="207" t="s">
        <v>2038</v>
      </c>
      <c r="G263" s="696" t="s">
        <v>2039</v>
      </c>
    </row>
    <row r="264" spans="1:7">
      <c r="A264" s="500"/>
      <c r="B264" s="500">
        <v>38</v>
      </c>
      <c r="C264" s="696" t="s">
        <v>2040</v>
      </c>
      <c r="D264" s="693" t="str">
        <f t="shared" si="3"/>
        <v>add_trait_species 1 trait_robot_notofthisworld</v>
      </c>
      <c r="E264" s="693"/>
      <c r="F264" s="207" t="s">
        <v>2041</v>
      </c>
      <c r="G264" s="696" t="s">
        <v>2042</v>
      </c>
    </row>
    <row r="265" spans="1:7">
      <c r="A265" s="500"/>
      <c r="B265" s="500">
        <v>39</v>
      </c>
      <c r="C265" s="696" t="s">
        <v>2040</v>
      </c>
      <c r="D265" s="693" t="str">
        <f t="shared" si="3"/>
        <v>add_trait_species 1 trait_notofthisworld</v>
      </c>
      <c r="E265" s="693"/>
      <c r="F265" s="207" t="s">
        <v>2043</v>
      </c>
      <c r="G265" s="696" t="s">
        <v>2044</v>
      </c>
    </row>
    <row r="266" spans="1:7">
      <c r="A266" s="500"/>
      <c r="B266" s="500">
        <v>40</v>
      </c>
      <c r="C266" s="696" t="s">
        <v>2045</v>
      </c>
      <c r="D266" s="693" t="str">
        <f t="shared" si="3"/>
        <v>add_trait_species 1 trait_nuumismatic_administration</v>
      </c>
      <c r="E266" s="693"/>
      <c r="F266" s="207" t="s">
        <v>2046</v>
      </c>
      <c r="G266" s="696" t="s">
        <v>2047</v>
      </c>
    </row>
    <row r="267" spans="1:7">
      <c r="A267" s="500"/>
      <c r="B267" s="500">
        <v>41</v>
      </c>
      <c r="C267" s="696" t="s">
        <v>2048</v>
      </c>
      <c r="D267" s="693" t="str">
        <f t="shared" si="3"/>
        <v>add_trait_species 1 trait_plasmic</v>
      </c>
      <c r="E267" s="693"/>
      <c r="F267" s="207" t="s">
        <v>2049</v>
      </c>
      <c r="G267" s="696" t="s">
        <v>2050</v>
      </c>
    </row>
    <row r="268" ht="25.5" spans="1:7">
      <c r="A268" s="500"/>
      <c r="B268" s="500">
        <v>42</v>
      </c>
      <c r="C268" s="696" t="s">
        <v>2051</v>
      </c>
      <c r="D268" s="693" t="str">
        <f t="shared" si="3"/>
        <v>add_trait_species 1 trait_exd</v>
      </c>
      <c r="E268" s="693"/>
      <c r="F268" s="703" t="s">
        <v>2052</v>
      </c>
      <c r="G268" s="696" t="s">
        <v>2053</v>
      </c>
    </row>
    <row r="269" spans="1:7">
      <c r="A269" s="500"/>
      <c r="B269" s="500">
        <v>43</v>
      </c>
      <c r="C269" s="696" t="s">
        <v>2054</v>
      </c>
      <c r="D269" s="693" t="str">
        <f t="shared" si="3"/>
        <v>add_trait_species 1 trait_self_modified</v>
      </c>
      <c r="E269" s="693"/>
      <c r="F269" s="207" t="s">
        <v>2055</v>
      </c>
      <c r="G269" s="696" t="s">
        <v>2056</v>
      </c>
    </row>
    <row r="270" spans="1:7">
      <c r="A270" s="500"/>
      <c r="B270" s="500">
        <v>44</v>
      </c>
      <c r="C270" s="696" t="s">
        <v>2057</v>
      </c>
      <c r="D270" s="693" t="str">
        <f t="shared" si="3"/>
        <v>add_trait_species 1 trait_cetanas_prisoner</v>
      </c>
      <c r="E270" s="693"/>
      <c r="F270" s="207" t="s">
        <v>2058</v>
      </c>
      <c r="G270" s="696" t="s">
        <v>2059</v>
      </c>
    </row>
    <row r="271" spans="1:7">
      <c r="A271" s="500"/>
      <c r="B271" s="500">
        <v>45</v>
      </c>
      <c r="C271" s="269" t="s">
        <v>2060</v>
      </c>
      <c r="D271" s="693" t="str">
        <f t="shared" si="3"/>
        <v>add_trait_species 1 trait_brainslug</v>
      </c>
      <c r="E271" s="693"/>
      <c r="F271" s="207" t="s">
        <v>2061</v>
      </c>
      <c r="G271" s="269" t="s">
        <v>2062</v>
      </c>
    </row>
    <row r="272" spans="1:7">
      <c r="A272" s="500"/>
      <c r="B272" s="500">
        <v>46</v>
      </c>
      <c r="C272" s="696" t="s">
        <v>2063</v>
      </c>
      <c r="D272" s="693" t="str">
        <f t="shared" si="3"/>
        <v>add_trait_species 1 trait_enigmatic_intelligence</v>
      </c>
      <c r="E272" s="693"/>
      <c r="F272" s="207" t="s">
        <v>2064</v>
      </c>
      <c r="G272" s="269" t="s">
        <v>2065</v>
      </c>
    </row>
    <row r="273" spans="1:7">
      <c r="A273" s="500"/>
      <c r="B273" s="500">
        <v>47</v>
      </c>
      <c r="C273" s="696" t="s">
        <v>2066</v>
      </c>
      <c r="D273" s="693" t="str">
        <f t="shared" si="3"/>
        <v>add_trait_species 1 trait_enigmatic_intelligence_poor</v>
      </c>
      <c r="E273" s="693"/>
      <c r="F273" s="207" t="s">
        <v>2067</v>
      </c>
      <c r="G273" s="269" t="s">
        <v>2068</v>
      </c>
    </row>
    <row r="274" spans="1:7">
      <c r="A274" s="500"/>
      <c r="B274" s="500">
        <v>48</v>
      </c>
      <c r="C274" s="696" t="s">
        <v>2069</v>
      </c>
      <c r="D274" s="693" t="str">
        <f t="shared" si="3"/>
        <v>add_trait_species 1 trait_enigmatic_intelligence_failed</v>
      </c>
      <c r="E274" s="693"/>
      <c r="F274" s="207" t="s">
        <v>2070</v>
      </c>
      <c r="G274" s="269" t="s">
        <v>2071</v>
      </c>
    </row>
  </sheetData>
  <mergeCells count="284">
    <mergeCell ref="A1:G1"/>
    <mergeCell ref="A2:B2"/>
    <mergeCell ref="F2:G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A4:A24"/>
    <mergeCell ref="A25:A35"/>
    <mergeCell ref="A36:A89"/>
    <mergeCell ref="A90:A108"/>
    <mergeCell ref="A109:A123"/>
    <mergeCell ref="A124:A158"/>
    <mergeCell ref="A159:A217"/>
    <mergeCell ref="A218:A226"/>
    <mergeCell ref="A227:A274"/>
  </mergeCells>
  <dataValidations count="1">
    <dataValidation type="list" allowBlank="1" showInputMessage="1" showErrorMessage="1" sqref="C2">
      <formula1>"add_trait_species,remove_trait_species"</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81"/>
  <sheetViews>
    <sheetView zoomScale="85" zoomScaleNormal="85" workbookViewId="0">
      <pane ySplit="3" topLeftCell="A4" activePane="bottomLeft" state="frozen"/>
      <selection/>
      <selection pane="bottomLeft" activeCell="O23" sqref="O23"/>
    </sheetView>
  </sheetViews>
  <sheetFormatPr defaultColWidth="9" defaultRowHeight="14.25"/>
  <cols>
    <col min="1" max="1" width="7.625" style="645" customWidth="1"/>
    <col min="2" max="2" width="24.25" customWidth="1"/>
    <col min="3" max="3" width="8.58333333333333" customWidth="1"/>
    <col min="4" max="4" width="8.59166666666667" customWidth="1"/>
    <col min="5" max="5" width="8.58333333333333" customWidth="1"/>
    <col min="6" max="6" width="59.625" customWidth="1"/>
    <col min="7" max="11" width="7.625" customWidth="1"/>
    <col min="12" max="12" width="60.25" customWidth="1"/>
    <col min="13" max="13" width="39.5" customWidth="1"/>
  </cols>
  <sheetData>
    <row r="1" ht="50" customHeight="1" spans="1:13">
      <c r="A1" s="646" t="s">
        <v>2072</v>
      </c>
      <c r="B1" s="354"/>
      <c r="C1" s="354"/>
      <c r="D1" s="354"/>
      <c r="E1" s="354"/>
      <c r="F1" s="354"/>
      <c r="G1" s="354"/>
      <c r="H1" s="354"/>
      <c r="I1" s="354"/>
      <c r="J1" s="354"/>
      <c r="K1" s="354"/>
      <c r="L1" s="354"/>
      <c r="M1" s="354"/>
    </row>
    <row r="2" ht="40" customHeight="1" spans="1:13">
      <c r="A2" s="58" t="s">
        <v>1330</v>
      </c>
      <c r="B2" s="59"/>
      <c r="C2" s="59" t="s">
        <v>2073</v>
      </c>
      <c r="D2" s="59"/>
      <c r="E2" s="59"/>
      <c r="F2" s="59" t="s">
        <v>2074</v>
      </c>
      <c r="G2" s="59">
        <v>0</v>
      </c>
      <c r="H2" s="59"/>
      <c r="I2" s="59"/>
      <c r="J2" s="663" t="s">
        <v>2075</v>
      </c>
      <c r="K2" s="664"/>
      <c r="L2" s="664"/>
      <c r="M2" s="664"/>
    </row>
    <row r="3" ht="25" customHeight="1" spans="1:13">
      <c r="A3" s="647" t="s">
        <v>453</v>
      </c>
      <c r="B3" s="647" t="s">
        <v>563</v>
      </c>
      <c r="C3" s="647" t="s">
        <v>2076</v>
      </c>
      <c r="D3" s="647" t="s">
        <v>2077</v>
      </c>
      <c r="E3" s="647" t="s">
        <v>2078</v>
      </c>
      <c r="F3" s="647" t="s">
        <v>1335</v>
      </c>
      <c r="G3" s="647" t="s">
        <v>2079</v>
      </c>
      <c r="H3" s="647" t="s">
        <v>2080</v>
      </c>
      <c r="I3" s="647" t="s">
        <v>2081</v>
      </c>
      <c r="J3" s="647" t="s">
        <v>2082</v>
      </c>
      <c r="K3" s="647" t="s">
        <v>2083</v>
      </c>
      <c r="L3" s="647" t="s">
        <v>152</v>
      </c>
      <c r="M3" s="647" t="s">
        <v>153</v>
      </c>
    </row>
    <row r="4" ht="22.5" spans="1:13">
      <c r="A4" s="648">
        <v>1</v>
      </c>
      <c r="B4" s="649" t="s">
        <v>2084</v>
      </c>
      <c r="C4" s="650"/>
      <c r="D4" s="651" t="s">
        <v>2085</v>
      </c>
      <c r="E4" s="650"/>
      <c r="F4" s="652" t="str">
        <f>_xlfn.CONCAT($C$2," ",$G$2," ",M4)</f>
        <v>add_trait_leader 0 trait_ruler_corvette_focus</v>
      </c>
      <c r="G4" s="653" t="s">
        <v>2086</v>
      </c>
      <c r="H4" s="654" t="s">
        <v>2085</v>
      </c>
      <c r="I4" s="665"/>
      <c r="J4" s="654" t="s">
        <v>2085</v>
      </c>
      <c r="K4" s="666" t="s">
        <v>2087</v>
      </c>
      <c r="L4" s="667" t="s">
        <v>2088</v>
      </c>
      <c r="M4" s="668" t="s">
        <v>2089</v>
      </c>
    </row>
    <row r="5" ht="22.5" spans="1:13">
      <c r="A5" s="655">
        <v>2</v>
      </c>
      <c r="B5" s="656" t="s">
        <v>2090</v>
      </c>
      <c r="C5" s="657"/>
      <c r="D5" s="658" t="s">
        <v>2085</v>
      </c>
      <c r="E5" s="657"/>
      <c r="F5" s="659" t="str">
        <f>_xlfn.CONCAT($C$2," ",$G$2," ",M5)</f>
        <v>add_trait_leader 0 trait_ruler_destroyer_focus</v>
      </c>
      <c r="G5" s="660" t="s">
        <v>2086</v>
      </c>
      <c r="H5" s="661" t="s">
        <v>2085</v>
      </c>
      <c r="I5" s="669"/>
      <c r="J5" s="661" t="s">
        <v>2085</v>
      </c>
      <c r="K5" s="666" t="s">
        <v>2087</v>
      </c>
      <c r="L5" s="670" t="s">
        <v>2091</v>
      </c>
      <c r="M5" s="671" t="s">
        <v>2092</v>
      </c>
    </row>
    <row r="6" ht="22.5" spans="1:13">
      <c r="A6" s="655">
        <v>3</v>
      </c>
      <c r="B6" s="656" t="s">
        <v>2093</v>
      </c>
      <c r="C6" s="657"/>
      <c r="D6" s="658" t="s">
        <v>2085</v>
      </c>
      <c r="E6" s="657"/>
      <c r="F6" s="659" t="str">
        <f>_xlfn.CONCAT($C$2," ",$G$2," ",M6)</f>
        <v>add_trait_leader 0 trait_ruler_cruiser_focus</v>
      </c>
      <c r="G6" s="660" t="s">
        <v>2086</v>
      </c>
      <c r="H6" s="661" t="s">
        <v>2085</v>
      </c>
      <c r="I6" s="669"/>
      <c r="J6" s="661" t="s">
        <v>2085</v>
      </c>
      <c r="K6" s="666" t="s">
        <v>2087</v>
      </c>
      <c r="L6" s="670" t="s">
        <v>2094</v>
      </c>
      <c r="M6" s="671" t="s">
        <v>2095</v>
      </c>
    </row>
    <row r="7" ht="22.5" spans="1:13">
      <c r="A7" s="655">
        <v>4</v>
      </c>
      <c r="B7" s="656" t="s">
        <v>2096</v>
      </c>
      <c r="C7" s="657"/>
      <c r="D7" s="658" t="s">
        <v>2085</v>
      </c>
      <c r="E7" s="657"/>
      <c r="F7" s="659" t="str">
        <f>_xlfn.CONCAT($C$2," ",$G$2," ",M7)</f>
        <v>add_trait_leader 0 trait_ruler_battleship_focus</v>
      </c>
      <c r="G7" s="660" t="s">
        <v>2086</v>
      </c>
      <c r="H7" s="661" t="s">
        <v>2085</v>
      </c>
      <c r="I7" s="669"/>
      <c r="J7" s="661" t="s">
        <v>2085</v>
      </c>
      <c r="K7" s="666" t="s">
        <v>2087</v>
      </c>
      <c r="L7" s="670" t="s">
        <v>2097</v>
      </c>
      <c r="M7" s="671" t="s">
        <v>2098</v>
      </c>
    </row>
    <row r="8" ht="26.25" spans="1:13">
      <c r="A8" s="655">
        <v>5</v>
      </c>
      <c r="B8" s="656" t="s">
        <v>2099</v>
      </c>
      <c r="C8" s="657"/>
      <c r="D8" s="658" t="s">
        <v>2085</v>
      </c>
      <c r="E8" s="657"/>
      <c r="F8" s="659" t="str">
        <f t="shared" ref="F8:F71" si="0">_xlfn.CONCAT($C$2," ",$G$2," ",M8)</f>
        <v>add_trait_leader 0 leader_trait_fleet_logistician</v>
      </c>
      <c r="G8" s="660" t="s">
        <v>2086</v>
      </c>
      <c r="H8" s="662"/>
      <c r="I8" s="669"/>
      <c r="J8" s="661" t="s">
        <v>2085</v>
      </c>
      <c r="K8" s="666" t="s">
        <v>2087</v>
      </c>
      <c r="L8" s="670" t="s">
        <v>2100</v>
      </c>
      <c r="M8" s="671" t="s">
        <v>2101</v>
      </c>
    </row>
    <row r="9" ht="22.5" spans="1:13">
      <c r="A9" s="655">
        <v>6</v>
      </c>
      <c r="B9" s="656" t="s">
        <v>2102</v>
      </c>
      <c r="C9" s="657"/>
      <c r="D9" s="658" t="s">
        <v>2085</v>
      </c>
      <c r="E9" s="657"/>
      <c r="F9" s="659" t="str">
        <f t="shared" si="0"/>
        <v>add_trait_leader 0 leader_trait_skirmisher</v>
      </c>
      <c r="G9" s="660" t="s">
        <v>2086</v>
      </c>
      <c r="H9" s="661" t="s">
        <v>2085</v>
      </c>
      <c r="I9" s="669"/>
      <c r="J9" s="669"/>
      <c r="K9" s="666" t="s">
        <v>2087</v>
      </c>
      <c r="L9" s="670" t="s">
        <v>2103</v>
      </c>
      <c r="M9" s="671" t="s">
        <v>2104</v>
      </c>
    </row>
    <row r="10" ht="22.5" spans="1:13">
      <c r="A10" s="655">
        <v>7</v>
      </c>
      <c r="B10" s="656"/>
      <c r="C10" s="657"/>
      <c r="D10" s="658" t="s">
        <v>2085</v>
      </c>
      <c r="E10" s="657"/>
      <c r="F10" s="659" t="str">
        <f t="shared" si="0"/>
        <v>add_trait_leader 0 leader_trait_skirmisher_2</v>
      </c>
      <c r="G10" s="660" t="s">
        <v>2086</v>
      </c>
      <c r="H10" s="661" t="s">
        <v>2085</v>
      </c>
      <c r="I10" s="669"/>
      <c r="J10" s="669"/>
      <c r="K10" s="666" t="s">
        <v>2105</v>
      </c>
      <c r="L10" s="670" t="s">
        <v>2106</v>
      </c>
      <c r="M10" s="671" t="s">
        <v>2107</v>
      </c>
    </row>
    <row r="11" ht="25.5" spans="1:13">
      <c r="A11" s="655">
        <v>8</v>
      </c>
      <c r="B11" s="656" t="s">
        <v>2108</v>
      </c>
      <c r="C11" s="657"/>
      <c r="D11" s="658" t="s">
        <v>2085</v>
      </c>
      <c r="E11" s="657"/>
      <c r="F11" s="659" t="str">
        <f t="shared" si="0"/>
        <v>add_trait_leader 0 leader_trait_aggressive</v>
      </c>
      <c r="G11" s="660" t="s">
        <v>2086</v>
      </c>
      <c r="H11" s="662"/>
      <c r="I11" s="669"/>
      <c r="J11" s="669"/>
      <c r="K11" s="666" t="s">
        <v>2087</v>
      </c>
      <c r="L11" s="670" t="s">
        <v>2109</v>
      </c>
      <c r="M11" s="671" t="s">
        <v>2110</v>
      </c>
    </row>
    <row r="12" ht="25.5" spans="1:13">
      <c r="A12" s="655">
        <v>9</v>
      </c>
      <c r="B12" s="656"/>
      <c r="C12" s="657"/>
      <c r="D12" s="658" t="s">
        <v>2085</v>
      </c>
      <c r="E12" s="657"/>
      <c r="F12" s="659" t="str">
        <f t="shared" si="0"/>
        <v>add_trait_leader 0 leader_trait_aggressive_2</v>
      </c>
      <c r="G12" s="660" t="s">
        <v>2086</v>
      </c>
      <c r="H12" s="662"/>
      <c r="I12" s="669"/>
      <c r="J12" s="669"/>
      <c r="K12" s="666" t="s">
        <v>2105</v>
      </c>
      <c r="L12" s="670" t="s">
        <v>2111</v>
      </c>
      <c r="M12" s="671" t="s">
        <v>2112</v>
      </c>
    </row>
    <row r="13" ht="25.5" spans="1:13">
      <c r="A13" s="655">
        <v>10</v>
      </c>
      <c r="B13" s="656" t="s">
        <v>2113</v>
      </c>
      <c r="C13" s="657"/>
      <c r="D13" s="658" t="s">
        <v>2085</v>
      </c>
      <c r="E13" s="657"/>
      <c r="F13" s="659" t="str">
        <f t="shared" si="0"/>
        <v>add_trait_leader 0 leader_trait_cautious</v>
      </c>
      <c r="G13" s="660" t="s">
        <v>2086</v>
      </c>
      <c r="H13" s="662"/>
      <c r="I13" s="669"/>
      <c r="J13" s="669"/>
      <c r="K13" s="666" t="s">
        <v>2087</v>
      </c>
      <c r="L13" s="670" t="s">
        <v>2114</v>
      </c>
      <c r="M13" s="671" t="s">
        <v>2115</v>
      </c>
    </row>
    <row r="14" ht="25.5" spans="1:13">
      <c r="A14" s="655">
        <v>11</v>
      </c>
      <c r="B14" s="656"/>
      <c r="C14" s="657"/>
      <c r="D14" s="658" t="s">
        <v>2085</v>
      </c>
      <c r="E14" s="657"/>
      <c r="F14" s="659" t="str">
        <f t="shared" si="0"/>
        <v>add_trait_leader 0 leader_trait_cautious_2</v>
      </c>
      <c r="G14" s="660" t="s">
        <v>2086</v>
      </c>
      <c r="H14" s="662"/>
      <c r="I14" s="669"/>
      <c r="J14" s="669"/>
      <c r="K14" s="666" t="s">
        <v>2105</v>
      </c>
      <c r="L14" s="670" t="s">
        <v>2116</v>
      </c>
      <c r="M14" s="671" t="s">
        <v>2117</v>
      </c>
    </row>
    <row r="15" ht="25.5" spans="1:13">
      <c r="A15" s="655">
        <v>12</v>
      </c>
      <c r="B15" s="656" t="s">
        <v>2118</v>
      </c>
      <c r="C15" s="657"/>
      <c r="D15" s="658" t="s">
        <v>2085</v>
      </c>
      <c r="E15" s="657"/>
      <c r="F15" s="659" t="str">
        <f t="shared" si="0"/>
        <v>add_trait_leader 0 leader_trait_unyielding</v>
      </c>
      <c r="G15" s="660" t="s">
        <v>2086</v>
      </c>
      <c r="H15" s="662"/>
      <c r="I15" s="669"/>
      <c r="J15" s="669"/>
      <c r="K15" s="666" t="s">
        <v>2087</v>
      </c>
      <c r="L15" s="670" t="s">
        <v>2119</v>
      </c>
      <c r="M15" s="671" t="s">
        <v>2120</v>
      </c>
    </row>
    <row r="16" ht="25.5" spans="1:13">
      <c r="A16" s="655">
        <v>13</v>
      </c>
      <c r="B16" s="656"/>
      <c r="C16" s="657"/>
      <c r="D16" s="658" t="s">
        <v>2085</v>
      </c>
      <c r="E16" s="657"/>
      <c r="F16" s="659" t="str">
        <f t="shared" si="0"/>
        <v>add_trait_leader 0 leader_trait_unyielding_2</v>
      </c>
      <c r="G16" s="660" t="s">
        <v>2086</v>
      </c>
      <c r="H16" s="662"/>
      <c r="I16" s="669"/>
      <c r="J16" s="669"/>
      <c r="K16" s="666" t="s">
        <v>2105</v>
      </c>
      <c r="L16" s="670" t="s">
        <v>2121</v>
      </c>
      <c r="M16" s="671" t="s">
        <v>2122</v>
      </c>
    </row>
    <row r="17" ht="25.5" spans="1:13">
      <c r="A17" s="655">
        <v>14</v>
      </c>
      <c r="B17" s="656" t="s">
        <v>2123</v>
      </c>
      <c r="C17" s="657"/>
      <c r="D17" s="658" t="s">
        <v>2085</v>
      </c>
      <c r="E17" s="657"/>
      <c r="F17" s="659" t="str">
        <f t="shared" si="0"/>
        <v>add_trait_leader 0 leader_trait_engineer</v>
      </c>
      <c r="G17" s="660" t="s">
        <v>2086</v>
      </c>
      <c r="H17" s="662"/>
      <c r="I17" s="669"/>
      <c r="J17" s="669"/>
      <c r="K17" s="666" t="s">
        <v>2087</v>
      </c>
      <c r="L17" s="670" t="s">
        <v>2124</v>
      </c>
      <c r="M17" s="671" t="s">
        <v>2125</v>
      </c>
    </row>
    <row r="18" ht="25.5" spans="1:13">
      <c r="A18" s="655">
        <v>15</v>
      </c>
      <c r="B18" s="656"/>
      <c r="C18" s="657"/>
      <c r="D18" s="658" t="s">
        <v>2085</v>
      </c>
      <c r="E18" s="657"/>
      <c r="F18" s="659" t="str">
        <f t="shared" si="0"/>
        <v>add_trait_leader 0 leader_trait_engineer_2</v>
      </c>
      <c r="G18" s="660" t="s">
        <v>2086</v>
      </c>
      <c r="H18" s="662"/>
      <c r="I18" s="669"/>
      <c r="J18" s="669"/>
      <c r="K18" s="666" t="s">
        <v>2105</v>
      </c>
      <c r="L18" s="670" t="s">
        <v>2126</v>
      </c>
      <c r="M18" s="671" t="s">
        <v>2127</v>
      </c>
    </row>
    <row r="19" ht="25.5" spans="1:13">
      <c r="A19" s="655">
        <v>16</v>
      </c>
      <c r="B19" s="656" t="s">
        <v>2128</v>
      </c>
      <c r="C19" s="657"/>
      <c r="D19" s="658" t="s">
        <v>2085</v>
      </c>
      <c r="E19" s="657"/>
      <c r="F19" s="659" t="str">
        <f t="shared" si="0"/>
        <v>add_trait_leader 0 leader_trait_trickster</v>
      </c>
      <c r="G19" s="660" t="s">
        <v>2086</v>
      </c>
      <c r="H19" s="662"/>
      <c r="I19" s="669"/>
      <c r="J19" s="669"/>
      <c r="K19" s="666" t="s">
        <v>2087</v>
      </c>
      <c r="L19" s="670" t="s">
        <v>2129</v>
      </c>
      <c r="M19" s="671" t="s">
        <v>2130</v>
      </c>
    </row>
    <row r="20" ht="25.5" spans="1:13">
      <c r="A20" s="655">
        <v>17</v>
      </c>
      <c r="B20" s="656"/>
      <c r="C20" s="657"/>
      <c r="D20" s="658" t="s">
        <v>2085</v>
      </c>
      <c r="E20" s="657"/>
      <c r="F20" s="659" t="str">
        <f t="shared" si="0"/>
        <v>add_trait_leader 0 leader_trait_trickster_2</v>
      </c>
      <c r="G20" s="660" t="s">
        <v>2086</v>
      </c>
      <c r="H20" s="662"/>
      <c r="I20" s="669"/>
      <c r="J20" s="669"/>
      <c r="K20" s="666" t="s">
        <v>2105</v>
      </c>
      <c r="L20" s="670" t="s">
        <v>2131</v>
      </c>
      <c r="M20" s="671" t="s">
        <v>2132</v>
      </c>
    </row>
    <row r="21" ht="25.5" spans="1:13">
      <c r="A21" s="655">
        <v>18</v>
      </c>
      <c r="B21" s="656" t="s">
        <v>2133</v>
      </c>
      <c r="C21" s="657"/>
      <c r="D21" s="658" t="s">
        <v>2085</v>
      </c>
      <c r="E21" s="657"/>
      <c r="F21" s="659" t="str">
        <f t="shared" si="0"/>
        <v>add_trait_leader 0 leader_trait_wrecker</v>
      </c>
      <c r="G21" s="660" t="s">
        <v>2134</v>
      </c>
      <c r="H21" s="662"/>
      <c r="I21" s="669"/>
      <c r="J21" s="669"/>
      <c r="K21" s="666" t="s">
        <v>2087</v>
      </c>
      <c r="L21" s="670" t="s">
        <v>2135</v>
      </c>
      <c r="M21" s="671" t="s">
        <v>2136</v>
      </c>
    </row>
    <row r="22" ht="25.5" spans="1:13">
      <c r="A22" s="655">
        <v>19</v>
      </c>
      <c r="B22" s="656"/>
      <c r="C22" s="657"/>
      <c r="D22" s="658" t="s">
        <v>2085</v>
      </c>
      <c r="E22" s="657"/>
      <c r="F22" s="659" t="str">
        <f t="shared" si="0"/>
        <v>add_trait_leader 0 leader_trait_wrecker_2</v>
      </c>
      <c r="G22" s="660" t="s">
        <v>2134</v>
      </c>
      <c r="H22" s="662"/>
      <c r="I22" s="669"/>
      <c r="J22" s="669"/>
      <c r="K22" s="666" t="s">
        <v>2105</v>
      </c>
      <c r="L22" s="670" t="s">
        <v>2137</v>
      </c>
      <c r="M22" s="671" t="s">
        <v>2138</v>
      </c>
    </row>
    <row r="23" ht="25.5" spans="1:13">
      <c r="A23" s="655">
        <v>20</v>
      </c>
      <c r="B23" s="656"/>
      <c r="C23" s="657"/>
      <c r="D23" s="658" t="s">
        <v>2085</v>
      </c>
      <c r="E23" s="657"/>
      <c r="F23" s="659" t="str">
        <f t="shared" si="0"/>
        <v>add_trait_leader 0 leader_trait_wrecker_3</v>
      </c>
      <c r="G23" s="660" t="s">
        <v>2134</v>
      </c>
      <c r="H23" s="662"/>
      <c r="I23" s="669"/>
      <c r="J23" s="669"/>
      <c r="K23" s="666" t="s">
        <v>2139</v>
      </c>
      <c r="L23" s="670" t="s">
        <v>2140</v>
      </c>
      <c r="M23" s="671" t="s">
        <v>2141</v>
      </c>
    </row>
    <row r="24" ht="25.5" spans="1:13">
      <c r="A24" s="655">
        <v>21</v>
      </c>
      <c r="B24" s="656" t="s">
        <v>2142</v>
      </c>
      <c r="C24" s="657"/>
      <c r="D24" s="658" t="s">
        <v>2085</v>
      </c>
      <c r="E24" s="657"/>
      <c r="F24" s="659" t="str">
        <f t="shared" si="0"/>
        <v>add_trait_leader 0 leader_trait_annihilator</v>
      </c>
      <c r="G24" s="660" t="s">
        <v>2134</v>
      </c>
      <c r="H24" s="662"/>
      <c r="I24" s="669"/>
      <c r="J24" s="669"/>
      <c r="K24" s="666" t="s">
        <v>2087</v>
      </c>
      <c r="L24" s="670" t="s">
        <v>2143</v>
      </c>
      <c r="M24" s="671" t="s">
        <v>2144</v>
      </c>
    </row>
    <row r="25" ht="25.5" spans="1:13">
      <c r="A25" s="655">
        <v>22</v>
      </c>
      <c r="B25" s="656"/>
      <c r="C25" s="657"/>
      <c r="D25" s="658" t="s">
        <v>2085</v>
      </c>
      <c r="E25" s="657"/>
      <c r="F25" s="659" t="str">
        <f t="shared" si="0"/>
        <v>add_trait_leader 0 leader_trait_annihilator_2</v>
      </c>
      <c r="G25" s="660" t="s">
        <v>2134</v>
      </c>
      <c r="H25" s="662"/>
      <c r="I25" s="669"/>
      <c r="J25" s="669"/>
      <c r="K25" s="666" t="s">
        <v>2105</v>
      </c>
      <c r="L25" s="670" t="s">
        <v>2145</v>
      </c>
      <c r="M25" s="671" t="s">
        <v>2146</v>
      </c>
    </row>
    <row r="26" ht="25.5" spans="1:13">
      <c r="A26" s="655">
        <v>23</v>
      </c>
      <c r="B26" s="656"/>
      <c r="C26" s="657"/>
      <c r="D26" s="658" t="s">
        <v>2085</v>
      </c>
      <c r="E26" s="657"/>
      <c r="F26" s="659" t="str">
        <f t="shared" si="0"/>
        <v>add_trait_leader 0 leader_trait_annihilator_3</v>
      </c>
      <c r="G26" s="660" t="s">
        <v>2134</v>
      </c>
      <c r="H26" s="662"/>
      <c r="I26" s="669"/>
      <c r="J26" s="669"/>
      <c r="K26" s="666" t="s">
        <v>2139</v>
      </c>
      <c r="L26" s="670" t="s">
        <v>2147</v>
      </c>
      <c r="M26" s="671" t="s">
        <v>2148</v>
      </c>
    </row>
    <row r="27" ht="25.5" spans="1:13">
      <c r="A27" s="655">
        <v>24</v>
      </c>
      <c r="B27" s="656" t="s">
        <v>2149</v>
      </c>
      <c r="C27" s="657"/>
      <c r="D27" s="658" t="s">
        <v>2085</v>
      </c>
      <c r="E27" s="657"/>
      <c r="F27" s="659" t="str">
        <f t="shared" si="0"/>
        <v>add_trait_leader 0 leader_trait_artillerist</v>
      </c>
      <c r="G27" s="660" t="s">
        <v>2134</v>
      </c>
      <c r="H27" s="662"/>
      <c r="I27" s="669"/>
      <c r="J27" s="669"/>
      <c r="K27" s="666" t="s">
        <v>2087</v>
      </c>
      <c r="L27" s="670" t="s">
        <v>2150</v>
      </c>
      <c r="M27" s="671" t="s">
        <v>2151</v>
      </c>
    </row>
    <row r="28" ht="25.5" spans="1:13">
      <c r="A28" s="655">
        <v>25</v>
      </c>
      <c r="B28" s="656"/>
      <c r="C28" s="657"/>
      <c r="D28" s="658" t="s">
        <v>2085</v>
      </c>
      <c r="E28" s="657"/>
      <c r="F28" s="659" t="str">
        <f t="shared" si="0"/>
        <v>add_trait_leader 0 leader_trait_artillerist_2</v>
      </c>
      <c r="G28" s="660" t="s">
        <v>2134</v>
      </c>
      <c r="H28" s="662"/>
      <c r="I28" s="669"/>
      <c r="J28" s="669"/>
      <c r="K28" s="666" t="s">
        <v>2105</v>
      </c>
      <c r="L28" s="670" t="s">
        <v>2152</v>
      </c>
      <c r="M28" s="671" t="s">
        <v>2153</v>
      </c>
    </row>
    <row r="29" ht="25.5" spans="1:13">
      <c r="A29" s="655">
        <v>26</v>
      </c>
      <c r="B29" s="656"/>
      <c r="C29" s="657"/>
      <c r="D29" s="658" t="s">
        <v>2085</v>
      </c>
      <c r="E29" s="657"/>
      <c r="F29" s="659" t="str">
        <f t="shared" si="0"/>
        <v>add_trait_leader 0 leader_trait_artillerist_3</v>
      </c>
      <c r="G29" s="660" t="s">
        <v>2134</v>
      </c>
      <c r="H29" s="662"/>
      <c r="I29" s="669"/>
      <c r="J29" s="669"/>
      <c r="K29" s="666" t="s">
        <v>2139</v>
      </c>
      <c r="L29" s="670" t="s">
        <v>2154</v>
      </c>
      <c r="M29" s="671" t="s">
        <v>2155</v>
      </c>
    </row>
    <row r="30" ht="25.5" spans="1:13">
      <c r="A30" s="655">
        <v>27</v>
      </c>
      <c r="B30" s="656" t="s">
        <v>2156</v>
      </c>
      <c r="C30" s="657"/>
      <c r="D30" s="658" t="s">
        <v>2085</v>
      </c>
      <c r="E30" s="657"/>
      <c r="F30" s="659" t="str">
        <f t="shared" si="0"/>
        <v>add_trait_leader 0 leader_trait_commanding_presence</v>
      </c>
      <c r="G30" s="660" t="s">
        <v>2134</v>
      </c>
      <c r="H30" s="662"/>
      <c r="I30" s="669"/>
      <c r="J30" s="669"/>
      <c r="K30" s="666" t="s">
        <v>2087</v>
      </c>
      <c r="L30" s="670" t="s">
        <v>2157</v>
      </c>
      <c r="M30" s="671" t="s">
        <v>2158</v>
      </c>
    </row>
    <row r="31" ht="25.5" spans="1:13">
      <c r="A31" s="655">
        <v>28</v>
      </c>
      <c r="B31" s="656"/>
      <c r="C31" s="657"/>
      <c r="D31" s="658" t="s">
        <v>2085</v>
      </c>
      <c r="E31" s="657"/>
      <c r="F31" s="659" t="str">
        <f t="shared" si="0"/>
        <v>add_trait_leader 0 leader_trait_commanding_presence_2</v>
      </c>
      <c r="G31" s="660" t="s">
        <v>2134</v>
      </c>
      <c r="H31" s="662"/>
      <c r="I31" s="669"/>
      <c r="J31" s="669"/>
      <c r="K31" s="666" t="s">
        <v>2105</v>
      </c>
      <c r="L31" s="670" t="s">
        <v>2159</v>
      </c>
      <c r="M31" s="671" t="s">
        <v>2160</v>
      </c>
    </row>
    <row r="32" ht="25.5" spans="1:13">
      <c r="A32" s="655">
        <v>29</v>
      </c>
      <c r="B32" s="656"/>
      <c r="C32" s="657"/>
      <c r="D32" s="658" t="s">
        <v>2085</v>
      </c>
      <c r="E32" s="657"/>
      <c r="F32" s="659" t="str">
        <f t="shared" si="0"/>
        <v>add_trait_leader 0 leader_trait_commanding_presence_3</v>
      </c>
      <c r="G32" s="660" t="s">
        <v>2134</v>
      </c>
      <c r="H32" s="662"/>
      <c r="I32" s="669"/>
      <c r="J32" s="669"/>
      <c r="K32" s="666" t="s">
        <v>2139</v>
      </c>
      <c r="L32" s="670" t="s">
        <v>2161</v>
      </c>
      <c r="M32" s="671" t="s">
        <v>2162</v>
      </c>
    </row>
    <row r="33" ht="25.5" spans="1:13">
      <c r="A33" s="655">
        <v>30</v>
      </c>
      <c r="B33" s="656" t="s">
        <v>2163</v>
      </c>
      <c r="C33" s="657"/>
      <c r="D33" s="658" t="s">
        <v>2085</v>
      </c>
      <c r="E33" s="657"/>
      <c r="F33" s="659" t="str">
        <f t="shared" si="0"/>
        <v>add_trait_leader 0 leader_trait_corsair</v>
      </c>
      <c r="G33" s="660" t="s">
        <v>2134</v>
      </c>
      <c r="H33" s="662"/>
      <c r="I33" s="669"/>
      <c r="J33" s="669"/>
      <c r="K33" s="666" t="s">
        <v>2087</v>
      </c>
      <c r="L33" s="670" t="s">
        <v>2164</v>
      </c>
      <c r="M33" s="671" t="s">
        <v>2165</v>
      </c>
    </row>
    <row r="34" ht="25.5" spans="1:13">
      <c r="A34" s="655">
        <v>31</v>
      </c>
      <c r="B34" s="656"/>
      <c r="C34" s="657"/>
      <c r="D34" s="658" t="s">
        <v>2085</v>
      </c>
      <c r="E34" s="657"/>
      <c r="F34" s="659" t="str">
        <f t="shared" si="0"/>
        <v>add_trait_leader 0 leader_trait_corsair_2</v>
      </c>
      <c r="G34" s="660" t="s">
        <v>2134</v>
      </c>
      <c r="H34" s="662"/>
      <c r="I34" s="669"/>
      <c r="J34" s="669"/>
      <c r="K34" s="666" t="s">
        <v>2105</v>
      </c>
      <c r="L34" s="670" t="s">
        <v>2166</v>
      </c>
      <c r="M34" s="671" t="s">
        <v>2167</v>
      </c>
    </row>
    <row r="35" ht="25.5" spans="1:13">
      <c r="A35" s="655">
        <v>32</v>
      </c>
      <c r="B35" s="656"/>
      <c r="C35" s="657"/>
      <c r="D35" s="658" t="s">
        <v>2085</v>
      </c>
      <c r="E35" s="657"/>
      <c r="F35" s="659" t="str">
        <f t="shared" si="0"/>
        <v>add_trait_leader 0 leader_trait_corsair_3</v>
      </c>
      <c r="G35" s="660" t="s">
        <v>2134</v>
      </c>
      <c r="H35" s="662"/>
      <c r="I35" s="669"/>
      <c r="J35" s="669"/>
      <c r="K35" s="666" t="s">
        <v>2139</v>
      </c>
      <c r="L35" s="670" t="s">
        <v>2168</v>
      </c>
      <c r="M35" s="671" t="s">
        <v>2169</v>
      </c>
    </row>
    <row r="36" ht="25.5" spans="1:13">
      <c r="A36" s="655">
        <v>33</v>
      </c>
      <c r="B36" s="656" t="s">
        <v>2170</v>
      </c>
      <c r="C36" s="657"/>
      <c r="D36" s="658" t="s">
        <v>2085</v>
      </c>
      <c r="E36" s="657"/>
      <c r="F36" s="659" t="str">
        <f t="shared" si="0"/>
        <v>add_trait_leader 0 leader_trait_demolisher</v>
      </c>
      <c r="G36" s="660" t="s">
        <v>2134</v>
      </c>
      <c r="H36" s="662"/>
      <c r="I36" s="669"/>
      <c r="J36" s="669"/>
      <c r="K36" s="666" t="s">
        <v>2087</v>
      </c>
      <c r="L36" s="670" t="s">
        <v>2171</v>
      </c>
      <c r="M36" s="671" t="s">
        <v>2172</v>
      </c>
    </row>
    <row r="37" ht="25.5" spans="1:13">
      <c r="A37" s="655">
        <v>34</v>
      </c>
      <c r="B37" s="656"/>
      <c r="C37" s="657"/>
      <c r="D37" s="658" t="s">
        <v>2085</v>
      </c>
      <c r="E37" s="657"/>
      <c r="F37" s="659" t="str">
        <f t="shared" si="0"/>
        <v>add_trait_leader 0 leader_trait_demolisher_2</v>
      </c>
      <c r="G37" s="660" t="s">
        <v>2134</v>
      </c>
      <c r="H37" s="662"/>
      <c r="I37" s="669"/>
      <c r="J37" s="669"/>
      <c r="K37" s="666" t="s">
        <v>2105</v>
      </c>
      <c r="L37" s="670" t="s">
        <v>2173</v>
      </c>
      <c r="M37" s="671" t="s">
        <v>2174</v>
      </c>
    </row>
    <row r="38" ht="25.5" spans="1:13">
      <c r="A38" s="655">
        <v>35</v>
      </c>
      <c r="B38" s="656"/>
      <c r="C38" s="657"/>
      <c r="D38" s="658" t="s">
        <v>2085</v>
      </c>
      <c r="E38" s="657"/>
      <c r="F38" s="659" t="str">
        <f t="shared" si="0"/>
        <v>add_trait_leader 0 leader_trait_demolisher_3</v>
      </c>
      <c r="G38" s="660" t="s">
        <v>2134</v>
      </c>
      <c r="H38" s="662"/>
      <c r="I38" s="669"/>
      <c r="J38" s="669"/>
      <c r="K38" s="666" t="s">
        <v>2139</v>
      </c>
      <c r="L38" s="670" t="s">
        <v>2175</v>
      </c>
      <c r="M38" s="671" t="s">
        <v>2176</v>
      </c>
    </row>
    <row r="39" ht="25.5" spans="1:13">
      <c r="A39" s="655">
        <v>36</v>
      </c>
      <c r="B39" s="656" t="s">
        <v>2177</v>
      </c>
      <c r="C39" s="657"/>
      <c r="D39" s="658" t="s">
        <v>2085</v>
      </c>
      <c r="E39" s="657"/>
      <c r="F39" s="659" t="str">
        <f t="shared" si="0"/>
        <v>add_trait_leader 0 leader_trait_shipbreaker</v>
      </c>
      <c r="G39" s="660" t="s">
        <v>2134</v>
      </c>
      <c r="H39" s="662"/>
      <c r="I39" s="669"/>
      <c r="J39" s="669"/>
      <c r="K39" s="666" t="s">
        <v>2087</v>
      </c>
      <c r="L39" s="670" t="s">
        <v>2178</v>
      </c>
      <c r="M39" s="671" t="s">
        <v>2179</v>
      </c>
    </row>
    <row r="40" ht="25.5" spans="1:13">
      <c r="A40" s="655">
        <v>37</v>
      </c>
      <c r="B40" s="656"/>
      <c r="C40" s="657"/>
      <c r="D40" s="658" t="s">
        <v>2085</v>
      </c>
      <c r="E40" s="657"/>
      <c r="F40" s="659" t="str">
        <f t="shared" si="0"/>
        <v>add_trait_leader 0 leader_trait_shipbreaker_2</v>
      </c>
      <c r="G40" s="660" t="s">
        <v>2134</v>
      </c>
      <c r="H40" s="662"/>
      <c r="I40" s="669"/>
      <c r="J40" s="669"/>
      <c r="K40" s="666" t="s">
        <v>2105</v>
      </c>
      <c r="L40" s="670" t="s">
        <v>2180</v>
      </c>
      <c r="M40" s="671" t="s">
        <v>2181</v>
      </c>
    </row>
    <row r="41" ht="25.5" spans="1:13">
      <c r="A41" s="655">
        <v>38</v>
      </c>
      <c r="B41" s="656"/>
      <c r="C41" s="657"/>
      <c r="D41" s="658" t="s">
        <v>2085</v>
      </c>
      <c r="E41" s="657"/>
      <c r="F41" s="659" t="str">
        <f t="shared" si="0"/>
        <v>add_trait_leader 0 leader_trait_shipbreaker_3</v>
      </c>
      <c r="G41" s="660" t="s">
        <v>2134</v>
      </c>
      <c r="H41" s="662"/>
      <c r="I41" s="669"/>
      <c r="J41" s="669"/>
      <c r="K41" s="666" t="s">
        <v>2139</v>
      </c>
      <c r="L41" s="670" t="s">
        <v>2182</v>
      </c>
      <c r="M41" s="671" t="s">
        <v>2183</v>
      </c>
    </row>
    <row r="42" ht="25.5" spans="1:13">
      <c r="A42" s="655">
        <v>39</v>
      </c>
      <c r="B42" s="656" t="s">
        <v>2184</v>
      </c>
      <c r="C42" s="657"/>
      <c r="D42" s="658" t="s">
        <v>2085</v>
      </c>
      <c r="E42" s="657"/>
      <c r="F42" s="659" t="str">
        <f t="shared" si="0"/>
        <v>add_trait_leader 0 leader_trait_archaeo_specialization</v>
      </c>
      <c r="G42" s="660" t="s">
        <v>2134</v>
      </c>
      <c r="H42" s="662"/>
      <c r="I42" s="669"/>
      <c r="J42" s="669"/>
      <c r="K42" s="666" t="s">
        <v>2087</v>
      </c>
      <c r="L42" s="670" t="s">
        <v>2185</v>
      </c>
      <c r="M42" s="671" t="s">
        <v>2186</v>
      </c>
    </row>
    <row r="43" ht="25.5" spans="1:13">
      <c r="A43" s="655">
        <v>40</v>
      </c>
      <c r="B43" s="656"/>
      <c r="C43" s="657"/>
      <c r="D43" s="658" t="s">
        <v>2085</v>
      </c>
      <c r="E43" s="657"/>
      <c r="F43" s="659" t="str">
        <f t="shared" si="0"/>
        <v>add_trait_leader 0 leader_trait_archaeo_specialization_2</v>
      </c>
      <c r="G43" s="660" t="s">
        <v>2134</v>
      </c>
      <c r="H43" s="662"/>
      <c r="I43" s="669"/>
      <c r="J43" s="669"/>
      <c r="K43" s="666" t="s">
        <v>2105</v>
      </c>
      <c r="L43" s="670" t="s">
        <v>2187</v>
      </c>
      <c r="M43" s="671" t="s">
        <v>2188</v>
      </c>
    </row>
    <row r="44" ht="25.5" spans="1:13">
      <c r="A44" s="655">
        <v>41</v>
      </c>
      <c r="B44" s="656"/>
      <c r="C44" s="657"/>
      <c r="D44" s="658" t="s">
        <v>2085</v>
      </c>
      <c r="E44" s="657"/>
      <c r="F44" s="659" t="str">
        <f t="shared" si="0"/>
        <v>add_trait_leader 0 leader_trait_archaeo_specialization_3</v>
      </c>
      <c r="G44" s="660" t="s">
        <v>2134</v>
      </c>
      <c r="H44" s="662"/>
      <c r="I44" s="669"/>
      <c r="J44" s="669"/>
      <c r="K44" s="666" t="s">
        <v>2139</v>
      </c>
      <c r="L44" s="670" t="s">
        <v>2189</v>
      </c>
      <c r="M44" s="671" t="s">
        <v>2190</v>
      </c>
    </row>
    <row r="45" ht="25.5" spans="1:13">
      <c r="A45" s="655">
        <v>42</v>
      </c>
      <c r="B45" s="656" t="s">
        <v>2191</v>
      </c>
      <c r="C45" s="657"/>
      <c r="D45" s="658" t="s">
        <v>2085</v>
      </c>
      <c r="E45" s="657"/>
      <c r="F45" s="659" t="str">
        <f t="shared" si="0"/>
        <v>add_trait_leader 0 leader_trait_artillery_specialization</v>
      </c>
      <c r="G45" s="660" t="s">
        <v>2134</v>
      </c>
      <c r="H45" s="662"/>
      <c r="I45" s="669"/>
      <c r="J45" s="669"/>
      <c r="K45" s="666" t="s">
        <v>2087</v>
      </c>
      <c r="L45" s="670" t="s">
        <v>2192</v>
      </c>
      <c r="M45" s="671" t="s">
        <v>2193</v>
      </c>
    </row>
    <row r="46" ht="25.5" spans="1:13">
      <c r="A46" s="655">
        <v>43</v>
      </c>
      <c r="B46" s="656"/>
      <c r="C46" s="657"/>
      <c r="D46" s="658" t="s">
        <v>2085</v>
      </c>
      <c r="E46" s="657"/>
      <c r="F46" s="659" t="str">
        <f t="shared" si="0"/>
        <v>add_trait_leader 0 leader_trait_artillery_specialization_2</v>
      </c>
      <c r="G46" s="660" t="s">
        <v>2134</v>
      </c>
      <c r="H46" s="662"/>
      <c r="I46" s="669"/>
      <c r="J46" s="669"/>
      <c r="K46" s="666" t="s">
        <v>2105</v>
      </c>
      <c r="L46" s="670" t="s">
        <v>2194</v>
      </c>
      <c r="M46" s="671" t="s">
        <v>2195</v>
      </c>
    </row>
    <row r="47" ht="25.5" spans="1:13">
      <c r="A47" s="655">
        <v>44</v>
      </c>
      <c r="B47" s="656"/>
      <c r="C47" s="657"/>
      <c r="D47" s="658" t="s">
        <v>2085</v>
      </c>
      <c r="E47" s="657"/>
      <c r="F47" s="659" t="str">
        <f t="shared" si="0"/>
        <v>add_trait_leader 0 leader_trait_artillery_specialization_3</v>
      </c>
      <c r="G47" s="660" t="s">
        <v>2134</v>
      </c>
      <c r="H47" s="662"/>
      <c r="I47" s="669"/>
      <c r="J47" s="669"/>
      <c r="K47" s="666" t="s">
        <v>2139</v>
      </c>
      <c r="L47" s="670" t="s">
        <v>2196</v>
      </c>
      <c r="M47" s="671" t="s">
        <v>2197</v>
      </c>
    </row>
    <row r="48" ht="25.5" spans="1:13">
      <c r="A48" s="655">
        <v>45</v>
      </c>
      <c r="B48" s="656" t="s">
        <v>2198</v>
      </c>
      <c r="C48" s="657"/>
      <c r="D48" s="658" t="s">
        <v>2085</v>
      </c>
      <c r="E48" s="657"/>
      <c r="F48" s="659" t="str">
        <f t="shared" si="0"/>
        <v>add_trait_leader 0 leader_trait_carrier_specialization</v>
      </c>
      <c r="G48" s="660" t="s">
        <v>2134</v>
      </c>
      <c r="H48" s="662"/>
      <c r="I48" s="669"/>
      <c r="J48" s="669"/>
      <c r="K48" s="666" t="s">
        <v>2087</v>
      </c>
      <c r="L48" s="670" t="s">
        <v>2199</v>
      </c>
      <c r="M48" s="671" t="s">
        <v>2200</v>
      </c>
    </row>
    <row r="49" ht="25.5" spans="1:13">
      <c r="A49" s="655">
        <v>46</v>
      </c>
      <c r="B49" s="656"/>
      <c r="C49" s="657"/>
      <c r="D49" s="658" t="s">
        <v>2085</v>
      </c>
      <c r="E49" s="657"/>
      <c r="F49" s="659" t="str">
        <f t="shared" si="0"/>
        <v>add_trait_leader 0 leader_trait_carrier_specialization_2</v>
      </c>
      <c r="G49" s="660" t="s">
        <v>2134</v>
      </c>
      <c r="H49" s="662"/>
      <c r="I49" s="669"/>
      <c r="J49" s="669"/>
      <c r="K49" s="666" t="s">
        <v>2105</v>
      </c>
      <c r="L49" s="670" t="s">
        <v>2201</v>
      </c>
      <c r="M49" s="671" t="s">
        <v>2202</v>
      </c>
    </row>
    <row r="50" ht="25.5" spans="1:13">
      <c r="A50" s="655">
        <v>47</v>
      </c>
      <c r="B50" s="656"/>
      <c r="C50" s="657"/>
      <c r="D50" s="658" t="s">
        <v>2085</v>
      </c>
      <c r="E50" s="657"/>
      <c r="F50" s="659" t="str">
        <f t="shared" si="0"/>
        <v>add_trait_leader 0 leader_trait_carrier_specialization_3</v>
      </c>
      <c r="G50" s="660" t="s">
        <v>2134</v>
      </c>
      <c r="H50" s="662"/>
      <c r="I50" s="669"/>
      <c r="J50" s="669"/>
      <c r="K50" s="666" t="s">
        <v>2139</v>
      </c>
      <c r="L50" s="670" t="s">
        <v>2203</v>
      </c>
      <c r="M50" s="671" t="s">
        <v>2204</v>
      </c>
    </row>
    <row r="51" ht="25.5" spans="1:13">
      <c r="A51" s="655">
        <v>48</v>
      </c>
      <c r="B51" s="656" t="s">
        <v>2205</v>
      </c>
      <c r="C51" s="657"/>
      <c r="D51" s="658" t="s">
        <v>2085</v>
      </c>
      <c r="E51" s="657"/>
      <c r="F51" s="659" t="str">
        <f t="shared" si="0"/>
        <v>add_trait_leader 0 leader_traitrocketry_specialization</v>
      </c>
      <c r="G51" s="660" t="s">
        <v>2134</v>
      </c>
      <c r="H51" s="662"/>
      <c r="I51" s="669"/>
      <c r="J51" s="669"/>
      <c r="K51" s="666" t="s">
        <v>2087</v>
      </c>
      <c r="L51" s="670" t="s">
        <v>2206</v>
      </c>
      <c r="M51" s="671" t="s">
        <v>2207</v>
      </c>
    </row>
    <row r="52" ht="25.5" spans="1:13">
      <c r="A52" s="655">
        <v>49</v>
      </c>
      <c r="B52" s="656"/>
      <c r="C52" s="657"/>
      <c r="D52" s="658" t="s">
        <v>2085</v>
      </c>
      <c r="E52" s="657"/>
      <c r="F52" s="659" t="str">
        <f t="shared" si="0"/>
        <v>add_trait_leader 0 leader_traitrocketry_specialization_2</v>
      </c>
      <c r="G52" s="660" t="s">
        <v>2134</v>
      </c>
      <c r="H52" s="662"/>
      <c r="I52" s="669"/>
      <c r="J52" s="669"/>
      <c r="K52" s="666" t="s">
        <v>2105</v>
      </c>
      <c r="L52" s="670" t="s">
        <v>2208</v>
      </c>
      <c r="M52" s="671" t="s">
        <v>2209</v>
      </c>
    </row>
    <row r="53" ht="25.5" spans="1:13">
      <c r="A53" s="655">
        <v>50</v>
      </c>
      <c r="B53" s="656"/>
      <c r="C53" s="657"/>
      <c r="D53" s="658" t="s">
        <v>2085</v>
      </c>
      <c r="E53" s="657"/>
      <c r="F53" s="659" t="str">
        <f t="shared" si="0"/>
        <v>add_trait_leader 0 leader_traitrocketry_specialization_3</v>
      </c>
      <c r="G53" s="660" t="s">
        <v>2134</v>
      </c>
      <c r="H53" s="662"/>
      <c r="I53" s="669"/>
      <c r="J53" s="669"/>
      <c r="K53" s="666" t="s">
        <v>2139</v>
      </c>
      <c r="L53" s="670" t="s">
        <v>2210</v>
      </c>
      <c r="M53" s="671" t="s">
        <v>2211</v>
      </c>
    </row>
    <row r="54" ht="25.5" spans="1:13">
      <c r="A54" s="655">
        <v>51</v>
      </c>
      <c r="B54" s="656" t="s">
        <v>2212</v>
      </c>
      <c r="C54" s="657"/>
      <c r="D54" s="658" t="s">
        <v>2085</v>
      </c>
      <c r="E54" s="657"/>
      <c r="F54" s="659" t="str">
        <f t="shared" si="0"/>
        <v>add_trait_leader 0 leader_trait_gunship_specialization</v>
      </c>
      <c r="G54" s="660" t="s">
        <v>2134</v>
      </c>
      <c r="H54" s="662"/>
      <c r="I54" s="669"/>
      <c r="J54" s="669"/>
      <c r="K54" s="666" t="s">
        <v>2087</v>
      </c>
      <c r="L54" s="670" t="s">
        <v>2213</v>
      </c>
      <c r="M54" s="671" t="s">
        <v>2214</v>
      </c>
    </row>
    <row r="55" ht="25.5" spans="1:13">
      <c r="A55" s="655">
        <v>52</v>
      </c>
      <c r="B55" s="656"/>
      <c r="C55" s="657"/>
      <c r="D55" s="658" t="s">
        <v>2085</v>
      </c>
      <c r="E55" s="657"/>
      <c r="F55" s="659" t="str">
        <f t="shared" si="0"/>
        <v>add_trait_leader 0 leader_trait_gunship_specialization_2</v>
      </c>
      <c r="G55" s="660" t="s">
        <v>2134</v>
      </c>
      <c r="H55" s="662"/>
      <c r="I55" s="669"/>
      <c r="J55" s="669"/>
      <c r="K55" s="666" t="s">
        <v>2105</v>
      </c>
      <c r="L55" s="670" t="s">
        <v>2215</v>
      </c>
      <c r="M55" s="671" t="s">
        <v>2216</v>
      </c>
    </row>
    <row r="56" ht="25.5" spans="1:13">
      <c r="A56" s="655">
        <v>53</v>
      </c>
      <c r="B56" s="656"/>
      <c r="C56" s="657"/>
      <c r="D56" s="658" t="s">
        <v>2085</v>
      </c>
      <c r="E56" s="657"/>
      <c r="F56" s="659" t="str">
        <f t="shared" si="0"/>
        <v>add_trait_leader 0 leader_trait_gunship_specialization_3</v>
      </c>
      <c r="G56" s="660" t="s">
        <v>2134</v>
      </c>
      <c r="H56" s="662"/>
      <c r="I56" s="669"/>
      <c r="J56" s="669"/>
      <c r="K56" s="666" t="s">
        <v>2139</v>
      </c>
      <c r="L56" s="670" t="s">
        <v>2217</v>
      </c>
      <c r="M56" s="671" t="s">
        <v>2218</v>
      </c>
    </row>
    <row r="57" ht="25.5" spans="1:13">
      <c r="A57" s="655">
        <v>54</v>
      </c>
      <c r="B57" s="656" t="s">
        <v>2219</v>
      </c>
      <c r="C57" s="657"/>
      <c r="D57" s="658" t="s">
        <v>2085</v>
      </c>
      <c r="E57" s="657"/>
      <c r="F57" s="659" t="str">
        <f t="shared" si="0"/>
        <v>add_trait_leader 0 leader_trait_juryrigger</v>
      </c>
      <c r="G57" s="660" t="s">
        <v>2134</v>
      </c>
      <c r="H57" s="662"/>
      <c r="I57" s="669"/>
      <c r="J57" s="669"/>
      <c r="K57" s="666" t="s">
        <v>2087</v>
      </c>
      <c r="L57" s="670" t="s">
        <v>2220</v>
      </c>
      <c r="M57" s="671" t="s">
        <v>2221</v>
      </c>
    </row>
    <row r="58" ht="25.5" spans="1:13">
      <c r="A58" s="655">
        <v>55</v>
      </c>
      <c r="B58" s="656"/>
      <c r="C58" s="657"/>
      <c r="D58" s="658" t="s">
        <v>2085</v>
      </c>
      <c r="E58" s="657"/>
      <c r="F58" s="659" t="str">
        <f t="shared" si="0"/>
        <v>add_trait_leader 0 leader_trait_juryrigger_2</v>
      </c>
      <c r="G58" s="660" t="s">
        <v>2134</v>
      </c>
      <c r="H58" s="662"/>
      <c r="I58" s="669"/>
      <c r="J58" s="669"/>
      <c r="K58" s="666" t="s">
        <v>2105</v>
      </c>
      <c r="L58" s="670" t="s">
        <v>2222</v>
      </c>
      <c r="M58" s="671" t="s">
        <v>2223</v>
      </c>
    </row>
    <row r="59" ht="25.5" spans="1:13">
      <c r="A59" s="655">
        <v>56</v>
      </c>
      <c r="B59" s="656"/>
      <c r="C59" s="657"/>
      <c r="D59" s="658" t="s">
        <v>2085</v>
      </c>
      <c r="E59" s="657"/>
      <c r="F59" s="659" t="str">
        <f t="shared" si="0"/>
        <v>add_trait_leader 0 leader_trait_juryrigger_3</v>
      </c>
      <c r="G59" s="660" t="s">
        <v>2134</v>
      </c>
      <c r="H59" s="662"/>
      <c r="I59" s="669"/>
      <c r="J59" s="669"/>
      <c r="K59" s="666" t="s">
        <v>2139</v>
      </c>
      <c r="L59" s="670" t="s">
        <v>2224</v>
      </c>
      <c r="M59" s="671" t="s">
        <v>2225</v>
      </c>
    </row>
    <row r="60" ht="25.5" spans="1:13">
      <c r="A60" s="655">
        <v>57</v>
      </c>
      <c r="B60" s="656" t="s">
        <v>2226</v>
      </c>
      <c r="C60" s="657"/>
      <c r="D60" s="658" t="s">
        <v>2085</v>
      </c>
      <c r="E60" s="657"/>
      <c r="F60" s="659" t="str">
        <f t="shared" si="0"/>
        <v>add_trait_leader 0 leader_trait_surgical_bombardment</v>
      </c>
      <c r="G60" s="660" t="s">
        <v>2134</v>
      </c>
      <c r="H60" s="662"/>
      <c r="I60" s="669"/>
      <c r="J60" s="669"/>
      <c r="K60" s="666" t="s">
        <v>2087</v>
      </c>
      <c r="L60" s="670" t="s">
        <v>2227</v>
      </c>
      <c r="M60" s="671" t="s">
        <v>2228</v>
      </c>
    </row>
    <row r="61" ht="25.5" spans="1:13">
      <c r="A61" s="655">
        <v>58</v>
      </c>
      <c r="B61" s="656"/>
      <c r="C61" s="657"/>
      <c r="D61" s="658" t="s">
        <v>2085</v>
      </c>
      <c r="E61" s="657"/>
      <c r="F61" s="659" t="str">
        <f t="shared" si="0"/>
        <v>add_trait_leader 0 leader_trait_surgical_bombardment_2</v>
      </c>
      <c r="G61" s="660" t="s">
        <v>2134</v>
      </c>
      <c r="H61" s="662"/>
      <c r="I61" s="669"/>
      <c r="J61" s="669"/>
      <c r="K61" s="666" t="s">
        <v>2105</v>
      </c>
      <c r="L61" s="670" t="s">
        <v>2229</v>
      </c>
      <c r="M61" s="671" t="s">
        <v>2230</v>
      </c>
    </row>
    <row r="62" ht="25.5" spans="1:13">
      <c r="A62" s="655">
        <v>59</v>
      </c>
      <c r="B62" s="656"/>
      <c r="C62" s="657"/>
      <c r="D62" s="658" t="s">
        <v>2085</v>
      </c>
      <c r="E62" s="657"/>
      <c r="F62" s="659" t="str">
        <f t="shared" si="0"/>
        <v>add_trait_leader 0 leader_trait_surgical_bombardment_3</v>
      </c>
      <c r="G62" s="660" t="s">
        <v>2134</v>
      </c>
      <c r="H62" s="662"/>
      <c r="I62" s="669"/>
      <c r="J62" s="669"/>
      <c r="K62" s="666" t="s">
        <v>2139</v>
      </c>
      <c r="L62" s="670" t="s">
        <v>2231</v>
      </c>
      <c r="M62" s="671" t="s">
        <v>2232</v>
      </c>
    </row>
    <row r="63" ht="25.5" spans="1:13">
      <c r="A63" s="655">
        <v>60</v>
      </c>
      <c r="B63" s="656" t="s">
        <v>2233</v>
      </c>
      <c r="C63" s="657"/>
      <c r="D63" s="658" t="s">
        <v>2085</v>
      </c>
      <c r="E63" s="658" t="s">
        <v>2085</v>
      </c>
      <c r="F63" s="659" t="str">
        <f t="shared" si="0"/>
        <v>add_trait_leader 0 leader_trait_scout</v>
      </c>
      <c r="G63" s="660" t="s">
        <v>2134</v>
      </c>
      <c r="H63" s="662"/>
      <c r="I63" s="669"/>
      <c r="J63" s="669"/>
      <c r="K63" s="666" t="s">
        <v>2087</v>
      </c>
      <c r="L63" s="670" t="s">
        <v>2234</v>
      </c>
      <c r="M63" s="671" t="s">
        <v>2235</v>
      </c>
    </row>
    <row r="64" ht="25.5" spans="1:13">
      <c r="A64" s="655">
        <v>61</v>
      </c>
      <c r="B64" s="656"/>
      <c r="C64" s="657"/>
      <c r="D64" s="658" t="s">
        <v>2085</v>
      </c>
      <c r="E64" s="658" t="s">
        <v>2085</v>
      </c>
      <c r="F64" s="659" t="str">
        <f t="shared" si="0"/>
        <v>add_trait_leader 0 leader_trait_scout_2</v>
      </c>
      <c r="G64" s="660" t="s">
        <v>2134</v>
      </c>
      <c r="H64" s="662"/>
      <c r="I64" s="669"/>
      <c r="J64" s="669"/>
      <c r="K64" s="666" t="s">
        <v>2105</v>
      </c>
      <c r="L64" s="670" t="s">
        <v>2236</v>
      </c>
      <c r="M64" s="671" t="s">
        <v>2237</v>
      </c>
    </row>
    <row r="65" ht="25.5" spans="1:13">
      <c r="A65" s="655">
        <v>62</v>
      </c>
      <c r="B65" s="656"/>
      <c r="C65" s="657"/>
      <c r="D65" s="658" t="s">
        <v>2085</v>
      </c>
      <c r="E65" s="658" t="s">
        <v>2085</v>
      </c>
      <c r="F65" s="659" t="str">
        <f t="shared" si="0"/>
        <v>add_trait_leader 0 leader_trait_scout_3</v>
      </c>
      <c r="G65" s="660" t="s">
        <v>2134</v>
      </c>
      <c r="H65" s="662"/>
      <c r="I65" s="669"/>
      <c r="J65" s="669"/>
      <c r="K65" s="666" t="s">
        <v>2139</v>
      </c>
      <c r="L65" s="670" t="s">
        <v>2238</v>
      </c>
      <c r="M65" s="671" t="s">
        <v>2239</v>
      </c>
    </row>
    <row r="66" ht="22.5" spans="1:13">
      <c r="A66" s="655">
        <v>63</v>
      </c>
      <c r="B66" s="656" t="s">
        <v>2240</v>
      </c>
      <c r="C66" s="657"/>
      <c r="D66" s="658" t="s">
        <v>2085</v>
      </c>
      <c r="E66" s="657"/>
      <c r="F66" s="659" t="str">
        <f t="shared" si="0"/>
        <v>add_trait_leader 0 leader_trait_gale_speed</v>
      </c>
      <c r="G66" s="660" t="s">
        <v>2134</v>
      </c>
      <c r="H66" s="661" t="s">
        <v>2085</v>
      </c>
      <c r="I66" s="669"/>
      <c r="J66" s="669"/>
      <c r="K66" s="666" t="s">
        <v>2087</v>
      </c>
      <c r="L66" s="670" t="s">
        <v>2241</v>
      </c>
      <c r="M66" s="671" t="s">
        <v>2242</v>
      </c>
    </row>
    <row r="67" ht="22.5" spans="1:13">
      <c r="A67" s="655">
        <v>64</v>
      </c>
      <c r="B67" s="656"/>
      <c r="C67" s="657"/>
      <c r="D67" s="658" t="s">
        <v>2085</v>
      </c>
      <c r="E67" s="657"/>
      <c r="F67" s="659" t="str">
        <f t="shared" si="0"/>
        <v>add_trait_leader 0 leader_trait_gale_speed_2</v>
      </c>
      <c r="G67" s="660" t="s">
        <v>2134</v>
      </c>
      <c r="H67" s="661" t="s">
        <v>2085</v>
      </c>
      <c r="I67" s="669"/>
      <c r="J67" s="669"/>
      <c r="K67" s="666" t="s">
        <v>2105</v>
      </c>
      <c r="L67" s="670" t="s">
        <v>2243</v>
      </c>
      <c r="M67" s="671" t="s">
        <v>2244</v>
      </c>
    </row>
    <row r="68" ht="22.5" spans="1:13">
      <c r="A68" s="655">
        <v>65</v>
      </c>
      <c r="B68" s="656"/>
      <c r="C68" s="657"/>
      <c r="D68" s="658" t="s">
        <v>2085</v>
      </c>
      <c r="E68" s="657"/>
      <c r="F68" s="659" t="str">
        <f t="shared" si="0"/>
        <v>add_trait_leader 0 leader_trait_gale_speed_3</v>
      </c>
      <c r="G68" s="660" t="s">
        <v>2134</v>
      </c>
      <c r="H68" s="661" t="s">
        <v>2085</v>
      </c>
      <c r="I68" s="669"/>
      <c r="J68" s="669"/>
      <c r="K68" s="666" t="s">
        <v>2139</v>
      </c>
      <c r="L68" s="670" t="s">
        <v>2245</v>
      </c>
      <c r="M68" s="671" t="s">
        <v>2246</v>
      </c>
    </row>
    <row r="69" ht="22.5" spans="1:13">
      <c r="A69" s="655">
        <v>66</v>
      </c>
      <c r="B69" s="656" t="s">
        <v>2247</v>
      </c>
      <c r="C69" s="657"/>
      <c r="D69" s="658" t="s">
        <v>2085</v>
      </c>
      <c r="E69" s="657"/>
      <c r="F69" s="659" t="str">
        <f t="shared" si="0"/>
        <v>add_trait_leader 0 trait_ruler_fortifier</v>
      </c>
      <c r="G69" s="660" t="s">
        <v>2134</v>
      </c>
      <c r="H69" s="661" t="s">
        <v>2085</v>
      </c>
      <c r="I69" s="669"/>
      <c r="J69" s="669"/>
      <c r="K69" s="666" t="s">
        <v>2087</v>
      </c>
      <c r="L69" s="670" t="s">
        <v>2248</v>
      </c>
      <c r="M69" s="671" t="s">
        <v>2249</v>
      </c>
    </row>
    <row r="70" ht="22.5" spans="1:13">
      <c r="A70" s="655">
        <v>67</v>
      </c>
      <c r="B70" s="656"/>
      <c r="C70" s="657"/>
      <c r="D70" s="658" t="s">
        <v>2085</v>
      </c>
      <c r="E70" s="657"/>
      <c r="F70" s="659" t="str">
        <f t="shared" si="0"/>
        <v>add_trait_leader 0 trait_ruler_fortifier_2</v>
      </c>
      <c r="G70" s="660" t="s">
        <v>2134</v>
      </c>
      <c r="H70" s="661" t="s">
        <v>2085</v>
      </c>
      <c r="I70" s="669"/>
      <c r="J70" s="669"/>
      <c r="K70" s="666" t="s">
        <v>2105</v>
      </c>
      <c r="L70" s="670" t="s">
        <v>2250</v>
      </c>
      <c r="M70" s="671" t="s">
        <v>2251</v>
      </c>
    </row>
    <row r="71" ht="22.5" spans="1:13">
      <c r="A71" s="655">
        <v>68</v>
      </c>
      <c r="B71" s="656"/>
      <c r="C71" s="657"/>
      <c r="D71" s="658" t="s">
        <v>2085</v>
      </c>
      <c r="E71" s="657"/>
      <c r="F71" s="659" t="str">
        <f t="shared" si="0"/>
        <v>add_trait_leader 0 trait_ruler_fortifier_3</v>
      </c>
      <c r="G71" s="660" t="s">
        <v>2134</v>
      </c>
      <c r="H71" s="661" t="s">
        <v>2085</v>
      </c>
      <c r="I71" s="669"/>
      <c r="J71" s="669"/>
      <c r="K71" s="666" t="s">
        <v>2139</v>
      </c>
      <c r="L71" s="670" t="s">
        <v>2252</v>
      </c>
      <c r="M71" s="671" t="s">
        <v>2253</v>
      </c>
    </row>
    <row r="72" ht="22.5" spans="1:13">
      <c r="A72" s="655">
        <v>69</v>
      </c>
      <c r="B72" s="656" t="s">
        <v>2254</v>
      </c>
      <c r="C72" s="657"/>
      <c r="D72" s="658" t="s">
        <v>2085</v>
      </c>
      <c r="E72" s="657"/>
      <c r="F72" s="659" t="str">
        <f t="shared" ref="F72:F135" si="1">_xlfn.CONCAT($C$2," ",$G$2," ",M72)</f>
        <v>add_trait_leader 0 leader_trait_armada_logistician</v>
      </c>
      <c r="G72" s="660" t="s">
        <v>2134</v>
      </c>
      <c r="H72" s="661" t="s">
        <v>2085</v>
      </c>
      <c r="I72" s="669"/>
      <c r="J72" s="669"/>
      <c r="K72" s="666" t="s">
        <v>2087</v>
      </c>
      <c r="L72" s="670" t="s">
        <v>2255</v>
      </c>
      <c r="M72" s="671" t="s">
        <v>2256</v>
      </c>
    </row>
    <row r="73" ht="22.5" spans="1:13">
      <c r="A73" s="655">
        <v>70</v>
      </c>
      <c r="B73" s="656"/>
      <c r="C73" s="657"/>
      <c r="D73" s="658" t="s">
        <v>2085</v>
      </c>
      <c r="E73" s="657"/>
      <c r="F73" s="659" t="str">
        <f t="shared" si="1"/>
        <v>add_trait_leader 0 leader_trait_armada_logistician_2</v>
      </c>
      <c r="G73" s="660" t="s">
        <v>2134</v>
      </c>
      <c r="H73" s="661" t="s">
        <v>2085</v>
      </c>
      <c r="I73" s="669"/>
      <c r="J73" s="669"/>
      <c r="K73" s="666" t="s">
        <v>2105</v>
      </c>
      <c r="L73" s="670" t="s">
        <v>2257</v>
      </c>
      <c r="M73" s="671" t="s">
        <v>2258</v>
      </c>
    </row>
    <row r="74" ht="22.5" spans="1:13">
      <c r="A74" s="655">
        <v>71</v>
      </c>
      <c r="B74" s="656"/>
      <c r="C74" s="657"/>
      <c r="D74" s="658" t="s">
        <v>2085</v>
      </c>
      <c r="E74" s="657"/>
      <c r="F74" s="659" t="str">
        <f t="shared" si="1"/>
        <v>add_trait_leader 0 leader_trait_armada_logistician_3</v>
      </c>
      <c r="G74" s="660" t="s">
        <v>2134</v>
      </c>
      <c r="H74" s="661" t="s">
        <v>2085</v>
      </c>
      <c r="I74" s="669"/>
      <c r="J74" s="669"/>
      <c r="K74" s="666" t="s">
        <v>2139</v>
      </c>
      <c r="L74" s="670" t="s">
        <v>2259</v>
      </c>
      <c r="M74" s="671" t="s">
        <v>2260</v>
      </c>
    </row>
    <row r="75" ht="22.5" spans="1:13">
      <c r="A75" s="655">
        <v>72</v>
      </c>
      <c r="B75" s="656" t="s">
        <v>2261</v>
      </c>
      <c r="C75" s="657"/>
      <c r="D75" s="658" t="s">
        <v>2085</v>
      </c>
      <c r="E75" s="657"/>
      <c r="F75" s="659" t="str">
        <f t="shared" si="1"/>
        <v>add_trait_leader 0 trait_ruler_military_pioneer</v>
      </c>
      <c r="G75" s="660" t="s">
        <v>2134</v>
      </c>
      <c r="H75" s="661" t="s">
        <v>2085</v>
      </c>
      <c r="I75" s="669"/>
      <c r="J75" s="669"/>
      <c r="K75" s="666" t="s">
        <v>2087</v>
      </c>
      <c r="L75" s="670" t="s">
        <v>2262</v>
      </c>
      <c r="M75" s="671" t="s">
        <v>2263</v>
      </c>
    </row>
    <row r="76" ht="22.5" spans="1:13">
      <c r="A76" s="655">
        <v>73</v>
      </c>
      <c r="B76" s="656"/>
      <c r="C76" s="657"/>
      <c r="D76" s="658" t="s">
        <v>2085</v>
      </c>
      <c r="E76" s="657"/>
      <c r="F76" s="659" t="str">
        <f t="shared" si="1"/>
        <v>add_trait_leader 0 trait_ruler_military_pioneer_2</v>
      </c>
      <c r="G76" s="660" t="s">
        <v>2134</v>
      </c>
      <c r="H76" s="661" t="s">
        <v>2085</v>
      </c>
      <c r="I76" s="669"/>
      <c r="J76" s="669"/>
      <c r="K76" s="666" t="s">
        <v>2105</v>
      </c>
      <c r="L76" s="670" t="s">
        <v>2264</v>
      </c>
      <c r="M76" s="671" t="s">
        <v>2265</v>
      </c>
    </row>
    <row r="77" ht="22.5" spans="1:13">
      <c r="A77" s="655">
        <v>74</v>
      </c>
      <c r="B77" s="656"/>
      <c r="C77" s="657"/>
      <c r="D77" s="658" t="s">
        <v>2085</v>
      </c>
      <c r="E77" s="657"/>
      <c r="F77" s="659" t="str">
        <f t="shared" si="1"/>
        <v>add_trait_leader 0 trait_ruler_military_pioneer_3</v>
      </c>
      <c r="G77" s="660" t="s">
        <v>2134</v>
      </c>
      <c r="H77" s="661" t="s">
        <v>2085</v>
      </c>
      <c r="I77" s="669"/>
      <c r="J77" s="669"/>
      <c r="K77" s="666" t="s">
        <v>2139</v>
      </c>
      <c r="L77" s="670" t="s">
        <v>2266</v>
      </c>
      <c r="M77" s="671" t="s">
        <v>2267</v>
      </c>
    </row>
    <row r="78" ht="22.5" spans="1:13">
      <c r="A78" s="655">
        <v>75</v>
      </c>
      <c r="B78" s="656" t="s">
        <v>2268</v>
      </c>
      <c r="C78" s="657"/>
      <c r="D78" s="658" t="s">
        <v>2085</v>
      </c>
      <c r="E78" s="657"/>
      <c r="F78" s="659" t="str">
        <f t="shared" si="1"/>
        <v>add_trait_leader 0 leader_trait_intimidator</v>
      </c>
      <c r="G78" s="660" t="s">
        <v>2134</v>
      </c>
      <c r="H78" s="661" t="s">
        <v>2085</v>
      </c>
      <c r="I78" s="669"/>
      <c r="J78" s="669"/>
      <c r="K78" s="666" t="s">
        <v>2087</v>
      </c>
      <c r="L78" s="670" t="s">
        <v>2269</v>
      </c>
      <c r="M78" s="671" t="s">
        <v>2270</v>
      </c>
    </row>
    <row r="79" ht="22.5" spans="1:13">
      <c r="A79" s="655">
        <v>76</v>
      </c>
      <c r="B79" s="656"/>
      <c r="C79" s="657"/>
      <c r="D79" s="658" t="s">
        <v>2085</v>
      </c>
      <c r="E79" s="657"/>
      <c r="F79" s="659" t="str">
        <f t="shared" si="1"/>
        <v>add_trait_leader 0 leader_trait_intimidator_2</v>
      </c>
      <c r="G79" s="660" t="s">
        <v>2134</v>
      </c>
      <c r="H79" s="661" t="s">
        <v>2085</v>
      </c>
      <c r="I79" s="669"/>
      <c r="J79" s="669"/>
      <c r="K79" s="666" t="s">
        <v>2105</v>
      </c>
      <c r="L79" s="670" t="s">
        <v>2271</v>
      </c>
      <c r="M79" s="671" t="s">
        <v>2272</v>
      </c>
    </row>
    <row r="80" ht="22.5" spans="1:13">
      <c r="A80" s="655">
        <v>77</v>
      </c>
      <c r="B80" s="656"/>
      <c r="C80" s="657"/>
      <c r="D80" s="658" t="s">
        <v>2085</v>
      </c>
      <c r="E80" s="657"/>
      <c r="F80" s="659" t="str">
        <f t="shared" si="1"/>
        <v>add_trait_leader 0 leader_trait_intimidator_3</v>
      </c>
      <c r="G80" s="660" t="s">
        <v>2134</v>
      </c>
      <c r="H80" s="661" t="s">
        <v>2085</v>
      </c>
      <c r="I80" s="669"/>
      <c r="J80" s="669"/>
      <c r="K80" s="666" t="s">
        <v>2139</v>
      </c>
      <c r="L80" s="670" t="s">
        <v>2273</v>
      </c>
      <c r="M80" s="671" t="s">
        <v>2274</v>
      </c>
    </row>
    <row r="81" ht="22.5" spans="1:13">
      <c r="A81" s="655">
        <v>78</v>
      </c>
      <c r="B81" s="656" t="s">
        <v>2275</v>
      </c>
      <c r="C81" s="657"/>
      <c r="D81" s="658" t="s">
        <v>2085</v>
      </c>
      <c r="E81" s="657"/>
      <c r="F81" s="659" t="str">
        <f t="shared" si="1"/>
        <v>add_trait_leader 0 leader_trait_border_guard</v>
      </c>
      <c r="G81" s="660" t="s">
        <v>2134</v>
      </c>
      <c r="H81" s="661" t="s">
        <v>2085</v>
      </c>
      <c r="I81" s="669"/>
      <c r="J81" s="669"/>
      <c r="K81" s="666" t="s">
        <v>2087</v>
      </c>
      <c r="L81" s="670" t="s">
        <v>2276</v>
      </c>
      <c r="M81" s="671" t="s">
        <v>2277</v>
      </c>
    </row>
    <row r="82" ht="22.5" spans="1:13">
      <c r="A82" s="655">
        <v>79</v>
      </c>
      <c r="B82" s="656"/>
      <c r="C82" s="657"/>
      <c r="D82" s="658" t="s">
        <v>2085</v>
      </c>
      <c r="E82" s="657"/>
      <c r="F82" s="659" t="str">
        <f t="shared" si="1"/>
        <v>add_trait_leader 0 leader_trait_border_guard_2</v>
      </c>
      <c r="G82" s="660" t="s">
        <v>2134</v>
      </c>
      <c r="H82" s="661" t="s">
        <v>2085</v>
      </c>
      <c r="I82" s="669"/>
      <c r="J82" s="669"/>
      <c r="K82" s="666" t="s">
        <v>2105</v>
      </c>
      <c r="L82" s="670" t="s">
        <v>2278</v>
      </c>
      <c r="M82" s="671" t="s">
        <v>2279</v>
      </c>
    </row>
    <row r="83" ht="22.5" spans="1:13">
      <c r="A83" s="655">
        <v>80</v>
      </c>
      <c r="B83" s="656"/>
      <c r="C83" s="657"/>
      <c r="D83" s="658" t="s">
        <v>2085</v>
      </c>
      <c r="E83" s="657"/>
      <c r="F83" s="659" t="str">
        <f t="shared" si="1"/>
        <v>add_trait_leader 0 leader_trait_border_guard_3</v>
      </c>
      <c r="G83" s="660" t="s">
        <v>2134</v>
      </c>
      <c r="H83" s="661" t="s">
        <v>2085</v>
      </c>
      <c r="I83" s="669"/>
      <c r="J83" s="669"/>
      <c r="K83" s="666" t="s">
        <v>2139</v>
      </c>
      <c r="L83" s="670" t="s">
        <v>2280</v>
      </c>
      <c r="M83" s="671" t="s">
        <v>2281</v>
      </c>
    </row>
    <row r="84" ht="22.5" spans="1:13">
      <c r="A84" s="655">
        <v>81</v>
      </c>
      <c r="B84" s="656" t="s">
        <v>2282</v>
      </c>
      <c r="C84" s="657"/>
      <c r="D84" s="658" t="s">
        <v>2085</v>
      </c>
      <c r="E84" s="657"/>
      <c r="F84" s="659" t="str">
        <f t="shared" si="1"/>
        <v>add_trait_leader 0 leader_trait_crew_trainer</v>
      </c>
      <c r="G84" s="660" t="s">
        <v>2134</v>
      </c>
      <c r="H84" s="661" t="s">
        <v>2085</v>
      </c>
      <c r="I84" s="669"/>
      <c r="J84" s="669"/>
      <c r="K84" s="666" t="s">
        <v>2087</v>
      </c>
      <c r="L84" s="670" t="s">
        <v>2283</v>
      </c>
      <c r="M84" s="671" t="s">
        <v>2284</v>
      </c>
    </row>
    <row r="85" ht="22.5" spans="1:13">
      <c r="A85" s="655">
        <v>82</v>
      </c>
      <c r="B85" s="656"/>
      <c r="C85" s="657"/>
      <c r="D85" s="658" t="s">
        <v>2085</v>
      </c>
      <c r="E85" s="657"/>
      <c r="F85" s="659" t="str">
        <f t="shared" si="1"/>
        <v>add_trait_leader 0 leader_trait_crew_trainer_2</v>
      </c>
      <c r="G85" s="660" t="s">
        <v>2134</v>
      </c>
      <c r="H85" s="661" t="s">
        <v>2085</v>
      </c>
      <c r="I85" s="669"/>
      <c r="J85" s="669"/>
      <c r="K85" s="666" t="s">
        <v>2105</v>
      </c>
      <c r="L85" s="670" t="s">
        <v>2285</v>
      </c>
      <c r="M85" s="671" t="s">
        <v>2286</v>
      </c>
    </row>
    <row r="86" ht="22.5" spans="1:13">
      <c r="A86" s="655">
        <v>83</v>
      </c>
      <c r="B86" s="656"/>
      <c r="C86" s="657"/>
      <c r="D86" s="658" t="s">
        <v>2085</v>
      </c>
      <c r="E86" s="657"/>
      <c r="F86" s="659" t="str">
        <f t="shared" si="1"/>
        <v>add_trait_leader 0 leader_trait_crew_trainer_3</v>
      </c>
      <c r="G86" s="660" t="s">
        <v>2134</v>
      </c>
      <c r="H86" s="661" t="s">
        <v>2085</v>
      </c>
      <c r="I86" s="669"/>
      <c r="J86" s="669"/>
      <c r="K86" s="666" t="s">
        <v>2139</v>
      </c>
      <c r="L86" s="670" t="s">
        <v>2287</v>
      </c>
      <c r="M86" s="671" t="s">
        <v>2288</v>
      </c>
    </row>
    <row r="87" ht="25.5" spans="1:13">
      <c r="A87" s="655">
        <v>84</v>
      </c>
      <c r="B87" s="656" t="s">
        <v>2289</v>
      </c>
      <c r="C87" s="657"/>
      <c r="D87" s="658" t="s">
        <v>2085</v>
      </c>
      <c r="E87" s="657"/>
      <c r="F87" s="659" t="str">
        <f t="shared" si="1"/>
        <v>add_trait_leader 0 leader_trait_master_gunner</v>
      </c>
      <c r="G87" s="660" t="s">
        <v>2290</v>
      </c>
      <c r="H87" s="662"/>
      <c r="I87" s="669"/>
      <c r="J87" s="669"/>
      <c r="K87" s="666" t="s">
        <v>2087</v>
      </c>
      <c r="L87" s="670" t="s">
        <v>2291</v>
      </c>
      <c r="M87" s="671" t="s">
        <v>2292</v>
      </c>
    </row>
    <row r="88" ht="22.5" spans="1:13">
      <c r="A88" s="655">
        <v>85</v>
      </c>
      <c r="B88" s="656" t="s">
        <v>2293</v>
      </c>
      <c r="C88" s="657"/>
      <c r="D88" s="658" t="s">
        <v>2085</v>
      </c>
      <c r="E88" s="657"/>
      <c r="F88" s="659" t="str">
        <f t="shared" si="1"/>
        <v>add_trait_leader 0 leader_trait_military_overseer</v>
      </c>
      <c r="G88" s="660" t="s">
        <v>2290</v>
      </c>
      <c r="H88" s="661" t="s">
        <v>2085</v>
      </c>
      <c r="I88" s="669"/>
      <c r="J88" s="669"/>
      <c r="K88" s="666" t="s">
        <v>2087</v>
      </c>
      <c r="L88" s="670" t="s">
        <v>2294</v>
      </c>
      <c r="M88" s="671" t="s">
        <v>2295</v>
      </c>
    </row>
    <row r="89" ht="22.5" spans="1:13">
      <c r="A89" s="655">
        <v>86</v>
      </c>
      <c r="B89" s="656" t="s">
        <v>2296</v>
      </c>
      <c r="C89" s="657"/>
      <c r="D89" s="658" t="s">
        <v>2085</v>
      </c>
      <c r="E89" s="657"/>
      <c r="F89" s="659" t="str">
        <f t="shared" si="1"/>
        <v>add_trait_leader 0 leader_trait_armorer</v>
      </c>
      <c r="G89" s="660" t="s">
        <v>2290</v>
      </c>
      <c r="H89" s="661" t="s">
        <v>2085</v>
      </c>
      <c r="I89" s="669"/>
      <c r="J89" s="669"/>
      <c r="K89" s="666" t="s">
        <v>2087</v>
      </c>
      <c r="L89" s="670" t="s">
        <v>2297</v>
      </c>
      <c r="M89" s="671" t="s">
        <v>2298</v>
      </c>
    </row>
    <row r="90" ht="25.5" spans="1:13">
      <c r="A90" s="655">
        <v>87</v>
      </c>
      <c r="B90" s="656" t="s">
        <v>2299</v>
      </c>
      <c r="C90" s="657"/>
      <c r="D90" s="658" t="s">
        <v>2085</v>
      </c>
      <c r="E90" s="657"/>
      <c r="F90" s="659" t="str">
        <f t="shared" si="1"/>
        <v>add_trait_leader 0 leader_trait_destiny_engineer</v>
      </c>
      <c r="G90" s="660" t="s">
        <v>2290</v>
      </c>
      <c r="H90" s="662"/>
      <c r="I90" s="669"/>
      <c r="J90" s="669"/>
      <c r="K90" s="666" t="s">
        <v>2087</v>
      </c>
      <c r="L90" s="670" t="s">
        <v>2300</v>
      </c>
      <c r="M90" s="671" t="s">
        <v>2301</v>
      </c>
    </row>
    <row r="91" ht="25.5" spans="1:13">
      <c r="A91" s="655">
        <v>88</v>
      </c>
      <c r="B91" s="656" t="s">
        <v>2302</v>
      </c>
      <c r="C91" s="657"/>
      <c r="D91" s="658" t="s">
        <v>2085</v>
      </c>
      <c r="E91" s="657"/>
      <c r="F91" s="659" t="str">
        <f t="shared" si="1"/>
        <v>add_trait_leader 0 leader_trait_guerilla_tactics</v>
      </c>
      <c r="G91" s="660" t="s">
        <v>2290</v>
      </c>
      <c r="H91" s="662"/>
      <c r="I91" s="669"/>
      <c r="J91" s="669"/>
      <c r="K91" s="666" t="s">
        <v>2087</v>
      </c>
      <c r="L91" s="670" t="s">
        <v>2303</v>
      </c>
      <c r="M91" s="671" t="s">
        <v>2304</v>
      </c>
    </row>
    <row r="92" ht="25.5" spans="1:13">
      <c r="A92" s="655">
        <v>89</v>
      </c>
      <c r="B92" s="656" t="s">
        <v>2305</v>
      </c>
      <c r="C92" s="657"/>
      <c r="D92" s="658" t="s">
        <v>2085</v>
      </c>
      <c r="E92" s="657"/>
      <c r="F92" s="659" t="str">
        <f t="shared" si="1"/>
        <v>add_trait_leader 0 leader_trait_survivalist</v>
      </c>
      <c r="G92" s="660" t="s">
        <v>2290</v>
      </c>
      <c r="H92" s="662"/>
      <c r="I92" s="669"/>
      <c r="J92" s="669"/>
      <c r="K92" s="666" t="s">
        <v>2087</v>
      </c>
      <c r="L92" s="670" t="s">
        <v>2306</v>
      </c>
      <c r="M92" s="671" t="s">
        <v>2307</v>
      </c>
    </row>
    <row r="93" ht="22.5" spans="1:13">
      <c r="A93" s="655">
        <v>90</v>
      </c>
      <c r="B93" s="656" t="s">
        <v>2308</v>
      </c>
      <c r="C93" s="657"/>
      <c r="D93" s="658" t="s">
        <v>2085</v>
      </c>
      <c r="E93" s="657"/>
      <c r="F93" s="659" t="str">
        <f t="shared" si="1"/>
        <v>add_trait_leader 0 leader_trait_maven_of_war</v>
      </c>
      <c r="G93" s="660" t="s">
        <v>2290</v>
      </c>
      <c r="H93" s="661" t="s">
        <v>2085</v>
      </c>
      <c r="I93" s="669"/>
      <c r="J93" s="669"/>
      <c r="K93" s="666" t="s">
        <v>2087</v>
      </c>
      <c r="L93" s="670" t="s">
        <v>2309</v>
      </c>
      <c r="M93" s="671" t="s">
        <v>2310</v>
      </c>
    </row>
    <row r="94" ht="22.5" spans="1:13">
      <c r="A94" s="655">
        <v>91</v>
      </c>
      <c r="B94" s="656" t="s">
        <v>2311</v>
      </c>
      <c r="C94" s="658" t="s">
        <v>2085</v>
      </c>
      <c r="D94" s="658" t="s">
        <v>2085</v>
      </c>
      <c r="E94" s="657"/>
      <c r="F94" s="659" t="str">
        <f t="shared" si="1"/>
        <v>add_trait_leader 0 leader_trait_peacekeeper</v>
      </c>
      <c r="G94" s="660" t="s">
        <v>2290</v>
      </c>
      <c r="H94" s="661" t="s">
        <v>2085</v>
      </c>
      <c r="I94" s="669"/>
      <c r="J94" s="669"/>
      <c r="K94" s="666" t="s">
        <v>2087</v>
      </c>
      <c r="L94" s="670" t="s">
        <v>2312</v>
      </c>
      <c r="M94" s="671" t="s">
        <v>2313</v>
      </c>
    </row>
    <row r="95" ht="25.5" spans="1:13">
      <c r="A95" s="655">
        <v>92</v>
      </c>
      <c r="B95" s="672" t="s">
        <v>2314</v>
      </c>
      <c r="C95" s="657"/>
      <c r="D95" s="658" t="s">
        <v>2085</v>
      </c>
      <c r="E95" s="657"/>
      <c r="F95" s="659" t="str">
        <f t="shared" si="1"/>
        <v>add_trait_leader 0 leader_trait_nervous</v>
      </c>
      <c r="G95" s="660" t="s">
        <v>2315</v>
      </c>
      <c r="H95" s="662"/>
      <c r="I95" s="669"/>
      <c r="J95" s="669"/>
      <c r="K95" s="666" t="s">
        <v>2087</v>
      </c>
      <c r="L95" s="670" t="s">
        <v>2316</v>
      </c>
      <c r="M95" s="671" t="s">
        <v>2317</v>
      </c>
    </row>
    <row r="96" ht="25.5" spans="1:13">
      <c r="A96" s="655">
        <v>93</v>
      </c>
      <c r="B96" s="672"/>
      <c r="C96" s="657"/>
      <c r="D96" s="658" t="s">
        <v>2085</v>
      </c>
      <c r="E96" s="657"/>
      <c r="F96" s="659" t="str">
        <f t="shared" si="1"/>
        <v>add_trait_leader 0 leader_trait_nervous_2</v>
      </c>
      <c r="G96" s="660" t="s">
        <v>2315</v>
      </c>
      <c r="H96" s="662"/>
      <c r="I96" s="669"/>
      <c r="J96" s="669"/>
      <c r="K96" s="666" t="s">
        <v>2105</v>
      </c>
      <c r="L96" s="670" t="s">
        <v>2318</v>
      </c>
      <c r="M96" s="671" t="s">
        <v>2319</v>
      </c>
    </row>
    <row r="97" ht="25.5" spans="1:13">
      <c r="A97" s="655">
        <v>94</v>
      </c>
      <c r="B97" s="672" t="s">
        <v>2320</v>
      </c>
      <c r="C97" s="657"/>
      <c r="D97" s="658" t="s">
        <v>2085</v>
      </c>
      <c r="E97" s="657"/>
      <c r="F97" s="659" t="str">
        <f t="shared" si="1"/>
        <v>add_trait_leader 0 leader_trait_lethargic</v>
      </c>
      <c r="G97" s="660" t="s">
        <v>2315</v>
      </c>
      <c r="H97" s="662"/>
      <c r="I97" s="669"/>
      <c r="J97" s="669"/>
      <c r="K97" s="666" t="s">
        <v>2087</v>
      </c>
      <c r="L97" s="670" t="s">
        <v>2321</v>
      </c>
      <c r="M97" s="674" t="s">
        <v>2322</v>
      </c>
    </row>
    <row r="98" ht="25.5" spans="1:13">
      <c r="A98" s="655">
        <v>95</v>
      </c>
      <c r="B98" s="672"/>
      <c r="C98" s="657"/>
      <c r="D98" s="658" t="s">
        <v>2085</v>
      </c>
      <c r="E98" s="657"/>
      <c r="F98" s="659" t="str">
        <f t="shared" si="1"/>
        <v>add_trait_leader 0 leader_trait_lethargic_2</v>
      </c>
      <c r="G98" s="660" t="s">
        <v>2315</v>
      </c>
      <c r="H98" s="662"/>
      <c r="I98" s="669"/>
      <c r="J98" s="669"/>
      <c r="K98" s="666" t="s">
        <v>2105</v>
      </c>
      <c r="L98" s="670" t="s">
        <v>2323</v>
      </c>
      <c r="M98" s="674" t="s">
        <v>2324</v>
      </c>
    </row>
    <row r="99" ht="25.5" spans="1:13">
      <c r="A99" s="655">
        <v>96</v>
      </c>
      <c r="B99" s="672" t="s">
        <v>2325</v>
      </c>
      <c r="C99" s="657"/>
      <c r="D99" s="658" t="s">
        <v>2085</v>
      </c>
      <c r="E99" s="657"/>
      <c r="F99" s="659" t="str">
        <f t="shared" si="1"/>
        <v>add_trait_leader 0 leader_trait_micromanager</v>
      </c>
      <c r="G99" s="660" t="s">
        <v>2315</v>
      </c>
      <c r="H99" s="662"/>
      <c r="I99" s="669"/>
      <c r="J99" s="669"/>
      <c r="K99" s="666" t="s">
        <v>2087</v>
      </c>
      <c r="L99" s="670" t="s">
        <v>2326</v>
      </c>
      <c r="M99" s="674" t="s">
        <v>2327</v>
      </c>
    </row>
    <row r="100" ht="25.5" spans="1:13">
      <c r="A100" s="655">
        <v>97</v>
      </c>
      <c r="B100" s="672"/>
      <c r="C100" s="657"/>
      <c r="D100" s="658" t="s">
        <v>2085</v>
      </c>
      <c r="E100" s="657"/>
      <c r="F100" s="659" t="str">
        <f t="shared" si="1"/>
        <v>add_trait_leader 0 leader_trait_micromanager_2</v>
      </c>
      <c r="G100" s="660" t="s">
        <v>2315</v>
      </c>
      <c r="H100" s="662"/>
      <c r="I100" s="669"/>
      <c r="J100" s="669"/>
      <c r="K100" s="666" t="s">
        <v>2105</v>
      </c>
      <c r="L100" s="670" t="s">
        <v>2328</v>
      </c>
      <c r="M100" s="674" t="s">
        <v>2329</v>
      </c>
    </row>
    <row r="101" ht="25.5" spans="1:13">
      <c r="A101" s="655">
        <v>98</v>
      </c>
      <c r="B101" s="672" t="s">
        <v>2330</v>
      </c>
      <c r="C101" s="657"/>
      <c r="D101" s="658" t="s">
        <v>2085</v>
      </c>
      <c r="E101" s="657"/>
      <c r="F101" s="659" t="str">
        <f t="shared" si="1"/>
        <v>add_trait_leader 0 leader_trait_reckless</v>
      </c>
      <c r="G101" s="660" t="s">
        <v>2315</v>
      </c>
      <c r="H101" s="662"/>
      <c r="I101" s="669"/>
      <c r="J101" s="669"/>
      <c r="K101" s="666" t="s">
        <v>2087</v>
      </c>
      <c r="L101" s="670" t="s">
        <v>2331</v>
      </c>
      <c r="M101" s="674" t="s">
        <v>2332</v>
      </c>
    </row>
    <row r="102" ht="25.5" spans="1:13">
      <c r="A102" s="655">
        <v>99</v>
      </c>
      <c r="B102" s="672"/>
      <c r="C102" s="657"/>
      <c r="D102" s="658" t="s">
        <v>2085</v>
      </c>
      <c r="E102" s="657"/>
      <c r="F102" s="659" t="str">
        <f t="shared" si="1"/>
        <v>add_trait_leader 0 leader_trait_reckless_2</v>
      </c>
      <c r="G102" s="660" t="s">
        <v>2315</v>
      </c>
      <c r="H102" s="662"/>
      <c r="I102" s="669"/>
      <c r="J102" s="669"/>
      <c r="K102" s="666" t="s">
        <v>2105</v>
      </c>
      <c r="L102" s="670" t="s">
        <v>2333</v>
      </c>
      <c r="M102" s="674" t="s">
        <v>2334</v>
      </c>
    </row>
    <row r="103" ht="25.5" spans="1:13">
      <c r="A103" s="655">
        <v>100</v>
      </c>
      <c r="B103" s="672" t="s">
        <v>2335</v>
      </c>
      <c r="C103" s="657"/>
      <c r="D103" s="658" t="s">
        <v>2085</v>
      </c>
      <c r="E103" s="657"/>
      <c r="F103" s="659" t="str">
        <f t="shared" si="1"/>
        <v>add_trait_leader 0 leader_trait_slipshod</v>
      </c>
      <c r="G103" s="660" t="s">
        <v>2315</v>
      </c>
      <c r="H103" s="662"/>
      <c r="I103" s="669"/>
      <c r="J103" s="669"/>
      <c r="K103" s="666" t="s">
        <v>2087</v>
      </c>
      <c r="L103" s="670" t="s">
        <v>2336</v>
      </c>
      <c r="M103" s="674" t="s">
        <v>2337</v>
      </c>
    </row>
    <row r="104" ht="25.5" spans="1:13">
      <c r="A104" s="655">
        <v>101</v>
      </c>
      <c r="B104" s="672"/>
      <c r="C104" s="657"/>
      <c r="D104" s="658" t="s">
        <v>2085</v>
      </c>
      <c r="E104" s="657"/>
      <c r="F104" s="659" t="str">
        <f t="shared" si="1"/>
        <v>add_trait_leader 0 leader_trait_slipshod_2</v>
      </c>
      <c r="G104" s="660" t="s">
        <v>2315</v>
      </c>
      <c r="H104" s="662"/>
      <c r="I104" s="669"/>
      <c r="J104" s="669"/>
      <c r="K104" s="666" t="s">
        <v>2105</v>
      </c>
      <c r="L104" s="670" t="s">
        <v>2338</v>
      </c>
      <c r="M104" s="674" t="s">
        <v>2339</v>
      </c>
    </row>
    <row r="105" ht="25.5" spans="1:13">
      <c r="A105" s="655">
        <v>102</v>
      </c>
      <c r="B105" s="673" t="s">
        <v>810</v>
      </c>
      <c r="C105" s="657"/>
      <c r="D105" s="658" t="s">
        <v>2085</v>
      </c>
      <c r="E105" s="657"/>
      <c r="F105" s="659" t="str">
        <f t="shared" si="1"/>
        <v>add_trait_leader 0 leader_trait_tactical_algorithms</v>
      </c>
      <c r="G105" s="660" t="s">
        <v>2134</v>
      </c>
      <c r="H105" s="662"/>
      <c r="I105" s="669"/>
      <c r="J105" s="661" t="s">
        <v>2085</v>
      </c>
      <c r="K105" s="666"/>
      <c r="L105" s="670" t="s">
        <v>2340</v>
      </c>
      <c r="M105" s="674" t="s">
        <v>2341</v>
      </c>
    </row>
    <row r="106" ht="22.5" spans="1:13">
      <c r="A106" s="655">
        <v>103</v>
      </c>
      <c r="B106" s="656" t="s">
        <v>2342</v>
      </c>
      <c r="C106" s="657"/>
      <c r="D106" s="658" t="s">
        <v>2085</v>
      </c>
      <c r="E106" s="657"/>
      <c r="F106" s="659" t="str">
        <f t="shared" si="1"/>
        <v>add_trait_leader 0 leader_trait_dragonslayer</v>
      </c>
      <c r="G106" s="660" t="s">
        <v>2086</v>
      </c>
      <c r="H106" s="669"/>
      <c r="I106" s="669"/>
      <c r="J106" s="661" t="s">
        <v>2085</v>
      </c>
      <c r="K106" s="666" t="s">
        <v>2087</v>
      </c>
      <c r="L106" s="670" t="s">
        <v>2343</v>
      </c>
      <c r="M106" s="674" t="s">
        <v>2344</v>
      </c>
    </row>
    <row r="107" ht="25.5" spans="1:13">
      <c r="A107" s="655">
        <v>104</v>
      </c>
      <c r="B107" s="656" t="s">
        <v>2345</v>
      </c>
      <c r="C107" s="657"/>
      <c r="D107" s="658" t="s">
        <v>2085</v>
      </c>
      <c r="E107" s="657"/>
      <c r="F107" s="659" t="str">
        <f t="shared" si="1"/>
        <v>add_trait_leader 0 leader_trait_clone_army_commander</v>
      </c>
      <c r="G107" s="660" t="s">
        <v>2086</v>
      </c>
      <c r="H107" s="662"/>
      <c r="I107" s="669"/>
      <c r="J107" s="661" t="s">
        <v>2085</v>
      </c>
      <c r="K107" s="666" t="s">
        <v>2087</v>
      </c>
      <c r="L107" s="670" t="s">
        <v>2346</v>
      </c>
      <c r="M107" s="671" t="s">
        <v>2347</v>
      </c>
    </row>
    <row r="108" ht="25.5" spans="1:13">
      <c r="A108" s="655">
        <v>105</v>
      </c>
      <c r="B108" s="656" t="s">
        <v>2348</v>
      </c>
      <c r="C108" s="657"/>
      <c r="D108" s="658" t="s">
        <v>2085</v>
      </c>
      <c r="E108" s="657"/>
      <c r="F108" s="659" t="str">
        <f t="shared" si="1"/>
        <v>add_trait_leader 0 leader_trait_clone_army_fertile_commander</v>
      </c>
      <c r="G108" s="660" t="s">
        <v>2086</v>
      </c>
      <c r="H108" s="662"/>
      <c r="I108" s="669"/>
      <c r="J108" s="661" t="s">
        <v>2085</v>
      </c>
      <c r="K108" s="666" t="s">
        <v>2087</v>
      </c>
      <c r="L108" s="670" t="s">
        <v>2349</v>
      </c>
      <c r="M108" s="671" t="s">
        <v>2350</v>
      </c>
    </row>
    <row r="109" ht="25.5" spans="1:13">
      <c r="A109" s="655">
        <v>106</v>
      </c>
      <c r="B109" s="656" t="s">
        <v>2351</v>
      </c>
      <c r="C109" s="657"/>
      <c r="D109" s="658" t="s">
        <v>2085</v>
      </c>
      <c r="E109" s="657"/>
      <c r="F109" s="659" t="str">
        <f t="shared" si="1"/>
        <v>add_trait_leader 0 leader_trait_clone_army_full_commander</v>
      </c>
      <c r="G109" s="660" t="s">
        <v>2086</v>
      </c>
      <c r="H109" s="662"/>
      <c r="I109" s="669"/>
      <c r="J109" s="661" t="s">
        <v>2085</v>
      </c>
      <c r="K109" s="666" t="s">
        <v>2087</v>
      </c>
      <c r="L109" s="670" t="s">
        <v>2352</v>
      </c>
      <c r="M109" s="671" t="s">
        <v>2353</v>
      </c>
    </row>
    <row r="110" ht="25.5" spans="1:13">
      <c r="A110" s="655">
        <v>107</v>
      </c>
      <c r="B110" s="656" t="s">
        <v>2354</v>
      </c>
      <c r="C110" s="658" t="s">
        <v>2085</v>
      </c>
      <c r="D110" s="657"/>
      <c r="E110" s="657"/>
      <c r="F110" s="659" t="str">
        <f t="shared" si="1"/>
        <v>add_trait_leader 0 leader_trait_shroudwalker</v>
      </c>
      <c r="G110" s="660" t="s">
        <v>2134</v>
      </c>
      <c r="H110" s="662"/>
      <c r="I110" s="661" t="s">
        <v>2085</v>
      </c>
      <c r="J110" s="661" t="s">
        <v>2085</v>
      </c>
      <c r="K110" s="666" t="s">
        <v>2087</v>
      </c>
      <c r="L110" s="670" t="s">
        <v>2355</v>
      </c>
      <c r="M110" s="671" t="s">
        <v>2356</v>
      </c>
    </row>
    <row r="111" ht="25.5" spans="1:13">
      <c r="A111" s="655">
        <v>108</v>
      </c>
      <c r="B111" s="656" t="s">
        <v>2357</v>
      </c>
      <c r="C111" s="657"/>
      <c r="D111" s="657"/>
      <c r="E111" s="658" t="s">
        <v>2085</v>
      </c>
      <c r="F111" s="659" t="str">
        <f t="shared" si="1"/>
        <v>add_trait_leader 0 leader_trait_master_salvager</v>
      </c>
      <c r="G111" s="660" t="s">
        <v>2134</v>
      </c>
      <c r="H111" s="662"/>
      <c r="I111" s="669"/>
      <c r="J111" s="661" t="s">
        <v>2085</v>
      </c>
      <c r="K111" s="666" t="s">
        <v>2087</v>
      </c>
      <c r="L111" s="670" t="s">
        <v>2358</v>
      </c>
      <c r="M111" s="671" t="s">
        <v>2359</v>
      </c>
    </row>
    <row r="112" ht="26.25" spans="1:13">
      <c r="A112" s="655">
        <v>109</v>
      </c>
      <c r="B112" s="656" t="s">
        <v>2360</v>
      </c>
      <c r="C112" s="657"/>
      <c r="D112" s="657"/>
      <c r="E112" s="658" t="s">
        <v>2085</v>
      </c>
      <c r="F112" s="659" t="str">
        <f t="shared" si="1"/>
        <v>add_trait_leader 0 leader_trait_curator</v>
      </c>
      <c r="G112" s="660" t="s">
        <v>2134</v>
      </c>
      <c r="H112" s="661" t="s">
        <v>2085</v>
      </c>
      <c r="I112" s="669"/>
      <c r="J112" s="661" t="s">
        <v>2085</v>
      </c>
      <c r="K112" s="666" t="s">
        <v>2087</v>
      </c>
      <c r="L112" s="670" t="s">
        <v>2361</v>
      </c>
      <c r="M112" s="671" t="s">
        <v>2362</v>
      </c>
    </row>
    <row r="113" ht="25.5" spans="1:13">
      <c r="A113" s="655">
        <v>110</v>
      </c>
      <c r="B113" s="656" t="s">
        <v>2363</v>
      </c>
      <c r="C113" s="658" t="s">
        <v>2085</v>
      </c>
      <c r="D113" s="657"/>
      <c r="E113" s="657"/>
      <c r="F113" s="659" t="str">
        <f t="shared" si="1"/>
        <v>add_trait_leader 0 leader_trait_enclave_trader</v>
      </c>
      <c r="G113" s="660" t="s">
        <v>2134</v>
      </c>
      <c r="H113" s="662"/>
      <c r="I113" s="669"/>
      <c r="J113" s="661" t="s">
        <v>2085</v>
      </c>
      <c r="K113" s="666" t="s">
        <v>2087</v>
      </c>
      <c r="L113" s="670" t="s">
        <v>2364</v>
      </c>
      <c r="M113" s="671" t="s">
        <v>2365</v>
      </c>
    </row>
    <row r="114" ht="25.5" spans="1:13">
      <c r="A114" s="655">
        <v>111</v>
      </c>
      <c r="B114" s="656" t="s">
        <v>2366</v>
      </c>
      <c r="C114" s="658" t="s">
        <v>2085</v>
      </c>
      <c r="D114" s="657"/>
      <c r="E114" s="657"/>
      <c r="F114" s="659" t="str">
        <f t="shared" si="1"/>
        <v>add_trait_leader 0 leader_trait_xuracorp_liaison</v>
      </c>
      <c r="G114" s="660" t="s">
        <v>2134</v>
      </c>
      <c r="H114" s="662"/>
      <c r="I114" s="661" t="s">
        <v>2085</v>
      </c>
      <c r="J114" s="661" t="s">
        <v>2085</v>
      </c>
      <c r="K114" s="666" t="s">
        <v>2087</v>
      </c>
      <c r="L114" s="670" t="s">
        <v>2367</v>
      </c>
      <c r="M114" s="671" t="s">
        <v>2368</v>
      </c>
    </row>
    <row r="115" ht="25.5" spans="1:13">
      <c r="A115" s="655">
        <v>112</v>
      </c>
      <c r="B115" s="656" t="s">
        <v>2369</v>
      </c>
      <c r="C115" s="658" t="s">
        <v>2085</v>
      </c>
      <c r="D115" s="657"/>
      <c r="E115" s="657"/>
      <c r="F115" s="659" t="str">
        <f t="shared" si="1"/>
        <v>add_trait_leader 0 leader_trait_riggan_liaison</v>
      </c>
      <c r="G115" s="660" t="s">
        <v>2134</v>
      </c>
      <c r="H115" s="662"/>
      <c r="I115" s="661" t="s">
        <v>2085</v>
      </c>
      <c r="J115" s="661" t="s">
        <v>2085</v>
      </c>
      <c r="K115" s="666" t="s">
        <v>2087</v>
      </c>
      <c r="L115" s="670" t="s">
        <v>2370</v>
      </c>
      <c r="M115" s="671" t="s">
        <v>2371</v>
      </c>
    </row>
    <row r="116" ht="25.5" spans="1:13">
      <c r="A116" s="655">
        <v>113</v>
      </c>
      <c r="B116" s="656" t="s">
        <v>2372</v>
      </c>
      <c r="C116" s="658" t="s">
        <v>2085</v>
      </c>
      <c r="D116" s="657"/>
      <c r="E116" s="657"/>
      <c r="F116" s="659" t="str">
        <f t="shared" si="1"/>
        <v>add_trait_leader 0 leader_trait_muutagan_liaison</v>
      </c>
      <c r="G116" s="660" t="s">
        <v>2134</v>
      </c>
      <c r="H116" s="662"/>
      <c r="I116" s="661" t="s">
        <v>2085</v>
      </c>
      <c r="J116" s="661" t="s">
        <v>2085</v>
      </c>
      <c r="K116" s="666" t="s">
        <v>2087</v>
      </c>
      <c r="L116" s="670" t="s">
        <v>2373</v>
      </c>
      <c r="M116" s="671" t="s">
        <v>2374</v>
      </c>
    </row>
    <row r="117" ht="22.5" spans="1:13">
      <c r="A117" s="655">
        <v>114</v>
      </c>
      <c r="B117" s="656" t="s">
        <v>2375</v>
      </c>
      <c r="C117" s="657"/>
      <c r="D117" s="658" t="s">
        <v>2085</v>
      </c>
      <c r="E117" s="657"/>
      <c r="F117" s="659" t="str">
        <f t="shared" si="1"/>
        <v>add_trait_leader 0 leader_trait_defence_engineer</v>
      </c>
      <c r="G117" s="660" t="s">
        <v>2086</v>
      </c>
      <c r="H117" s="661" t="s">
        <v>2085</v>
      </c>
      <c r="I117" s="669"/>
      <c r="J117" s="669"/>
      <c r="K117" s="666" t="s">
        <v>2087</v>
      </c>
      <c r="L117" s="670" t="s">
        <v>2376</v>
      </c>
      <c r="M117" s="671" t="s">
        <v>2377</v>
      </c>
    </row>
    <row r="118" ht="22.5" spans="1:13">
      <c r="A118" s="655">
        <v>115</v>
      </c>
      <c r="B118" s="656"/>
      <c r="C118" s="657"/>
      <c r="D118" s="658" t="s">
        <v>2085</v>
      </c>
      <c r="E118" s="657"/>
      <c r="F118" s="659" t="str">
        <f t="shared" si="1"/>
        <v>add_trait_leader 0 leader_trait_defence_engineer_2</v>
      </c>
      <c r="G118" s="660" t="s">
        <v>2086</v>
      </c>
      <c r="H118" s="661" t="s">
        <v>2085</v>
      </c>
      <c r="I118" s="669"/>
      <c r="J118" s="669"/>
      <c r="K118" s="666" t="s">
        <v>2105</v>
      </c>
      <c r="L118" s="670" t="s">
        <v>2378</v>
      </c>
      <c r="M118" s="671" t="s">
        <v>2379</v>
      </c>
    </row>
    <row r="119" ht="25.5" spans="1:13">
      <c r="A119" s="655">
        <v>116</v>
      </c>
      <c r="B119" s="656" t="s">
        <v>2380</v>
      </c>
      <c r="C119" s="657"/>
      <c r="D119" s="658" t="s">
        <v>2085</v>
      </c>
      <c r="E119" s="657"/>
      <c r="F119" s="659" t="str">
        <f t="shared" si="1"/>
        <v>add_trait_leader 0 leader_trait_butcher</v>
      </c>
      <c r="G119" s="660" t="s">
        <v>2086</v>
      </c>
      <c r="H119" s="662"/>
      <c r="I119" s="669"/>
      <c r="J119" s="669"/>
      <c r="K119" s="666" t="s">
        <v>2087</v>
      </c>
      <c r="L119" s="670" t="s">
        <v>2381</v>
      </c>
      <c r="M119" s="671" t="s">
        <v>2382</v>
      </c>
    </row>
    <row r="120" ht="25.5" spans="1:13">
      <c r="A120" s="655">
        <v>117</v>
      </c>
      <c r="B120" s="656"/>
      <c r="C120" s="657"/>
      <c r="D120" s="658" t="s">
        <v>2085</v>
      </c>
      <c r="E120" s="657"/>
      <c r="F120" s="659" t="str">
        <f t="shared" si="1"/>
        <v>add_trait_leader 0 leader_trait_butcher_2</v>
      </c>
      <c r="G120" s="660" t="s">
        <v>2086</v>
      </c>
      <c r="H120" s="662"/>
      <c r="I120" s="669"/>
      <c r="J120" s="669"/>
      <c r="K120" s="666" t="s">
        <v>2105</v>
      </c>
      <c r="L120" s="670" t="s">
        <v>2383</v>
      </c>
      <c r="M120" s="671" t="s">
        <v>2384</v>
      </c>
    </row>
    <row r="121" ht="25.5" spans="1:13">
      <c r="A121" s="655">
        <v>118</v>
      </c>
      <c r="B121" s="656" t="s">
        <v>2385</v>
      </c>
      <c r="C121" s="657"/>
      <c r="D121" s="658" t="s">
        <v>2085</v>
      </c>
      <c r="E121" s="657"/>
      <c r="F121" s="659" t="str">
        <f t="shared" si="1"/>
        <v>add_trait_leader 0 leader_trait_restrained</v>
      </c>
      <c r="G121" s="660" t="s">
        <v>2086</v>
      </c>
      <c r="H121" s="662"/>
      <c r="I121" s="669"/>
      <c r="J121" s="669"/>
      <c r="K121" s="666" t="s">
        <v>2087</v>
      </c>
      <c r="L121" s="670" t="s">
        <v>2386</v>
      </c>
      <c r="M121" s="671" t="s">
        <v>2387</v>
      </c>
    </row>
    <row r="122" ht="25.5" spans="1:13">
      <c r="A122" s="655">
        <v>119</v>
      </c>
      <c r="B122" s="656"/>
      <c r="C122" s="657"/>
      <c r="D122" s="658" t="s">
        <v>2085</v>
      </c>
      <c r="E122" s="657"/>
      <c r="F122" s="659" t="str">
        <f t="shared" si="1"/>
        <v>add_trait_leader 0 leader_trait_restrained_2</v>
      </c>
      <c r="G122" s="660" t="s">
        <v>2086</v>
      </c>
      <c r="H122" s="662"/>
      <c r="I122" s="669"/>
      <c r="J122" s="669"/>
      <c r="K122" s="666" t="s">
        <v>2105</v>
      </c>
      <c r="L122" s="670" t="s">
        <v>2388</v>
      </c>
      <c r="M122" s="671" t="s">
        <v>2389</v>
      </c>
    </row>
    <row r="123" ht="25.5" spans="1:13">
      <c r="A123" s="655">
        <v>120</v>
      </c>
      <c r="B123" s="656" t="s">
        <v>2390</v>
      </c>
      <c r="C123" s="657"/>
      <c r="D123" s="658" t="s">
        <v>2085</v>
      </c>
      <c r="E123" s="657"/>
      <c r="F123" s="659" t="str">
        <f t="shared" si="1"/>
        <v>add_trait_leader 0 leader_trait_dreaded</v>
      </c>
      <c r="G123" s="660" t="s">
        <v>2134</v>
      </c>
      <c r="H123" s="662"/>
      <c r="I123" s="669"/>
      <c r="J123" s="669"/>
      <c r="K123" s="666" t="s">
        <v>2087</v>
      </c>
      <c r="L123" s="670" t="s">
        <v>2391</v>
      </c>
      <c r="M123" s="671" t="s">
        <v>2392</v>
      </c>
    </row>
    <row r="124" ht="25.5" spans="1:13">
      <c r="A124" s="655">
        <v>121</v>
      </c>
      <c r="B124" s="656"/>
      <c r="C124" s="657"/>
      <c r="D124" s="658" t="s">
        <v>2085</v>
      </c>
      <c r="E124" s="657"/>
      <c r="F124" s="659" t="str">
        <f t="shared" si="1"/>
        <v>add_trait_leader 0 leader_trait_dreaded_2</v>
      </c>
      <c r="G124" s="660" t="s">
        <v>2134</v>
      </c>
      <c r="H124" s="662"/>
      <c r="I124" s="669"/>
      <c r="J124" s="669"/>
      <c r="K124" s="666" t="s">
        <v>2105</v>
      </c>
      <c r="L124" s="670" t="s">
        <v>2393</v>
      </c>
      <c r="M124" s="671" t="s">
        <v>2394</v>
      </c>
    </row>
    <row r="125" ht="25.5" spans="1:13">
      <c r="A125" s="655">
        <v>122</v>
      </c>
      <c r="B125" s="656"/>
      <c r="C125" s="657"/>
      <c r="D125" s="658" t="s">
        <v>2085</v>
      </c>
      <c r="E125" s="657"/>
      <c r="F125" s="659" t="str">
        <f t="shared" si="1"/>
        <v>add_trait_leader 0 leader_trait_dreaded_3</v>
      </c>
      <c r="G125" s="660" t="s">
        <v>2134</v>
      </c>
      <c r="H125" s="662"/>
      <c r="I125" s="669"/>
      <c r="J125" s="669"/>
      <c r="K125" s="666" t="s">
        <v>2139</v>
      </c>
      <c r="L125" s="670" t="s">
        <v>2395</v>
      </c>
      <c r="M125" s="671" t="s">
        <v>2396</v>
      </c>
    </row>
    <row r="126" ht="25.5" spans="1:13">
      <c r="A126" s="655">
        <v>123</v>
      </c>
      <c r="B126" s="656" t="s">
        <v>2397</v>
      </c>
      <c r="C126" s="657"/>
      <c r="D126" s="658" t="s">
        <v>2085</v>
      </c>
      <c r="E126" s="657"/>
      <c r="F126" s="659" t="str">
        <f t="shared" si="1"/>
        <v>add_trait_leader 0 leader_trait_heavy_hitter</v>
      </c>
      <c r="G126" s="660" t="s">
        <v>2134</v>
      </c>
      <c r="H126" s="662"/>
      <c r="I126" s="669"/>
      <c r="J126" s="669"/>
      <c r="K126" s="666" t="s">
        <v>2087</v>
      </c>
      <c r="L126" s="670" t="s">
        <v>2398</v>
      </c>
      <c r="M126" s="671" t="s">
        <v>2399</v>
      </c>
    </row>
    <row r="127" ht="25.5" spans="1:13">
      <c r="A127" s="655">
        <v>124</v>
      </c>
      <c r="B127" s="656"/>
      <c r="C127" s="657"/>
      <c r="D127" s="658" t="s">
        <v>2085</v>
      </c>
      <c r="E127" s="657"/>
      <c r="F127" s="659" t="str">
        <f t="shared" si="1"/>
        <v>add_trait_leader 0 leader_trait_heavy_hitter_2</v>
      </c>
      <c r="G127" s="660" t="s">
        <v>2134</v>
      </c>
      <c r="H127" s="662"/>
      <c r="I127" s="669"/>
      <c r="J127" s="669"/>
      <c r="K127" s="666" t="s">
        <v>2105</v>
      </c>
      <c r="L127" s="670" t="s">
        <v>2400</v>
      </c>
      <c r="M127" s="671" t="s">
        <v>2401</v>
      </c>
    </row>
    <row r="128" ht="25.5" spans="1:13">
      <c r="A128" s="655">
        <v>125</v>
      </c>
      <c r="B128" s="656"/>
      <c r="C128" s="657"/>
      <c r="D128" s="658" t="s">
        <v>2085</v>
      </c>
      <c r="E128" s="657"/>
      <c r="F128" s="659" t="str">
        <f t="shared" si="1"/>
        <v>add_trait_leader 0 leader_trait_heavy_hitter_3</v>
      </c>
      <c r="G128" s="660" t="s">
        <v>2134</v>
      </c>
      <c r="H128" s="662"/>
      <c r="I128" s="669"/>
      <c r="J128" s="669"/>
      <c r="K128" s="666" t="s">
        <v>2139</v>
      </c>
      <c r="L128" s="670" t="s">
        <v>2402</v>
      </c>
      <c r="M128" s="671" t="s">
        <v>2403</v>
      </c>
    </row>
    <row r="129" ht="25.5" spans="1:13">
      <c r="A129" s="655">
        <v>126</v>
      </c>
      <c r="B129" s="656" t="s">
        <v>2404</v>
      </c>
      <c r="C129" s="657"/>
      <c r="D129" s="658" t="s">
        <v>2085</v>
      </c>
      <c r="E129" s="657"/>
      <c r="F129" s="659" t="str">
        <f t="shared" si="1"/>
        <v>add_trait_leader 0 leader_trait_interrogator</v>
      </c>
      <c r="G129" s="660" t="s">
        <v>2134</v>
      </c>
      <c r="H129" s="662"/>
      <c r="I129" s="669"/>
      <c r="J129" s="669"/>
      <c r="K129" s="666" t="s">
        <v>2087</v>
      </c>
      <c r="L129" s="670" t="s">
        <v>2405</v>
      </c>
      <c r="M129" s="671" t="s">
        <v>2406</v>
      </c>
    </row>
    <row r="130" ht="25.5" spans="1:13">
      <c r="A130" s="655">
        <v>127</v>
      </c>
      <c r="B130" s="656"/>
      <c r="C130" s="657"/>
      <c r="D130" s="658" t="s">
        <v>2085</v>
      </c>
      <c r="E130" s="657"/>
      <c r="F130" s="659" t="str">
        <f t="shared" si="1"/>
        <v>add_trait_leader 0 leader_trait_interrogator_2</v>
      </c>
      <c r="G130" s="660" t="s">
        <v>2134</v>
      </c>
      <c r="H130" s="662"/>
      <c r="I130" s="669"/>
      <c r="J130" s="669"/>
      <c r="K130" s="666" t="s">
        <v>2105</v>
      </c>
      <c r="L130" s="670" t="s">
        <v>2407</v>
      </c>
      <c r="M130" s="671" t="s">
        <v>2408</v>
      </c>
    </row>
    <row r="131" ht="25.5" spans="1:13">
      <c r="A131" s="655">
        <v>128</v>
      </c>
      <c r="B131" s="656"/>
      <c r="C131" s="657"/>
      <c r="D131" s="658" t="s">
        <v>2085</v>
      </c>
      <c r="E131" s="657"/>
      <c r="F131" s="659" t="str">
        <f t="shared" si="1"/>
        <v>add_trait_leader 0 leader_trait_interrogator_3</v>
      </c>
      <c r="G131" s="660" t="s">
        <v>2134</v>
      </c>
      <c r="H131" s="662"/>
      <c r="I131" s="669"/>
      <c r="J131" s="669"/>
      <c r="K131" s="666" t="s">
        <v>2139</v>
      </c>
      <c r="L131" s="670" t="s">
        <v>2409</v>
      </c>
      <c r="M131" s="671" t="s">
        <v>2410</v>
      </c>
    </row>
    <row r="132" ht="25.5" spans="1:13">
      <c r="A132" s="655">
        <v>129</v>
      </c>
      <c r="B132" s="656" t="s">
        <v>2411</v>
      </c>
      <c r="C132" s="657"/>
      <c r="D132" s="658" t="s">
        <v>2085</v>
      </c>
      <c r="E132" s="657"/>
      <c r="F132" s="659" t="str">
        <f t="shared" si="1"/>
        <v>add_trait_leader 0 leader_trait_crusader</v>
      </c>
      <c r="G132" s="660" t="s">
        <v>2134</v>
      </c>
      <c r="H132" s="662"/>
      <c r="I132" s="669"/>
      <c r="J132" s="669"/>
      <c r="K132" s="666" t="s">
        <v>2087</v>
      </c>
      <c r="L132" s="670" t="s">
        <v>2412</v>
      </c>
      <c r="M132" s="671" t="s">
        <v>2413</v>
      </c>
    </row>
    <row r="133" ht="25.5" spans="1:13">
      <c r="A133" s="655">
        <v>130</v>
      </c>
      <c r="B133" s="656"/>
      <c r="C133" s="657"/>
      <c r="D133" s="658" t="s">
        <v>2085</v>
      </c>
      <c r="E133" s="657"/>
      <c r="F133" s="659" t="str">
        <f t="shared" si="1"/>
        <v>add_trait_leader 0 leader_trait_crusader_2</v>
      </c>
      <c r="G133" s="660" t="s">
        <v>2134</v>
      </c>
      <c r="H133" s="662"/>
      <c r="I133" s="669"/>
      <c r="J133" s="669"/>
      <c r="K133" s="666" t="s">
        <v>2105</v>
      </c>
      <c r="L133" s="670" t="s">
        <v>2414</v>
      </c>
      <c r="M133" s="671" t="s">
        <v>2415</v>
      </c>
    </row>
    <row r="134" ht="25.5" spans="1:13">
      <c r="A134" s="655">
        <v>131</v>
      </c>
      <c r="B134" s="656"/>
      <c r="C134" s="657"/>
      <c r="D134" s="658" t="s">
        <v>2085</v>
      </c>
      <c r="E134" s="657"/>
      <c r="F134" s="659" t="str">
        <f t="shared" si="1"/>
        <v>add_trait_leader 0 leader_trait_crusader_3</v>
      </c>
      <c r="G134" s="660" t="s">
        <v>2134</v>
      </c>
      <c r="H134" s="662"/>
      <c r="I134" s="669"/>
      <c r="J134" s="669"/>
      <c r="K134" s="666" t="s">
        <v>2139</v>
      </c>
      <c r="L134" s="670" t="s">
        <v>2416</v>
      </c>
      <c r="M134" s="671" t="s">
        <v>2417</v>
      </c>
    </row>
    <row r="135" ht="22.5" spans="1:13">
      <c r="A135" s="655">
        <v>132</v>
      </c>
      <c r="B135" s="673" t="s">
        <v>2418</v>
      </c>
      <c r="C135" s="658" t="s">
        <v>2085</v>
      </c>
      <c r="D135" s="657"/>
      <c r="E135" s="657"/>
      <c r="F135" s="659" t="str">
        <f t="shared" si="1"/>
        <v>add_trait_leader 0 leader_trait_overseer</v>
      </c>
      <c r="G135" s="660" t="s">
        <v>2134</v>
      </c>
      <c r="H135" s="661" t="s">
        <v>2085</v>
      </c>
      <c r="I135" s="669"/>
      <c r="J135" s="669"/>
      <c r="K135" s="666" t="s">
        <v>2087</v>
      </c>
      <c r="L135" s="670" t="s">
        <v>2419</v>
      </c>
      <c r="M135" s="671" t="s">
        <v>2420</v>
      </c>
    </row>
    <row r="136" ht="22.5" spans="1:13">
      <c r="A136" s="655">
        <v>133</v>
      </c>
      <c r="B136" s="673"/>
      <c r="C136" s="658" t="s">
        <v>2085</v>
      </c>
      <c r="D136" s="657"/>
      <c r="E136" s="657"/>
      <c r="F136" s="659" t="str">
        <f t="shared" ref="F136:F199" si="2">_xlfn.CONCAT($C$2," ",$G$2," ",M136)</f>
        <v>add_trait_leader 0 leader_trait_overseer_2</v>
      </c>
      <c r="G136" s="660" t="s">
        <v>2134</v>
      </c>
      <c r="H136" s="661" t="s">
        <v>2085</v>
      </c>
      <c r="I136" s="669"/>
      <c r="J136" s="669"/>
      <c r="K136" s="666" t="s">
        <v>2105</v>
      </c>
      <c r="L136" s="670" t="s">
        <v>2421</v>
      </c>
      <c r="M136" s="671" t="s">
        <v>2422</v>
      </c>
    </row>
    <row r="137" ht="22.5" spans="1:13">
      <c r="A137" s="655">
        <v>134</v>
      </c>
      <c r="B137" s="673"/>
      <c r="C137" s="658" t="s">
        <v>2085</v>
      </c>
      <c r="D137" s="657"/>
      <c r="E137" s="657"/>
      <c r="F137" s="659" t="str">
        <f t="shared" si="2"/>
        <v>add_trait_leader 0 leader_trait_overseer_3</v>
      </c>
      <c r="G137" s="660" t="s">
        <v>2134</v>
      </c>
      <c r="H137" s="661" t="s">
        <v>2085</v>
      </c>
      <c r="I137" s="669"/>
      <c r="J137" s="669"/>
      <c r="K137" s="666" t="s">
        <v>2139</v>
      </c>
      <c r="L137" s="670" t="s">
        <v>2423</v>
      </c>
      <c r="M137" s="671" t="s">
        <v>2424</v>
      </c>
    </row>
    <row r="138" ht="22.5" spans="1:13">
      <c r="A138" s="655">
        <v>135</v>
      </c>
      <c r="B138" s="656" t="s">
        <v>2425</v>
      </c>
      <c r="C138" s="657"/>
      <c r="D138" s="658" t="s">
        <v>2085</v>
      </c>
      <c r="E138" s="657"/>
      <c r="F138" s="659" t="str">
        <f t="shared" si="2"/>
        <v>add_trait_leader 0 trait_ruler_from_the_ranks</v>
      </c>
      <c r="G138" s="660" t="s">
        <v>2134</v>
      </c>
      <c r="H138" s="661" t="s">
        <v>2085</v>
      </c>
      <c r="I138" s="669"/>
      <c r="J138" s="669"/>
      <c r="K138" s="666" t="s">
        <v>2087</v>
      </c>
      <c r="L138" s="670" t="s">
        <v>2426</v>
      </c>
      <c r="M138" s="671" t="s">
        <v>2427</v>
      </c>
    </row>
    <row r="139" ht="22.5" spans="1:13">
      <c r="A139" s="655">
        <v>136</v>
      </c>
      <c r="B139" s="656"/>
      <c r="C139" s="657"/>
      <c r="D139" s="658" t="s">
        <v>2085</v>
      </c>
      <c r="E139" s="657"/>
      <c r="F139" s="659" t="str">
        <f t="shared" si="2"/>
        <v>add_trait_leader 0 trait_ruler_from_the_ranks_2</v>
      </c>
      <c r="G139" s="660" t="s">
        <v>2134</v>
      </c>
      <c r="H139" s="661" t="s">
        <v>2085</v>
      </c>
      <c r="I139" s="669"/>
      <c r="J139" s="669"/>
      <c r="K139" s="666" t="s">
        <v>2105</v>
      </c>
      <c r="L139" s="670" t="s">
        <v>2428</v>
      </c>
      <c r="M139" s="671" t="s">
        <v>2429</v>
      </c>
    </row>
    <row r="140" ht="22.5" spans="1:13">
      <c r="A140" s="655">
        <v>137</v>
      </c>
      <c r="B140" s="656"/>
      <c r="C140" s="657"/>
      <c r="D140" s="658" t="s">
        <v>2085</v>
      </c>
      <c r="E140" s="657"/>
      <c r="F140" s="659" t="str">
        <f t="shared" si="2"/>
        <v>add_trait_leader 0 trait_ruler_from_the_ranks_3</v>
      </c>
      <c r="G140" s="660" t="s">
        <v>2134</v>
      </c>
      <c r="H140" s="661" t="s">
        <v>2085</v>
      </c>
      <c r="I140" s="669"/>
      <c r="J140" s="669"/>
      <c r="K140" s="666" t="s">
        <v>2139</v>
      </c>
      <c r="L140" s="670" t="s">
        <v>2430</v>
      </c>
      <c r="M140" s="671" t="s">
        <v>2431</v>
      </c>
    </row>
    <row r="141" ht="22.5" spans="1:13">
      <c r="A141" s="655">
        <v>138</v>
      </c>
      <c r="B141" s="656" t="s">
        <v>2432</v>
      </c>
      <c r="C141" s="657"/>
      <c r="D141" s="658" t="s">
        <v>2085</v>
      </c>
      <c r="E141" s="657"/>
      <c r="F141" s="659" t="str">
        <f t="shared" si="2"/>
        <v>add_trait_leader 0 trait_ruler_recruiter</v>
      </c>
      <c r="G141" s="660" t="s">
        <v>2134</v>
      </c>
      <c r="H141" s="661" t="s">
        <v>2085</v>
      </c>
      <c r="I141" s="669"/>
      <c r="J141" s="669"/>
      <c r="K141" s="666" t="s">
        <v>2087</v>
      </c>
      <c r="L141" s="670" t="s">
        <v>2433</v>
      </c>
      <c r="M141" s="671" t="s">
        <v>2434</v>
      </c>
    </row>
    <row r="142" ht="22.5" spans="1:13">
      <c r="A142" s="655">
        <v>139</v>
      </c>
      <c r="B142" s="656"/>
      <c r="C142" s="657"/>
      <c r="D142" s="658" t="s">
        <v>2085</v>
      </c>
      <c r="E142" s="657"/>
      <c r="F142" s="659" t="str">
        <f t="shared" si="2"/>
        <v>add_trait_leader 0 trait_ruler_recruiter_2</v>
      </c>
      <c r="G142" s="660" t="s">
        <v>2134</v>
      </c>
      <c r="H142" s="661" t="s">
        <v>2085</v>
      </c>
      <c r="I142" s="669"/>
      <c r="J142" s="669"/>
      <c r="K142" s="666" t="s">
        <v>2105</v>
      </c>
      <c r="L142" s="670" t="s">
        <v>2435</v>
      </c>
      <c r="M142" s="671" t="s">
        <v>2436</v>
      </c>
    </row>
    <row r="143" ht="22.5" spans="1:13">
      <c r="A143" s="655">
        <v>140</v>
      </c>
      <c r="B143" s="656"/>
      <c r="C143" s="657"/>
      <c r="D143" s="658" t="s">
        <v>2085</v>
      </c>
      <c r="E143" s="657"/>
      <c r="F143" s="659" t="str">
        <f t="shared" si="2"/>
        <v>add_trait_leader 0 trait_ruler_recruiter_3</v>
      </c>
      <c r="G143" s="660" t="s">
        <v>2134</v>
      </c>
      <c r="H143" s="661" t="s">
        <v>2085</v>
      </c>
      <c r="I143" s="669"/>
      <c r="J143" s="669"/>
      <c r="K143" s="666" t="s">
        <v>2139</v>
      </c>
      <c r="L143" s="670" t="s">
        <v>2437</v>
      </c>
      <c r="M143" s="671" t="s">
        <v>2438</v>
      </c>
    </row>
    <row r="144" ht="22.5" spans="1:13">
      <c r="A144" s="655">
        <v>141</v>
      </c>
      <c r="B144" s="656" t="s">
        <v>2439</v>
      </c>
      <c r="C144" s="658" t="s">
        <v>2085</v>
      </c>
      <c r="D144" s="657"/>
      <c r="E144" s="657"/>
      <c r="F144" s="659" t="str">
        <f t="shared" si="2"/>
        <v>add_trait_leader 0 leader_trait_consul_general</v>
      </c>
      <c r="G144" s="660" t="s">
        <v>2134</v>
      </c>
      <c r="H144" s="661" t="s">
        <v>2085</v>
      </c>
      <c r="I144" s="669"/>
      <c r="J144" s="669"/>
      <c r="K144" s="666" t="s">
        <v>2087</v>
      </c>
      <c r="L144" s="670" t="s">
        <v>2440</v>
      </c>
      <c r="M144" s="671" t="s">
        <v>2441</v>
      </c>
    </row>
    <row r="145" ht="22.5" spans="1:13">
      <c r="A145" s="655">
        <v>142</v>
      </c>
      <c r="B145" s="656"/>
      <c r="C145" s="658" t="s">
        <v>2085</v>
      </c>
      <c r="D145" s="657"/>
      <c r="E145" s="657"/>
      <c r="F145" s="659" t="str">
        <f t="shared" si="2"/>
        <v>add_trait_leader 0 leader_trait_consul_general_2</v>
      </c>
      <c r="G145" s="660" t="s">
        <v>2134</v>
      </c>
      <c r="H145" s="661" t="s">
        <v>2085</v>
      </c>
      <c r="I145" s="669"/>
      <c r="J145" s="669"/>
      <c r="K145" s="666" t="s">
        <v>2105</v>
      </c>
      <c r="L145" s="670" t="s">
        <v>2442</v>
      </c>
      <c r="M145" s="671" t="s">
        <v>2443</v>
      </c>
    </row>
    <row r="146" ht="22.5" spans="1:13">
      <c r="A146" s="655">
        <v>143</v>
      </c>
      <c r="B146" s="656"/>
      <c r="C146" s="658" t="s">
        <v>2085</v>
      </c>
      <c r="D146" s="657"/>
      <c r="E146" s="657"/>
      <c r="F146" s="659" t="str">
        <f t="shared" si="2"/>
        <v>add_trait_leader 0 leader_trait_consul_general_3</v>
      </c>
      <c r="G146" s="660" t="s">
        <v>2134</v>
      </c>
      <c r="H146" s="661" t="s">
        <v>2085</v>
      </c>
      <c r="I146" s="669"/>
      <c r="J146" s="669"/>
      <c r="K146" s="666" t="s">
        <v>2139</v>
      </c>
      <c r="L146" s="670" t="s">
        <v>2444</v>
      </c>
      <c r="M146" s="671" t="s">
        <v>2445</v>
      </c>
    </row>
    <row r="147" ht="22.5" spans="1:13">
      <c r="A147" s="655">
        <v>144</v>
      </c>
      <c r="B147" s="656" t="s">
        <v>2446</v>
      </c>
      <c r="C147" s="658" t="s">
        <v>2085</v>
      </c>
      <c r="D147" s="657"/>
      <c r="E147" s="657"/>
      <c r="F147" s="659" t="str">
        <f t="shared" si="2"/>
        <v>add_trait_leader 0 leader_trait_shadow_broker</v>
      </c>
      <c r="G147" s="660" t="s">
        <v>2134</v>
      </c>
      <c r="H147" s="661" t="s">
        <v>2085</v>
      </c>
      <c r="I147" s="669"/>
      <c r="J147" s="669"/>
      <c r="K147" s="666" t="s">
        <v>2087</v>
      </c>
      <c r="L147" s="670" t="s">
        <v>2447</v>
      </c>
      <c r="M147" s="671" t="s">
        <v>2448</v>
      </c>
    </row>
    <row r="148" ht="22.5" spans="1:13">
      <c r="A148" s="655">
        <v>145</v>
      </c>
      <c r="B148" s="656"/>
      <c r="C148" s="658" t="s">
        <v>2085</v>
      </c>
      <c r="D148" s="657"/>
      <c r="E148" s="657"/>
      <c r="F148" s="659" t="str">
        <f t="shared" si="2"/>
        <v>add_trait_leader 0 leader_trait_shadow_broker_2</v>
      </c>
      <c r="G148" s="660" t="s">
        <v>2134</v>
      </c>
      <c r="H148" s="661" t="s">
        <v>2085</v>
      </c>
      <c r="I148" s="669"/>
      <c r="J148" s="669"/>
      <c r="K148" s="666" t="s">
        <v>2105</v>
      </c>
      <c r="L148" s="670" t="s">
        <v>2449</v>
      </c>
      <c r="M148" s="671" t="s">
        <v>2450</v>
      </c>
    </row>
    <row r="149" ht="22.5" spans="1:13">
      <c r="A149" s="655">
        <v>146</v>
      </c>
      <c r="B149" s="656"/>
      <c r="C149" s="658" t="s">
        <v>2085</v>
      </c>
      <c r="D149" s="657"/>
      <c r="E149" s="657"/>
      <c r="F149" s="659" t="str">
        <f t="shared" si="2"/>
        <v>add_trait_leader 0 leader_trait_shadow_broker_3</v>
      </c>
      <c r="G149" s="660" t="s">
        <v>2134</v>
      </c>
      <c r="H149" s="661" t="s">
        <v>2085</v>
      </c>
      <c r="I149" s="669"/>
      <c r="J149" s="669"/>
      <c r="K149" s="666" t="s">
        <v>2139</v>
      </c>
      <c r="L149" s="670" t="s">
        <v>2451</v>
      </c>
      <c r="M149" s="671" t="s">
        <v>2452</v>
      </c>
    </row>
    <row r="150" ht="22.5" spans="1:13">
      <c r="A150" s="655">
        <v>147</v>
      </c>
      <c r="B150" s="656" t="s">
        <v>2453</v>
      </c>
      <c r="C150" s="657"/>
      <c r="D150" s="658" t="s">
        <v>2085</v>
      </c>
      <c r="E150" s="657"/>
      <c r="F150" s="659" t="str">
        <f t="shared" si="2"/>
        <v>add_trait_leader 0 leader_trait_home_guard</v>
      </c>
      <c r="G150" s="660" t="s">
        <v>2134</v>
      </c>
      <c r="H150" s="661" t="s">
        <v>2085</v>
      </c>
      <c r="I150" s="669"/>
      <c r="J150" s="669"/>
      <c r="K150" s="666" t="s">
        <v>2087</v>
      </c>
      <c r="L150" s="670" t="s">
        <v>2454</v>
      </c>
      <c r="M150" s="671" t="s">
        <v>2455</v>
      </c>
    </row>
    <row r="151" ht="22.5" spans="1:13">
      <c r="A151" s="655">
        <v>148</v>
      </c>
      <c r="B151" s="656"/>
      <c r="C151" s="657"/>
      <c r="D151" s="658" t="s">
        <v>2085</v>
      </c>
      <c r="E151" s="657"/>
      <c r="F151" s="659" t="str">
        <f t="shared" si="2"/>
        <v>add_trait_leader 0 leader_trait_home_guard_2</v>
      </c>
      <c r="G151" s="660" t="s">
        <v>2134</v>
      </c>
      <c r="H151" s="661" t="s">
        <v>2085</v>
      </c>
      <c r="I151" s="669"/>
      <c r="J151" s="669"/>
      <c r="K151" s="666" t="s">
        <v>2105</v>
      </c>
      <c r="L151" s="670" t="s">
        <v>2456</v>
      </c>
      <c r="M151" s="671" t="s">
        <v>2457</v>
      </c>
    </row>
    <row r="152" ht="22.5" spans="1:13">
      <c r="A152" s="655">
        <v>149</v>
      </c>
      <c r="B152" s="656"/>
      <c r="C152" s="657"/>
      <c r="D152" s="658" t="s">
        <v>2085</v>
      </c>
      <c r="E152" s="657"/>
      <c r="F152" s="659" t="str">
        <f t="shared" si="2"/>
        <v>add_trait_leader 0 leader_trait_home_guard_3</v>
      </c>
      <c r="G152" s="660" t="s">
        <v>2134</v>
      </c>
      <c r="H152" s="661" t="s">
        <v>2085</v>
      </c>
      <c r="I152" s="669"/>
      <c r="J152" s="669"/>
      <c r="K152" s="666" t="s">
        <v>2139</v>
      </c>
      <c r="L152" s="670" t="s">
        <v>2458</v>
      </c>
      <c r="M152" s="671" t="s">
        <v>2459</v>
      </c>
    </row>
    <row r="153" ht="25.5" spans="1:13">
      <c r="A153" s="655">
        <v>150</v>
      </c>
      <c r="B153" s="656" t="s">
        <v>2460</v>
      </c>
      <c r="C153" s="657"/>
      <c r="D153" s="658" t="s">
        <v>2085</v>
      </c>
      <c r="E153" s="657"/>
      <c r="F153" s="659" t="str">
        <f t="shared" si="2"/>
        <v>add_trait_leader 0 leader_trait_hardy</v>
      </c>
      <c r="G153" s="660" t="s">
        <v>2134</v>
      </c>
      <c r="H153" s="662"/>
      <c r="I153" s="669"/>
      <c r="J153" s="669"/>
      <c r="K153" s="666" t="s">
        <v>2087</v>
      </c>
      <c r="L153" s="670" t="s">
        <v>2461</v>
      </c>
      <c r="M153" s="671" t="s">
        <v>2462</v>
      </c>
    </row>
    <row r="154" ht="25.5" spans="1:13">
      <c r="A154" s="655">
        <v>151</v>
      </c>
      <c r="B154" s="656"/>
      <c r="C154" s="657"/>
      <c r="D154" s="658" t="s">
        <v>2085</v>
      </c>
      <c r="E154" s="657"/>
      <c r="F154" s="659" t="str">
        <f t="shared" si="2"/>
        <v>add_trait_leader 0 leader_trait_hardy_2</v>
      </c>
      <c r="G154" s="660" t="s">
        <v>2134</v>
      </c>
      <c r="H154" s="662"/>
      <c r="I154" s="669"/>
      <c r="J154" s="669"/>
      <c r="K154" s="666" t="s">
        <v>2105</v>
      </c>
      <c r="L154" s="670" t="s">
        <v>2463</v>
      </c>
      <c r="M154" s="671" t="s">
        <v>2464</v>
      </c>
    </row>
    <row r="155" ht="25.5" spans="1:13">
      <c r="A155" s="655">
        <v>152</v>
      </c>
      <c r="B155" s="656"/>
      <c r="C155" s="657"/>
      <c r="D155" s="658" t="s">
        <v>2085</v>
      </c>
      <c r="E155" s="657"/>
      <c r="F155" s="659" t="str">
        <f t="shared" si="2"/>
        <v>add_trait_leader 0 leader_trait_hardy_3</v>
      </c>
      <c r="G155" s="660" t="s">
        <v>2134</v>
      </c>
      <c r="H155" s="662"/>
      <c r="I155" s="669"/>
      <c r="J155" s="669"/>
      <c r="K155" s="666" t="s">
        <v>2139</v>
      </c>
      <c r="L155" s="670" t="s">
        <v>2465</v>
      </c>
      <c r="M155" s="671" t="s">
        <v>2466</v>
      </c>
    </row>
    <row r="156" ht="25.5" spans="1:13">
      <c r="A156" s="655">
        <v>153</v>
      </c>
      <c r="B156" s="656" t="s">
        <v>2467</v>
      </c>
      <c r="C156" s="657"/>
      <c r="D156" s="658" t="s">
        <v>2085</v>
      </c>
      <c r="E156" s="657"/>
      <c r="F156" s="659" t="str">
        <f t="shared" si="2"/>
        <v>add_trait_leader 0 leader_trait_martinet</v>
      </c>
      <c r="G156" s="660" t="s">
        <v>2134</v>
      </c>
      <c r="H156" s="662"/>
      <c r="I156" s="661" t="s">
        <v>2085</v>
      </c>
      <c r="J156" s="669"/>
      <c r="K156" s="666" t="s">
        <v>2087</v>
      </c>
      <c r="L156" s="670" t="s">
        <v>2468</v>
      </c>
      <c r="M156" s="671" t="s">
        <v>2469</v>
      </c>
    </row>
    <row r="157" ht="25.5" spans="1:13">
      <c r="A157" s="655">
        <v>154</v>
      </c>
      <c r="B157" s="656"/>
      <c r="C157" s="657"/>
      <c r="D157" s="658" t="s">
        <v>2085</v>
      </c>
      <c r="E157" s="657"/>
      <c r="F157" s="659" t="str">
        <f t="shared" si="2"/>
        <v>add_trait_leader 0 leader_trait_martinet_2</v>
      </c>
      <c r="G157" s="660" t="s">
        <v>2134</v>
      </c>
      <c r="H157" s="662"/>
      <c r="I157" s="661" t="s">
        <v>2085</v>
      </c>
      <c r="J157" s="669"/>
      <c r="K157" s="666" t="s">
        <v>2105</v>
      </c>
      <c r="L157" s="670" t="s">
        <v>2470</v>
      </c>
      <c r="M157" s="671" t="s">
        <v>2471</v>
      </c>
    </row>
    <row r="158" ht="25.5" spans="1:13">
      <c r="A158" s="655">
        <v>155</v>
      </c>
      <c r="B158" s="656"/>
      <c r="C158" s="657"/>
      <c r="D158" s="658" t="s">
        <v>2085</v>
      </c>
      <c r="E158" s="657"/>
      <c r="F158" s="659" t="str">
        <f t="shared" si="2"/>
        <v>add_trait_leader 0 leader_trait_martinet_3</v>
      </c>
      <c r="G158" s="660" t="s">
        <v>2134</v>
      </c>
      <c r="H158" s="662"/>
      <c r="I158" s="661" t="s">
        <v>2085</v>
      </c>
      <c r="J158" s="669"/>
      <c r="K158" s="666" t="s">
        <v>2139</v>
      </c>
      <c r="L158" s="670" t="s">
        <v>2472</v>
      </c>
      <c r="M158" s="671" t="s">
        <v>2473</v>
      </c>
    </row>
    <row r="159" ht="25.5" spans="1:13">
      <c r="A159" s="655">
        <v>156</v>
      </c>
      <c r="B159" s="656" t="s">
        <v>2474</v>
      </c>
      <c r="C159" s="657"/>
      <c r="D159" s="658" t="s">
        <v>2085</v>
      </c>
      <c r="E159" s="657"/>
      <c r="F159" s="659" t="str">
        <f t="shared" si="2"/>
        <v>add_trait_leader 0 leader_trait_warden</v>
      </c>
      <c r="G159" s="660" t="s">
        <v>2134</v>
      </c>
      <c r="H159" s="662"/>
      <c r="I159" s="661" t="s">
        <v>2085</v>
      </c>
      <c r="J159" s="669"/>
      <c r="K159" s="666" t="s">
        <v>2087</v>
      </c>
      <c r="L159" s="670" t="s">
        <v>2475</v>
      </c>
      <c r="M159" s="671" t="s">
        <v>2476</v>
      </c>
    </row>
    <row r="160" ht="25.5" spans="1:13">
      <c r="A160" s="655">
        <v>157</v>
      </c>
      <c r="B160" s="656"/>
      <c r="C160" s="657"/>
      <c r="D160" s="658" t="s">
        <v>2085</v>
      </c>
      <c r="E160" s="657"/>
      <c r="F160" s="659" t="str">
        <f t="shared" si="2"/>
        <v>add_trait_leader 0 leader_trait_warden_2</v>
      </c>
      <c r="G160" s="660" t="s">
        <v>2134</v>
      </c>
      <c r="H160" s="662"/>
      <c r="I160" s="661" t="s">
        <v>2085</v>
      </c>
      <c r="J160" s="669"/>
      <c r="K160" s="666" t="s">
        <v>2105</v>
      </c>
      <c r="L160" s="670" t="s">
        <v>2477</v>
      </c>
      <c r="M160" s="671" t="s">
        <v>2478</v>
      </c>
    </row>
    <row r="161" ht="25.5" spans="1:13">
      <c r="A161" s="655">
        <v>158</v>
      </c>
      <c r="B161" s="656"/>
      <c r="C161" s="657"/>
      <c r="D161" s="658" t="s">
        <v>2085</v>
      </c>
      <c r="E161" s="657"/>
      <c r="F161" s="659" t="str">
        <f t="shared" si="2"/>
        <v>add_trait_leader 0 leader_trait_warden_3</v>
      </c>
      <c r="G161" s="660" t="s">
        <v>2134</v>
      </c>
      <c r="H161" s="662"/>
      <c r="I161" s="661" t="s">
        <v>2085</v>
      </c>
      <c r="J161" s="669"/>
      <c r="K161" s="666" t="s">
        <v>2139</v>
      </c>
      <c r="L161" s="670" t="s">
        <v>2479</v>
      </c>
      <c r="M161" s="671" t="s">
        <v>2480</v>
      </c>
    </row>
    <row r="162" ht="25.5" spans="1:13">
      <c r="A162" s="655">
        <v>159</v>
      </c>
      <c r="B162" s="656" t="s">
        <v>2481</v>
      </c>
      <c r="C162" s="657"/>
      <c r="D162" s="658" t="s">
        <v>2085</v>
      </c>
      <c r="E162" s="657"/>
      <c r="F162" s="659" t="str">
        <f t="shared" si="2"/>
        <v>add_trait_leader 0 leader_trait_reinforcer</v>
      </c>
      <c r="G162" s="660" t="s">
        <v>2134</v>
      </c>
      <c r="H162" s="662"/>
      <c r="I162" s="661" t="s">
        <v>2085</v>
      </c>
      <c r="J162" s="669"/>
      <c r="K162" s="666" t="s">
        <v>2087</v>
      </c>
      <c r="L162" s="670" t="s">
        <v>2482</v>
      </c>
      <c r="M162" s="671" t="s">
        <v>2483</v>
      </c>
    </row>
    <row r="163" ht="25.5" spans="1:13">
      <c r="A163" s="655">
        <v>160</v>
      </c>
      <c r="B163" s="656"/>
      <c r="C163" s="657"/>
      <c r="D163" s="658" t="s">
        <v>2085</v>
      </c>
      <c r="E163" s="657"/>
      <c r="F163" s="659" t="str">
        <f t="shared" si="2"/>
        <v>add_trait_leader 0 leader_trait_reinforcer_2</v>
      </c>
      <c r="G163" s="660" t="s">
        <v>2134</v>
      </c>
      <c r="H163" s="662"/>
      <c r="I163" s="661" t="s">
        <v>2085</v>
      </c>
      <c r="J163" s="669"/>
      <c r="K163" s="666" t="s">
        <v>2105</v>
      </c>
      <c r="L163" s="670" t="s">
        <v>2484</v>
      </c>
      <c r="M163" s="671" t="s">
        <v>2485</v>
      </c>
    </row>
    <row r="164" ht="25.5" spans="1:13">
      <c r="A164" s="655">
        <v>161</v>
      </c>
      <c r="B164" s="656"/>
      <c r="C164" s="657"/>
      <c r="D164" s="658" t="s">
        <v>2085</v>
      </c>
      <c r="E164" s="657"/>
      <c r="F164" s="659" t="str">
        <f t="shared" si="2"/>
        <v>add_trait_leader 0 leader_trait_reinforcer_3</v>
      </c>
      <c r="G164" s="660" t="s">
        <v>2134</v>
      </c>
      <c r="H164" s="662"/>
      <c r="I164" s="661" t="s">
        <v>2085</v>
      </c>
      <c r="J164" s="669"/>
      <c r="K164" s="666" t="s">
        <v>2139</v>
      </c>
      <c r="L164" s="670" t="s">
        <v>2486</v>
      </c>
      <c r="M164" s="671" t="s">
        <v>2487</v>
      </c>
    </row>
    <row r="165" ht="22.5" spans="1:13">
      <c r="A165" s="655">
        <v>162</v>
      </c>
      <c r="B165" s="656" t="s">
        <v>2488</v>
      </c>
      <c r="C165" s="657"/>
      <c r="D165" s="658" t="s">
        <v>2085</v>
      </c>
      <c r="E165" s="657"/>
      <c r="F165" s="659" t="str">
        <f t="shared" si="2"/>
        <v>add_trait_leader 0 leader_trait_guardian</v>
      </c>
      <c r="G165" s="660" t="s">
        <v>2134</v>
      </c>
      <c r="H165" s="661" t="s">
        <v>2085</v>
      </c>
      <c r="I165" s="669"/>
      <c r="J165" s="669"/>
      <c r="K165" s="666" t="s">
        <v>2087</v>
      </c>
      <c r="L165" s="670" t="s">
        <v>2489</v>
      </c>
      <c r="M165" s="671" t="s">
        <v>2490</v>
      </c>
    </row>
    <row r="166" ht="22.5" spans="1:13">
      <c r="A166" s="655">
        <v>163</v>
      </c>
      <c r="B166" s="656"/>
      <c r="C166" s="657"/>
      <c r="D166" s="658" t="s">
        <v>2085</v>
      </c>
      <c r="E166" s="657"/>
      <c r="F166" s="659" t="str">
        <f t="shared" si="2"/>
        <v>add_trait_leader 0 leader_trait_guardian_2</v>
      </c>
      <c r="G166" s="660" t="s">
        <v>2134</v>
      </c>
      <c r="H166" s="661" t="s">
        <v>2085</v>
      </c>
      <c r="I166" s="669"/>
      <c r="J166" s="669"/>
      <c r="K166" s="666" t="s">
        <v>2105</v>
      </c>
      <c r="L166" s="670" t="s">
        <v>2491</v>
      </c>
      <c r="M166" s="671" t="s">
        <v>2492</v>
      </c>
    </row>
    <row r="167" ht="22.5" spans="1:13">
      <c r="A167" s="655">
        <v>164</v>
      </c>
      <c r="B167" s="656"/>
      <c r="C167" s="657"/>
      <c r="D167" s="658" t="s">
        <v>2085</v>
      </c>
      <c r="E167" s="657"/>
      <c r="F167" s="659" t="str">
        <f t="shared" si="2"/>
        <v>add_trait_leader 0 leader_trait_guardian_3</v>
      </c>
      <c r="G167" s="660" t="s">
        <v>2134</v>
      </c>
      <c r="H167" s="661" t="s">
        <v>2085</v>
      </c>
      <c r="I167" s="669"/>
      <c r="J167" s="669"/>
      <c r="K167" s="666" t="s">
        <v>2139</v>
      </c>
      <c r="L167" s="670" t="s">
        <v>2493</v>
      </c>
      <c r="M167" s="671" t="s">
        <v>2494</v>
      </c>
    </row>
    <row r="168" ht="25.5" spans="1:13">
      <c r="A168" s="655">
        <v>165</v>
      </c>
      <c r="B168" s="656" t="s">
        <v>2495</v>
      </c>
      <c r="C168" s="657"/>
      <c r="D168" s="658" t="s">
        <v>2085</v>
      </c>
      <c r="E168" s="657"/>
      <c r="F168" s="659" t="str">
        <f t="shared" si="2"/>
        <v>add_trait_leader 0 leader_trait_conscripter</v>
      </c>
      <c r="G168" s="660" t="s">
        <v>2134</v>
      </c>
      <c r="H168" s="662"/>
      <c r="I168" s="661" t="s">
        <v>2085</v>
      </c>
      <c r="J168" s="669"/>
      <c r="K168" s="666" t="s">
        <v>2087</v>
      </c>
      <c r="L168" s="670" t="s">
        <v>2496</v>
      </c>
      <c r="M168" s="671" t="s">
        <v>2497</v>
      </c>
    </row>
    <row r="169" ht="25.5" spans="1:13">
      <c r="A169" s="655">
        <v>166</v>
      </c>
      <c r="B169" s="656"/>
      <c r="C169" s="657"/>
      <c r="D169" s="658" t="s">
        <v>2085</v>
      </c>
      <c r="E169" s="657"/>
      <c r="F169" s="659" t="str">
        <f t="shared" si="2"/>
        <v>add_trait_leader 0 leader_trait_conscripter_2</v>
      </c>
      <c r="G169" s="660" t="s">
        <v>2134</v>
      </c>
      <c r="H169" s="662"/>
      <c r="I169" s="661" t="s">
        <v>2085</v>
      </c>
      <c r="J169" s="669"/>
      <c r="K169" s="666" t="s">
        <v>2105</v>
      </c>
      <c r="L169" s="670" t="s">
        <v>2498</v>
      </c>
      <c r="M169" s="671" t="s">
        <v>2499</v>
      </c>
    </row>
    <row r="170" ht="25.5" spans="1:13">
      <c r="A170" s="655">
        <v>167</v>
      </c>
      <c r="B170" s="656"/>
      <c r="C170" s="657"/>
      <c r="D170" s="658" t="s">
        <v>2085</v>
      </c>
      <c r="E170" s="657"/>
      <c r="F170" s="659" t="str">
        <f t="shared" si="2"/>
        <v>add_trait_leader 0 leader_trait_conscripter_3</v>
      </c>
      <c r="G170" s="660" t="s">
        <v>2134</v>
      </c>
      <c r="H170" s="662"/>
      <c r="I170" s="661" t="s">
        <v>2085</v>
      </c>
      <c r="J170" s="669"/>
      <c r="K170" s="666" t="s">
        <v>2139</v>
      </c>
      <c r="L170" s="670" t="s">
        <v>2500</v>
      </c>
      <c r="M170" s="671" t="s">
        <v>2501</v>
      </c>
    </row>
    <row r="171" ht="25.5" spans="1:13">
      <c r="A171" s="655">
        <v>168</v>
      </c>
      <c r="B171" s="656" t="s">
        <v>2502</v>
      </c>
      <c r="C171" s="657"/>
      <c r="D171" s="658" t="s">
        <v>2085</v>
      </c>
      <c r="E171" s="657"/>
      <c r="F171" s="659" t="str">
        <f t="shared" si="2"/>
        <v>add_trait_leader 0 leader_trait_taskmaster</v>
      </c>
      <c r="G171" s="660" t="s">
        <v>2290</v>
      </c>
      <c r="H171" s="662"/>
      <c r="I171" s="661" t="s">
        <v>2085</v>
      </c>
      <c r="J171" s="669"/>
      <c r="K171" s="666" t="s">
        <v>2087</v>
      </c>
      <c r="L171" s="670" t="s">
        <v>2503</v>
      </c>
      <c r="M171" s="671" t="s">
        <v>2504</v>
      </c>
    </row>
    <row r="172" ht="25.5" spans="1:13">
      <c r="A172" s="655">
        <v>169</v>
      </c>
      <c r="B172" s="656" t="s">
        <v>2505</v>
      </c>
      <c r="C172" s="657"/>
      <c r="D172" s="658" t="s">
        <v>2085</v>
      </c>
      <c r="E172" s="657"/>
      <c r="F172" s="659" t="str">
        <f t="shared" si="2"/>
        <v>add_trait_leader 0 leader_trait_fortress_cracker</v>
      </c>
      <c r="G172" s="660" t="s">
        <v>2290</v>
      </c>
      <c r="H172" s="662"/>
      <c r="I172" s="669"/>
      <c r="J172" s="669"/>
      <c r="K172" s="666" t="s">
        <v>2087</v>
      </c>
      <c r="L172" s="670" t="s">
        <v>2506</v>
      </c>
      <c r="M172" s="671" t="s">
        <v>2507</v>
      </c>
    </row>
    <row r="173" ht="25.5" spans="1:13">
      <c r="A173" s="655">
        <v>170</v>
      </c>
      <c r="B173" s="656" t="s">
        <v>2508</v>
      </c>
      <c r="C173" s="657"/>
      <c r="D173" s="658" t="s">
        <v>2085</v>
      </c>
      <c r="E173" s="657"/>
      <c r="F173" s="659" t="str">
        <f t="shared" si="2"/>
        <v>add_trait_leader 0 leader_trait_chainbreaker</v>
      </c>
      <c r="G173" s="660" t="s">
        <v>2290</v>
      </c>
      <c r="H173" s="662"/>
      <c r="I173" s="669"/>
      <c r="J173" s="669"/>
      <c r="K173" s="666" t="s">
        <v>2087</v>
      </c>
      <c r="L173" s="670" t="s">
        <v>2509</v>
      </c>
      <c r="M173" s="671" t="s">
        <v>2510</v>
      </c>
    </row>
    <row r="174" ht="25.5" spans="1:13">
      <c r="A174" s="655">
        <v>171</v>
      </c>
      <c r="B174" s="656" t="s">
        <v>2511</v>
      </c>
      <c r="C174" s="657"/>
      <c r="D174" s="658" t="s">
        <v>2085</v>
      </c>
      <c r="E174" s="657"/>
      <c r="F174" s="659" t="str">
        <f t="shared" si="2"/>
        <v>add_trait_leader 0 leader_trait_honored_warmaster</v>
      </c>
      <c r="G174" s="660" t="s">
        <v>2290</v>
      </c>
      <c r="H174" s="662"/>
      <c r="I174" s="661" t="s">
        <v>2085</v>
      </c>
      <c r="J174" s="669"/>
      <c r="K174" s="666" t="s">
        <v>2087</v>
      </c>
      <c r="L174" s="670" t="s">
        <v>2512</v>
      </c>
      <c r="M174" s="671" t="s">
        <v>2513</v>
      </c>
    </row>
    <row r="175" ht="42" spans="1:13">
      <c r="A175" s="655">
        <v>172</v>
      </c>
      <c r="B175" s="656" t="s">
        <v>2514</v>
      </c>
      <c r="C175" s="657"/>
      <c r="D175" s="658" t="s">
        <v>2085</v>
      </c>
      <c r="E175" s="657"/>
      <c r="F175" s="659" t="str">
        <f t="shared" si="2"/>
        <v>add_trait_leader 0 leader_trait_academia_recruiter</v>
      </c>
      <c r="G175" s="660" t="s">
        <v>2290</v>
      </c>
      <c r="H175" s="662"/>
      <c r="I175" s="661" t="s">
        <v>2085</v>
      </c>
      <c r="J175" s="669"/>
      <c r="K175" s="666" t="s">
        <v>2087</v>
      </c>
      <c r="L175" s="670" t="s">
        <v>2515</v>
      </c>
      <c r="M175" s="671" t="s">
        <v>2516</v>
      </c>
    </row>
    <row r="176" ht="25.5" spans="1:13">
      <c r="A176" s="655">
        <v>173</v>
      </c>
      <c r="B176" s="656" t="s">
        <v>2517</v>
      </c>
      <c r="C176" s="657"/>
      <c r="D176" s="658" t="s">
        <v>2085</v>
      </c>
      <c r="E176" s="657"/>
      <c r="F176" s="659" t="str">
        <f t="shared" si="2"/>
        <v>add_trait_leader 0 leader_trait_supreme_warrior</v>
      </c>
      <c r="G176" s="660" t="s">
        <v>2290</v>
      </c>
      <c r="H176" s="662"/>
      <c r="I176" s="669"/>
      <c r="J176" s="669"/>
      <c r="K176" s="666" t="s">
        <v>2087</v>
      </c>
      <c r="L176" s="670" t="s">
        <v>2518</v>
      </c>
      <c r="M176" s="671" t="s">
        <v>2519</v>
      </c>
    </row>
    <row r="177" ht="22.5" spans="1:13">
      <c r="A177" s="655">
        <v>174</v>
      </c>
      <c r="B177" s="656" t="s">
        <v>2520</v>
      </c>
      <c r="C177" s="658" t="s">
        <v>2085</v>
      </c>
      <c r="D177" s="657"/>
      <c r="E177" s="657"/>
      <c r="F177" s="659" t="str">
        <f t="shared" si="2"/>
        <v>add_trait_leader 0 leader_trait_spymaster</v>
      </c>
      <c r="G177" s="660" t="s">
        <v>2290</v>
      </c>
      <c r="H177" s="661" t="s">
        <v>2085</v>
      </c>
      <c r="I177" s="669"/>
      <c r="J177" s="669"/>
      <c r="K177" s="666" t="s">
        <v>2087</v>
      </c>
      <c r="L177" s="670" t="s">
        <v>2521</v>
      </c>
      <c r="M177" s="671" t="s">
        <v>2522</v>
      </c>
    </row>
    <row r="178" ht="22.5" spans="1:13">
      <c r="A178" s="655">
        <v>175</v>
      </c>
      <c r="B178" s="656" t="s">
        <v>2523</v>
      </c>
      <c r="C178" s="658" t="s">
        <v>2085</v>
      </c>
      <c r="D178" s="657"/>
      <c r="E178" s="657"/>
      <c r="F178" s="659" t="str">
        <f t="shared" si="2"/>
        <v>add_trait_leader 0 leader_trait_totalitarian</v>
      </c>
      <c r="G178" s="660" t="s">
        <v>2290</v>
      </c>
      <c r="H178" s="661" t="s">
        <v>2085</v>
      </c>
      <c r="I178" s="669"/>
      <c r="J178" s="669"/>
      <c r="K178" s="666" t="s">
        <v>2087</v>
      </c>
      <c r="L178" s="670" t="s">
        <v>2524</v>
      </c>
      <c r="M178" s="671" t="s">
        <v>2525</v>
      </c>
    </row>
    <row r="179" ht="22.5" spans="1:13">
      <c r="A179" s="655">
        <v>176</v>
      </c>
      <c r="B179" s="656" t="s">
        <v>2526</v>
      </c>
      <c r="C179" s="657"/>
      <c r="D179" s="658" t="s">
        <v>2085</v>
      </c>
      <c r="E179" s="657"/>
      <c r="F179" s="659" t="str">
        <f t="shared" si="2"/>
        <v>add_trait_leader 0 leader_trait_bellicose</v>
      </c>
      <c r="G179" s="660" t="s">
        <v>2290</v>
      </c>
      <c r="H179" s="661" t="s">
        <v>2085</v>
      </c>
      <c r="I179" s="669"/>
      <c r="J179" s="669"/>
      <c r="K179" s="666" t="s">
        <v>2087</v>
      </c>
      <c r="L179" s="670" t="s">
        <v>2527</v>
      </c>
      <c r="M179" s="671" t="s">
        <v>2528</v>
      </c>
    </row>
    <row r="180" ht="25.5" spans="1:13">
      <c r="A180" s="655">
        <v>177</v>
      </c>
      <c r="B180" s="672" t="s">
        <v>2529</v>
      </c>
      <c r="C180" s="657"/>
      <c r="D180" s="658" t="s">
        <v>2085</v>
      </c>
      <c r="E180" s="657"/>
      <c r="F180" s="659" t="str">
        <f t="shared" si="2"/>
        <v>add_trait_leader 0 leader_trait_armchair_commander</v>
      </c>
      <c r="G180" s="660" t="s">
        <v>2315</v>
      </c>
      <c r="H180" s="662"/>
      <c r="I180" s="669"/>
      <c r="J180" s="669"/>
      <c r="K180" s="666" t="s">
        <v>2087</v>
      </c>
      <c r="L180" s="670" t="s">
        <v>2530</v>
      </c>
      <c r="M180" s="671" t="s">
        <v>2531</v>
      </c>
    </row>
    <row r="181" ht="25.5" spans="1:13">
      <c r="A181" s="655">
        <v>178</v>
      </c>
      <c r="B181" s="672"/>
      <c r="C181" s="657"/>
      <c r="D181" s="658" t="s">
        <v>2085</v>
      </c>
      <c r="E181" s="657"/>
      <c r="F181" s="659" t="str">
        <f t="shared" si="2"/>
        <v>add_trait_leader 0 leader_trait_armchair_commander_2</v>
      </c>
      <c r="G181" s="660" t="s">
        <v>2315</v>
      </c>
      <c r="H181" s="662"/>
      <c r="I181" s="669"/>
      <c r="J181" s="669"/>
      <c r="K181" s="666" t="s">
        <v>2105</v>
      </c>
      <c r="L181" s="670" t="s">
        <v>2532</v>
      </c>
      <c r="M181" s="671" t="s">
        <v>2533</v>
      </c>
    </row>
    <row r="182" ht="25.5" spans="1:13">
      <c r="A182" s="655">
        <v>179</v>
      </c>
      <c r="B182" s="672" t="s">
        <v>2534</v>
      </c>
      <c r="C182" s="657"/>
      <c r="D182" s="658" t="s">
        <v>2085</v>
      </c>
      <c r="E182" s="657"/>
      <c r="F182" s="659" t="str">
        <f t="shared" si="2"/>
        <v>add_trait_leader 0 leader_trait_uninspiring</v>
      </c>
      <c r="G182" s="660" t="s">
        <v>2315</v>
      </c>
      <c r="H182" s="662"/>
      <c r="I182" s="669"/>
      <c r="J182" s="669"/>
      <c r="K182" s="666" t="s">
        <v>2087</v>
      </c>
      <c r="L182" s="670" t="s">
        <v>2535</v>
      </c>
      <c r="M182" s="671" t="s">
        <v>2536</v>
      </c>
    </row>
    <row r="183" ht="25.5" spans="1:13">
      <c r="A183" s="655">
        <v>180</v>
      </c>
      <c r="B183" s="672"/>
      <c r="C183" s="657"/>
      <c r="D183" s="658" t="s">
        <v>2085</v>
      </c>
      <c r="E183" s="657"/>
      <c r="F183" s="659" t="str">
        <f t="shared" si="2"/>
        <v>add_trait_leader 0 leader_trait_uninspiring_2</v>
      </c>
      <c r="G183" s="660" t="s">
        <v>2315</v>
      </c>
      <c r="H183" s="662"/>
      <c r="I183" s="669"/>
      <c r="J183" s="669"/>
      <c r="K183" s="666" t="s">
        <v>2105</v>
      </c>
      <c r="L183" s="670" t="s">
        <v>2537</v>
      </c>
      <c r="M183" s="671" t="s">
        <v>2538</v>
      </c>
    </row>
    <row r="184" ht="25.5" spans="1:13">
      <c r="A184" s="655">
        <v>181</v>
      </c>
      <c r="B184" s="672" t="s">
        <v>2539</v>
      </c>
      <c r="C184" s="657"/>
      <c r="D184" s="658" t="s">
        <v>2085</v>
      </c>
      <c r="E184" s="657"/>
      <c r="F184" s="659" t="str">
        <f t="shared" si="2"/>
        <v>add_trait_leader 0 leader_trait_slothful</v>
      </c>
      <c r="G184" s="660" t="s">
        <v>2315</v>
      </c>
      <c r="H184" s="662"/>
      <c r="I184" s="669"/>
      <c r="J184" s="669"/>
      <c r="K184" s="666" t="s">
        <v>2087</v>
      </c>
      <c r="L184" s="670" t="s">
        <v>2540</v>
      </c>
      <c r="M184" s="671" t="s">
        <v>2541</v>
      </c>
    </row>
    <row r="185" ht="25.5" spans="1:13">
      <c r="A185" s="655">
        <v>182</v>
      </c>
      <c r="B185" s="672"/>
      <c r="C185" s="657"/>
      <c r="D185" s="658" t="s">
        <v>2085</v>
      </c>
      <c r="E185" s="657"/>
      <c r="F185" s="659" t="str">
        <f t="shared" si="2"/>
        <v>add_trait_leader 0 leader_trait_slothful_2</v>
      </c>
      <c r="G185" s="660" t="s">
        <v>2315</v>
      </c>
      <c r="H185" s="662"/>
      <c r="I185" s="669"/>
      <c r="J185" s="669"/>
      <c r="K185" s="666" t="s">
        <v>2105</v>
      </c>
      <c r="L185" s="670" t="s">
        <v>2542</v>
      </c>
      <c r="M185" s="671" t="s">
        <v>2543</v>
      </c>
    </row>
    <row r="186" ht="25.5" spans="1:13">
      <c r="A186" s="655">
        <v>183</v>
      </c>
      <c r="B186" s="672" t="s">
        <v>2544</v>
      </c>
      <c r="C186" s="657"/>
      <c r="D186" s="658" t="s">
        <v>2085</v>
      </c>
      <c r="E186" s="657"/>
      <c r="F186" s="659" t="str">
        <f t="shared" si="2"/>
        <v>add_trait_leader 0 leader_trait_victory_or_death</v>
      </c>
      <c r="G186" s="660" t="s">
        <v>2315</v>
      </c>
      <c r="H186" s="662"/>
      <c r="I186" s="669"/>
      <c r="J186" s="669"/>
      <c r="K186" s="666" t="s">
        <v>2087</v>
      </c>
      <c r="L186" s="670" t="s">
        <v>2545</v>
      </c>
      <c r="M186" s="671" t="s">
        <v>2546</v>
      </c>
    </row>
    <row r="187" ht="25.5" spans="1:13">
      <c r="A187" s="655">
        <v>184</v>
      </c>
      <c r="B187" s="672"/>
      <c r="C187" s="657"/>
      <c r="D187" s="658" t="s">
        <v>2085</v>
      </c>
      <c r="E187" s="657"/>
      <c r="F187" s="659" t="str">
        <f t="shared" si="2"/>
        <v>add_trait_leader 0 leader_trait_victory_or_death_2</v>
      </c>
      <c r="G187" s="660" t="s">
        <v>2315</v>
      </c>
      <c r="H187" s="662"/>
      <c r="I187" s="669"/>
      <c r="J187" s="669"/>
      <c r="K187" s="666" t="s">
        <v>2105</v>
      </c>
      <c r="L187" s="670" t="s">
        <v>2547</v>
      </c>
      <c r="M187" s="671" t="s">
        <v>2548</v>
      </c>
    </row>
    <row r="188" ht="25.5" spans="1:13">
      <c r="A188" s="655">
        <v>185</v>
      </c>
      <c r="B188" s="672" t="s">
        <v>2549</v>
      </c>
      <c r="C188" s="657"/>
      <c r="D188" s="658" t="s">
        <v>2085</v>
      </c>
      <c r="E188" s="657"/>
      <c r="F188" s="659" t="str">
        <f t="shared" si="2"/>
        <v>add_trait_leader 0 leader_trait_disorganized</v>
      </c>
      <c r="G188" s="660" t="s">
        <v>2315</v>
      </c>
      <c r="H188" s="662"/>
      <c r="I188" s="669"/>
      <c r="J188" s="669"/>
      <c r="K188" s="666" t="s">
        <v>2087</v>
      </c>
      <c r="L188" s="670" t="s">
        <v>2550</v>
      </c>
      <c r="M188" s="671" t="s">
        <v>2551</v>
      </c>
    </row>
    <row r="189" ht="25.5" spans="1:13">
      <c r="A189" s="655">
        <v>186</v>
      </c>
      <c r="B189" s="672"/>
      <c r="C189" s="657"/>
      <c r="D189" s="658" t="s">
        <v>2085</v>
      </c>
      <c r="E189" s="657"/>
      <c r="F189" s="659" t="str">
        <f t="shared" si="2"/>
        <v>add_trait_leader 0 leader_trait_disorganized_2</v>
      </c>
      <c r="G189" s="660" t="s">
        <v>2315</v>
      </c>
      <c r="H189" s="662"/>
      <c r="I189" s="669"/>
      <c r="J189" s="669"/>
      <c r="K189" s="666" t="s">
        <v>2105</v>
      </c>
      <c r="L189" s="670" t="s">
        <v>2552</v>
      </c>
      <c r="M189" s="671" t="s">
        <v>2553</v>
      </c>
    </row>
    <row r="190" ht="25.5" spans="1:13">
      <c r="A190" s="655">
        <v>187</v>
      </c>
      <c r="B190" s="672" t="s">
        <v>2554</v>
      </c>
      <c r="C190" s="658" t="s">
        <v>2085</v>
      </c>
      <c r="D190" s="658" t="s">
        <v>2085</v>
      </c>
      <c r="E190" s="658" t="s">
        <v>2085</v>
      </c>
      <c r="F190" s="659" t="str">
        <f t="shared" si="2"/>
        <v>add_trait_leader 0 leader_trait_lawless</v>
      </c>
      <c r="G190" s="660" t="s">
        <v>2315</v>
      </c>
      <c r="H190" s="662"/>
      <c r="I190" s="661" t="s">
        <v>2085</v>
      </c>
      <c r="J190" s="669"/>
      <c r="K190" s="666" t="s">
        <v>2087</v>
      </c>
      <c r="L190" s="670" t="s">
        <v>2555</v>
      </c>
      <c r="M190" s="671" t="s">
        <v>2556</v>
      </c>
    </row>
    <row r="191" ht="25.5" spans="1:13">
      <c r="A191" s="655">
        <v>188</v>
      </c>
      <c r="B191" s="672"/>
      <c r="C191" s="658" t="s">
        <v>2085</v>
      </c>
      <c r="D191" s="658" t="s">
        <v>2085</v>
      </c>
      <c r="E191" s="658" t="s">
        <v>2085</v>
      </c>
      <c r="F191" s="659" t="str">
        <f t="shared" si="2"/>
        <v>add_trait_leader 0 leader_trait_lawless_2</v>
      </c>
      <c r="G191" s="660" t="s">
        <v>2315</v>
      </c>
      <c r="H191" s="662"/>
      <c r="I191" s="661" t="s">
        <v>2085</v>
      </c>
      <c r="J191" s="669"/>
      <c r="K191" s="666" t="s">
        <v>2105</v>
      </c>
      <c r="L191" s="670" t="s">
        <v>2557</v>
      </c>
      <c r="M191" s="671" t="s">
        <v>2558</v>
      </c>
    </row>
    <row r="192" ht="22.5" spans="1:13">
      <c r="A192" s="655">
        <v>189</v>
      </c>
      <c r="B192" s="656" t="s">
        <v>2559</v>
      </c>
      <c r="C192" s="657"/>
      <c r="D192" s="658" t="s">
        <v>2085</v>
      </c>
      <c r="E192" s="657"/>
      <c r="F192" s="659" t="str">
        <f t="shared" si="2"/>
        <v>add_trait_leader 0 leader_trait_aturion_organizer</v>
      </c>
      <c r="G192" s="660" t="s">
        <v>2290</v>
      </c>
      <c r="H192" s="661" t="s">
        <v>2085</v>
      </c>
      <c r="I192" s="669"/>
      <c r="J192" s="661" t="s">
        <v>2085</v>
      </c>
      <c r="K192" s="666" t="s">
        <v>2087</v>
      </c>
      <c r="L192" s="670" t="s">
        <v>2560</v>
      </c>
      <c r="M192" s="671" t="s">
        <v>2561</v>
      </c>
    </row>
    <row r="193" ht="25.5" spans="1:13">
      <c r="A193" s="655">
        <v>190</v>
      </c>
      <c r="B193" s="656" t="s">
        <v>2562</v>
      </c>
      <c r="C193" s="657"/>
      <c r="D193" s="658" t="s">
        <v>2085</v>
      </c>
      <c r="E193" s="657"/>
      <c r="F193" s="659" t="str">
        <f t="shared" si="2"/>
        <v>add_trait_leader 0 leader_trait_tzrynn_tithe</v>
      </c>
      <c r="G193" s="660" t="s">
        <v>2290</v>
      </c>
      <c r="H193" s="662"/>
      <c r="I193" s="669"/>
      <c r="J193" s="661" t="s">
        <v>2085</v>
      </c>
      <c r="K193" s="666" t="s">
        <v>2087</v>
      </c>
      <c r="L193" s="670" t="s">
        <v>2563</v>
      </c>
      <c r="M193" s="671" t="s">
        <v>2564</v>
      </c>
    </row>
    <row r="194" ht="25.5" spans="1:13">
      <c r="A194" s="655">
        <v>191</v>
      </c>
      <c r="B194" s="656" t="s">
        <v>2565</v>
      </c>
      <c r="C194" s="658" t="s">
        <v>2085</v>
      </c>
      <c r="D194" s="658" t="s">
        <v>2085</v>
      </c>
      <c r="E194" s="658" t="s">
        <v>2085</v>
      </c>
      <c r="F194" s="659" t="str">
        <f t="shared" si="2"/>
        <v>add_trait_leader 0 leader_trait_adventurous_spirit</v>
      </c>
      <c r="G194" s="660" t="s">
        <v>2134</v>
      </c>
      <c r="H194" s="662"/>
      <c r="I194" s="669"/>
      <c r="J194" s="669"/>
      <c r="K194" s="666" t="s">
        <v>2087</v>
      </c>
      <c r="L194" s="670" t="s">
        <v>2566</v>
      </c>
      <c r="M194" s="671" t="s">
        <v>2567</v>
      </c>
    </row>
    <row r="195" ht="25.5" spans="1:13">
      <c r="A195" s="655">
        <v>192</v>
      </c>
      <c r="B195" s="656"/>
      <c r="C195" s="658" t="s">
        <v>2085</v>
      </c>
      <c r="D195" s="658" t="s">
        <v>2085</v>
      </c>
      <c r="E195" s="658" t="s">
        <v>2085</v>
      </c>
      <c r="F195" s="659" t="str">
        <f t="shared" si="2"/>
        <v>add_trait_leader 0 leader_trait_adventurous_spirit_2</v>
      </c>
      <c r="G195" s="660" t="s">
        <v>2134</v>
      </c>
      <c r="H195" s="662"/>
      <c r="I195" s="669"/>
      <c r="J195" s="669"/>
      <c r="K195" s="666" t="s">
        <v>2105</v>
      </c>
      <c r="L195" s="670" t="s">
        <v>2568</v>
      </c>
      <c r="M195" s="671" t="s">
        <v>2569</v>
      </c>
    </row>
    <row r="196" ht="25.5" spans="1:13">
      <c r="A196" s="655">
        <v>193</v>
      </c>
      <c r="B196" s="656"/>
      <c r="C196" s="658" t="s">
        <v>2085</v>
      </c>
      <c r="D196" s="658" t="s">
        <v>2085</v>
      </c>
      <c r="E196" s="658" t="s">
        <v>2085</v>
      </c>
      <c r="F196" s="659" t="str">
        <f t="shared" si="2"/>
        <v>add_trait_leader 0 leader_trait_adventurous_spirit_3</v>
      </c>
      <c r="G196" s="660" t="s">
        <v>2134</v>
      </c>
      <c r="H196" s="662"/>
      <c r="I196" s="669"/>
      <c r="J196" s="669"/>
      <c r="K196" s="666" t="s">
        <v>2139</v>
      </c>
      <c r="L196" s="670" t="s">
        <v>2570</v>
      </c>
      <c r="M196" s="671" t="s">
        <v>2571</v>
      </c>
    </row>
    <row r="197" ht="25.5" spans="1:13">
      <c r="A197" s="655">
        <v>194</v>
      </c>
      <c r="B197" s="656" t="s">
        <v>2572</v>
      </c>
      <c r="C197" s="658" t="s">
        <v>2085</v>
      </c>
      <c r="D197" s="658" t="s">
        <v>2085</v>
      </c>
      <c r="E197" s="658" t="s">
        <v>2085</v>
      </c>
      <c r="F197" s="659" t="str">
        <f t="shared" si="2"/>
        <v>add_trait_leader 0 leader_trait_eager</v>
      </c>
      <c r="G197" s="660" t="s">
        <v>2086</v>
      </c>
      <c r="H197" s="662"/>
      <c r="I197" s="669"/>
      <c r="J197" s="669"/>
      <c r="K197" s="666" t="s">
        <v>2087</v>
      </c>
      <c r="L197" s="670" t="s">
        <v>2573</v>
      </c>
      <c r="M197" s="671" t="s">
        <v>2574</v>
      </c>
    </row>
    <row r="198" ht="25.5" spans="1:13">
      <c r="A198" s="655">
        <v>195</v>
      </c>
      <c r="B198" s="656"/>
      <c r="C198" s="658" t="s">
        <v>2085</v>
      </c>
      <c r="D198" s="658" t="s">
        <v>2085</v>
      </c>
      <c r="E198" s="658" t="s">
        <v>2085</v>
      </c>
      <c r="F198" s="659" t="str">
        <f t="shared" si="2"/>
        <v>add_trait_leader 0 leader_trait_eager_2</v>
      </c>
      <c r="G198" s="660" t="s">
        <v>2086</v>
      </c>
      <c r="H198" s="662"/>
      <c r="I198" s="669"/>
      <c r="J198" s="669"/>
      <c r="K198" s="666" t="s">
        <v>2105</v>
      </c>
      <c r="L198" s="670" t="s">
        <v>2575</v>
      </c>
      <c r="M198" s="671" t="s">
        <v>2576</v>
      </c>
    </row>
    <row r="199" ht="25.5" spans="1:13">
      <c r="A199" s="655">
        <v>196</v>
      </c>
      <c r="B199" s="656" t="s">
        <v>1525</v>
      </c>
      <c r="C199" s="658" t="s">
        <v>2085</v>
      </c>
      <c r="D199" s="658" t="s">
        <v>2085</v>
      </c>
      <c r="E199" s="658" t="s">
        <v>2085</v>
      </c>
      <c r="F199" s="659" t="str">
        <f t="shared" si="2"/>
        <v>add_trait_leader 0 leader_trait_resilient</v>
      </c>
      <c r="G199" s="660" t="s">
        <v>2086</v>
      </c>
      <c r="H199" s="662"/>
      <c r="I199" s="669"/>
      <c r="J199" s="669"/>
      <c r="K199" s="666" t="s">
        <v>2087</v>
      </c>
      <c r="L199" s="670" t="s">
        <v>2577</v>
      </c>
      <c r="M199" s="671" t="s">
        <v>2578</v>
      </c>
    </row>
    <row r="200" ht="25.5" spans="1:13">
      <c r="A200" s="655">
        <v>197</v>
      </c>
      <c r="B200" s="656"/>
      <c r="C200" s="658" t="s">
        <v>2085</v>
      </c>
      <c r="D200" s="658" t="s">
        <v>2085</v>
      </c>
      <c r="E200" s="658" t="s">
        <v>2085</v>
      </c>
      <c r="F200" s="659" t="str">
        <f t="shared" ref="F200:F263" si="3">_xlfn.CONCAT($C$2," ",$G$2," ",M200)</f>
        <v>add_trait_leader 0 leader_trait_resilient_2</v>
      </c>
      <c r="G200" s="660" t="s">
        <v>2086</v>
      </c>
      <c r="H200" s="662"/>
      <c r="I200" s="669"/>
      <c r="J200" s="669"/>
      <c r="K200" s="666" t="s">
        <v>2105</v>
      </c>
      <c r="L200" s="670" t="s">
        <v>2579</v>
      </c>
      <c r="M200" s="671" t="s">
        <v>2580</v>
      </c>
    </row>
    <row r="201" ht="25.5" spans="1:13">
      <c r="A201" s="655">
        <v>198</v>
      </c>
      <c r="B201" s="656" t="s">
        <v>2581</v>
      </c>
      <c r="C201" s="658" t="s">
        <v>2085</v>
      </c>
      <c r="D201" s="658" t="s">
        <v>2085</v>
      </c>
      <c r="E201" s="658" t="s">
        <v>2085</v>
      </c>
      <c r="F201" s="659" t="str">
        <f t="shared" si="3"/>
        <v>add_trait_leader 0 leader_trait_adaptable</v>
      </c>
      <c r="G201" s="660" t="s">
        <v>2086</v>
      </c>
      <c r="H201" s="662"/>
      <c r="I201" s="669"/>
      <c r="J201" s="669"/>
      <c r="K201" s="666" t="s">
        <v>2087</v>
      </c>
      <c r="L201" s="670" t="s">
        <v>2582</v>
      </c>
      <c r="M201" s="671" t="s">
        <v>2583</v>
      </c>
    </row>
    <row r="202" ht="25.5" spans="1:13">
      <c r="A202" s="655">
        <v>199</v>
      </c>
      <c r="B202" s="656"/>
      <c r="C202" s="658" t="s">
        <v>2085</v>
      </c>
      <c r="D202" s="658" t="s">
        <v>2085</v>
      </c>
      <c r="E202" s="658" t="s">
        <v>2085</v>
      </c>
      <c r="F202" s="659" t="str">
        <f t="shared" si="3"/>
        <v>add_trait_leader 0 leader_trait_adaptable_2</v>
      </c>
      <c r="G202" s="660" t="s">
        <v>2086</v>
      </c>
      <c r="H202" s="662"/>
      <c r="I202" s="669"/>
      <c r="J202" s="669"/>
      <c r="K202" s="666" t="s">
        <v>2105</v>
      </c>
      <c r="L202" s="670" t="s">
        <v>2584</v>
      </c>
      <c r="M202" s="671" t="s">
        <v>2585</v>
      </c>
    </row>
    <row r="203" ht="22.5" spans="1:13">
      <c r="A203" s="655">
        <v>200</v>
      </c>
      <c r="B203" s="656" t="s">
        <v>2586</v>
      </c>
      <c r="C203" s="658" t="s">
        <v>2085</v>
      </c>
      <c r="D203" s="658" t="s">
        <v>2085</v>
      </c>
      <c r="E203" s="658" t="s">
        <v>2085</v>
      </c>
      <c r="F203" s="659" t="str">
        <f t="shared" si="3"/>
        <v>add_trait_leader 0 leader_trait_politician</v>
      </c>
      <c r="G203" s="660" t="s">
        <v>2086</v>
      </c>
      <c r="H203" s="661" t="s">
        <v>2085</v>
      </c>
      <c r="I203" s="669"/>
      <c r="J203" s="669"/>
      <c r="K203" s="666" t="s">
        <v>2087</v>
      </c>
      <c r="L203" s="670" t="s">
        <v>2587</v>
      </c>
      <c r="M203" s="671" t="s">
        <v>2588</v>
      </c>
    </row>
    <row r="204" ht="22.5" spans="1:13">
      <c r="A204" s="655">
        <v>201</v>
      </c>
      <c r="B204" s="656"/>
      <c r="C204" s="658" t="s">
        <v>2085</v>
      </c>
      <c r="D204" s="658" t="s">
        <v>2085</v>
      </c>
      <c r="E204" s="658" t="s">
        <v>2085</v>
      </c>
      <c r="F204" s="659" t="str">
        <f t="shared" si="3"/>
        <v>add_trait_leader 0 leader_trait_politician_2</v>
      </c>
      <c r="G204" s="660" t="s">
        <v>2086</v>
      </c>
      <c r="H204" s="661" t="s">
        <v>2085</v>
      </c>
      <c r="I204" s="669"/>
      <c r="J204" s="669"/>
      <c r="K204" s="666" t="s">
        <v>2105</v>
      </c>
      <c r="L204" s="670" t="s">
        <v>2589</v>
      </c>
      <c r="M204" s="671" t="s">
        <v>2590</v>
      </c>
    </row>
    <row r="205" ht="25.5" spans="1:13">
      <c r="A205" s="655">
        <v>202</v>
      </c>
      <c r="B205" s="656" t="s">
        <v>2591</v>
      </c>
      <c r="C205" s="658" t="s">
        <v>2085</v>
      </c>
      <c r="D205" s="658" t="s">
        <v>2085</v>
      </c>
      <c r="E205" s="658" t="s">
        <v>2085</v>
      </c>
      <c r="F205" s="659" t="str">
        <f t="shared" si="3"/>
        <v>add_trait_leader 0 leader_trait_capitalist</v>
      </c>
      <c r="G205" s="660" t="s">
        <v>2086</v>
      </c>
      <c r="H205" s="662"/>
      <c r="I205" s="661" t="s">
        <v>2085</v>
      </c>
      <c r="J205" s="669"/>
      <c r="K205" s="666" t="s">
        <v>2087</v>
      </c>
      <c r="L205" s="670" t="s">
        <v>2592</v>
      </c>
      <c r="M205" s="671" t="s">
        <v>2593</v>
      </c>
    </row>
    <row r="206" ht="25.5" spans="1:13">
      <c r="A206" s="655">
        <v>203</v>
      </c>
      <c r="B206" s="656"/>
      <c r="C206" s="658" t="s">
        <v>2085</v>
      </c>
      <c r="D206" s="658" t="s">
        <v>2085</v>
      </c>
      <c r="E206" s="658" t="s">
        <v>2085</v>
      </c>
      <c r="F206" s="659" t="str">
        <f t="shared" si="3"/>
        <v>add_trait_leader 0 leader_trait_capitalist_2</v>
      </c>
      <c r="G206" s="660" t="s">
        <v>2086</v>
      </c>
      <c r="H206" s="662"/>
      <c r="I206" s="661" t="s">
        <v>2085</v>
      </c>
      <c r="J206" s="669"/>
      <c r="K206" s="666" t="s">
        <v>2105</v>
      </c>
      <c r="L206" s="670" t="s">
        <v>2594</v>
      </c>
      <c r="M206" s="671" t="s">
        <v>2595</v>
      </c>
    </row>
    <row r="207" ht="25.5" spans="1:13">
      <c r="A207" s="655">
        <v>204</v>
      </c>
      <c r="B207" s="656" t="s">
        <v>2596</v>
      </c>
      <c r="C207" s="658" t="s">
        <v>2085</v>
      </c>
      <c r="D207" s="658" t="s">
        <v>2085</v>
      </c>
      <c r="E207" s="658" t="s">
        <v>2085</v>
      </c>
      <c r="F207" s="659" t="str">
        <f t="shared" si="3"/>
        <v>add_trait_leader 0 leader_trait_private_mines</v>
      </c>
      <c r="G207" s="660" t="s">
        <v>2086</v>
      </c>
      <c r="H207" s="662"/>
      <c r="I207" s="661" t="s">
        <v>2085</v>
      </c>
      <c r="J207" s="669"/>
      <c r="K207" s="666" t="s">
        <v>2087</v>
      </c>
      <c r="L207" s="670" t="s">
        <v>2597</v>
      </c>
      <c r="M207" s="671" t="s">
        <v>2598</v>
      </c>
    </row>
    <row r="208" ht="25.5" spans="1:13">
      <c r="A208" s="655">
        <v>205</v>
      </c>
      <c r="B208" s="656"/>
      <c r="C208" s="658" t="s">
        <v>2085</v>
      </c>
      <c r="D208" s="658" t="s">
        <v>2085</v>
      </c>
      <c r="E208" s="658" t="s">
        <v>2085</v>
      </c>
      <c r="F208" s="659" t="str">
        <f t="shared" si="3"/>
        <v>add_trait_leader 0 leader_trait_private_mines_2</v>
      </c>
      <c r="G208" s="660" t="s">
        <v>2086</v>
      </c>
      <c r="H208" s="662"/>
      <c r="I208" s="661" t="s">
        <v>2085</v>
      </c>
      <c r="J208" s="669"/>
      <c r="K208" s="666" t="s">
        <v>2105</v>
      </c>
      <c r="L208" s="670" t="s">
        <v>2599</v>
      </c>
      <c r="M208" s="671" t="s">
        <v>2600</v>
      </c>
    </row>
    <row r="209" ht="25.5" spans="1:13">
      <c r="A209" s="655">
        <v>206</v>
      </c>
      <c r="B209" s="656" t="s">
        <v>2601</v>
      </c>
      <c r="C209" s="658" t="s">
        <v>2085</v>
      </c>
      <c r="D209" s="658" t="s">
        <v>2085</v>
      </c>
      <c r="E209" s="658" t="s">
        <v>2085</v>
      </c>
      <c r="F209" s="659" t="str">
        <f t="shared" si="3"/>
        <v>add_trait_leader 0 leader_trait_homesteader</v>
      </c>
      <c r="G209" s="660" t="s">
        <v>2086</v>
      </c>
      <c r="H209" s="662"/>
      <c r="I209" s="661" t="s">
        <v>2085</v>
      </c>
      <c r="J209" s="669"/>
      <c r="K209" s="666" t="s">
        <v>2087</v>
      </c>
      <c r="L209" s="670" t="s">
        <v>2602</v>
      </c>
      <c r="M209" s="671" t="s">
        <v>2603</v>
      </c>
    </row>
    <row r="210" ht="25.5" spans="1:13">
      <c r="A210" s="655">
        <v>207</v>
      </c>
      <c r="B210" s="656"/>
      <c r="C210" s="658" t="s">
        <v>2085</v>
      </c>
      <c r="D210" s="658" t="s">
        <v>2085</v>
      </c>
      <c r="E210" s="658" t="s">
        <v>2085</v>
      </c>
      <c r="F210" s="659" t="str">
        <f t="shared" si="3"/>
        <v>add_trait_leader 0 leader_trait_homesteader_2</v>
      </c>
      <c r="G210" s="660" t="s">
        <v>2086</v>
      </c>
      <c r="H210" s="662"/>
      <c r="I210" s="661" t="s">
        <v>2085</v>
      </c>
      <c r="J210" s="669"/>
      <c r="K210" s="666" t="s">
        <v>2105</v>
      </c>
      <c r="L210" s="670" t="s">
        <v>2604</v>
      </c>
      <c r="M210" s="671" t="s">
        <v>2605</v>
      </c>
    </row>
    <row r="211" ht="22.5" spans="1:13">
      <c r="A211" s="655">
        <v>208</v>
      </c>
      <c r="B211" s="656" t="s">
        <v>2606</v>
      </c>
      <c r="C211" s="658" t="s">
        <v>2085</v>
      </c>
      <c r="D211" s="658" t="s">
        <v>2085</v>
      </c>
      <c r="E211" s="658" t="s">
        <v>2085</v>
      </c>
      <c r="F211" s="659" t="str">
        <f t="shared" si="3"/>
        <v>add_trait_leader 0 trait_ruler_champion_of_the_people</v>
      </c>
      <c r="G211" s="660" t="s">
        <v>2086</v>
      </c>
      <c r="H211" s="661" t="s">
        <v>2085</v>
      </c>
      <c r="I211" s="669"/>
      <c r="J211" s="669"/>
      <c r="K211" s="666" t="s">
        <v>2087</v>
      </c>
      <c r="L211" s="670" t="s">
        <v>2607</v>
      </c>
      <c r="M211" s="671" t="s">
        <v>2608</v>
      </c>
    </row>
    <row r="212" ht="22.5" spans="1:13">
      <c r="A212" s="655">
        <v>209</v>
      </c>
      <c r="B212" s="656"/>
      <c r="C212" s="658" t="s">
        <v>2085</v>
      </c>
      <c r="D212" s="658" t="s">
        <v>2085</v>
      </c>
      <c r="E212" s="658" t="s">
        <v>2085</v>
      </c>
      <c r="F212" s="659" t="str">
        <f t="shared" si="3"/>
        <v>add_trait_leader 0 trait_ruler_champion_of_the_people_2</v>
      </c>
      <c r="G212" s="660" t="s">
        <v>2086</v>
      </c>
      <c r="H212" s="661" t="s">
        <v>2085</v>
      </c>
      <c r="I212" s="669"/>
      <c r="J212" s="669"/>
      <c r="K212" s="666" t="s">
        <v>2105</v>
      </c>
      <c r="L212" s="670" t="s">
        <v>2609</v>
      </c>
      <c r="M212" s="671" t="s">
        <v>2610</v>
      </c>
    </row>
    <row r="213" ht="25.5" spans="1:13">
      <c r="A213" s="655">
        <v>210</v>
      </c>
      <c r="B213" s="656" t="s">
        <v>2611</v>
      </c>
      <c r="C213" s="658" t="s">
        <v>2085</v>
      </c>
      <c r="D213" s="658" t="s">
        <v>2085</v>
      </c>
      <c r="E213" s="658" t="s">
        <v>2085</v>
      </c>
      <c r="F213" s="659" t="str">
        <f t="shared" si="3"/>
        <v>add_trait_leader 0 leader_trait_gifted</v>
      </c>
      <c r="G213" s="660" t="s">
        <v>2086</v>
      </c>
      <c r="H213" s="662"/>
      <c r="I213" s="669"/>
      <c r="J213" s="669"/>
      <c r="K213" s="666" t="s">
        <v>2087</v>
      </c>
      <c r="L213" s="670" t="s">
        <v>2612</v>
      </c>
      <c r="M213" s="671" t="s">
        <v>2613</v>
      </c>
    </row>
    <row r="214" ht="25.5" spans="1:13">
      <c r="A214" s="655">
        <v>211</v>
      </c>
      <c r="B214" s="656"/>
      <c r="C214" s="658" t="s">
        <v>2085</v>
      </c>
      <c r="D214" s="658" t="s">
        <v>2085</v>
      </c>
      <c r="E214" s="658" t="s">
        <v>2085</v>
      </c>
      <c r="F214" s="659" t="str">
        <f t="shared" si="3"/>
        <v>add_trait_leader 0 leader_trait_gifted_2</v>
      </c>
      <c r="G214" s="660" t="s">
        <v>2086</v>
      </c>
      <c r="H214" s="662"/>
      <c r="I214" s="669"/>
      <c r="J214" s="669"/>
      <c r="K214" s="666" t="s">
        <v>2105</v>
      </c>
      <c r="L214" s="670" t="s">
        <v>2614</v>
      </c>
      <c r="M214" s="671" t="s">
        <v>2615</v>
      </c>
    </row>
    <row r="215" ht="22.5" spans="1:13">
      <c r="A215" s="655">
        <v>212</v>
      </c>
      <c r="B215" s="656" t="s">
        <v>2616</v>
      </c>
      <c r="C215" s="658" t="s">
        <v>2085</v>
      </c>
      <c r="D215" s="658" t="s">
        <v>2085</v>
      </c>
      <c r="E215" s="658" t="s">
        <v>2085</v>
      </c>
      <c r="F215" s="659" t="str">
        <f t="shared" si="3"/>
        <v>add_trait_leader 0 trait_imperial_heir</v>
      </c>
      <c r="G215" s="660" t="s">
        <v>2086</v>
      </c>
      <c r="H215" s="661" t="s">
        <v>2085</v>
      </c>
      <c r="I215" s="669"/>
      <c r="J215" s="669"/>
      <c r="K215" s="666" t="s">
        <v>2087</v>
      </c>
      <c r="L215" s="670" t="s">
        <v>2617</v>
      </c>
      <c r="M215" s="671" t="s">
        <v>2618</v>
      </c>
    </row>
    <row r="216" ht="25.5" spans="1:13">
      <c r="A216" s="655">
        <v>213</v>
      </c>
      <c r="B216" s="656" t="s">
        <v>2619</v>
      </c>
      <c r="C216" s="658" t="s">
        <v>2085</v>
      </c>
      <c r="D216" s="658" t="s">
        <v>2085</v>
      </c>
      <c r="E216" s="658" t="s">
        <v>2085</v>
      </c>
      <c r="F216" s="659" t="str">
        <f t="shared" si="3"/>
        <v>add_trait_leader 0 leader_trait_scrapper</v>
      </c>
      <c r="G216" s="660" t="s">
        <v>2086</v>
      </c>
      <c r="H216" s="662"/>
      <c r="I216" s="661" t="s">
        <v>2085</v>
      </c>
      <c r="J216" s="669"/>
      <c r="K216" s="666" t="s">
        <v>2087</v>
      </c>
      <c r="L216" s="670" t="s">
        <v>2620</v>
      </c>
      <c r="M216" s="671" t="s">
        <v>2621</v>
      </c>
    </row>
    <row r="217" ht="25.5" spans="1:13">
      <c r="A217" s="655">
        <v>214</v>
      </c>
      <c r="B217" s="656"/>
      <c r="C217" s="658" t="s">
        <v>2085</v>
      </c>
      <c r="D217" s="658" t="s">
        <v>2085</v>
      </c>
      <c r="E217" s="658" t="s">
        <v>2085</v>
      </c>
      <c r="F217" s="659" t="str">
        <f t="shared" si="3"/>
        <v>add_trait_leader 0 leader_trait_scrapper_2</v>
      </c>
      <c r="G217" s="660" t="s">
        <v>2086</v>
      </c>
      <c r="H217" s="662"/>
      <c r="I217" s="661" t="s">
        <v>2085</v>
      </c>
      <c r="J217" s="669"/>
      <c r="K217" s="666" t="s">
        <v>2105</v>
      </c>
      <c r="L217" s="670" t="s">
        <v>2622</v>
      </c>
      <c r="M217" s="671" t="s">
        <v>2623</v>
      </c>
    </row>
    <row r="218" ht="25.5" spans="1:13">
      <c r="A218" s="655">
        <v>215</v>
      </c>
      <c r="B218" s="656" t="s">
        <v>2624</v>
      </c>
      <c r="C218" s="658" t="s">
        <v>2085</v>
      </c>
      <c r="D218" s="658" t="s">
        <v>2085</v>
      </c>
      <c r="E218" s="658" t="s">
        <v>2085</v>
      </c>
      <c r="F218" s="659" t="str">
        <f t="shared" si="3"/>
        <v>add_trait_leader 0 leader_trait_entrepreneur</v>
      </c>
      <c r="G218" s="660" t="s">
        <v>2086</v>
      </c>
      <c r="H218" s="662"/>
      <c r="I218" s="661" t="s">
        <v>2085</v>
      </c>
      <c r="J218" s="669"/>
      <c r="K218" s="666" t="s">
        <v>2087</v>
      </c>
      <c r="L218" s="670" t="s">
        <v>2625</v>
      </c>
      <c r="M218" s="671" t="s">
        <v>2626</v>
      </c>
    </row>
    <row r="219" ht="25.5" spans="1:13">
      <c r="A219" s="655">
        <v>216</v>
      </c>
      <c r="B219" s="656"/>
      <c r="C219" s="658" t="s">
        <v>2085</v>
      </c>
      <c r="D219" s="658" t="s">
        <v>2085</v>
      </c>
      <c r="E219" s="658" t="s">
        <v>2085</v>
      </c>
      <c r="F219" s="659" t="str">
        <f t="shared" si="3"/>
        <v>add_trait_leader 0 leader_trait_entrepreneur_2</v>
      </c>
      <c r="G219" s="660" t="s">
        <v>2086</v>
      </c>
      <c r="H219" s="662"/>
      <c r="I219" s="661" t="s">
        <v>2085</v>
      </c>
      <c r="J219" s="669"/>
      <c r="K219" s="666" t="s">
        <v>2105</v>
      </c>
      <c r="L219" s="670" t="s">
        <v>2627</v>
      </c>
      <c r="M219" s="671" t="s">
        <v>2628</v>
      </c>
    </row>
    <row r="220" ht="25.5" spans="1:13">
      <c r="A220" s="655">
        <v>217</v>
      </c>
      <c r="B220" s="656" t="s">
        <v>2629</v>
      </c>
      <c r="C220" s="658" t="s">
        <v>2085</v>
      </c>
      <c r="D220" s="658" t="s">
        <v>2085</v>
      </c>
      <c r="E220" s="658" t="s">
        <v>2085</v>
      </c>
      <c r="F220" s="659" t="str">
        <f t="shared" si="3"/>
        <v>add_trait_leader 0 leader_trait_venerated</v>
      </c>
      <c r="G220" s="660" t="s">
        <v>2086</v>
      </c>
      <c r="H220" s="662"/>
      <c r="I220" s="661" t="s">
        <v>2085</v>
      </c>
      <c r="J220" s="669"/>
      <c r="K220" s="666" t="s">
        <v>2087</v>
      </c>
      <c r="L220" s="670" t="s">
        <v>2630</v>
      </c>
      <c r="M220" s="671" t="s">
        <v>2631</v>
      </c>
    </row>
    <row r="221" ht="25.5" spans="1:13">
      <c r="A221" s="655">
        <v>218</v>
      </c>
      <c r="B221" s="656"/>
      <c r="C221" s="658" t="s">
        <v>2085</v>
      </c>
      <c r="D221" s="658" t="s">
        <v>2085</v>
      </c>
      <c r="E221" s="658" t="s">
        <v>2085</v>
      </c>
      <c r="F221" s="659" t="str">
        <f t="shared" si="3"/>
        <v>add_trait_leader 0 leader_trait_venerated_2</v>
      </c>
      <c r="G221" s="660" t="s">
        <v>2086</v>
      </c>
      <c r="H221" s="662"/>
      <c r="I221" s="661" t="s">
        <v>2085</v>
      </c>
      <c r="J221" s="669"/>
      <c r="K221" s="666" t="s">
        <v>2105</v>
      </c>
      <c r="L221" s="670" t="s">
        <v>2632</v>
      </c>
      <c r="M221" s="671" t="s">
        <v>2633</v>
      </c>
    </row>
    <row r="222" ht="25.5" spans="1:13">
      <c r="A222" s="655">
        <v>219</v>
      </c>
      <c r="B222" s="656" t="s">
        <v>2634</v>
      </c>
      <c r="C222" s="658" t="s">
        <v>2085</v>
      </c>
      <c r="D222" s="658" t="s">
        <v>2085</v>
      </c>
      <c r="E222" s="658" t="s">
        <v>2085</v>
      </c>
      <c r="F222" s="659" t="str">
        <f t="shared" si="3"/>
        <v>add_trait_leader 0 leader_trait_emotional_support_pet</v>
      </c>
      <c r="G222" s="660" t="s">
        <v>2086</v>
      </c>
      <c r="H222" s="662"/>
      <c r="I222" s="669"/>
      <c r="J222" s="661" t="s">
        <v>2085</v>
      </c>
      <c r="K222" s="666" t="s">
        <v>2087</v>
      </c>
      <c r="L222" s="670" t="s">
        <v>2635</v>
      </c>
      <c r="M222" s="671" t="s">
        <v>2636</v>
      </c>
    </row>
    <row r="223" ht="26.25" spans="1:13">
      <c r="A223" s="655">
        <v>220</v>
      </c>
      <c r="B223" s="656" t="s">
        <v>2637</v>
      </c>
      <c r="C223" s="658" t="s">
        <v>2085</v>
      </c>
      <c r="D223" s="658" t="s">
        <v>2085</v>
      </c>
      <c r="E223" s="658" t="s">
        <v>2085</v>
      </c>
      <c r="F223" s="659" t="str">
        <f t="shared" si="3"/>
        <v>add_trait_leader 0 leader_trait_educator</v>
      </c>
      <c r="G223" s="660" t="s">
        <v>2290</v>
      </c>
      <c r="H223" s="661" t="s">
        <v>2085</v>
      </c>
      <c r="I223" s="669"/>
      <c r="J223" s="669"/>
      <c r="K223" s="666" t="s">
        <v>2087</v>
      </c>
      <c r="L223" s="670" t="s">
        <v>2638</v>
      </c>
      <c r="M223" s="671" t="s">
        <v>2639</v>
      </c>
    </row>
    <row r="224" ht="22.5" spans="1:13">
      <c r="A224" s="655">
        <v>221</v>
      </c>
      <c r="B224" s="656" t="s">
        <v>2640</v>
      </c>
      <c r="C224" s="658" t="s">
        <v>2085</v>
      </c>
      <c r="D224" s="658" t="s">
        <v>2085</v>
      </c>
      <c r="E224" s="658" t="s">
        <v>2085</v>
      </c>
      <c r="F224" s="659" t="str">
        <f t="shared" si="3"/>
        <v>add_trait_leader 0 leader_trait_master_bureaucrat</v>
      </c>
      <c r="G224" s="660" t="s">
        <v>2290</v>
      </c>
      <c r="H224" s="661" t="s">
        <v>2085</v>
      </c>
      <c r="I224" s="669"/>
      <c r="J224" s="669"/>
      <c r="K224" s="666" t="s">
        <v>2087</v>
      </c>
      <c r="L224" s="670" t="s">
        <v>2641</v>
      </c>
      <c r="M224" s="671" t="s">
        <v>2642</v>
      </c>
    </row>
    <row r="225" ht="25.5" spans="1:13">
      <c r="A225" s="655">
        <v>222</v>
      </c>
      <c r="B225" s="672" t="s">
        <v>2643</v>
      </c>
      <c r="C225" s="658" t="s">
        <v>2085</v>
      </c>
      <c r="D225" s="658" t="s">
        <v>2085</v>
      </c>
      <c r="E225" s="658" t="s">
        <v>2085</v>
      </c>
      <c r="F225" s="659" t="str">
        <f t="shared" si="3"/>
        <v>add_trait_leader 0 leader_trait_fallible</v>
      </c>
      <c r="G225" s="660" t="s">
        <v>2315</v>
      </c>
      <c r="H225" s="662"/>
      <c r="I225" s="669"/>
      <c r="J225" s="669"/>
      <c r="K225" s="666" t="s">
        <v>2087</v>
      </c>
      <c r="L225" s="670" t="s">
        <v>2644</v>
      </c>
      <c r="M225" s="671" t="s">
        <v>2645</v>
      </c>
    </row>
    <row r="226" ht="25.5" spans="1:13">
      <c r="A226" s="655">
        <v>223</v>
      </c>
      <c r="B226" s="672"/>
      <c r="C226" s="658" t="s">
        <v>2085</v>
      </c>
      <c r="D226" s="658" t="s">
        <v>2085</v>
      </c>
      <c r="E226" s="658" t="s">
        <v>2085</v>
      </c>
      <c r="F226" s="659" t="str">
        <f t="shared" si="3"/>
        <v>add_trait_leader 0 leader_trait_fallible_2</v>
      </c>
      <c r="G226" s="660" t="s">
        <v>2315</v>
      </c>
      <c r="H226" s="662"/>
      <c r="I226" s="669"/>
      <c r="J226" s="669"/>
      <c r="K226" s="666" t="s">
        <v>2105</v>
      </c>
      <c r="L226" s="670" t="s">
        <v>2646</v>
      </c>
      <c r="M226" s="671" t="s">
        <v>2647</v>
      </c>
    </row>
    <row r="227" ht="25.5" spans="1:13">
      <c r="A227" s="655">
        <v>224</v>
      </c>
      <c r="B227" s="672" t="s">
        <v>2648</v>
      </c>
      <c r="C227" s="658" t="s">
        <v>2085</v>
      </c>
      <c r="D227" s="658" t="s">
        <v>2085</v>
      </c>
      <c r="E227" s="658" t="s">
        <v>2085</v>
      </c>
      <c r="F227" s="659" t="str">
        <f t="shared" si="3"/>
        <v>add_trait_leader 0 leader_trait_substance_abuser</v>
      </c>
      <c r="G227" s="660" t="s">
        <v>2315</v>
      </c>
      <c r="H227" s="662"/>
      <c r="I227" s="669"/>
      <c r="J227" s="669"/>
      <c r="K227" s="666" t="s">
        <v>2087</v>
      </c>
      <c r="L227" s="670" t="s">
        <v>2649</v>
      </c>
      <c r="M227" s="671" t="s">
        <v>2650</v>
      </c>
    </row>
    <row r="228" ht="25.5" spans="1:13">
      <c r="A228" s="655">
        <v>225</v>
      </c>
      <c r="B228" s="672"/>
      <c r="C228" s="658" t="s">
        <v>2085</v>
      </c>
      <c r="D228" s="658" t="s">
        <v>2085</v>
      </c>
      <c r="E228" s="658" t="s">
        <v>2085</v>
      </c>
      <c r="F228" s="659" t="str">
        <f t="shared" si="3"/>
        <v>add_trait_leader 0 leader_trait_substance_abuser_2</v>
      </c>
      <c r="G228" s="660" t="s">
        <v>2315</v>
      </c>
      <c r="H228" s="662"/>
      <c r="I228" s="669"/>
      <c r="J228" s="669"/>
      <c r="K228" s="666" t="s">
        <v>2105</v>
      </c>
      <c r="L228" s="670" t="s">
        <v>2651</v>
      </c>
      <c r="M228" s="671" t="s">
        <v>2652</v>
      </c>
    </row>
    <row r="229" ht="25.5" spans="1:13">
      <c r="A229" s="655">
        <v>226</v>
      </c>
      <c r="B229" s="672" t="s">
        <v>2653</v>
      </c>
      <c r="C229" s="658" t="s">
        <v>2085</v>
      </c>
      <c r="D229" s="658" t="s">
        <v>2085</v>
      </c>
      <c r="E229" s="658" t="s">
        <v>2085</v>
      </c>
      <c r="F229" s="659" t="str">
        <f t="shared" si="3"/>
        <v>add_trait_leader 0 leader_trait_stubborn</v>
      </c>
      <c r="G229" s="660" t="s">
        <v>2315</v>
      </c>
      <c r="H229" s="662"/>
      <c r="I229" s="669"/>
      <c r="J229" s="669"/>
      <c r="K229" s="666" t="s">
        <v>2087</v>
      </c>
      <c r="L229" s="670" t="s">
        <v>2654</v>
      </c>
      <c r="M229" s="671" t="s">
        <v>2655</v>
      </c>
    </row>
    <row r="230" ht="25.5" spans="1:13">
      <c r="A230" s="655">
        <v>227</v>
      </c>
      <c r="B230" s="672"/>
      <c r="C230" s="658" t="s">
        <v>2085</v>
      </c>
      <c r="D230" s="658" t="s">
        <v>2085</v>
      </c>
      <c r="E230" s="658" t="s">
        <v>2085</v>
      </c>
      <c r="F230" s="659" t="str">
        <f t="shared" si="3"/>
        <v>add_trait_leader 0 leader_trait_stubborn_2</v>
      </c>
      <c r="G230" s="660" t="s">
        <v>2315</v>
      </c>
      <c r="H230" s="662"/>
      <c r="I230" s="669"/>
      <c r="J230" s="669"/>
      <c r="K230" s="666" t="s">
        <v>2105</v>
      </c>
      <c r="L230" s="670" t="s">
        <v>2656</v>
      </c>
      <c r="M230" s="671" t="s">
        <v>2657</v>
      </c>
    </row>
    <row r="231" ht="25.5" spans="1:13">
      <c r="A231" s="655">
        <v>228</v>
      </c>
      <c r="B231" s="672" t="s">
        <v>2658</v>
      </c>
      <c r="C231" s="658" t="s">
        <v>2085</v>
      </c>
      <c r="D231" s="658" t="s">
        <v>2085</v>
      </c>
      <c r="E231" s="658" t="s">
        <v>2085</v>
      </c>
      <c r="F231" s="659" t="str">
        <f t="shared" si="3"/>
        <v>add_trait_leader 0 leader_trait_melancholic</v>
      </c>
      <c r="G231" s="660" t="s">
        <v>2315</v>
      </c>
      <c r="H231" s="662"/>
      <c r="I231" s="669"/>
      <c r="J231" s="669"/>
      <c r="K231" s="666" t="s">
        <v>2087</v>
      </c>
      <c r="L231" s="670" t="s">
        <v>2659</v>
      </c>
      <c r="M231" s="671" t="s">
        <v>2660</v>
      </c>
    </row>
    <row r="232" ht="25.5" spans="1:13">
      <c r="A232" s="655">
        <v>229</v>
      </c>
      <c r="B232" s="672"/>
      <c r="C232" s="658" t="s">
        <v>2085</v>
      </c>
      <c r="D232" s="658" t="s">
        <v>2085</v>
      </c>
      <c r="E232" s="658" t="s">
        <v>2085</v>
      </c>
      <c r="F232" s="659" t="str">
        <f t="shared" si="3"/>
        <v>add_trait_leader 0 leader_trait_melancholic_2</v>
      </c>
      <c r="G232" s="660" t="s">
        <v>2315</v>
      </c>
      <c r="H232" s="662"/>
      <c r="I232" s="669"/>
      <c r="J232" s="669"/>
      <c r="K232" s="666" t="s">
        <v>2105</v>
      </c>
      <c r="L232" s="670" t="s">
        <v>2661</v>
      </c>
      <c r="M232" s="671" t="s">
        <v>2662</v>
      </c>
    </row>
    <row r="233" ht="25.5" spans="1:13">
      <c r="A233" s="655">
        <v>230</v>
      </c>
      <c r="B233" s="672" t="s">
        <v>2663</v>
      </c>
      <c r="C233" s="658" t="s">
        <v>2085</v>
      </c>
      <c r="D233" s="658" t="s">
        <v>2085</v>
      </c>
      <c r="E233" s="658" t="s">
        <v>2085</v>
      </c>
      <c r="F233" s="659" t="str">
        <f t="shared" si="3"/>
        <v>add_trait_leader 0 leader_trait_lavish_lifestyle</v>
      </c>
      <c r="G233" s="660" t="s">
        <v>2315</v>
      </c>
      <c r="H233" s="662"/>
      <c r="I233" s="669"/>
      <c r="J233" s="669"/>
      <c r="K233" s="666" t="s">
        <v>2087</v>
      </c>
      <c r="L233" s="670" t="s">
        <v>2664</v>
      </c>
      <c r="M233" s="671" t="s">
        <v>2665</v>
      </c>
    </row>
    <row r="234" ht="25.5" spans="1:13">
      <c r="A234" s="655">
        <v>231</v>
      </c>
      <c r="B234" s="672"/>
      <c r="C234" s="658" t="s">
        <v>2085</v>
      </c>
      <c r="D234" s="658" t="s">
        <v>2085</v>
      </c>
      <c r="E234" s="658" t="s">
        <v>2085</v>
      </c>
      <c r="F234" s="659" t="str">
        <f t="shared" si="3"/>
        <v>add_trait_leader 0 leader_trait_lavish_lifestyle_2</v>
      </c>
      <c r="G234" s="660" t="s">
        <v>2315</v>
      </c>
      <c r="H234" s="662"/>
      <c r="I234" s="669"/>
      <c r="J234" s="669"/>
      <c r="K234" s="666" t="s">
        <v>2105</v>
      </c>
      <c r="L234" s="670" t="s">
        <v>2666</v>
      </c>
      <c r="M234" s="671" t="s">
        <v>2667</v>
      </c>
    </row>
    <row r="235" ht="25.5" spans="1:13">
      <c r="A235" s="655">
        <v>232</v>
      </c>
      <c r="B235" s="672" t="s">
        <v>2668</v>
      </c>
      <c r="C235" s="658" t="s">
        <v>2085</v>
      </c>
      <c r="D235" s="658" t="s">
        <v>2085</v>
      </c>
      <c r="E235" s="658" t="s">
        <v>2085</v>
      </c>
      <c r="F235" s="659" t="str">
        <f t="shared" si="3"/>
        <v>add_trait_leader 0 leader_trait_excessive</v>
      </c>
      <c r="G235" s="660" t="s">
        <v>2315</v>
      </c>
      <c r="H235" s="662"/>
      <c r="I235" s="669"/>
      <c r="J235" s="669"/>
      <c r="K235" s="666" t="s">
        <v>2087</v>
      </c>
      <c r="L235" s="670" t="s">
        <v>2669</v>
      </c>
      <c r="M235" s="671" t="s">
        <v>2670</v>
      </c>
    </row>
    <row r="236" ht="25.5" spans="1:13">
      <c r="A236" s="655">
        <v>233</v>
      </c>
      <c r="B236" s="672"/>
      <c r="C236" s="658" t="s">
        <v>2085</v>
      </c>
      <c r="D236" s="658" t="s">
        <v>2085</v>
      </c>
      <c r="E236" s="658" t="s">
        <v>2085</v>
      </c>
      <c r="F236" s="659" t="str">
        <f t="shared" si="3"/>
        <v>add_trait_leader 0 leader_trait_excessive_2</v>
      </c>
      <c r="G236" s="660" t="s">
        <v>2315</v>
      </c>
      <c r="H236" s="662"/>
      <c r="I236" s="669"/>
      <c r="J236" s="669"/>
      <c r="K236" s="666" t="s">
        <v>2105</v>
      </c>
      <c r="L236" s="670" t="s">
        <v>2671</v>
      </c>
      <c r="M236" s="671" t="s">
        <v>2672</v>
      </c>
    </row>
    <row r="237" ht="25.5" spans="1:13">
      <c r="A237" s="655">
        <v>234</v>
      </c>
      <c r="B237" s="672" t="s">
        <v>2673</v>
      </c>
      <c r="C237" s="658" t="s">
        <v>2085</v>
      </c>
      <c r="D237" s="658" t="s">
        <v>2085</v>
      </c>
      <c r="E237" s="658" t="s">
        <v>2085</v>
      </c>
      <c r="F237" s="659" t="str">
        <f t="shared" si="3"/>
        <v>add_trait_leader 0 leader_trait_arrested__development</v>
      </c>
      <c r="G237" s="660" t="s">
        <v>2315</v>
      </c>
      <c r="H237" s="662"/>
      <c r="I237" s="669"/>
      <c r="J237" s="669"/>
      <c r="K237" s="666" t="s">
        <v>2087</v>
      </c>
      <c r="L237" s="670" t="s">
        <v>2674</v>
      </c>
      <c r="M237" s="671" t="s">
        <v>2675</v>
      </c>
    </row>
    <row r="238" ht="25.5" spans="1:13">
      <c r="A238" s="655">
        <v>235</v>
      </c>
      <c r="B238" s="672"/>
      <c r="C238" s="658" t="s">
        <v>2085</v>
      </c>
      <c r="D238" s="658" t="s">
        <v>2085</v>
      </c>
      <c r="E238" s="658" t="s">
        <v>2085</v>
      </c>
      <c r="F238" s="659" t="str">
        <f t="shared" si="3"/>
        <v>add_trait_leader 0 leader_trait_arrested__development_2</v>
      </c>
      <c r="G238" s="660" t="s">
        <v>2315</v>
      </c>
      <c r="H238" s="662"/>
      <c r="I238" s="669"/>
      <c r="J238" s="669"/>
      <c r="K238" s="666" t="s">
        <v>2105</v>
      </c>
      <c r="L238" s="670" t="s">
        <v>2676</v>
      </c>
      <c r="M238" s="671" t="s">
        <v>2677</v>
      </c>
    </row>
    <row r="239" ht="22.5" spans="1:13">
      <c r="A239" s="655">
        <v>236</v>
      </c>
      <c r="B239" s="672" t="s">
        <v>2678</v>
      </c>
      <c r="C239" s="658" t="s">
        <v>2085</v>
      </c>
      <c r="D239" s="658" t="s">
        <v>2085</v>
      </c>
      <c r="E239" s="658" t="s">
        <v>2085</v>
      </c>
      <c r="F239" s="659" t="str">
        <f t="shared" si="3"/>
        <v>add_trait_leader 0 leader_trait_reclusive</v>
      </c>
      <c r="G239" s="660" t="s">
        <v>2315</v>
      </c>
      <c r="H239" s="661" t="s">
        <v>2085</v>
      </c>
      <c r="I239" s="669"/>
      <c r="J239" s="669"/>
      <c r="K239" s="666" t="s">
        <v>2087</v>
      </c>
      <c r="L239" s="670" t="s">
        <v>2679</v>
      </c>
      <c r="M239" s="671" t="s">
        <v>2680</v>
      </c>
    </row>
    <row r="240" ht="22.5" spans="1:13">
      <c r="A240" s="655">
        <v>237</v>
      </c>
      <c r="B240" s="672"/>
      <c r="C240" s="658" t="s">
        <v>2085</v>
      </c>
      <c r="D240" s="658" t="s">
        <v>2085</v>
      </c>
      <c r="E240" s="658" t="s">
        <v>2085</v>
      </c>
      <c r="F240" s="659" t="str">
        <f t="shared" si="3"/>
        <v>add_trait_leader 0 leader_trait_reclusive_2</v>
      </c>
      <c r="G240" s="660" t="s">
        <v>2315</v>
      </c>
      <c r="H240" s="661" t="s">
        <v>2085</v>
      </c>
      <c r="I240" s="669"/>
      <c r="J240" s="669"/>
      <c r="K240" s="666" t="s">
        <v>2105</v>
      </c>
      <c r="L240" s="670" t="s">
        <v>2681</v>
      </c>
      <c r="M240" s="671" t="s">
        <v>2682</v>
      </c>
    </row>
    <row r="241" ht="22.5" spans="1:13">
      <c r="A241" s="655">
        <v>238</v>
      </c>
      <c r="B241" s="672" t="s">
        <v>2683</v>
      </c>
      <c r="C241" s="658" t="s">
        <v>2085</v>
      </c>
      <c r="D241" s="658" t="s">
        <v>2085</v>
      </c>
      <c r="E241" s="658" t="s">
        <v>2085</v>
      </c>
      <c r="F241" s="659" t="str">
        <f t="shared" si="3"/>
        <v>add_trait_leader 0 leader_trait_embezzler</v>
      </c>
      <c r="G241" s="660" t="s">
        <v>2315</v>
      </c>
      <c r="H241" s="661" t="s">
        <v>2085</v>
      </c>
      <c r="I241" s="669"/>
      <c r="J241" s="669"/>
      <c r="K241" s="666" t="s">
        <v>2087</v>
      </c>
      <c r="L241" s="670" t="s">
        <v>2684</v>
      </c>
      <c r="M241" s="671" t="s">
        <v>2685</v>
      </c>
    </row>
    <row r="242" ht="22.5" spans="1:13">
      <c r="A242" s="655">
        <v>239</v>
      </c>
      <c r="B242" s="672"/>
      <c r="C242" s="658" t="s">
        <v>2085</v>
      </c>
      <c r="D242" s="658" t="s">
        <v>2085</v>
      </c>
      <c r="E242" s="658" t="s">
        <v>2085</v>
      </c>
      <c r="F242" s="659" t="str">
        <f t="shared" si="3"/>
        <v>add_trait_leader 0 leader_trait_embezzler_2</v>
      </c>
      <c r="G242" s="660" t="s">
        <v>2315</v>
      </c>
      <c r="H242" s="661" t="s">
        <v>2085</v>
      </c>
      <c r="I242" s="669"/>
      <c r="J242" s="669"/>
      <c r="K242" s="666" t="s">
        <v>2105</v>
      </c>
      <c r="L242" s="670" t="s">
        <v>2686</v>
      </c>
      <c r="M242" s="671" t="s">
        <v>2687</v>
      </c>
    </row>
    <row r="243" ht="22.5" spans="1:13">
      <c r="A243" s="655">
        <v>240</v>
      </c>
      <c r="B243" s="672" t="s">
        <v>2688</v>
      </c>
      <c r="C243" s="658" t="s">
        <v>2085</v>
      </c>
      <c r="D243" s="658" t="s">
        <v>2085</v>
      </c>
      <c r="E243" s="658" t="s">
        <v>2085</v>
      </c>
      <c r="F243" s="659" t="str">
        <f t="shared" si="3"/>
        <v>add_trait_leader 0 leader_trait_intolerant</v>
      </c>
      <c r="G243" s="660" t="s">
        <v>2315</v>
      </c>
      <c r="H243" s="661" t="s">
        <v>2085</v>
      </c>
      <c r="I243" s="669"/>
      <c r="J243" s="669"/>
      <c r="K243" s="666" t="s">
        <v>2087</v>
      </c>
      <c r="L243" s="670" t="s">
        <v>2689</v>
      </c>
      <c r="M243" s="671" t="s">
        <v>2690</v>
      </c>
    </row>
    <row r="244" ht="22.5" spans="1:13">
      <c r="A244" s="655">
        <v>241</v>
      </c>
      <c r="B244" s="672"/>
      <c r="C244" s="658" t="s">
        <v>2085</v>
      </c>
      <c r="D244" s="658" t="s">
        <v>2085</v>
      </c>
      <c r="E244" s="658" t="s">
        <v>2085</v>
      </c>
      <c r="F244" s="659" t="str">
        <f t="shared" si="3"/>
        <v>add_trait_leader 0 leader_trait_intolerant_2</v>
      </c>
      <c r="G244" s="660" t="s">
        <v>2315</v>
      </c>
      <c r="H244" s="661" t="s">
        <v>2085</v>
      </c>
      <c r="I244" s="669"/>
      <c r="J244" s="669"/>
      <c r="K244" s="666" t="s">
        <v>2105</v>
      </c>
      <c r="L244" s="670" t="s">
        <v>2691</v>
      </c>
      <c r="M244" s="671" t="s">
        <v>2692</v>
      </c>
    </row>
    <row r="245" ht="22.5" spans="1:13">
      <c r="A245" s="655">
        <v>242</v>
      </c>
      <c r="B245" s="672" t="s">
        <v>2693</v>
      </c>
      <c r="C245" s="658" t="s">
        <v>2085</v>
      </c>
      <c r="D245" s="658" t="s">
        <v>2085</v>
      </c>
      <c r="E245" s="658" t="s">
        <v>2085</v>
      </c>
      <c r="F245" s="659" t="str">
        <f t="shared" si="3"/>
        <v>add_trait_leader 0 leader_trait_gullible</v>
      </c>
      <c r="G245" s="660" t="s">
        <v>2315</v>
      </c>
      <c r="H245" s="661" t="s">
        <v>2085</v>
      </c>
      <c r="I245" s="669"/>
      <c r="J245" s="669"/>
      <c r="K245" s="666" t="s">
        <v>2087</v>
      </c>
      <c r="L245" s="670" t="s">
        <v>2694</v>
      </c>
      <c r="M245" s="671" t="s">
        <v>2695</v>
      </c>
    </row>
    <row r="246" ht="22.5" spans="1:13">
      <c r="A246" s="655">
        <v>243</v>
      </c>
      <c r="B246" s="672"/>
      <c r="C246" s="658" t="s">
        <v>2085</v>
      </c>
      <c r="D246" s="658" t="s">
        <v>2085</v>
      </c>
      <c r="E246" s="658" t="s">
        <v>2085</v>
      </c>
      <c r="F246" s="659" t="str">
        <f t="shared" si="3"/>
        <v>add_trait_leader 0 leader_trait_gullible_2</v>
      </c>
      <c r="G246" s="660" t="s">
        <v>2315</v>
      </c>
      <c r="H246" s="661" t="s">
        <v>2085</v>
      </c>
      <c r="I246" s="669"/>
      <c r="J246" s="669"/>
      <c r="K246" s="666" t="s">
        <v>2105</v>
      </c>
      <c r="L246" s="670" t="s">
        <v>2696</v>
      </c>
      <c r="M246" s="671" t="s">
        <v>2697</v>
      </c>
    </row>
    <row r="247" ht="22.5" spans="1:13">
      <c r="A247" s="655">
        <v>244</v>
      </c>
      <c r="B247" s="672" t="s">
        <v>2698</v>
      </c>
      <c r="C247" s="658" t="s">
        <v>2085</v>
      </c>
      <c r="D247" s="658" t="s">
        <v>2085</v>
      </c>
      <c r="E247" s="658" t="s">
        <v>2085</v>
      </c>
      <c r="F247" s="659" t="str">
        <f t="shared" si="3"/>
        <v>add_trait_leader 0 leader_trait_volatile</v>
      </c>
      <c r="G247" s="660" t="s">
        <v>2315</v>
      </c>
      <c r="H247" s="661" t="s">
        <v>2085</v>
      </c>
      <c r="I247" s="669"/>
      <c r="J247" s="669"/>
      <c r="K247" s="666" t="s">
        <v>2087</v>
      </c>
      <c r="L247" s="670" t="s">
        <v>2699</v>
      </c>
      <c r="M247" s="671" t="s">
        <v>2700</v>
      </c>
    </row>
    <row r="248" ht="22.5" spans="1:13">
      <c r="A248" s="655">
        <v>245</v>
      </c>
      <c r="B248" s="672"/>
      <c r="C248" s="658" t="s">
        <v>2085</v>
      </c>
      <c r="D248" s="658" t="s">
        <v>2085</v>
      </c>
      <c r="E248" s="658" t="s">
        <v>2085</v>
      </c>
      <c r="F248" s="659" t="str">
        <f t="shared" si="3"/>
        <v>add_trait_leader 0 leader_trait_volatile_2</v>
      </c>
      <c r="G248" s="660" t="s">
        <v>2315</v>
      </c>
      <c r="H248" s="661" t="s">
        <v>2085</v>
      </c>
      <c r="I248" s="669"/>
      <c r="J248" s="669"/>
      <c r="K248" s="666" t="s">
        <v>2105</v>
      </c>
      <c r="L248" s="670" t="s">
        <v>2701</v>
      </c>
      <c r="M248" s="671" t="s">
        <v>2702</v>
      </c>
    </row>
    <row r="249" ht="22.5" spans="1:13">
      <c r="A249" s="655">
        <v>246</v>
      </c>
      <c r="B249" s="672" t="s">
        <v>2703</v>
      </c>
      <c r="C249" s="658" t="s">
        <v>2085</v>
      </c>
      <c r="D249" s="658" t="s">
        <v>2085</v>
      </c>
      <c r="E249" s="658" t="s">
        <v>2085</v>
      </c>
      <c r="F249" s="659" t="str">
        <f t="shared" si="3"/>
        <v>add_trait_leader 0 leader_trait_passive</v>
      </c>
      <c r="G249" s="660" t="s">
        <v>2315</v>
      </c>
      <c r="H249" s="661" t="s">
        <v>2085</v>
      </c>
      <c r="I249" s="669"/>
      <c r="J249" s="669"/>
      <c r="K249" s="666" t="s">
        <v>2087</v>
      </c>
      <c r="L249" s="670" t="s">
        <v>2704</v>
      </c>
      <c r="M249" s="671" t="s">
        <v>2705</v>
      </c>
    </row>
    <row r="250" ht="22.5" spans="1:13">
      <c r="A250" s="655">
        <v>247</v>
      </c>
      <c r="B250" s="672"/>
      <c r="C250" s="658" t="s">
        <v>2085</v>
      </c>
      <c r="D250" s="658" t="s">
        <v>2085</v>
      </c>
      <c r="E250" s="658" t="s">
        <v>2085</v>
      </c>
      <c r="F250" s="659" t="str">
        <f t="shared" si="3"/>
        <v>add_trait_leader 0 leader_trait_passive_2</v>
      </c>
      <c r="G250" s="660" t="s">
        <v>2315</v>
      </c>
      <c r="H250" s="661" t="s">
        <v>2085</v>
      </c>
      <c r="I250" s="669"/>
      <c r="J250" s="669"/>
      <c r="K250" s="666" t="s">
        <v>2105</v>
      </c>
      <c r="L250" s="670" t="s">
        <v>2706</v>
      </c>
      <c r="M250" s="671" t="s">
        <v>2707</v>
      </c>
    </row>
    <row r="251" ht="22.5" spans="1:13">
      <c r="A251" s="655">
        <v>248</v>
      </c>
      <c r="B251" s="672" t="s">
        <v>2708</v>
      </c>
      <c r="C251" s="658" t="s">
        <v>2085</v>
      </c>
      <c r="D251" s="658" t="s">
        <v>2085</v>
      </c>
      <c r="E251" s="658" t="s">
        <v>2085</v>
      </c>
      <c r="F251" s="659" t="str">
        <f t="shared" si="3"/>
        <v>add_trait_leader 0 leader_trait_tyrannical</v>
      </c>
      <c r="G251" s="660" t="s">
        <v>2315</v>
      </c>
      <c r="H251" s="661" t="s">
        <v>2085</v>
      </c>
      <c r="I251" s="669"/>
      <c r="J251" s="669"/>
      <c r="K251" s="666" t="s">
        <v>2087</v>
      </c>
      <c r="L251" s="670" t="s">
        <v>2709</v>
      </c>
      <c r="M251" s="671" t="s">
        <v>2710</v>
      </c>
    </row>
    <row r="252" ht="22.5" spans="1:13">
      <c r="A252" s="655">
        <v>249</v>
      </c>
      <c r="B252" s="672"/>
      <c r="C252" s="658" t="s">
        <v>2085</v>
      </c>
      <c r="D252" s="658" t="s">
        <v>2085</v>
      </c>
      <c r="E252" s="658" t="s">
        <v>2085</v>
      </c>
      <c r="F252" s="659" t="str">
        <f t="shared" si="3"/>
        <v>add_trait_leader 0 leader_trait_tyrannical_2</v>
      </c>
      <c r="G252" s="660" t="s">
        <v>2315</v>
      </c>
      <c r="H252" s="661" t="s">
        <v>2085</v>
      </c>
      <c r="I252" s="669"/>
      <c r="J252" s="669"/>
      <c r="K252" s="666" t="s">
        <v>2105</v>
      </c>
      <c r="L252" s="670" t="s">
        <v>2711</v>
      </c>
      <c r="M252" s="671" t="s">
        <v>2712</v>
      </c>
    </row>
    <row r="253" ht="22.5" spans="1:13">
      <c r="A253" s="655">
        <v>250</v>
      </c>
      <c r="B253" s="672" t="s">
        <v>2713</v>
      </c>
      <c r="C253" s="658" t="s">
        <v>2085</v>
      </c>
      <c r="D253" s="658" t="s">
        <v>2085</v>
      </c>
      <c r="E253" s="658" t="s">
        <v>2085</v>
      </c>
      <c r="F253" s="659" t="str">
        <f t="shared" si="3"/>
        <v>add_trait_leader 0 leader_trait_bureaucratic</v>
      </c>
      <c r="G253" s="660" t="s">
        <v>2315</v>
      </c>
      <c r="H253" s="661" t="s">
        <v>2085</v>
      </c>
      <c r="I253" s="669"/>
      <c r="J253" s="669"/>
      <c r="K253" s="666" t="s">
        <v>2087</v>
      </c>
      <c r="L253" s="670" t="s">
        <v>2714</v>
      </c>
      <c r="M253" s="671" t="s">
        <v>2715</v>
      </c>
    </row>
    <row r="254" ht="22.5" spans="1:13">
      <c r="A254" s="655">
        <v>251</v>
      </c>
      <c r="B254" s="672"/>
      <c r="C254" s="658" t="s">
        <v>2085</v>
      </c>
      <c r="D254" s="658" t="s">
        <v>2085</v>
      </c>
      <c r="E254" s="658" t="s">
        <v>2085</v>
      </c>
      <c r="F254" s="659" t="str">
        <f t="shared" si="3"/>
        <v>add_trait_leader 0 leader_trait_bureaucratic_2</v>
      </c>
      <c r="G254" s="660" t="s">
        <v>2315</v>
      </c>
      <c r="H254" s="661" t="s">
        <v>2085</v>
      </c>
      <c r="I254" s="669"/>
      <c r="J254" s="669"/>
      <c r="K254" s="666" t="s">
        <v>2105</v>
      </c>
      <c r="L254" s="670" t="s">
        <v>2716</v>
      </c>
      <c r="M254" s="671" t="s">
        <v>2717</v>
      </c>
    </row>
    <row r="255" ht="25.5" spans="1:13">
      <c r="A255" s="655">
        <v>252</v>
      </c>
      <c r="B255" s="656" t="s">
        <v>2718</v>
      </c>
      <c r="C255" s="658" t="s">
        <v>2085</v>
      </c>
      <c r="D255" s="658" t="s">
        <v>2085</v>
      </c>
      <c r="E255" s="658" t="s">
        <v>2085</v>
      </c>
      <c r="F255" s="659" t="str">
        <f t="shared" si="3"/>
        <v>add_trait_leader 0 leader_trait_intemporal</v>
      </c>
      <c r="G255" s="660" t="s">
        <v>2290</v>
      </c>
      <c r="H255" s="662"/>
      <c r="I255" s="669"/>
      <c r="J255" s="661" t="s">
        <v>2085</v>
      </c>
      <c r="K255" s="666" t="s">
        <v>2087</v>
      </c>
      <c r="L255" s="670" t="s">
        <v>2719</v>
      </c>
      <c r="M255" s="671" t="s">
        <v>2720</v>
      </c>
    </row>
    <row r="256" ht="26.25" spans="1:13">
      <c r="A256" s="655">
        <v>253</v>
      </c>
      <c r="B256" s="656" t="s">
        <v>2721</v>
      </c>
      <c r="C256" s="658" t="s">
        <v>2085</v>
      </c>
      <c r="D256" s="657"/>
      <c r="E256" s="657"/>
      <c r="F256" s="659" t="str">
        <f t="shared" si="3"/>
        <v>add_trait_leader 0 trait_ruler_frontier_spirit</v>
      </c>
      <c r="G256" s="660" t="s">
        <v>2134</v>
      </c>
      <c r="H256" s="661" t="s">
        <v>2085</v>
      </c>
      <c r="I256" s="669"/>
      <c r="J256" s="661" t="s">
        <v>2085</v>
      </c>
      <c r="K256" s="666" t="s">
        <v>2087</v>
      </c>
      <c r="L256" s="670" t="s">
        <v>2722</v>
      </c>
      <c r="M256" s="671" t="s">
        <v>2723</v>
      </c>
    </row>
    <row r="257" ht="26.25" spans="1:13">
      <c r="A257" s="655">
        <v>254</v>
      </c>
      <c r="B257" s="656" t="s">
        <v>2724</v>
      </c>
      <c r="C257" s="658" t="s">
        <v>2085</v>
      </c>
      <c r="D257" s="657"/>
      <c r="E257" s="657"/>
      <c r="F257" s="659" t="str">
        <f t="shared" si="3"/>
        <v>add_trait_leader 0 leader_trait_intellectual</v>
      </c>
      <c r="G257" s="660" t="s">
        <v>2086</v>
      </c>
      <c r="H257" s="662"/>
      <c r="I257" s="661" t="s">
        <v>2085</v>
      </c>
      <c r="J257" s="661" t="s">
        <v>2085</v>
      </c>
      <c r="K257" s="666" t="s">
        <v>2087</v>
      </c>
      <c r="L257" s="670" t="s">
        <v>2725</v>
      </c>
      <c r="M257" s="671" t="s">
        <v>2726</v>
      </c>
    </row>
    <row r="258" ht="25.5" spans="1:13">
      <c r="A258" s="655">
        <v>255</v>
      </c>
      <c r="B258" s="656" t="s">
        <v>2727</v>
      </c>
      <c r="C258" s="658" t="s">
        <v>2085</v>
      </c>
      <c r="D258" s="658" t="s">
        <v>2085</v>
      </c>
      <c r="E258" s="658" t="s">
        <v>2085</v>
      </c>
      <c r="F258" s="659" t="str">
        <f t="shared" si="3"/>
        <v>add_trait_leader 0 leader_trait_bureaucrat</v>
      </c>
      <c r="G258" s="660" t="s">
        <v>2086</v>
      </c>
      <c r="H258" s="662"/>
      <c r="I258" s="661" t="s">
        <v>2085</v>
      </c>
      <c r="J258" s="669"/>
      <c r="K258" s="666" t="s">
        <v>2087</v>
      </c>
      <c r="L258" s="670" t="s">
        <v>2728</v>
      </c>
      <c r="M258" s="671" t="s">
        <v>2729</v>
      </c>
    </row>
    <row r="259" ht="25.5" spans="1:13">
      <c r="A259" s="655">
        <v>256</v>
      </c>
      <c r="B259" s="656"/>
      <c r="C259" s="658" t="s">
        <v>2085</v>
      </c>
      <c r="D259" s="658" t="s">
        <v>2085</v>
      </c>
      <c r="E259" s="658" t="s">
        <v>2085</v>
      </c>
      <c r="F259" s="659" t="str">
        <f t="shared" si="3"/>
        <v>add_trait_leader 0 leader_trait_bureaucrat_2</v>
      </c>
      <c r="G259" s="660" t="s">
        <v>2086</v>
      </c>
      <c r="H259" s="662"/>
      <c r="I259" s="661" t="s">
        <v>2085</v>
      </c>
      <c r="J259" s="669"/>
      <c r="K259" s="666" t="s">
        <v>2105</v>
      </c>
      <c r="L259" s="670" t="s">
        <v>2730</v>
      </c>
      <c r="M259" s="671" t="s">
        <v>2731</v>
      </c>
    </row>
    <row r="260" ht="22.5" spans="1:13">
      <c r="A260" s="655">
        <v>257</v>
      </c>
      <c r="B260" s="656" t="s">
        <v>2732</v>
      </c>
      <c r="C260" s="658" t="s">
        <v>2085</v>
      </c>
      <c r="D260" s="657"/>
      <c r="E260" s="658" t="s">
        <v>2085</v>
      </c>
      <c r="F260" s="659" t="str">
        <f t="shared" si="3"/>
        <v>add_trait_leader 0 leader_trait_army_veteran</v>
      </c>
      <c r="G260" s="660" t="s">
        <v>2086</v>
      </c>
      <c r="H260" s="661" t="s">
        <v>2085</v>
      </c>
      <c r="I260" s="669"/>
      <c r="J260" s="669"/>
      <c r="K260" s="666" t="s">
        <v>2087</v>
      </c>
      <c r="L260" s="670" t="s">
        <v>2733</v>
      </c>
      <c r="M260" s="671" t="s">
        <v>2734</v>
      </c>
    </row>
    <row r="261" ht="22.5" spans="1:13">
      <c r="A261" s="655">
        <v>258</v>
      </c>
      <c r="B261" s="656"/>
      <c r="C261" s="658" t="s">
        <v>2085</v>
      </c>
      <c r="D261" s="657"/>
      <c r="E261" s="658" t="s">
        <v>2085</v>
      </c>
      <c r="F261" s="659" t="str">
        <f t="shared" si="3"/>
        <v>add_trait_leader 0 leader_trait_army_veteran_2</v>
      </c>
      <c r="G261" s="660" t="s">
        <v>2086</v>
      </c>
      <c r="H261" s="661" t="s">
        <v>2085</v>
      </c>
      <c r="I261" s="669"/>
      <c r="J261" s="669"/>
      <c r="K261" s="666" t="s">
        <v>2105</v>
      </c>
      <c r="L261" s="670" t="s">
        <v>2735</v>
      </c>
      <c r="M261" s="671" t="s">
        <v>2736</v>
      </c>
    </row>
    <row r="262" ht="22.5" spans="1:13">
      <c r="A262" s="655">
        <v>259</v>
      </c>
      <c r="B262" s="656" t="s">
        <v>2737</v>
      </c>
      <c r="C262" s="658" t="s">
        <v>2085</v>
      </c>
      <c r="D262" s="657"/>
      <c r="E262" s="658" t="s">
        <v>2085</v>
      </c>
      <c r="F262" s="659" t="str">
        <f t="shared" si="3"/>
        <v>add_trait_leader 0 leader_trait_retired_fleet_officer</v>
      </c>
      <c r="G262" s="660" t="s">
        <v>2086</v>
      </c>
      <c r="H262" s="661" t="s">
        <v>2085</v>
      </c>
      <c r="I262" s="669"/>
      <c r="J262" s="669"/>
      <c r="K262" s="666" t="s">
        <v>2087</v>
      </c>
      <c r="L262" s="670" t="s">
        <v>2738</v>
      </c>
      <c r="M262" s="671" t="s">
        <v>2739</v>
      </c>
    </row>
    <row r="263" ht="22.5" spans="1:13">
      <c r="A263" s="655">
        <v>260</v>
      </c>
      <c r="B263" s="656"/>
      <c r="C263" s="658" t="s">
        <v>2085</v>
      </c>
      <c r="D263" s="657"/>
      <c r="E263" s="658" t="s">
        <v>2085</v>
      </c>
      <c r="F263" s="659" t="str">
        <f t="shared" si="3"/>
        <v>add_trait_leader 0 leader_trait_retired_fleet_officer_2</v>
      </c>
      <c r="G263" s="660" t="s">
        <v>2086</v>
      </c>
      <c r="H263" s="661" t="s">
        <v>2085</v>
      </c>
      <c r="I263" s="669"/>
      <c r="J263" s="669"/>
      <c r="K263" s="666" t="s">
        <v>2105</v>
      </c>
      <c r="L263" s="670" t="s">
        <v>2740</v>
      </c>
      <c r="M263" s="671" t="s">
        <v>2741</v>
      </c>
    </row>
    <row r="264" ht="25.5" spans="1:13">
      <c r="A264" s="655">
        <v>261</v>
      </c>
      <c r="B264" s="656" t="s">
        <v>2742</v>
      </c>
      <c r="C264" s="658" t="s">
        <v>2085</v>
      </c>
      <c r="D264" s="658" t="s">
        <v>2085</v>
      </c>
      <c r="E264" s="658" t="s">
        <v>2085</v>
      </c>
      <c r="F264" s="659" t="str">
        <f t="shared" ref="F264:F327" si="4">_xlfn.CONCAT($C$2," ",$G$2," ",M264)</f>
        <v>add_trait_leader 0 leader_trait_agrarian_upbringing</v>
      </c>
      <c r="G264" s="660" t="s">
        <v>2086</v>
      </c>
      <c r="H264" s="662"/>
      <c r="I264" s="661" t="s">
        <v>2085</v>
      </c>
      <c r="J264" s="669"/>
      <c r="K264" s="666" t="s">
        <v>2087</v>
      </c>
      <c r="L264" s="670" t="s">
        <v>2743</v>
      </c>
      <c r="M264" s="671" t="s">
        <v>2744</v>
      </c>
    </row>
    <row r="265" ht="25.5" spans="1:13">
      <c r="A265" s="655">
        <v>262</v>
      </c>
      <c r="B265" s="656"/>
      <c r="C265" s="658" t="s">
        <v>2085</v>
      </c>
      <c r="D265" s="658" t="s">
        <v>2085</v>
      </c>
      <c r="E265" s="658" t="s">
        <v>2085</v>
      </c>
      <c r="F265" s="659" t="str">
        <f t="shared" si="4"/>
        <v>add_trait_leader 0 leader_trait_agrarian_upbringing_2</v>
      </c>
      <c r="G265" s="660" t="s">
        <v>2086</v>
      </c>
      <c r="H265" s="662"/>
      <c r="I265" s="661" t="s">
        <v>2085</v>
      </c>
      <c r="J265" s="669"/>
      <c r="K265" s="666" t="s">
        <v>2105</v>
      </c>
      <c r="L265" s="670" t="s">
        <v>2745</v>
      </c>
      <c r="M265" s="671" t="s">
        <v>2746</v>
      </c>
    </row>
    <row r="266" ht="22.5" spans="1:13">
      <c r="A266" s="655">
        <v>263</v>
      </c>
      <c r="B266" s="656" t="s">
        <v>2747</v>
      </c>
      <c r="C266" s="658" t="s">
        <v>2085</v>
      </c>
      <c r="D266" s="657"/>
      <c r="E266" s="657"/>
      <c r="F266" s="659" t="str">
        <f t="shared" si="4"/>
        <v>add_trait_leader 0 trait_ruler_fertility_preacher</v>
      </c>
      <c r="G266" s="660" t="s">
        <v>2086</v>
      </c>
      <c r="H266" s="661" t="s">
        <v>2085</v>
      </c>
      <c r="I266" s="669"/>
      <c r="J266" s="669"/>
      <c r="K266" s="666" t="s">
        <v>2087</v>
      </c>
      <c r="L266" s="670" t="s">
        <v>2748</v>
      </c>
      <c r="M266" s="671" t="s">
        <v>2749</v>
      </c>
    </row>
    <row r="267" ht="22.5" spans="1:13">
      <c r="A267" s="655">
        <v>264</v>
      </c>
      <c r="B267" s="656"/>
      <c r="C267" s="658" t="s">
        <v>2085</v>
      </c>
      <c r="D267" s="657"/>
      <c r="E267" s="657"/>
      <c r="F267" s="659" t="str">
        <f t="shared" si="4"/>
        <v>add_trait_leader 0 trait_ruler_fertility_preacher_2</v>
      </c>
      <c r="G267" s="660" t="s">
        <v>2086</v>
      </c>
      <c r="H267" s="661" t="s">
        <v>2085</v>
      </c>
      <c r="I267" s="669"/>
      <c r="J267" s="669"/>
      <c r="K267" s="666" t="s">
        <v>2105</v>
      </c>
      <c r="L267" s="670" t="s">
        <v>2750</v>
      </c>
      <c r="M267" s="671" t="s">
        <v>2751</v>
      </c>
    </row>
    <row r="268" ht="25.5" spans="1:13">
      <c r="A268" s="655">
        <v>265</v>
      </c>
      <c r="B268" s="656" t="s">
        <v>2752</v>
      </c>
      <c r="C268" s="658" t="s">
        <v>2085</v>
      </c>
      <c r="D268" s="658" t="s">
        <v>2085</v>
      </c>
      <c r="E268" s="657"/>
      <c r="F268" s="659" t="str">
        <f t="shared" si="4"/>
        <v>add_trait_leader 0 leader_trait_righteous</v>
      </c>
      <c r="G268" s="660" t="s">
        <v>2086</v>
      </c>
      <c r="H268" s="662"/>
      <c r="I268" s="661" t="s">
        <v>2085</v>
      </c>
      <c r="J268" s="669"/>
      <c r="K268" s="666" t="s">
        <v>2087</v>
      </c>
      <c r="L268" s="670" t="s">
        <v>2472</v>
      </c>
      <c r="M268" s="671" t="s">
        <v>2753</v>
      </c>
    </row>
    <row r="269" ht="25.5" spans="1:13">
      <c r="A269" s="655">
        <v>266</v>
      </c>
      <c r="B269" s="656"/>
      <c r="C269" s="658" t="s">
        <v>2085</v>
      </c>
      <c r="D269" s="658" t="s">
        <v>2085</v>
      </c>
      <c r="E269" s="657"/>
      <c r="F269" s="659" t="str">
        <f t="shared" si="4"/>
        <v>add_trait_leader 0 leader_trait_righteous_2</v>
      </c>
      <c r="G269" s="660" t="s">
        <v>2086</v>
      </c>
      <c r="H269" s="662"/>
      <c r="I269" s="661" t="s">
        <v>2085</v>
      </c>
      <c r="J269" s="669"/>
      <c r="K269" s="666" t="s">
        <v>2105</v>
      </c>
      <c r="L269" s="670" t="s">
        <v>2754</v>
      </c>
      <c r="M269" s="671" t="s">
        <v>2755</v>
      </c>
    </row>
    <row r="270" ht="25.5" spans="1:13">
      <c r="A270" s="655">
        <v>267</v>
      </c>
      <c r="B270" s="656" t="s">
        <v>2756</v>
      </c>
      <c r="C270" s="657"/>
      <c r="D270" s="658" t="s">
        <v>2085</v>
      </c>
      <c r="E270" s="657"/>
      <c r="F270" s="659" t="str">
        <f t="shared" si="4"/>
        <v>add_trait_leader 0 leader_trait_iron_fist</v>
      </c>
      <c r="G270" s="660" t="s">
        <v>2086</v>
      </c>
      <c r="H270" s="662"/>
      <c r="I270" s="661" t="s">
        <v>2085</v>
      </c>
      <c r="J270" s="669"/>
      <c r="K270" s="666" t="s">
        <v>2087</v>
      </c>
      <c r="L270" s="670" t="s">
        <v>2757</v>
      </c>
      <c r="M270" s="671" t="s">
        <v>2758</v>
      </c>
    </row>
    <row r="271" ht="25.5" spans="1:13">
      <c r="A271" s="655">
        <v>268</v>
      </c>
      <c r="B271" s="656"/>
      <c r="C271" s="657"/>
      <c r="D271" s="658" t="s">
        <v>2085</v>
      </c>
      <c r="E271" s="657"/>
      <c r="F271" s="659" t="str">
        <f t="shared" si="4"/>
        <v>add_trait_leader 0 leader_trait_iron_fist_2</v>
      </c>
      <c r="G271" s="660" t="s">
        <v>2086</v>
      </c>
      <c r="H271" s="662"/>
      <c r="I271" s="661" t="s">
        <v>2085</v>
      </c>
      <c r="J271" s="669"/>
      <c r="K271" s="666" t="s">
        <v>2105</v>
      </c>
      <c r="L271" s="670" t="s">
        <v>2759</v>
      </c>
      <c r="M271" s="671" t="s">
        <v>2760</v>
      </c>
    </row>
    <row r="272" ht="25.5" spans="1:13">
      <c r="A272" s="655">
        <v>269</v>
      </c>
      <c r="B272" s="656" t="s">
        <v>2761</v>
      </c>
      <c r="C272" s="658" t="s">
        <v>2085</v>
      </c>
      <c r="D272" s="658" t="s">
        <v>2085</v>
      </c>
      <c r="E272" s="658" t="s">
        <v>2085</v>
      </c>
      <c r="F272" s="659" t="str">
        <f t="shared" si="4"/>
        <v>add_trait_leader 0 leader_trait_environmental_engineer</v>
      </c>
      <c r="G272" s="660" t="s">
        <v>2086</v>
      </c>
      <c r="H272" s="662"/>
      <c r="I272" s="661" t="s">
        <v>2085</v>
      </c>
      <c r="J272" s="669"/>
      <c r="K272" s="666" t="s">
        <v>2087</v>
      </c>
      <c r="L272" s="670" t="s">
        <v>2762</v>
      </c>
      <c r="M272" s="671" t="s">
        <v>2763</v>
      </c>
    </row>
    <row r="273" ht="25.5" spans="1:13">
      <c r="A273" s="655">
        <v>270</v>
      </c>
      <c r="B273" s="656"/>
      <c r="C273" s="658" t="s">
        <v>2085</v>
      </c>
      <c r="D273" s="658" t="s">
        <v>2085</v>
      </c>
      <c r="E273" s="658" t="s">
        <v>2085</v>
      </c>
      <c r="F273" s="659" t="str">
        <f t="shared" si="4"/>
        <v>add_trait_leader 0 leader_trait_environmental_engineer_2</v>
      </c>
      <c r="G273" s="660" t="s">
        <v>2086</v>
      </c>
      <c r="H273" s="662"/>
      <c r="I273" s="661" t="s">
        <v>2085</v>
      </c>
      <c r="J273" s="669"/>
      <c r="K273" s="666" t="s">
        <v>2105</v>
      </c>
      <c r="L273" s="670" t="s">
        <v>2764</v>
      </c>
      <c r="M273" s="671" t="s">
        <v>2765</v>
      </c>
    </row>
    <row r="274" ht="25.5" spans="1:13">
      <c r="A274" s="655">
        <v>271</v>
      </c>
      <c r="B274" s="656" t="s">
        <v>2766</v>
      </c>
      <c r="C274" s="657"/>
      <c r="D274" s="658" t="s">
        <v>2085</v>
      </c>
      <c r="E274" s="657"/>
      <c r="F274" s="659" t="str">
        <f t="shared" si="4"/>
        <v>add_trait_leader 0 leader_trait_enlister</v>
      </c>
      <c r="G274" s="660" t="s">
        <v>2086</v>
      </c>
      <c r="H274" s="662"/>
      <c r="I274" s="661" t="s">
        <v>2085</v>
      </c>
      <c r="J274" s="669"/>
      <c r="K274" s="666" t="s">
        <v>2087</v>
      </c>
      <c r="L274" s="670" t="s">
        <v>2767</v>
      </c>
      <c r="M274" s="671" t="s">
        <v>2768</v>
      </c>
    </row>
    <row r="275" ht="25.5" spans="1:13">
      <c r="A275" s="655">
        <v>272</v>
      </c>
      <c r="B275" s="656"/>
      <c r="C275" s="657"/>
      <c r="D275" s="658" t="s">
        <v>2085</v>
      </c>
      <c r="E275" s="657"/>
      <c r="F275" s="659" t="str">
        <f t="shared" si="4"/>
        <v>add_trait_leader 0 leader_trait_enlister_2</v>
      </c>
      <c r="G275" s="660" t="s">
        <v>2086</v>
      </c>
      <c r="H275" s="662"/>
      <c r="I275" s="661" t="s">
        <v>2085</v>
      </c>
      <c r="J275" s="669"/>
      <c r="K275" s="666" t="s">
        <v>2105</v>
      </c>
      <c r="L275" s="670" t="s">
        <v>2769</v>
      </c>
      <c r="M275" s="671" t="s">
        <v>2770</v>
      </c>
    </row>
    <row r="276" ht="22.5" spans="1:13">
      <c r="A276" s="655">
        <v>273</v>
      </c>
      <c r="B276" s="656" t="s">
        <v>2771</v>
      </c>
      <c r="C276" s="658" t="s">
        <v>2085</v>
      </c>
      <c r="D276" s="657"/>
      <c r="E276" s="657"/>
      <c r="F276" s="659" t="str">
        <f t="shared" si="4"/>
        <v>add_trait_leader 0 leader_trait_shipwright</v>
      </c>
      <c r="G276" s="660" t="s">
        <v>2086</v>
      </c>
      <c r="H276" s="661" t="s">
        <v>2085</v>
      </c>
      <c r="I276" s="669"/>
      <c r="J276" s="669"/>
      <c r="K276" s="666" t="s">
        <v>2087</v>
      </c>
      <c r="L276" s="670" t="s">
        <v>2772</v>
      </c>
      <c r="M276" s="671" t="s">
        <v>2773</v>
      </c>
    </row>
    <row r="277" ht="22.5" spans="1:13">
      <c r="A277" s="655">
        <v>274</v>
      </c>
      <c r="B277" s="656"/>
      <c r="C277" s="658" t="s">
        <v>2085</v>
      </c>
      <c r="D277" s="657"/>
      <c r="E277" s="657"/>
      <c r="F277" s="659" t="str">
        <f t="shared" si="4"/>
        <v>add_trait_leader 0 leader_trait_shipwright_2</v>
      </c>
      <c r="G277" s="660" t="s">
        <v>2086</v>
      </c>
      <c r="H277" s="661" t="s">
        <v>2085</v>
      </c>
      <c r="I277" s="669"/>
      <c r="J277" s="669"/>
      <c r="K277" s="666" t="s">
        <v>2105</v>
      </c>
      <c r="L277" s="670" t="s">
        <v>2774</v>
      </c>
      <c r="M277" s="671" t="s">
        <v>2775</v>
      </c>
    </row>
    <row r="278" ht="25.5" spans="1:13">
      <c r="A278" s="655">
        <v>275</v>
      </c>
      <c r="B278" s="656" t="s">
        <v>2776</v>
      </c>
      <c r="C278" s="658" t="s">
        <v>2085</v>
      </c>
      <c r="D278" s="657"/>
      <c r="E278" s="658" t="s">
        <v>2085</v>
      </c>
      <c r="F278" s="659" t="str">
        <f t="shared" si="4"/>
        <v>add_trait_leader 0 leader_trait_architectural_interest</v>
      </c>
      <c r="G278" s="660" t="s">
        <v>2086</v>
      </c>
      <c r="H278" s="662"/>
      <c r="I278" s="661" t="s">
        <v>2085</v>
      </c>
      <c r="J278" s="669"/>
      <c r="K278" s="666" t="s">
        <v>2087</v>
      </c>
      <c r="L278" s="670" t="s">
        <v>2777</v>
      </c>
      <c r="M278" s="671" t="s">
        <v>2778</v>
      </c>
    </row>
    <row r="279" ht="25.5" spans="1:13">
      <c r="A279" s="655">
        <v>276</v>
      </c>
      <c r="B279" s="656"/>
      <c r="C279" s="658" t="s">
        <v>2085</v>
      </c>
      <c r="D279" s="657"/>
      <c r="E279" s="658" t="s">
        <v>2085</v>
      </c>
      <c r="F279" s="659" t="str">
        <f t="shared" si="4"/>
        <v>add_trait_leader 0 leader_trait_architectural_interest_2</v>
      </c>
      <c r="G279" s="660" t="s">
        <v>2086</v>
      </c>
      <c r="H279" s="662"/>
      <c r="I279" s="661" t="s">
        <v>2085</v>
      </c>
      <c r="J279" s="669"/>
      <c r="K279" s="666" t="s">
        <v>2105</v>
      </c>
      <c r="L279" s="670" t="s">
        <v>2779</v>
      </c>
      <c r="M279" s="671" t="s">
        <v>2780</v>
      </c>
    </row>
    <row r="280" ht="25.5" spans="1:13">
      <c r="A280" s="655">
        <v>277</v>
      </c>
      <c r="B280" s="656" t="s">
        <v>2781</v>
      </c>
      <c r="C280" s="658" t="s">
        <v>2085</v>
      </c>
      <c r="D280" s="657"/>
      <c r="E280" s="657"/>
      <c r="F280" s="659" t="str">
        <f t="shared" si="4"/>
        <v>add_trait_leader 0 leader_trait_trade_focus</v>
      </c>
      <c r="G280" s="660" t="s">
        <v>2086</v>
      </c>
      <c r="H280" s="662"/>
      <c r="I280" s="661" t="s">
        <v>2085</v>
      </c>
      <c r="J280" s="669"/>
      <c r="K280" s="666" t="s">
        <v>2087</v>
      </c>
      <c r="L280" s="670" t="s">
        <v>2782</v>
      </c>
      <c r="M280" s="671" t="s">
        <v>2783</v>
      </c>
    </row>
    <row r="281" ht="25.5" spans="1:13">
      <c r="A281" s="655">
        <v>278</v>
      </c>
      <c r="B281" s="656"/>
      <c r="C281" s="658" t="s">
        <v>2085</v>
      </c>
      <c r="D281" s="657"/>
      <c r="E281" s="657"/>
      <c r="F281" s="659" t="str">
        <f t="shared" si="4"/>
        <v>add_trait_leader 0 leader_trait_trade_focus_2</v>
      </c>
      <c r="G281" s="660" t="s">
        <v>2086</v>
      </c>
      <c r="H281" s="662"/>
      <c r="I281" s="661" t="s">
        <v>2085</v>
      </c>
      <c r="J281" s="669"/>
      <c r="K281" s="666" t="s">
        <v>2105</v>
      </c>
      <c r="L281" s="670" t="s">
        <v>2784</v>
      </c>
      <c r="M281" s="671" t="s">
        <v>2785</v>
      </c>
    </row>
    <row r="282" ht="22.5" spans="1:13">
      <c r="A282" s="655">
        <v>279</v>
      </c>
      <c r="B282" s="656" t="s">
        <v>2786</v>
      </c>
      <c r="C282" s="658" t="s">
        <v>2085</v>
      </c>
      <c r="D282" s="657"/>
      <c r="E282" s="657"/>
      <c r="F282" s="659" t="str">
        <f t="shared" si="4"/>
        <v>add_trait_leader 0 leader_trait_frontier_spirit</v>
      </c>
      <c r="G282" s="660" t="s">
        <v>2134</v>
      </c>
      <c r="H282" s="661" t="s">
        <v>2085</v>
      </c>
      <c r="I282" s="669"/>
      <c r="J282" s="669"/>
      <c r="K282" s="666" t="s">
        <v>2087</v>
      </c>
      <c r="L282" s="670" t="s">
        <v>2787</v>
      </c>
      <c r="M282" s="671" t="s">
        <v>2788</v>
      </c>
    </row>
    <row r="283" ht="22.5" spans="1:13">
      <c r="A283" s="655">
        <v>280</v>
      </c>
      <c r="B283" s="656"/>
      <c r="C283" s="658" t="s">
        <v>2085</v>
      </c>
      <c r="D283" s="657"/>
      <c r="E283" s="657"/>
      <c r="F283" s="659" t="str">
        <f t="shared" si="4"/>
        <v>add_trait_leader 0 leader_trait_frontier_spirit_2</v>
      </c>
      <c r="G283" s="660" t="s">
        <v>2134</v>
      </c>
      <c r="H283" s="661" t="s">
        <v>2085</v>
      </c>
      <c r="I283" s="669"/>
      <c r="J283" s="669"/>
      <c r="K283" s="666" t="s">
        <v>2105</v>
      </c>
      <c r="L283" s="670" t="s">
        <v>2789</v>
      </c>
      <c r="M283" s="671" t="s">
        <v>2790</v>
      </c>
    </row>
    <row r="284" ht="22.5" spans="1:13">
      <c r="A284" s="655">
        <v>281</v>
      </c>
      <c r="B284" s="656"/>
      <c r="C284" s="658" t="s">
        <v>2085</v>
      </c>
      <c r="D284" s="657"/>
      <c r="E284" s="657"/>
      <c r="F284" s="659" t="str">
        <f t="shared" si="4"/>
        <v>add_trait_leader 0 leader_trait_frontier_spirit_3</v>
      </c>
      <c r="G284" s="660" t="s">
        <v>2134</v>
      </c>
      <c r="H284" s="661" t="s">
        <v>2085</v>
      </c>
      <c r="I284" s="669"/>
      <c r="J284" s="669"/>
      <c r="K284" s="666" t="s">
        <v>2139</v>
      </c>
      <c r="L284" s="670" t="s">
        <v>2791</v>
      </c>
      <c r="M284" s="671" t="s">
        <v>2792</v>
      </c>
    </row>
    <row r="285" ht="22.5" spans="1:13">
      <c r="A285" s="655">
        <v>282</v>
      </c>
      <c r="B285" s="656" t="s">
        <v>2793</v>
      </c>
      <c r="C285" s="658" t="s">
        <v>2085</v>
      </c>
      <c r="D285" s="657"/>
      <c r="E285" s="657"/>
      <c r="F285" s="659" t="str">
        <f t="shared" si="4"/>
        <v>add_trait_leader 0 leader_trait_cultural_focus</v>
      </c>
      <c r="G285" s="660" t="s">
        <v>2134</v>
      </c>
      <c r="H285" s="661" t="s">
        <v>2085</v>
      </c>
      <c r="I285" s="669"/>
      <c r="J285" s="669"/>
      <c r="K285" s="666" t="s">
        <v>2087</v>
      </c>
      <c r="L285" s="670" t="s">
        <v>2794</v>
      </c>
      <c r="M285" s="671" t="s">
        <v>2795</v>
      </c>
    </row>
    <row r="286" ht="22.5" spans="1:13">
      <c r="A286" s="655">
        <v>283</v>
      </c>
      <c r="B286" s="656"/>
      <c r="C286" s="658" t="s">
        <v>2085</v>
      </c>
      <c r="D286" s="657"/>
      <c r="E286" s="657"/>
      <c r="F286" s="659" t="str">
        <f t="shared" si="4"/>
        <v>add_trait_leader 0 leader_trait_cultural_focus_2</v>
      </c>
      <c r="G286" s="660" t="s">
        <v>2134</v>
      </c>
      <c r="H286" s="661" t="s">
        <v>2085</v>
      </c>
      <c r="I286" s="669"/>
      <c r="J286" s="669"/>
      <c r="K286" s="666" t="s">
        <v>2105</v>
      </c>
      <c r="L286" s="670" t="s">
        <v>2796</v>
      </c>
      <c r="M286" s="671" t="s">
        <v>2797</v>
      </c>
    </row>
    <row r="287" ht="22.5" spans="1:13">
      <c r="A287" s="655">
        <v>284</v>
      </c>
      <c r="B287" s="656"/>
      <c r="C287" s="658" t="s">
        <v>2085</v>
      </c>
      <c r="D287" s="657"/>
      <c r="E287" s="657"/>
      <c r="F287" s="659" t="str">
        <f t="shared" si="4"/>
        <v>add_trait_leader 0 leader_trait_cultural_focus_3</v>
      </c>
      <c r="G287" s="660" t="s">
        <v>2134</v>
      </c>
      <c r="H287" s="661" t="s">
        <v>2085</v>
      </c>
      <c r="I287" s="669"/>
      <c r="J287" s="669"/>
      <c r="K287" s="666" t="s">
        <v>2139</v>
      </c>
      <c r="L287" s="670" t="s">
        <v>2798</v>
      </c>
      <c r="M287" s="671" t="s">
        <v>2799</v>
      </c>
    </row>
    <row r="288" ht="22.5" spans="1:13">
      <c r="A288" s="655">
        <v>285</v>
      </c>
      <c r="B288" s="656" t="s">
        <v>2800</v>
      </c>
      <c r="C288" s="658" t="s">
        <v>2085</v>
      </c>
      <c r="D288" s="657"/>
      <c r="E288" s="657"/>
      <c r="F288" s="659" t="str">
        <f t="shared" si="4"/>
        <v>add_trait_leader 0 trait_ruler_investor</v>
      </c>
      <c r="G288" s="660" t="s">
        <v>2134</v>
      </c>
      <c r="H288" s="661" t="s">
        <v>2085</v>
      </c>
      <c r="I288" s="669"/>
      <c r="J288" s="669"/>
      <c r="K288" s="666" t="s">
        <v>2087</v>
      </c>
      <c r="L288" s="670" t="s">
        <v>2801</v>
      </c>
      <c r="M288" s="671" t="s">
        <v>2802</v>
      </c>
    </row>
    <row r="289" ht="22.5" spans="1:13">
      <c r="A289" s="655">
        <v>286</v>
      </c>
      <c r="B289" s="656"/>
      <c r="C289" s="658" t="s">
        <v>2085</v>
      </c>
      <c r="D289" s="657"/>
      <c r="E289" s="657"/>
      <c r="F289" s="659" t="str">
        <f t="shared" si="4"/>
        <v>add_trait_leader 0 trait_ruler_investor_2</v>
      </c>
      <c r="G289" s="660" t="s">
        <v>2134</v>
      </c>
      <c r="H289" s="661" t="s">
        <v>2085</v>
      </c>
      <c r="I289" s="669"/>
      <c r="J289" s="669"/>
      <c r="K289" s="666" t="s">
        <v>2105</v>
      </c>
      <c r="L289" s="670" t="s">
        <v>2803</v>
      </c>
      <c r="M289" s="671" t="s">
        <v>2804</v>
      </c>
    </row>
    <row r="290" ht="22.5" spans="1:13">
      <c r="A290" s="655">
        <v>287</v>
      </c>
      <c r="B290" s="656"/>
      <c r="C290" s="658" t="s">
        <v>2085</v>
      </c>
      <c r="D290" s="657"/>
      <c r="E290" s="657"/>
      <c r="F290" s="659" t="str">
        <f t="shared" si="4"/>
        <v>add_trait_leader 0 trait_ruler_investor_3</v>
      </c>
      <c r="G290" s="660" t="s">
        <v>2134</v>
      </c>
      <c r="H290" s="661" t="s">
        <v>2085</v>
      </c>
      <c r="I290" s="669"/>
      <c r="J290" s="669"/>
      <c r="K290" s="666" t="s">
        <v>2139</v>
      </c>
      <c r="L290" s="670" t="s">
        <v>2805</v>
      </c>
      <c r="M290" s="671" t="s">
        <v>2806</v>
      </c>
    </row>
    <row r="291" ht="22.5" spans="1:13">
      <c r="A291" s="655">
        <v>288</v>
      </c>
      <c r="B291" s="656" t="s">
        <v>2807</v>
      </c>
      <c r="C291" s="658" t="s">
        <v>2085</v>
      </c>
      <c r="D291" s="657"/>
      <c r="E291" s="657"/>
      <c r="F291" s="659" t="str">
        <f t="shared" si="4"/>
        <v>add_trait_leader 0 trait_ruler_architectural_sense</v>
      </c>
      <c r="G291" s="660" t="s">
        <v>2134</v>
      </c>
      <c r="H291" s="661" t="s">
        <v>2085</v>
      </c>
      <c r="I291" s="669"/>
      <c r="J291" s="669"/>
      <c r="K291" s="666" t="s">
        <v>2087</v>
      </c>
      <c r="L291" s="670" t="s">
        <v>2808</v>
      </c>
      <c r="M291" s="671" t="s">
        <v>2809</v>
      </c>
    </row>
    <row r="292" ht="22.5" spans="1:13">
      <c r="A292" s="655">
        <v>289</v>
      </c>
      <c r="B292" s="656"/>
      <c r="C292" s="658" t="s">
        <v>2085</v>
      </c>
      <c r="D292" s="657"/>
      <c r="E292" s="657"/>
      <c r="F292" s="659" t="str">
        <f t="shared" si="4"/>
        <v>add_trait_leader 0 trait_ruler_architectural_sense_2</v>
      </c>
      <c r="G292" s="660" t="s">
        <v>2134</v>
      </c>
      <c r="H292" s="661" t="s">
        <v>2085</v>
      </c>
      <c r="I292" s="669"/>
      <c r="J292" s="669"/>
      <c r="K292" s="666" t="s">
        <v>2105</v>
      </c>
      <c r="L292" s="670" t="s">
        <v>2810</v>
      </c>
      <c r="M292" s="671" t="s">
        <v>2811</v>
      </c>
    </row>
    <row r="293" ht="22.5" spans="1:13">
      <c r="A293" s="655">
        <v>290</v>
      </c>
      <c r="B293" s="656"/>
      <c r="C293" s="658" t="s">
        <v>2085</v>
      </c>
      <c r="D293" s="657"/>
      <c r="E293" s="657"/>
      <c r="F293" s="659" t="str">
        <f t="shared" si="4"/>
        <v>add_trait_leader 0 trait_ruler_architectural_sense_3</v>
      </c>
      <c r="G293" s="660" t="s">
        <v>2134</v>
      </c>
      <c r="H293" s="661" t="s">
        <v>2085</v>
      </c>
      <c r="I293" s="669"/>
      <c r="J293" s="669"/>
      <c r="K293" s="666" t="s">
        <v>2139</v>
      </c>
      <c r="L293" s="670" t="s">
        <v>2812</v>
      </c>
      <c r="M293" s="671" t="s">
        <v>2813</v>
      </c>
    </row>
    <row r="294" ht="22.5" spans="1:13">
      <c r="A294" s="655">
        <v>291</v>
      </c>
      <c r="B294" s="656" t="s">
        <v>2814</v>
      </c>
      <c r="C294" s="658" t="s">
        <v>2085</v>
      </c>
      <c r="D294" s="657"/>
      <c r="E294" s="657"/>
      <c r="F294" s="659" t="str">
        <f t="shared" si="4"/>
        <v>add_trait_leader 0 trait_ruler_deep_connections</v>
      </c>
      <c r="G294" s="660" t="s">
        <v>2134</v>
      </c>
      <c r="H294" s="661" t="s">
        <v>2085</v>
      </c>
      <c r="I294" s="669"/>
      <c r="J294" s="669"/>
      <c r="K294" s="666" t="s">
        <v>2087</v>
      </c>
      <c r="L294" s="670" t="s">
        <v>2815</v>
      </c>
      <c r="M294" s="671" t="s">
        <v>2816</v>
      </c>
    </row>
    <row r="295" ht="22.5" spans="1:13">
      <c r="A295" s="655">
        <v>292</v>
      </c>
      <c r="B295" s="656"/>
      <c r="C295" s="658" t="s">
        <v>2085</v>
      </c>
      <c r="D295" s="657"/>
      <c r="E295" s="657"/>
      <c r="F295" s="659" t="str">
        <f t="shared" si="4"/>
        <v>add_trait_leader 0 trait_ruler_deep_connections_2</v>
      </c>
      <c r="G295" s="660" t="s">
        <v>2134</v>
      </c>
      <c r="H295" s="661" t="s">
        <v>2085</v>
      </c>
      <c r="I295" s="669"/>
      <c r="J295" s="669"/>
      <c r="K295" s="666" t="s">
        <v>2105</v>
      </c>
      <c r="L295" s="670" t="s">
        <v>2817</v>
      </c>
      <c r="M295" s="671" t="s">
        <v>2818</v>
      </c>
    </row>
    <row r="296" ht="22.5" spans="1:13">
      <c r="A296" s="655">
        <v>293</v>
      </c>
      <c r="B296" s="656"/>
      <c r="C296" s="658" t="s">
        <v>2085</v>
      </c>
      <c r="D296" s="657"/>
      <c r="E296" s="657"/>
      <c r="F296" s="659" t="str">
        <f t="shared" si="4"/>
        <v>add_trait_leader 0 trait_ruler_deep_connections_3</v>
      </c>
      <c r="G296" s="660" t="s">
        <v>2134</v>
      </c>
      <c r="H296" s="661" t="s">
        <v>2085</v>
      </c>
      <c r="I296" s="669"/>
      <c r="J296" s="669"/>
      <c r="K296" s="666" t="s">
        <v>2139</v>
      </c>
      <c r="L296" s="670" t="s">
        <v>2819</v>
      </c>
      <c r="M296" s="671" t="s">
        <v>2820</v>
      </c>
    </row>
    <row r="297" ht="22.5" spans="1:13">
      <c r="A297" s="655">
        <v>294</v>
      </c>
      <c r="B297" s="656" t="s">
        <v>2821</v>
      </c>
      <c r="C297" s="658" t="s">
        <v>2085</v>
      </c>
      <c r="D297" s="657"/>
      <c r="E297" s="657"/>
      <c r="F297" s="659" t="str">
        <f t="shared" si="4"/>
        <v>add_trait_leader 0 leader_trait_reformer</v>
      </c>
      <c r="G297" s="660" t="s">
        <v>2134</v>
      </c>
      <c r="H297" s="661" t="s">
        <v>2085</v>
      </c>
      <c r="I297" s="669"/>
      <c r="J297" s="669"/>
      <c r="K297" s="666" t="s">
        <v>2087</v>
      </c>
      <c r="L297" s="670" t="s">
        <v>2822</v>
      </c>
      <c r="M297" s="671" t="s">
        <v>2823</v>
      </c>
    </row>
    <row r="298" ht="22.5" spans="1:13">
      <c r="A298" s="655">
        <v>295</v>
      </c>
      <c r="B298" s="656"/>
      <c r="C298" s="658" t="s">
        <v>2085</v>
      </c>
      <c r="D298" s="657"/>
      <c r="E298" s="657"/>
      <c r="F298" s="659" t="str">
        <f t="shared" si="4"/>
        <v>add_trait_leader 0 leader_trait_reformer_2</v>
      </c>
      <c r="G298" s="660" t="s">
        <v>2134</v>
      </c>
      <c r="H298" s="661" t="s">
        <v>2085</v>
      </c>
      <c r="I298" s="669"/>
      <c r="J298" s="669"/>
      <c r="K298" s="666" t="s">
        <v>2105</v>
      </c>
      <c r="L298" s="670" t="s">
        <v>2824</v>
      </c>
      <c r="M298" s="671" t="s">
        <v>2825</v>
      </c>
    </row>
    <row r="299" ht="22.5" spans="1:13">
      <c r="A299" s="655">
        <v>296</v>
      </c>
      <c r="B299" s="656"/>
      <c r="C299" s="658" t="s">
        <v>2085</v>
      </c>
      <c r="D299" s="657"/>
      <c r="E299" s="657"/>
      <c r="F299" s="659" t="str">
        <f t="shared" si="4"/>
        <v>add_trait_leader 0 leader_trait_reformer_3</v>
      </c>
      <c r="G299" s="660" t="s">
        <v>2134</v>
      </c>
      <c r="H299" s="661" t="s">
        <v>2085</v>
      </c>
      <c r="I299" s="669"/>
      <c r="J299" s="669"/>
      <c r="K299" s="666" t="s">
        <v>2139</v>
      </c>
      <c r="L299" s="670" t="s">
        <v>2826</v>
      </c>
      <c r="M299" s="671" t="s">
        <v>2827</v>
      </c>
    </row>
    <row r="300" ht="22.5" spans="1:13">
      <c r="A300" s="655">
        <v>297</v>
      </c>
      <c r="B300" s="656" t="s">
        <v>2828</v>
      </c>
      <c r="C300" s="658" t="s">
        <v>2085</v>
      </c>
      <c r="D300" s="657"/>
      <c r="E300" s="657"/>
      <c r="F300" s="659" t="str">
        <f t="shared" si="4"/>
        <v>add_trait_leader 0 leader_trait_courtroom_training</v>
      </c>
      <c r="G300" s="660" t="s">
        <v>2134</v>
      </c>
      <c r="H300" s="661" t="s">
        <v>2085</v>
      </c>
      <c r="I300" s="669"/>
      <c r="J300" s="669"/>
      <c r="K300" s="666" t="s">
        <v>2087</v>
      </c>
      <c r="L300" s="670" t="s">
        <v>2829</v>
      </c>
      <c r="M300" s="671" t="s">
        <v>2830</v>
      </c>
    </row>
    <row r="301" ht="22.5" spans="1:13">
      <c r="A301" s="655">
        <v>298</v>
      </c>
      <c r="B301" s="656"/>
      <c r="C301" s="658" t="s">
        <v>2085</v>
      </c>
      <c r="D301" s="657"/>
      <c r="E301" s="657"/>
      <c r="F301" s="659" t="str">
        <f t="shared" si="4"/>
        <v>add_trait_leader 0 leader_trait_courtroom_training_2</v>
      </c>
      <c r="G301" s="660" t="s">
        <v>2134</v>
      </c>
      <c r="H301" s="661" t="s">
        <v>2085</v>
      </c>
      <c r="I301" s="669"/>
      <c r="J301" s="669"/>
      <c r="K301" s="666" t="s">
        <v>2105</v>
      </c>
      <c r="L301" s="670" t="s">
        <v>2831</v>
      </c>
      <c r="M301" s="671" t="s">
        <v>2832</v>
      </c>
    </row>
    <row r="302" ht="22.5" spans="1:13">
      <c r="A302" s="655">
        <v>299</v>
      </c>
      <c r="B302" s="656"/>
      <c r="C302" s="658" t="s">
        <v>2085</v>
      </c>
      <c r="D302" s="657"/>
      <c r="E302" s="657"/>
      <c r="F302" s="659" t="str">
        <f t="shared" si="4"/>
        <v>add_trait_leader 0 leader_trait_courtroom_training_3</v>
      </c>
      <c r="G302" s="660" t="s">
        <v>2134</v>
      </c>
      <c r="H302" s="661" t="s">
        <v>2085</v>
      </c>
      <c r="I302" s="669"/>
      <c r="J302" s="669"/>
      <c r="K302" s="666" t="s">
        <v>2139</v>
      </c>
      <c r="L302" s="670" t="s">
        <v>2833</v>
      </c>
      <c r="M302" s="671" t="s">
        <v>2834</v>
      </c>
    </row>
    <row r="303" ht="25.5" spans="1:13">
      <c r="A303" s="655">
        <v>300</v>
      </c>
      <c r="B303" s="656" t="s">
        <v>2835</v>
      </c>
      <c r="C303" s="657"/>
      <c r="D303" s="658" t="s">
        <v>2085</v>
      </c>
      <c r="E303" s="657"/>
      <c r="F303" s="659" t="str">
        <f t="shared" si="4"/>
        <v>add_trait_leader 0 leader_trait_mining_focus</v>
      </c>
      <c r="G303" s="660" t="s">
        <v>2134</v>
      </c>
      <c r="H303" s="662"/>
      <c r="I303" s="661" t="s">
        <v>2085</v>
      </c>
      <c r="J303" s="669"/>
      <c r="K303" s="666" t="s">
        <v>2087</v>
      </c>
      <c r="L303" s="670" t="s">
        <v>2836</v>
      </c>
      <c r="M303" s="671" t="s">
        <v>2837</v>
      </c>
    </row>
    <row r="304" ht="25.5" spans="1:13">
      <c r="A304" s="655">
        <v>301</v>
      </c>
      <c r="B304" s="656"/>
      <c r="C304" s="657"/>
      <c r="D304" s="658" t="s">
        <v>2085</v>
      </c>
      <c r="E304" s="657"/>
      <c r="F304" s="659" t="str">
        <f t="shared" si="4"/>
        <v>add_trait_leader 0 leader_trait_mining_focus_2</v>
      </c>
      <c r="G304" s="660" t="s">
        <v>2134</v>
      </c>
      <c r="H304" s="662"/>
      <c r="I304" s="661" t="s">
        <v>2085</v>
      </c>
      <c r="J304" s="669"/>
      <c r="K304" s="666" t="s">
        <v>2105</v>
      </c>
      <c r="L304" s="670" t="s">
        <v>2838</v>
      </c>
      <c r="M304" s="671" t="s">
        <v>2839</v>
      </c>
    </row>
    <row r="305" ht="25.5" spans="1:13">
      <c r="A305" s="655">
        <v>302</v>
      </c>
      <c r="B305" s="656"/>
      <c r="C305" s="657"/>
      <c r="D305" s="658" t="s">
        <v>2085</v>
      </c>
      <c r="E305" s="657"/>
      <c r="F305" s="659" t="str">
        <f t="shared" si="4"/>
        <v>add_trait_leader 0 leader_trait_mining_focus_3</v>
      </c>
      <c r="G305" s="660" t="s">
        <v>2134</v>
      </c>
      <c r="H305" s="662"/>
      <c r="I305" s="661" t="s">
        <v>2085</v>
      </c>
      <c r="J305" s="669"/>
      <c r="K305" s="666" t="s">
        <v>2139</v>
      </c>
      <c r="L305" s="670" t="s">
        <v>2840</v>
      </c>
      <c r="M305" s="671" t="s">
        <v>2841</v>
      </c>
    </row>
    <row r="306" ht="25.5" spans="1:13">
      <c r="A306" s="655">
        <v>303</v>
      </c>
      <c r="B306" s="656" t="s">
        <v>2842</v>
      </c>
      <c r="C306" s="657"/>
      <c r="D306" s="658" t="s">
        <v>2085</v>
      </c>
      <c r="E306" s="657"/>
      <c r="F306" s="659" t="str">
        <f t="shared" si="4"/>
        <v>add_trait_leader 0 leader_trait_generator_focus</v>
      </c>
      <c r="G306" s="660" t="s">
        <v>2134</v>
      </c>
      <c r="H306" s="662"/>
      <c r="I306" s="661" t="s">
        <v>2085</v>
      </c>
      <c r="J306" s="669"/>
      <c r="K306" s="666" t="s">
        <v>2087</v>
      </c>
      <c r="L306" s="670" t="s">
        <v>2843</v>
      </c>
      <c r="M306" s="671" t="s">
        <v>2844</v>
      </c>
    </row>
    <row r="307" ht="25.5" spans="1:13">
      <c r="A307" s="655">
        <v>304</v>
      </c>
      <c r="B307" s="656"/>
      <c r="C307" s="657"/>
      <c r="D307" s="658" t="s">
        <v>2085</v>
      </c>
      <c r="E307" s="657"/>
      <c r="F307" s="659" t="str">
        <f t="shared" si="4"/>
        <v>add_trait_leader 0 leader_trait_generator_focus_2</v>
      </c>
      <c r="G307" s="660" t="s">
        <v>2134</v>
      </c>
      <c r="H307" s="662"/>
      <c r="I307" s="661" t="s">
        <v>2085</v>
      </c>
      <c r="J307" s="669"/>
      <c r="K307" s="666" t="s">
        <v>2105</v>
      </c>
      <c r="L307" s="670" t="s">
        <v>2845</v>
      </c>
      <c r="M307" s="671" t="s">
        <v>2846</v>
      </c>
    </row>
    <row r="308" ht="25.5" spans="1:13">
      <c r="A308" s="655">
        <v>305</v>
      </c>
      <c r="B308" s="656"/>
      <c r="C308" s="657"/>
      <c r="D308" s="658" t="s">
        <v>2085</v>
      </c>
      <c r="E308" s="657"/>
      <c r="F308" s="659" t="str">
        <f t="shared" si="4"/>
        <v>add_trait_leader 0 leader_trait_generator_focus_3</v>
      </c>
      <c r="G308" s="660" t="s">
        <v>2134</v>
      </c>
      <c r="H308" s="662"/>
      <c r="I308" s="661" t="s">
        <v>2085</v>
      </c>
      <c r="J308" s="669"/>
      <c r="K308" s="666" t="s">
        <v>2139</v>
      </c>
      <c r="L308" s="670" t="s">
        <v>2847</v>
      </c>
      <c r="M308" s="671" t="s">
        <v>2848</v>
      </c>
    </row>
    <row r="309" ht="25.5" spans="1:13">
      <c r="A309" s="655">
        <v>306</v>
      </c>
      <c r="B309" s="656" t="s">
        <v>2849</v>
      </c>
      <c r="C309" s="657"/>
      <c r="D309" s="658" t="s">
        <v>2085</v>
      </c>
      <c r="E309" s="657"/>
      <c r="F309" s="659" t="str">
        <f t="shared" si="4"/>
        <v>add_trait_leader 0 leader_trait_farming_focus</v>
      </c>
      <c r="G309" s="660" t="s">
        <v>2134</v>
      </c>
      <c r="H309" s="662"/>
      <c r="I309" s="661" t="s">
        <v>2085</v>
      </c>
      <c r="J309" s="669"/>
      <c r="K309" s="666" t="s">
        <v>2087</v>
      </c>
      <c r="L309" s="670" t="s">
        <v>2850</v>
      </c>
      <c r="M309" s="671" t="s">
        <v>2851</v>
      </c>
    </row>
    <row r="310" ht="25.5" spans="1:13">
      <c r="A310" s="655">
        <v>307</v>
      </c>
      <c r="B310" s="656"/>
      <c r="C310" s="657"/>
      <c r="D310" s="658" t="s">
        <v>2085</v>
      </c>
      <c r="E310" s="657"/>
      <c r="F310" s="659" t="str">
        <f t="shared" si="4"/>
        <v>add_trait_leader 0 leader_trait_farming_focus_2</v>
      </c>
      <c r="G310" s="660" t="s">
        <v>2134</v>
      </c>
      <c r="H310" s="662"/>
      <c r="I310" s="661" t="s">
        <v>2085</v>
      </c>
      <c r="J310" s="669"/>
      <c r="K310" s="666" t="s">
        <v>2105</v>
      </c>
      <c r="L310" s="670" t="s">
        <v>2852</v>
      </c>
      <c r="M310" s="671" t="s">
        <v>2853</v>
      </c>
    </row>
    <row r="311" ht="25.5" spans="1:13">
      <c r="A311" s="655">
        <v>308</v>
      </c>
      <c r="B311" s="656"/>
      <c r="C311" s="657"/>
      <c r="D311" s="658" t="s">
        <v>2085</v>
      </c>
      <c r="E311" s="657"/>
      <c r="F311" s="659" t="str">
        <f t="shared" si="4"/>
        <v>add_trait_leader 0 leader_trait_farming_focus_3</v>
      </c>
      <c r="G311" s="660" t="s">
        <v>2134</v>
      </c>
      <c r="H311" s="662"/>
      <c r="I311" s="661" t="s">
        <v>2085</v>
      </c>
      <c r="J311" s="669"/>
      <c r="K311" s="666" t="s">
        <v>2139</v>
      </c>
      <c r="L311" s="670" t="s">
        <v>2852</v>
      </c>
      <c r="M311" s="671" t="s">
        <v>2854</v>
      </c>
    </row>
    <row r="312" ht="25.5" spans="1:13">
      <c r="A312" s="655">
        <v>309</v>
      </c>
      <c r="B312" s="656" t="s">
        <v>2855</v>
      </c>
      <c r="C312" s="658" t="s">
        <v>2085</v>
      </c>
      <c r="D312" s="657"/>
      <c r="E312" s="657"/>
      <c r="F312" s="659" t="str">
        <f t="shared" si="4"/>
        <v>add_trait_leader 0 leader_trait_settler</v>
      </c>
      <c r="G312" s="660" t="s">
        <v>2134</v>
      </c>
      <c r="H312" s="662"/>
      <c r="I312" s="661" t="s">
        <v>2085</v>
      </c>
      <c r="J312" s="669"/>
      <c r="K312" s="666" t="s">
        <v>2087</v>
      </c>
      <c r="L312" s="670" t="s">
        <v>2856</v>
      </c>
      <c r="M312" s="671" t="s">
        <v>2857</v>
      </c>
    </row>
    <row r="313" ht="25.5" spans="1:13">
      <c r="A313" s="655">
        <v>310</v>
      </c>
      <c r="B313" s="656"/>
      <c r="C313" s="658" t="s">
        <v>2085</v>
      </c>
      <c r="D313" s="657"/>
      <c r="E313" s="657"/>
      <c r="F313" s="659" t="str">
        <f t="shared" si="4"/>
        <v>add_trait_leader 0 leader_trait_settler_2</v>
      </c>
      <c r="G313" s="660" t="s">
        <v>2134</v>
      </c>
      <c r="H313" s="662"/>
      <c r="I313" s="661" t="s">
        <v>2085</v>
      </c>
      <c r="J313" s="669"/>
      <c r="K313" s="666" t="s">
        <v>2105</v>
      </c>
      <c r="L313" s="670" t="s">
        <v>2858</v>
      </c>
      <c r="M313" s="671" t="s">
        <v>2859</v>
      </c>
    </row>
    <row r="314" ht="25.5" spans="1:13">
      <c r="A314" s="655">
        <v>311</v>
      </c>
      <c r="B314" s="656"/>
      <c r="C314" s="658" t="s">
        <v>2085</v>
      </c>
      <c r="D314" s="657"/>
      <c r="E314" s="657"/>
      <c r="F314" s="659" t="str">
        <f t="shared" si="4"/>
        <v>add_trait_leader 0 leader_trait_settler_3</v>
      </c>
      <c r="G314" s="660" t="s">
        <v>2134</v>
      </c>
      <c r="H314" s="662"/>
      <c r="I314" s="661" t="s">
        <v>2085</v>
      </c>
      <c r="J314" s="669"/>
      <c r="K314" s="666" t="s">
        <v>2139</v>
      </c>
      <c r="L314" s="670" t="s">
        <v>2860</v>
      </c>
      <c r="M314" s="671" t="s">
        <v>2861</v>
      </c>
    </row>
    <row r="315" ht="22.5" spans="1:13">
      <c r="A315" s="655">
        <v>312</v>
      </c>
      <c r="B315" s="656" t="s">
        <v>2862</v>
      </c>
      <c r="C315" s="658" t="s">
        <v>2085</v>
      </c>
      <c r="D315" s="657"/>
      <c r="E315" s="658" t="s">
        <v>2085</v>
      </c>
      <c r="F315" s="659" t="str">
        <f t="shared" si="4"/>
        <v>add_trait_leader 0 leader_trait_cartographer</v>
      </c>
      <c r="G315" s="660" t="s">
        <v>2134</v>
      </c>
      <c r="H315" s="661" t="s">
        <v>2085</v>
      </c>
      <c r="I315" s="669"/>
      <c r="J315" s="669"/>
      <c r="K315" s="666" t="s">
        <v>2087</v>
      </c>
      <c r="L315" s="670" t="s">
        <v>2863</v>
      </c>
      <c r="M315" s="671" t="s">
        <v>2864</v>
      </c>
    </row>
    <row r="316" ht="22.5" spans="1:13">
      <c r="A316" s="655">
        <v>313</v>
      </c>
      <c r="B316" s="656"/>
      <c r="C316" s="658" t="s">
        <v>2085</v>
      </c>
      <c r="D316" s="657"/>
      <c r="E316" s="658" t="s">
        <v>2085</v>
      </c>
      <c r="F316" s="659" t="str">
        <f t="shared" si="4"/>
        <v>add_trait_leader 0 leader_trait_cartographer_2</v>
      </c>
      <c r="G316" s="660" t="s">
        <v>2134</v>
      </c>
      <c r="H316" s="661" t="s">
        <v>2085</v>
      </c>
      <c r="I316" s="669"/>
      <c r="J316" s="669"/>
      <c r="K316" s="666" t="s">
        <v>2105</v>
      </c>
      <c r="L316" s="670" t="s">
        <v>2865</v>
      </c>
      <c r="M316" s="671" t="s">
        <v>2866</v>
      </c>
    </row>
    <row r="317" ht="22.5" spans="1:13">
      <c r="A317" s="655">
        <v>314</v>
      </c>
      <c r="B317" s="656"/>
      <c r="C317" s="658" t="s">
        <v>2085</v>
      </c>
      <c r="D317" s="657"/>
      <c r="E317" s="658" t="s">
        <v>2085</v>
      </c>
      <c r="F317" s="659" t="str">
        <f t="shared" si="4"/>
        <v>add_trait_leader 0 leader_trait_cartographer_3</v>
      </c>
      <c r="G317" s="660" t="s">
        <v>2134</v>
      </c>
      <c r="H317" s="661" t="s">
        <v>2085</v>
      </c>
      <c r="I317" s="669"/>
      <c r="J317" s="669"/>
      <c r="K317" s="666" t="s">
        <v>2139</v>
      </c>
      <c r="L317" s="670" t="s">
        <v>2867</v>
      </c>
      <c r="M317" s="671" t="s">
        <v>2868</v>
      </c>
    </row>
    <row r="318" ht="22.5" spans="1:13">
      <c r="A318" s="655">
        <v>315</v>
      </c>
      <c r="B318" s="656" t="s">
        <v>2869</v>
      </c>
      <c r="C318" s="658" t="s">
        <v>2085</v>
      </c>
      <c r="D318" s="657"/>
      <c r="E318" s="657"/>
      <c r="F318" s="659" t="str">
        <f t="shared" si="4"/>
        <v>add_trait_leader 0 leader_trait_expeditionist</v>
      </c>
      <c r="G318" s="660" t="s">
        <v>2134</v>
      </c>
      <c r="H318" s="661" t="s">
        <v>2085</v>
      </c>
      <c r="I318" s="669"/>
      <c r="J318" s="669"/>
      <c r="K318" s="666" t="s">
        <v>2087</v>
      </c>
      <c r="L318" s="670" t="s">
        <v>2870</v>
      </c>
      <c r="M318" s="671" t="s">
        <v>2871</v>
      </c>
    </row>
    <row r="319" ht="22.5" spans="1:13">
      <c r="A319" s="655">
        <v>316</v>
      </c>
      <c r="B319" s="656"/>
      <c r="C319" s="658" t="s">
        <v>2085</v>
      </c>
      <c r="D319" s="657"/>
      <c r="E319" s="657"/>
      <c r="F319" s="659" t="str">
        <f t="shared" si="4"/>
        <v>add_trait_leader 0 leader_trait_expeditionist_2</v>
      </c>
      <c r="G319" s="660" t="s">
        <v>2134</v>
      </c>
      <c r="H319" s="661" t="s">
        <v>2085</v>
      </c>
      <c r="I319" s="669"/>
      <c r="J319" s="669"/>
      <c r="K319" s="666" t="s">
        <v>2105</v>
      </c>
      <c r="L319" s="670" t="s">
        <v>2872</v>
      </c>
      <c r="M319" s="671" t="s">
        <v>2873</v>
      </c>
    </row>
    <row r="320" ht="22.5" spans="1:13">
      <c r="A320" s="655">
        <v>317</v>
      </c>
      <c r="B320" s="656"/>
      <c r="C320" s="658" t="s">
        <v>2085</v>
      </c>
      <c r="D320" s="657"/>
      <c r="E320" s="657"/>
      <c r="F320" s="659" t="str">
        <f t="shared" si="4"/>
        <v>add_trait_leader 0 leader_trait_expeditionist_3</v>
      </c>
      <c r="G320" s="660" t="s">
        <v>2134</v>
      </c>
      <c r="H320" s="661" t="s">
        <v>2085</v>
      </c>
      <c r="I320" s="669"/>
      <c r="J320" s="669"/>
      <c r="K320" s="666" t="s">
        <v>2139</v>
      </c>
      <c r="L320" s="670" t="s">
        <v>2874</v>
      </c>
      <c r="M320" s="671" t="s">
        <v>2875</v>
      </c>
    </row>
    <row r="321" ht="25.5" spans="1:13">
      <c r="A321" s="655">
        <v>318</v>
      </c>
      <c r="B321" s="656" t="s">
        <v>2876</v>
      </c>
      <c r="C321" s="658" t="s">
        <v>2085</v>
      </c>
      <c r="D321" s="657"/>
      <c r="E321" s="658" t="s">
        <v>2085</v>
      </c>
      <c r="F321" s="659" t="str">
        <f t="shared" si="4"/>
        <v>add_trait_leader 0 leader_trait_naturalist</v>
      </c>
      <c r="G321" s="660" t="s">
        <v>2134</v>
      </c>
      <c r="H321" s="662"/>
      <c r="I321" s="661" t="s">
        <v>2085</v>
      </c>
      <c r="J321" s="669"/>
      <c r="K321" s="666" t="s">
        <v>2087</v>
      </c>
      <c r="L321" s="670" t="s">
        <v>2877</v>
      </c>
      <c r="M321" s="671" t="s">
        <v>2878</v>
      </c>
    </row>
    <row r="322" ht="25.5" spans="1:13">
      <c r="A322" s="655">
        <v>319</v>
      </c>
      <c r="B322" s="656"/>
      <c r="C322" s="658" t="s">
        <v>2085</v>
      </c>
      <c r="D322" s="657"/>
      <c r="E322" s="658" t="s">
        <v>2085</v>
      </c>
      <c r="F322" s="659" t="str">
        <f t="shared" si="4"/>
        <v>add_trait_leader 0 leader_trait_naturalist_2</v>
      </c>
      <c r="G322" s="660" t="s">
        <v>2134</v>
      </c>
      <c r="H322" s="662"/>
      <c r="I322" s="661" t="s">
        <v>2085</v>
      </c>
      <c r="J322" s="669"/>
      <c r="K322" s="666" t="s">
        <v>2105</v>
      </c>
      <c r="L322" s="670" t="s">
        <v>2879</v>
      </c>
      <c r="M322" s="671" t="s">
        <v>2880</v>
      </c>
    </row>
    <row r="323" ht="25.5" spans="1:13">
      <c r="A323" s="655">
        <v>320</v>
      </c>
      <c r="B323" s="656"/>
      <c r="C323" s="658" t="s">
        <v>2085</v>
      </c>
      <c r="D323" s="657"/>
      <c r="E323" s="658" t="s">
        <v>2085</v>
      </c>
      <c r="F323" s="659" t="str">
        <f t="shared" si="4"/>
        <v>add_trait_leader 0 leader_trait_naturalist_3</v>
      </c>
      <c r="G323" s="660" t="s">
        <v>2134</v>
      </c>
      <c r="H323" s="662"/>
      <c r="I323" s="661" t="s">
        <v>2085</v>
      </c>
      <c r="J323" s="669"/>
      <c r="K323" s="666" t="s">
        <v>2139</v>
      </c>
      <c r="L323" s="670" t="s">
        <v>2881</v>
      </c>
      <c r="M323" s="671" t="s">
        <v>2882</v>
      </c>
    </row>
    <row r="324" ht="25.5" spans="1:13">
      <c r="A324" s="655">
        <v>321</v>
      </c>
      <c r="B324" s="656" t="s">
        <v>2883</v>
      </c>
      <c r="C324" s="658" t="s">
        <v>2085</v>
      </c>
      <c r="D324" s="657"/>
      <c r="E324" s="657"/>
      <c r="F324" s="659" t="str">
        <f t="shared" si="4"/>
        <v>add_trait_leader 0 leader_trait_forge_focus</v>
      </c>
      <c r="G324" s="660" t="s">
        <v>2134</v>
      </c>
      <c r="H324" s="662"/>
      <c r="I324" s="661" t="s">
        <v>2085</v>
      </c>
      <c r="J324" s="669"/>
      <c r="K324" s="666" t="s">
        <v>2087</v>
      </c>
      <c r="L324" s="670" t="s">
        <v>2884</v>
      </c>
      <c r="M324" s="671" t="s">
        <v>2885</v>
      </c>
    </row>
    <row r="325" ht="25.5" spans="1:13">
      <c r="A325" s="655">
        <v>322</v>
      </c>
      <c r="B325" s="656"/>
      <c r="C325" s="658" t="s">
        <v>2085</v>
      </c>
      <c r="D325" s="657"/>
      <c r="E325" s="657"/>
      <c r="F325" s="659" t="str">
        <f t="shared" si="4"/>
        <v>add_trait_leader 0 leader_trait_forge_focus_2</v>
      </c>
      <c r="G325" s="660" t="s">
        <v>2134</v>
      </c>
      <c r="H325" s="662"/>
      <c r="I325" s="661" t="s">
        <v>2085</v>
      </c>
      <c r="J325" s="669"/>
      <c r="K325" s="666" t="s">
        <v>2105</v>
      </c>
      <c r="L325" s="670" t="s">
        <v>2886</v>
      </c>
      <c r="M325" s="671" t="s">
        <v>2887</v>
      </c>
    </row>
    <row r="326" ht="25.5" spans="1:13">
      <c r="A326" s="655">
        <v>323</v>
      </c>
      <c r="B326" s="656"/>
      <c r="C326" s="658" t="s">
        <v>2085</v>
      </c>
      <c r="D326" s="657"/>
      <c r="E326" s="657"/>
      <c r="F326" s="659" t="str">
        <f t="shared" si="4"/>
        <v>add_trait_leader 0 leader_trait_forge_focus_3</v>
      </c>
      <c r="G326" s="660" t="s">
        <v>2134</v>
      </c>
      <c r="H326" s="662"/>
      <c r="I326" s="661" t="s">
        <v>2085</v>
      </c>
      <c r="J326" s="669"/>
      <c r="K326" s="666" t="s">
        <v>2139</v>
      </c>
      <c r="L326" s="670" t="s">
        <v>2888</v>
      </c>
      <c r="M326" s="671" t="s">
        <v>2889</v>
      </c>
    </row>
    <row r="327" ht="25.5" spans="1:13">
      <c r="A327" s="655">
        <v>324</v>
      </c>
      <c r="B327" s="656" t="s">
        <v>2890</v>
      </c>
      <c r="C327" s="658" t="s">
        <v>2085</v>
      </c>
      <c r="D327" s="657"/>
      <c r="E327" s="657"/>
      <c r="F327" s="659" t="str">
        <f t="shared" si="4"/>
        <v>add_trait_leader 0 leader_trait_industrial_focus</v>
      </c>
      <c r="G327" s="660" t="s">
        <v>2134</v>
      </c>
      <c r="H327" s="662"/>
      <c r="I327" s="661" t="s">
        <v>2085</v>
      </c>
      <c r="J327" s="669"/>
      <c r="K327" s="666" t="s">
        <v>2087</v>
      </c>
      <c r="L327" s="670" t="s">
        <v>2891</v>
      </c>
      <c r="M327" s="671" t="s">
        <v>2892</v>
      </c>
    </row>
    <row r="328" ht="25.5" spans="1:13">
      <c r="A328" s="655">
        <v>325</v>
      </c>
      <c r="B328" s="656"/>
      <c r="C328" s="658" t="s">
        <v>2085</v>
      </c>
      <c r="D328" s="657"/>
      <c r="E328" s="657"/>
      <c r="F328" s="659" t="str">
        <f t="shared" ref="F328:F391" si="5">_xlfn.CONCAT($C$2," ",$G$2," ",M328)</f>
        <v>add_trait_leader 0 leader_trait_industrial_focus_2</v>
      </c>
      <c r="G328" s="660" t="s">
        <v>2134</v>
      </c>
      <c r="H328" s="662"/>
      <c r="I328" s="661" t="s">
        <v>2085</v>
      </c>
      <c r="J328" s="669"/>
      <c r="K328" s="666" t="s">
        <v>2105</v>
      </c>
      <c r="L328" s="670" t="s">
        <v>2893</v>
      </c>
      <c r="M328" s="671" t="s">
        <v>2894</v>
      </c>
    </row>
    <row r="329" ht="25.5" spans="1:13">
      <c r="A329" s="655">
        <v>326</v>
      </c>
      <c r="B329" s="656"/>
      <c r="C329" s="658" t="s">
        <v>2085</v>
      </c>
      <c r="D329" s="657"/>
      <c r="E329" s="657"/>
      <c r="F329" s="659" t="str">
        <f t="shared" si="5"/>
        <v>add_trait_leader 0 leader_trait_industrial_focus_3</v>
      </c>
      <c r="G329" s="660" t="s">
        <v>2134</v>
      </c>
      <c r="H329" s="662"/>
      <c r="I329" s="661" t="s">
        <v>2085</v>
      </c>
      <c r="J329" s="669"/>
      <c r="K329" s="666" t="s">
        <v>2139</v>
      </c>
      <c r="L329" s="670" t="s">
        <v>2895</v>
      </c>
      <c r="M329" s="671" t="s">
        <v>2896</v>
      </c>
    </row>
    <row r="330" ht="25.5" spans="1:13">
      <c r="A330" s="655">
        <v>327</v>
      </c>
      <c r="B330" s="656" t="s">
        <v>2897</v>
      </c>
      <c r="C330" s="658" t="s">
        <v>2085</v>
      </c>
      <c r="D330" s="657"/>
      <c r="E330" s="657"/>
      <c r="F330" s="659" t="str">
        <f t="shared" si="5"/>
        <v>add_trait_leader 0 leader_trait_refinement_focus</v>
      </c>
      <c r="G330" s="660" t="s">
        <v>2134</v>
      </c>
      <c r="H330" s="662"/>
      <c r="I330" s="661" t="s">
        <v>2085</v>
      </c>
      <c r="J330" s="669"/>
      <c r="K330" s="666" t="s">
        <v>2087</v>
      </c>
      <c r="L330" s="670" t="s">
        <v>2898</v>
      </c>
      <c r="M330" s="671" t="s">
        <v>2899</v>
      </c>
    </row>
    <row r="331" ht="25.5" spans="1:13">
      <c r="A331" s="655">
        <v>328</v>
      </c>
      <c r="B331" s="656"/>
      <c r="C331" s="658" t="s">
        <v>2085</v>
      </c>
      <c r="D331" s="657"/>
      <c r="E331" s="657"/>
      <c r="F331" s="659" t="str">
        <f t="shared" si="5"/>
        <v>add_trait_leader 0 leader_trait_refinement_focus_2</v>
      </c>
      <c r="G331" s="660" t="s">
        <v>2134</v>
      </c>
      <c r="H331" s="662"/>
      <c r="I331" s="661" t="s">
        <v>2085</v>
      </c>
      <c r="J331" s="669"/>
      <c r="K331" s="666" t="s">
        <v>2105</v>
      </c>
      <c r="L331" s="670" t="s">
        <v>2900</v>
      </c>
      <c r="M331" s="671" t="s">
        <v>2901</v>
      </c>
    </row>
    <row r="332" ht="25.5" spans="1:13">
      <c r="A332" s="655">
        <v>329</v>
      </c>
      <c r="B332" s="656"/>
      <c r="C332" s="658" t="s">
        <v>2085</v>
      </c>
      <c r="D332" s="657"/>
      <c r="E332" s="657"/>
      <c r="F332" s="659" t="str">
        <f t="shared" si="5"/>
        <v>add_trait_leader 0 leader_trait_refinement_focus_3</v>
      </c>
      <c r="G332" s="660" t="s">
        <v>2134</v>
      </c>
      <c r="H332" s="662"/>
      <c r="I332" s="661" t="s">
        <v>2085</v>
      </c>
      <c r="J332" s="669"/>
      <c r="K332" s="666" t="s">
        <v>2139</v>
      </c>
      <c r="L332" s="670" t="s">
        <v>2902</v>
      </c>
      <c r="M332" s="671" t="s">
        <v>2903</v>
      </c>
    </row>
    <row r="333" ht="26.25" spans="1:13">
      <c r="A333" s="655">
        <v>330</v>
      </c>
      <c r="B333" s="656" t="s">
        <v>2904</v>
      </c>
      <c r="C333" s="658" t="s">
        <v>2085</v>
      </c>
      <c r="D333" s="657"/>
      <c r="E333" s="657"/>
      <c r="F333" s="659" t="str">
        <f t="shared" si="5"/>
        <v>add_trait_leader 0 leader_trait_urbanist</v>
      </c>
      <c r="G333" s="660" t="s">
        <v>2290</v>
      </c>
      <c r="H333" s="662"/>
      <c r="I333" s="661" t="s">
        <v>2085</v>
      </c>
      <c r="J333" s="661" t="s">
        <v>2085</v>
      </c>
      <c r="K333" s="666" t="s">
        <v>2087</v>
      </c>
      <c r="L333" s="670" t="s">
        <v>2905</v>
      </c>
      <c r="M333" s="671" t="s">
        <v>2906</v>
      </c>
    </row>
    <row r="334" ht="25.5" spans="1:13">
      <c r="A334" s="655">
        <v>331</v>
      </c>
      <c r="B334" s="656" t="s">
        <v>2907</v>
      </c>
      <c r="C334" s="658" t="s">
        <v>2085</v>
      </c>
      <c r="D334" s="657"/>
      <c r="E334" s="658" t="s">
        <v>2085</v>
      </c>
      <c r="F334" s="659" t="str">
        <f t="shared" si="5"/>
        <v>add_trait_leader 0 leader_trait_assembler</v>
      </c>
      <c r="G334" s="660" t="s">
        <v>2134</v>
      </c>
      <c r="H334" s="662"/>
      <c r="I334" s="661" t="s">
        <v>2085</v>
      </c>
      <c r="J334" s="669"/>
      <c r="K334" s="666" t="s">
        <v>2087</v>
      </c>
      <c r="L334" s="670" t="s">
        <v>2908</v>
      </c>
      <c r="M334" s="671" t="s">
        <v>2909</v>
      </c>
    </row>
    <row r="335" ht="25.5" spans="1:13">
      <c r="A335" s="655">
        <v>332</v>
      </c>
      <c r="B335" s="656"/>
      <c r="C335" s="658" t="s">
        <v>2085</v>
      </c>
      <c r="D335" s="657"/>
      <c r="E335" s="658" t="s">
        <v>2085</v>
      </c>
      <c r="F335" s="659" t="str">
        <f t="shared" si="5"/>
        <v>add_trait_leader 0 leader_trait_assembler_2</v>
      </c>
      <c r="G335" s="660" t="s">
        <v>2134</v>
      </c>
      <c r="H335" s="662"/>
      <c r="I335" s="661" t="s">
        <v>2085</v>
      </c>
      <c r="J335" s="669"/>
      <c r="K335" s="666" t="s">
        <v>2105</v>
      </c>
      <c r="L335" s="670" t="s">
        <v>2910</v>
      </c>
      <c r="M335" s="671" t="s">
        <v>2911</v>
      </c>
    </row>
    <row r="336" ht="25.5" spans="1:13">
      <c r="A336" s="655">
        <v>333</v>
      </c>
      <c r="B336" s="656"/>
      <c r="C336" s="658" t="s">
        <v>2085</v>
      </c>
      <c r="D336" s="657"/>
      <c r="E336" s="658" t="s">
        <v>2085</v>
      </c>
      <c r="F336" s="659" t="str">
        <f t="shared" si="5"/>
        <v>add_trait_leader 0 leader_trait_assembler_3</v>
      </c>
      <c r="G336" s="660" t="s">
        <v>2134</v>
      </c>
      <c r="H336" s="662"/>
      <c r="I336" s="661" t="s">
        <v>2085</v>
      </c>
      <c r="J336" s="669"/>
      <c r="K336" s="666" t="s">
        <v>2139</v>
      </c>
      <c r="L336" s="670" t="s">
        <v>2912</v>
      </c>
      <c r="M336" s="671" t="s">
        <v>2913</v>
      </c>
    </row>
    <row r="337" ht="25.5" spans="1:13">
      <c r="A337" s="655">
        <v>334</v>
      </c>
      <c r="B337" s="656" t="s">
        <v>2914</v>
      </c>
      <c r="C337" s="658" t="s">
        <v>2085</v>
      </c>
      <c r="D337" s="657"/>
      <c r="E337" s="657"/>
      <c r="F337" s="659" t="str">
        <f t="shared" si="5"/>
        <v>add_trait_leader 0 leader_trait_pop_focused</v>
      </c>
      <c r="G337" s="660" t="s">
        <v>2134</v>
      </c>
      <c r="H337" s="662"/>
      <c r="I337" s="661" t="s">
        <v>2085</v>
      </c>
      <c r="J337" s="669"/>
      <c r="K337" s="666" t="s">
        <v>2087</v>
      </c>
      <c r="L337" s="670" t="s">
        <v>2915</v>
      </c>
      <c r="M337" s="671" t="s">
        <v>2916</v>
      </c>
    </row>
    <row r="338" ht="25.5" spans="1:13">
      <c r="A338" s="655">
        <v>335</v>
      </c>
      <c r="B338" s="656"/>
      <c r="C338" s="658" t="s">
        <v>2085</v>
      </c>
      <c r="D338" s="657"/>
      <c r="E338" s="657"/>
      <c r="F338" s="659" t="str">
        <f t="shared" si="5"/>
        <v>add_trait_leader 0 leader_trait_pop_focused_2</v>
      </c>
      <c r="G338" s="660" t="s">
        <v>2134</v>
      </c>
      <c r="H338" s="662"/>
      <c r="I338" s="661" t="s">
        <v>2085</v>
      </c>
      <c r="J338" s="669"/>
      <c r="K338" s="666" t="s">
        <v>2105</v>
      </c>
      <c r="L338" s="670" t="s">
        <v>2917</v>
      </c>
      <c r="M338" s="671" t="s">
        <v>2918</v>
      </c>
    </row>
    <row r="339" ht="31.5" spans="1:13">
      <c r="A339" s="655">
        <v>336</v>
      </c>
      <c r="B339" s="656"/>
      <c r="C339" s="658" t="s">
        <v>2085</v>
      </c>
      <c r="D339" s="657"/>
      <c r="E339" s="657"/>
      <c r="F339" s="659" t="str">
        <f t="shared" si="5"/>
        <v>add_trait_leader 0 leader_trait_pop_focused_3</v>
      </c>
      <c r="G339" s="660" t="s">
        <v>2134</v>
      </c>
      <c r="H339" s="662"/>
      <c r="I339" s="661" t="s">
        <v>2085</v>
      </c>
      <c r="J339" s="669"/>
      <c r="K339" s="666" t="s">
        <v>2139</v>
      </c>
      <c r="L339" s="670" t="s">
        <v>2919</v>
      </c>
      <c r="M339" s="671" t="s">
        <v>2920</v>
      </c>
    </row>
    <row r="340" ht="25.5" spans="1:13">
      <c r="A340" s="655">
        <v>337</v>
      </c>
      <c r="B340" s="656" t="s">
        <v>2921</v>
      </c>
      <c r="C340" s="658" t="s">
        <v>2085</v>
      </c>
      <c r="D340" s="657"/>
      <c r="E340" s="657"/>
      <c r="F340" s="659" t="str">
        <f t="shared" si="5"/>
        <v>add_trait_leader 0 leader_trait_distribution_lines</v>
      </c>
      <c r="G340" s="660" t="s">
        <v>2134</v>
      </c>
      <c r="H340" s="662"/>
      <c r="I340" s="661" t="s">
        <v>2085</v>
      </c>
      <c r="J340" s="669"/>
      <c r="K340" s="666" t="s">
        <v>2087</v>
      </c>
      <c r="L340" s="670" t="s">
        <v>2922</v>
      </c>
      <c r="M340" s="671" t="s">
        <v>2923</v>
      </c>
    </row>
    <row r="341" ht="25.5" spans="1:13">
      <c r="A341" s="655">
        <v>338</v>
      </c>
      <c r="B341" s="656"/>
      <c r="C341" s="658" t="s">
        <v>2085</v>
      </c>
      <c r="D341" s="657"/>
      <c r="E341" s="657"/>
      <c r="F341" s="659" t="str">
        <f t="shared" si="5"/>
        <v>add_trait_leader 0 leader_trait_distribution_lines_2</v>
      </c>
      <c r="G341" s="660" t="s">
        <v>2134</v>
      </c>
      <c r="H341" s="662"/>
      <c r="I341" s="661" t="s">
        <v>2085</v>
      </c>
      <c r="J341" s="669"/>
      <c r="K341" s="666" t="s">
        <v>2105</v>
      </c>
      <c r="L341" s="670" t="s">
        <v>2924</v>
      </c>
      <c r="M341" s="671" t="s">
        <v>2925</v>
      </c>
    </row>
    <row r="342" ht="25.5" spans="1:13">
      <c r="A342" s="655">
        <v>339</v>
      </c>
      <c r="B342" s="656"/>
      <c r="C342" s="658" t="s">
        <v>2085</v>
      </c>
      <c r="D342" s="657"/>
      <c r="E342" s="657"/>
      <c r="F342" s="659" t="str">
        <f t="shared" si="5"/>
        <v>add_trait_leader 0 leader_trait_distribution_lines_3</v>
      </c>
      <c r="G342" s="660" t="s">
        <v>2134</v>
      </c>
      <c r="H342" s="662"/>
      <c r="I342" s="661" t="s">
        <v>2085</v>
      </c>
      <c r="J342" s="669"/>
      <c r="K342" s="666" t="s">
        <v>2139</v>
      </c>
      <c r="L342" s="670" t="s">
        <v>2926</v>
      </c>
      <c r="M342" s="671" t="s">
        <v>2927</v>
      </c>
    </row>
    <row r="343" ht="25.5" spans="1:13">
      <c r="A343" s="655">
        <v>340</v>
      </c>
      <c r="B343" s="656" t="s">
        <v>2928</v>
      </c>
      <c r="C343" s="658" t="s">
        <v>2085</v>
      </c>
      <c r="D343" s="657"/>
      <c r="E343" s="657"/>
      <c r="F343" s="659" t="str">
        <f t="shared" si="5"/>
        <v>add_trait_leader 0 leader_trait_efficient</v>
      </c>
      <c r="G343" s="660" t="s">
        <v>2290</v>
      </c>
      <c r="H343" s="662"/>
      <c r="I343" s="661" t="s">
        <v>2085</v>
      </c>
      <c r="J343" s="669"/>
      <c r="K343" s="666" t="s">
        <v>2087</v>
      </c>
      <c r="L343" s="670" t="s">
        <v>2929</v>
      </c>
      <c r="M343" s="671" t="s">
        <v>2930</v>
      </c>
    </row>
    <row r="344" ht="42" spans="1:13">
      <c r="A344" s="655">
        <v>341</v>
      </c>
      <c r="B344" s="656" t="s">
        <v>2931</v>
      </c>
      <c r="C344" s="657"/>
      <c r="D344" s="658" t="s">
        <v>2085</v>
      </c>
      <c r="E344" s="657"/>
      <c r="F344" s="659" t="str">
        <f t="shared" si="5"/>
        <v>add_trait_leader 0 leader_trait_arbiter</v>
      </c>
      <c r="G344" s="660" t="s">
        <v>2290</v>
      </c>
      <c r="H344" s="662"/>
      <c r="I344" s="661" t="s">
        <v>2085</v>
      </c>
      <c r="J344" s="669"/>
      <c r="K344" s="666" t="s">
        <v>2087</v>
      </c>
      <c r="L344" s="670" t="s">
        <v>2932</v>
      </c>
      <c r="M344" s="671" t="s">
        <v>2933</v>
      </c>
    </row>
    <row r="345" ht="25.5" spans="1:13">
      <c r="A345" s="655">
        <v>342</v>
      </c>
      <c r="B345" s="656" t="s">
        <v>2934</v>
      </c>
      <c r="C345" s="658" t="s">
        <v>2085</v>
      </c>
      <c r="D345" s="657"/>
      <c r="E345" s="657"/>
      <c r="F345" s="659" t="str">
        <f t="shared" si="5"/>
        <v>add_trait_leader 0 leader_trait_utopian_idealist</v>
      </c>
      <c r="G345" s="660" t="s">
        <v>2290</v>
      </c>
      <c r="H345" s="662"/>
      <c r="I345" s="661" t="s">
        <v>2085</v>
      </c>
      <c r="J345" s="669"/>
      <c r="K345" s="666" t="s">
        <v>2087</v>
      </c>
      <c r="L345" s="670" t="s">
        <v>2935</v>
      </c>
      <c r="M345" s="671" t="s">
        <v>2936</v>
      </c>
    </row>
    <row r="346" ht="25.5" spans="1:13">
      <c r="A346" s="655">
        <v>343</v>
      </c>
      <c r="B346" s="656" t="s">
        <v>2937</v>
      </c>
      <c r="C346" s="658" t="s">
        <v>2085</v>
      </c>
      <c r="D346" s="658" t="s">
        <v>2085</v>
      </c>
      <c r="E346" s="658" t="s">
        <v>2085</v>
      </c>
      <c r="F346" s="659" t="str">
        <f t="shared" si="5"/>
        <v>add_trait_leader 0 leader_trait_mediator</v>
      </c>
      <c r="G346" s="660" t="s">
        <v>2290</v>
      </c>
      <c r="H346" s="662"/>
      <c r="I346" s="661" t="s">
        <v>2085</v>
      </c>
      <c r="J346" s="669"/>
      <c r="K346" s="666" t="s">
        <v>2087</v>
      </c>
      <c r="L346" s="670" t="s">
        <v>2938</v>
      </c>
      <c r="M346" s="671" t="s">
        <v>2939</v>
      </c>
    </row>
    <row r="347" ht="25.5" spans="1:13">
      <c r="A347" s="655">
        <v>344</v>
      </c>
      <c r="B347" s="656" t="s">
        <v>2940</v>
      </c>
      <c r="C347" s="658" t="s">
        <v>2085</v>
      </c>
      <c r="D347" s="658" t="s">
        <v>2085</v>
      </c>
      <c r="E347" s="658" t="s">
        <v>2085</v>
      </c>
      <c r="F347" s="659" t="str">
        <f t="shared" si="5"/>
        <v>add_trait_leader 0 leader_trait_shroud_preacher</v>
      </c>
      <c r="G347" s="660" t="s">
        <v>2290</v>
      </c>
      <c r="H347" s="662"/>
      <c r="I347" s="661" t="s">
        <v>2085</v>
      </c>
      <c r="J347" s="669"/>
      <c r="K347" s="666" t="s">
        <v>2087</v>
      </c>
      <c r="L347" s="670" t="s">
        <v>2941</v>
      </c>
      <c r="M347" s="671" t="s">
        <v>2942</v>
      </c>
    </row>
    <row r="348" ht="22.5" spans="1:13">
      <c r="A348" s="655">
        <v>345</v>
      </c>
      <c r="B348" s="656" t="s">
        <v>2943</v>
      </c>
      <c r="C348" s="658" t="s">
        <v>2085</v>
      </c>
      <c r="D348" s="657"/>
      <c r="E348" s="657"/>
      <c r="F348" s="659" t="str">
        <f t="shared" si="5"/>
        <v>add_trait_leader 0 leader_trait_master_diplomat</v>
      </c>
      <c r="G348" s="660" t="s">
        <v>2290</v>
      </c>
      <c r="H348" s="661" t="s">
        <v>2085</v>
      </c>
      <c r="I348" s="669"/>
      <c r="J348" s="669"/>
      <c r="K348" s="666" t="s">
        <v>2087</v>
      </c>
      <c r="L348" s="670" t="s">
        <v>2944</v>
      </c>
      <c r="M348" s="671" t="s">
        <v>2945</v>
      </c>
    </row>
    <row r="349" ht="22.5" spans="1:13">
      <c r="A349" s="655">
        <v>346</v>
      </c>
      <c r="B349" s="656" t="s">
        <v>2946</v>
      </c>
      <c r="C349" s="658" t="s">
        <v>2085</v>
      </c>
      <c r="D349" s="657"/>
      <c r="E349" s="657"/>
      <c r="F349" s="659" t="str">
        <f t="shared" si="5"/>
        <v>add_trait_leader 0 leader_trait_supreme_organizer</v>
      </c>
      <c r="G349" s="660" t="s">
        <v>2290</v>
      </c>
      <c r="H349" s="661" t="s">
        <v>2085</v>
      </c>
      <c r="I349" s="669"/>
      <c r="J349" s="669"/>
      <c r="K349" s="666" t="s">
        <v>2087</v>
      </c>
      <c r="L349" s="670" t="s">
        <v>2560</v>
      </c>
      <c r="M349" s="671" t="s">
        <v>2947</v>
      </c>
    </row>
    <row r="350" ht="25.5" spans="1:13">
      <c r="A350" s="655">
        <v>347</v>
      </c>
      <c r="B350" s="656" t="s">
        <v>2948</v>
      </c>
      <c r="C350" s="658" t="s">
        <v>2085</v>
      </c>
      <c r="D350" s="657"/>
      <c r="E350" s="657"/>
      <c r="F350" s="659" t="str">
        <f t="shared" si="5"/>
        <v>add_trait_leader 0 leader_trait_galvanizer</v>
      </c>
      <c r="G350" s="660" t="s">
        <v>2290</v>
      </c>
      <c r="H350" s="662"/>
      <c r="I350" s="661" t="s">
        <v>2085</v>
      </c>
      <c r="J350" s="669"/>
      <c r="K350" s="666" t="s">
        <v>2087</v>
      </c>
      <c r="L350" s="670" t="s">
        <v>2949</v>
      </c>
      <c r="M350" s="671" t="s">
        <v>2950</v>
      </c>
    </row>
    <row r="351" ht="25.5" spans="1:13">
      <c r="A351" s="655">
        <v>348</v>
      </c>
      <c r="B351" s="672" t="s">
        <v>2951</v>
      </c>
      <c r="C351" s="658" t="s">
        <v>2085</v>
      </c>
      <c r="D351" s="658" t="s">
        <v>2085</v>
      </c>
      <c r="E351" s="658" t="s">
        <v>2085</v>
      </c>
      <c r="F351" s="659" t="str">
        <f t="shared" si="5"/>
        <v>add_trait_leader 0 leader_trait_corrupt</v>
      </c>
      <c r="G351" s="660" t="s">
        <v>2315</v>
      </c>
      <c r="H351" s="662"/>
      <c r="I351" s="661" t="s">
        <v>2085</v>
      </c>
      <c r="J351" s="669"/>
      <c r="K351" s="666" t="s">
        <v>2087</v>
      </c>
      <c r="L351" s="670" t="s">
        <v>2555</v>
      </c>
      <c r="M351" s="671" t="s">
        <v>2952</v>
      </c>
    </row>
    <row r="352" ht="25.5" spans="1:13">
      <c r="A352" s="655">
        <v>349</v>
      </c>
      <c r="B352" s="672"/>
      <c r="C352" s="658" t="s">
        <v>2085</v>
      </c>
      <c r="D352" s="658" t="s">
        <v>2085</v>
      </c>
      <c r="E352" s="658" t="s">
        <v>2085</v>
      </c>
      <c r="F352" s="659" t="str">
        <f t="shared" si="5"/>
        <v>add_trait_leader 0 leader_trait_corrupt_2</v>
      </c>
      <c r="G352" s="660" t="s">
        <v>2315</v>
      </c>
      <c r="H352" s="662"/>
      <c r="I352" s="661" t="s">
        <v>2085</v>
      </c>
      <c r="J352" s="669"/>
      <c r="K352" s="666" t="s">
        <v>2105</v>
      </c>
      <c r="L352" s="670" t="s">
        <v>2953</v>
      </c>
      <c r="M352" s="671" t="s">
        <v>2954</v>
      </c>
    </row>
    <row r="353" ht="25.5" spans="1:13">
      <c r="A353" s="655">
        <v>350</v>
      </c>
      <c r="B353" s="672" t="s">
        <v>2955</v>
      </c>
      <c r="C353" s="658" t="s">
        <v>2085</v>
      </c>
      <c r="D353" s="658" t="s">
        <v>2085</v>
      </c>
      <c r="E353" s="658" t="s">
        <v>2085</v>
      </c>
      <c r="F353" s="659" t="str">
        <f t="shared" si="5"/>
        <v>add_trait_leader 0 leader_trait_polluter</v>
      </c>
      <c r="G353" s="660" t="s">
        <v>2315</v>
      </c>
      <c r="H353" s="662"/>
      <c r="I353" s="661" t="s">
        <v>2085</v>
      </c>
      <c r="J353" s="669"/>
      <c r="K353" s="666" t="s">
        <v>2087</v>
      </c>
      <c r="L353" s="670" t="s">
        <v>2956</v>
      </c>
      <c r="M353" s="671" t="s">
        <v>2957</v>
      </c>
    </row>
    <row r="354" ht="25.5" spans="1:13">
      <c r="A354" s="655">
        <v>351</v>
      </c>
      <c r="B354" s="672"/>
      <c r="C354" s="658" t="s">
        <v>2085</v>
      </c>
      <c r="D354" s="658" t="s">
        <v>2085</v>
      </c>
      <c r="E354" s="658" t="s">
        <v>2085</v>
      </c>
      <c r="F354" s="659" t="str">
        <f t="shared" si="5"/>
        <v>add_trait_leader 0 leader_trait_polluter_2</v>
      </c>
      <c r="G354" s="660" t="s">
        <v>2315</v>
      </c>
      <c r="H354" s="662"/>
      <c r="I354" s="661" t="s">
        <v>2085</v>
      </c>
      <c r="J354" s="669"/>
      <c r="K354" s="666" t="s">
        <v>2105</v>
      </c>
      <c r="L354" s="670" t="s">
        <v>2958</v>
      </c>
      <c r="M354" s="671" t="s">
        <v>2959</v>
      </c>
    </row>
    <row r="355" ht="25.5" spans="1:13">
      <c r="A355" s="655">
        <v>352</v>
      </c>
      <c r="B355" s="672" t="s">
        <v>2960</v>
      </c>
      <c r="C355" s="658" t="s">
        <v>2085</v>
      </c>
      <c r="D355" s="658" t="s">
        <v>2085</v>
      </c>
      <c r="E355" s="658" t="s">
        <v>2085</v>
      </c>
      <c r="F355" s="659" t="str">
        <f t="shared" si="5"/>
        <v>add_trait_leader 0 leader_trait_sadistic</v>
      </c>
      <c r="G355" s="660" t="s">
        <v>2315</v>
      </c>
      <c r="H355" s="662"/>
      <c r="I355" s="661" t="s">
        <v>2085</v>
      </c>
      <c r="J355" s="669"/>
      <c r="K355" s="666" t="s">
        <v>2087</v>
      </c>
      <c r="L355" s="670" t="s">
        <v>2961</v>
      </c>
      <c r="M355" s="671" t="s">
        <v>2962</v>
      </c>
    </row>
    <row r="356" ht="25.5" spans="1:13">
      <c r="A356" s="655">
        <v>353</v>
      </c>
      <c r="B356" s="672"/>
      <c r="C356" s="658" t="s">
        <v>2085</v>
      </c>
      <c r="D356" s="658" t="s">
        <v>2085</v>
      </c>
      <c r="E356" s="658" t="s">
        <v>2085</v>
      </c>
      <c r="F356" s="659" t="str">
        <f t="shared" si="5"/>
        <v>add_trait_leader 0 leader_trait_sadistic_2</v>
      </c>
      <c r="G356" s="660" t="s">
        <v>2315</v>
      </c>
      <c r="H356" s="662"/>
      <c r="I356" s="661" t="s">
        <v>2085</v>
      </c>
      <c r="J356" s="669"/>
      <c r="K356" s="666" t="s">
        <v>2105</v>
      </c>
      <c r="L356" s="670" t="s">
        <v>2963</v>
      </c>
      <c r="M356" s="671" t="s">
        <v>2964</v>
      </c>
    </row>
    <row r="357" ht="25.5" spans="1:13">
      <c r="A357" s="655">
        <v>354</v>
      </c>
      <c r="B357" s="672" t="s">
        <v>2965</v>
      </c>
      <c r="C357" s="658" t="s">
        <v>2085</v>
      </c>
      <c r="D357" s="658" t="s">
        <v>2085</v>
      </c>
      <c r="E357" s="658" t="s">
        <v>2085</v>
      </c>
      <c r="F357" s="659" t="str">
        <f t="shared" si="5"/>
        <v>add_trait_leader 0 leader_trait_profligate</v>
      </c>
      <c r="G357" s="660" t="s">
        <v>2315</v>
      </c>
      <c r="H357" s="662"/>
      <c r="I357" s="661" t="s">
        <v>2085</v>
      </c>
      <c r="J357" s="669"/>
      <c r="K357" s="666" t="s">
        <v>2087</v>
      </c>
      <c r="L357" s="670" t="s">
        <v>2966</v>
      </c>
      <c r="M357" s="671" t="s">
        <v>2967</v>
      </c>
    </row>
    <row r="358" ht="25.5" spans="1:13">
      <c r="A358" s="655">
        <v>355</v>
      </c>
      <c r="B358" s="672"/>
      <c r="C358" s="658" t="s">
        <v>2085</v>
      </c>
      <c r="D358" s="658" t="s">
        <v>2085</v>
      </c>
      <c r="E358" s="658" t="s">
        <v>2085</v>
      </c>
      <c r="F358" s="659" t="str">
        <f t="shared" si="5"/>
        <v>add_trait_leader 0 leader_trait_profligate_2</v>
      </c>
      <c r="G358" s="660" t="s">
        <v>2315</v>
      </c>
      <c r="H358" s="662"/>
      <c r="I358" s="661" t="s">
        <v>2085</v>
      </c>
      <c r="J358" s="669"/>
      <c r="K358" s="666" t="s">
        <v>2105</v>
      </c>
      <c r="L358" s="670" t="s">
        <v>2968</v>
      </c>
      <c r="M358" s="671" t="s">
        <v>2969</v>
      </c>
    </row>
    <row r="359" ht="25.5" spans="1:13">
      <c r="A359" s="655">
        <v>356</v>
      </c>
      <c r="B359" s="672" t="s">
        <v>2970</v>
      </c>
      <c r="C359" s="658" t="s">
        <v>2085</v>
      </c>
      <c r="D359" s="658" t="s">
        <v>2085</v>
      </c>
      <c r="E359" s="658" t="s">
        <v>2085</v>
      </c>
      <c r="F359" s="659" t="str">
        <f t="shared" si="5"/>
        <v>add_trait_leader 0 leader_trait_procrastinator</v>
      </c>
      <c r="G359" s="660" t="s">
        <v>2315</v>
      </c>
      <c r="H359" s="662"/>
      <c r="I359" s="661" t="s">
        <v>2085</v>
      </c>
      <c r="J359" s="669"/>
      <c r="K359" s="666" t="s">
        <v>2087</v>
      </c>
      <c r="L359" s="670" t="s">
        <v>2971</v>
      </c>
      <c r="M359" s="671" t="s">
        <v>2972</v>
      </c>
    </row>
    <row r="360" ht="25.5" spans="1:13">
      <c r="A360" s="655">
        <v>357</v>
      </c>
      <c r="B360" s="672"/>
      <c r="C360" s="658" t="s">
        <v>2085</v>
      </c>
      <c r="D360" s="658" t="s">
        <v>2085</v>
      </c>
      <c r="E360" s="658" t="s">
        <v>2085</v>
      </c>
      <c r="F360" s="659" t="str">
        <f t="shared" si="5"/>
        <v>add_trait_leader 0 leader_trait_procrastinator_2</v>
      </c>
      <c r="G360" s="660" t="s">
        <v>2315</v>
      </c>
      <c r="H360" s="662"/>
      <c r="I360" s="661" t="s">
        <v>2085</v>
      </c>
      <c r="J360" s="669"/>
      <c r="K360" s="666" t="s">
        <v>2105</v>
      </c>
      <c r="L360" s="670" t="s">
        <v>2973</v>
      </c>
      <c r="M360" s="671" t="s">
        <v>2974</v>
      </c>
    </row>
    <row r="361" ht="25.5" spans="1:13">
      <c r="A361" s="655">
        <v>358</v>
      </c>
      <c r="B361" s="672" t="s">
        <v>2975</v>
      </c>
      <c r="C361" s="658" t="s">
        <v>2085</v>
      </c>
      <c r="D361" s="658" t="s">
        <v>2085</v>
      </c>
      <c r="E361" s="658" t="s">
        <v>2085</v>
      </c>
      <c r="F361" s="659" t="str">
        <f t="shared" si="5"/>
        <v>add_trait_leader 0 leader_trait_insider_trading</v>
      </c>
      <c r="G361" s="660" t="s">
        <v>2315</v>
      </c>
      <c r="H361" s="662"/>
      <c r="I361" s="661" t="s">
        <v>2085</v>
      </c>
      <c r="J361" s="669"/>
      <c r="K361" s="666" t="s">
        <v>2087</v>
      </c>
      <c r="L361" s="670" t="s">
        <v>2976</v>
      </c>
      <c r="M361" s="671" t="s">
        <v>2977</v>
      </c>
    </row>
    <row r="362" ht="25.5" spans="1:13">
      <c r="A362" s="655">
        <v>359</v>
      </c>
      <c r="B362" s="672"/>
      <c r="C362" s="658" t="s">
        <v>2085</v>
      </c>
      <c r="D362" s="658" t="s">
        <v>2085</v>
      </c>
      <c r="E362" s="658" t="s">
        <v>2085</v>
      </c>
      <c r="F362" s="659" t="str">
        <f t="shared" si="5"/>
        <v>add_trait_leader 0 leader_trait_insider_trading_2</v>
      </c>
      <c r="G362" s="660" t="s">
        <v>2315</v>
      </c>
      <c r="H362" s="662"/>
      <c r="I362" s="661" t="s">
        <v>2085</v>
      </c>
      <c r="J362" s="669"/>
      <c r="K362" s="666" t="s">
        <v>2105</v>
      </c>
      <c r="L362" s="670" t="s">
        <v>2978</v>
      </c>
      <c r="M362" s="671" t="s">
        <v>2979</v>
      </c>
    </row>
    <row r="363" ht="22.5" spans="1:13">
      <c r="A363" s="655">
        <v>360</v>
      </c>
      <c r="B363" s="672" t="s">
        <v>2980</v>
      </c>
      <c r="C363" s="658" t="s">
        <v>2085</v>
      </c>
      <c r="D363" s="657"/>
      <c r="E363" s="657"/>
      <c r="F363" s="659" t="str">
        <f t="shared" si="5"/>
        <v>add_trait_leader 0 leader_trait_irenic</v>
      </c>
      <c r="G363" s="660" t="s">
        <v>2315</v>
      </c>
      <c r="H363" s="661" t="s">
        <v>2085</v>
      </c>
      <c r="I363" s="669"/>
      <c r="J363" s="669"/>
      <c r="K363" s="666" t="s">
        <v>2087</v>
      </c>
      <c r="L363" s="670" t="s">
        <v>2981</v>
      </c>
      <c r="M363" s="671" t="s">
        <v>2982</v>
      </c>
    </row>
    <row r="364" ht="22.5" spans="1:13">
      <c r="A364" s="655">
        <v>361</v>
      </c>
      <c r="B364" s="672"/>
      <c r="C364" s="658" t="s">
        <v>2085</v>
      </c>
      <c r="D364" s="657"/>
      <c r="E364" s="657"/>
      <c r="F364" s="659" t="str">
        <f t="shared" si="5"/>
        <v>add_trait_leader 0 leader_trait_irenic_2</v>
      </c>
      <c r="G364" s="660" t="s">
        <v>2315</v>
      </c>
      <c r="H364" s="661" t="s">
        <v>2085</v>
      </c>
      <c r="I364" s="669"/>
      <c r="J364" s="669"/>
      <c r="K364" s="666" t="s">
        <v>2105</v>
      </c>
      <c r="L364" s="670" t="s">
        <v>2983</v>
      </c>
      <c r="M364" s="671" t="s">
        <v>2984</v>
      </c>
    </row>
    <row r="365" ht="25.5" spans="1:13">
      <c r="A365" s="655">
        <v>362</v>
      </c>
      <c r="B365" s="656" t="s">
        <v>2985</v>
      </c>
      <c r="C365" s="657"/>
      <c r="D365" s="658" t="s">
        <v>2085</v>
      </c>
      <c r="E365" s="657"/>
      <c r="F365" s="659" t="str">
        <f t="shared" si="5"/>
        <v>add_trait_leader 0 leader_trait_foredoomed_to_a_rendezvous</v>
      </c>
      <c r="G365" s="660" t="s">
        <v>2086</v>
      </c>
      <c r="H365" s="662"/>
      <c r="I365" s="669"/>
      <c r="J365" s="661" t="s">
        <v>2085</v>
      </c>
      <c r="K365" s="666" t="s">
        <v>2087</v>
      </c>
      <c r="L365" s="670" t="s">
        <v>2986</v>
      </c>
      <c r="M365" s="671" t="s">
        <v>2987</v>
      </c>
    </row>
    <row r="366" ht="22.5" spans="1:13">
      <c r="A366" s="655">
        <v>363</v>
      </c>
      <c r="B366" s="656" t="s">
        <v>2988</v>
      </c>
      <c r="C366" s="657"/>
      <c r="D366" s="657"/>
      <c r="E366" s="658" t="s">
        <v>2085</v>
      </c>
      <c r="F366" s="659" t="str">
        <f t="shared" si="5"/>
        <v>add_trait_leader 0 trait_ruler_space_miner</v>
      </c>
      <c r="G366" s="660" t="s">
        <v>2134</v>
      </c>
      <c r="H366" s="661" t="s">
        <v>2085</v>
      </c>
      <c r="I366" s="669"/>
      <c r="J366" s="669"/>
      <c r="K366" s="666" t="s">
        <v>2087</v>
      </c>
      <c r="L366" s="670" t="s">
        <v>2989</v>
      </c>
      <c r="M366" s="671" t="s">
        <v>2990</v>
      </c>
    </row>
    <row r="367" ht="22.5" spans="1:13">
      <c r="A367" s="655">
        <v>364</v>
      </c>
      <c r="B367" s="656" t="s">
        <v>2991</v>
      </c>
      <c r="C367" s="657"/>
      <c r="D367" s="657"/>
      <c r="E367" s="658" t="s">
        <v>2085</v>
      </c>
      <c r="F367" s="659" t="str">
        <f t="shared" si="5"/>
        <v>add_trait_leader 0 trait_ruler_home_in_the_sky</v>
      </c>
      <c r="G367" s="660" t="s">
        <v>2134</v>
      </c>
      <c r="H367" s="661" t="s">
        <v>2085</v>
      </c>
      <c r="I367" s="669"/>
      <c r="J367" s="669"/>
      <c r="K367" s="666" t="s">
        <v>2087</v>
      </c>
      <c r="L367" s="670" t="s">
        <v>2992</v>
      </c>
      <c r="M367" s="671" t="s">
        <v>2993</v>
      </c>
    </row>
    <row r="368" ht="25.5" spans="1:13">
      <c r="A368" s="655">
        <v>365</v>
      </c>
      <c r="B368" s="656" t="s">
        <v>2994</v>
      </c>
      <c r="C368" s="657"/>
      <c r="D368" s="657"/>
      <c r="E368" s="658" t="s">
        <v>2085</v>
      </c>
      <c r="F368" s="659" t="str">
        <f t="shared" si="5"/>
        <v>add_trait_leader 0 leader_trait_carefree</v>
      </c>
      <c r="G368" s="660" t="s">
        <v>2086</v>
      </c>
      <c r="H368" s="662"/>
      <c r="I368" s="669"/>
      <c r="J368" s="669"/>
      <c r="K368" s="666" t="s">
        <v>2087</v>
      </c>
      <c r="L368" s="670" t="s">
        <v>2995</v>
      </c>
      <c r="M368" s="671" t="s">
        <v>2996</v>
      </c>
    </row>
    <row r="369" ht="25.5" spans="1:13">
      <c r="A369" s="655">
        <v>366</v>
      </c>
      <c r="B369" s="656"/>
      <c r="C369" s="657"/>
      <c r="D369" s="657"/>
      <c r="E369" s="658" t="s">
        <v>2085</v>
      </c>
      <c r="F369" s="659" t="str">
        <f t="shared" si="5"/>
        <v>add_trait_leader 0 leader_trait_carefree_2</v>
      </c>
      <c r="G369" s="660" t="s">
        <v>2086</v>
      </c>
      <c r="H369" s="662"/>
      <c r="I369" s="669"/>
      <c r="J369" s="669"/>
      <c r="K369" s="666" t="s">
        <v>2105</v>
      </c>
      <c r="L369" s="670" t="s">
        <v>2997</v>
      </c>
      <c r="M369" s="671" t="s">
        <v>2998</v>
      </c>
    </row>
    <row r="370" ht="25.5" spans="1:13">
      <c r="A370" s="655">
        <v>367</v>
      </c>
      <c r="B370" s="656" t="s">
        <v>2999</v>
      </c>
      <c r="C370" s="657"/>
      <c r="D370" s="657"/>
      <c r="E370" s="658" t="s">
        <v>2085</v>
      </c>
      <c r="F370" s="659" t="str">
        <f t="shared" si="5"/>
        <v>add_trait_leader 0 leader_trait_roamer</v>
      </c>
      <c r="G370" s="660" t="s">
        <v>2086</v>
      </c>
      <c r="H370" s="662"/>
      <c r="I370" s="669"/>
      <c r="J370" s="669"/>
      <c r="K370" s="666" t="s">
        <v>2087</v>
      </c>
      <c r="L370" s="670" t="s">
        <v>3000</v>
      </c>
      <c r="M370" s="671" t="s">
        <v>3001</v>
      </c>
    </row>
    <row r="371" ht="25.5" spans="1:13">
      <c r="A371" s="655">
        <v>368</v>
      </c>
      <c r="B371" s="656"/>
      <c r="C371" s="657"/>
      <c r="D371" s="657"/>
      <c r="E371" s="658" t="s">
        <v>2085</v>
      </c>
      <c r="F371" s="659" t="str">
        <f t="shared" si="5"/>
        <v>add_trait_leader 0 leader_trait_roamer_2</v>
      </c>
      <c r="G371" s="660" t="s">
        <v>2086</v>
      </c>
      <c r="H371" s="662"/>
      <c r="I371" s="669"/>
      <c r="J371" s="669"/>
      <c r="K371" s="666" t="s">
        <v>2105</v>
      </c>
      <c r="L371" s="670" t="s">
        <v>3002</v>
      </c>
      <c r="M371" s="671" t="s">
        <v>3003</v>
      </c>
    </row>
    <row r="372" ht="25.5" spans="1:13">
      <c r="A372" s="655">
        <v>369</v>
      </c>
      <c r="B372" s="656" t="s">
        <v>3004</v>
      </c>
      <c r="C372" s="657"/>
      <c r="D372" s="657"/>
      <c r="E372" s="658" t="s">
        <v>2085</v>
      </c>
      <c r="F372" s="659" t="str">
        <f t="shared" si="5"/>
        <v>add_trait_leader 0 leader_trait_archaeologist</v>
      </c>
      <c r="G372" s="660" t="s">
        <v>2086</v>
      </c>
      <c r="H372" s="662"/>
      <c r="I372" s="669"/>
      <c r="J372" s="669"/>
      <c r="K372" s="666" t="s">
        <v>2087</v>
      </c>
      <c r="L372" s="670" t="s">
        <v>3005</v>
      </c>
      <c r="M372" s="671" t="s">
        <v>3006</v>
      </c>
    </row>
    <row r="373" ht="25.5" spans="1:13">
      <c r="A373" s="655">
        <v>370</v>
      </c>
      <c r="B373" s="656"/>
      <c r="C373" s="657"/>
      <c r="D373" s="657"/>
      <c r="E373" s="658" t="s">
        <v>2085</v>
      </c>
      <c r="F373" s="659" t="str">
        <f t="shared" si="5"/>
        <v>add_trait_leader 0 leader_trait_archaeologist_2</v>
      </c>
      <c r="G373" s="660" t="s">
        <v>2086</v>
      </c>
      <c r="H373" s="662"/>
      <c r="I373" s="669"/>
      <c r="J373" s="669"/>
      <c r="K373" s="666" t="s">
        <v>2105</v>
      </c>
      <c r="L373" s="670" t="s">
        <v>3007</v>
      </c>
      <c r="M373" s="671" t="s">
        <v>3008</v>
      </c>
    </row>
    <row r="374" ht="25.5" spans="1:13">
      <c r="A374" s="655">
        <v>371</v>
      </c>
      <c r="B374" s="656" t="s">
        <v>3009</v>
      </c>
      <c r="C374" s="657"/>
      <c r="D374" s="657"/>
      <c r="E374" s="658" t="s">
        <v>2085</v>
      </c>
      <c r="F374" s="659" t="str">
        <f t="shared" si="5"/>
        <v>add_trait_leader 0 leader_trait_meticulous</v>
      </c>
      <c r="G374" s="660" t="s">
        <v>2086</v>
      </c>
      <c r="H374" s="662"/>
      <c r="I374" s="669"/>
      <c r="J374" s="669"/>
      <c r="K374" s="666" t="s">
        <v>2087</v>
      </c>
      <c r="L374" s="670" t="s">
        <v>3010</v>
      </c>
      <c r="M374" s="671" t="s">
        <v>3011</v>
      </c>
    </row>
    <row r="375" ht="25.5" spans="1:13">
      <c r="A375" s="655">
        <v>372</v>
      </c>
      <c r="B375" s="656"/>
      <c r="C375" s="657"/>
      <c r="D375" s="657"/>
      <c r="E375" s="658" t="s">
        <v>2085</v>
      </c>
      <c r="F375" s="659" t="str">
        <f t="shared" si="5"/>
        <v>add_trait_leader 0 leader_trait_meticulous_2</v>
      </c>
      <c r="G375" s="660" t="s">
        <v>2086</v>
      </c>
      <c r="H375" s="662"/>
      <c r="I375" s="669"/>
      <c r="J375" s="669"/>
      <c r="K375" s="666" t="s">
        <v>2105</v>
      </c>
      <c r="L375" s="670" t="s">
        <v>3012</v>
      </c>
      <c r="M375" s="671" t="s">
        <v>3013</v>
      </c>
    </row>
    <row r="376" ht="25.5" spans="1:13">
      <c r="A376" s="655">
        <v>373</v>
      </c>
      <c r="B376" s="656" t="s">
        <v>3014</v>
      </c>
      <c r="C376" s="657"/>
      <c r="D376" s="657"/>
      <c r="E376" s="658" t="s">
        <v>2085</v>
      </c>
      <c r="F376" s="659" t="str">
        <f t="shared" si="5"/>
        <v>add_trait_leader 0 leader_trait_custom_Al_assistant</v>
      </c>
      <c r="G376" s="660" t="s">
        <v>2086</v>
      </c>
      <c r="H376" s="662"/>
      <c r="I376" s="669"/>
      <c r="J376" s="669"/>
      <c r="K376" s="666" t="s">
        <v>2087</v>
      </c>
      <c r="L376" s="670" t="s">
        <v>3015</v>
      </c>
      <c r="M376" s="671" t="s">
        <v>3016</v>
      </c>
    </row>
    <row r="377" ht="25.5" spans="1:13">
      <c r="A377" s="655">
        <v>374</v>
      </c>
      <c r="B377" s="656" t="s">
        <v>3017</v>
      </c>
      <c r="C377" s="657"/>
      <c r="D377" s="657"/>
      <c r="E377" s="658" t="s">
        <v>2085</v>
      </c>
      <c r="F377" s="659" t="str">
        <f t="shared" si="5"/>
        <v>add_trait_leader 0 leader_trait_sapient_Al_assistant</v>
      </c>
      <c r="G377" s="660" t="s">
        <v>2134</v>
      </c>
      <c r="H377" s="662"/>
      <c r="I377" s="669"/>
      <c r="J377" s="669"/>
      <c r="K377" s="666" t="s">
        <v>2087</v>
      </c>
      <c r="L377" s="670" t="s">
        <v>3018</v>
      </c>
      <c r="M377" s="671" t="s">
        <v>3019</v>
      </c>
    </row>
    <row r="378" ht="25.5" spans="1:13">
      <c r="A378" s="655">
        <v>375</v>
      </c>
      <c r="B378" s="656" t="s">
        <v>3020</v>
      </c>
      <c r="C378" s="657"/>
      <c r="D378" s="657"/>
      <c r="E378" s="658" t="s">
        <v>2085</v>
      </c>
      <c r="F378" s="659" t="str">
        <f t="shared" si="5"/>
        <v>add_trait_leader 0 leader_trait_slippery</v>
      </c>
      <c r="G378" s="660" t="s">
        <v>2134</v>
      </c>
      <c r="H378" s="662"/>
      <c r="I378" s="669"/>
      <c r="J378" s="669"/>
      <c r="K378" s="666" t="s">
        <v>2087</v>
      </c>
      <c r="L378" s="670" t="s">
        <v>3021</v>
      </c>
      <c r="M378" s="671" t="s">
        <v>3022</v>
      </c>
    </row>
    <row r="379" ht="25.5" spans="1:13">
      <c r="A379" s="655">
        <v>376</v>
      </c>
      <c r="B379" s="656"/>
      <c r="C379" s="657"/>
      <c r="D379" s="657"/>
      <c r="E379" s="658" t="s">
        <v>2085</v>
      </c>
      <c r="F379" s="659" t="str">
        <f t="shared" si="5"/>
        <v>add_trait_leader 0 leader_trait_slippery_2</v>
      </c>
      <c r="G379" s="660" t="s">
        <v>2134</v>
      </c>
      <c r="H379" s="662"/>
      <c r="I379" s="669"/>
      <c r="J379" s="669"/>
      <c r="K379" s="666" t="s">
        <v>2105</v>
      </c>
      <c r="L379" s="670" t="s">
        <v>3023</v>
      </c>
      <c r="M379" s="671" t="s">
        <v>3024</v>
      </c>
    </row>
    <row r="380" ht="25.5" spans="1:13">
      <c r="A380" s="655">
        <v>377</v>
      </c>
      <c r="B380" s="656"/>
      <c r="C380" s="657"/>
      <c r="D380" s="657"/>
      <c r="E380" s="658" t="s">
        <v>2085</v>
      </c>
      <c r="F380" s="659" t="str">
        <f t="shared" si="5"/>
        <v>add_trait_leader 0 leader_trait_slippery_3</v>
      </c>
      <c r="G380" s="660" t="s">
        <v>2134</v>
      </c>
      <c r="H380" s="662"/>
      <c r="I380" s="669"/>
      <c r="J380" s="669"/>
      <c r="K380" s="666" t="s">
        <v>2139</v>
      </c>
      <c r="L380" s="670" t="s">
        <v>3025</v>
      </c>
      <c r="M380" s="671" t="s">
        <v>3026</v>
      </c>
    </row>
    <row r="381" ht="25.5" spans="1:13">
      <c r="A381" s="655">
        <v>378</v>
      </c>
      <c r="B381" s="656" t="s">
        <v>3027</v>
      </c>
      <c r="C381" s="657"/>
      <c r="D381" s="657"/>
      <c r="E381" s="658" t="s">
        <v>2085</v>
      </c>
      <c r="F381" s="659" t="str">
        <f t="shared" si="5"/>
        <v>add_trait_leader 0 leader_trait_prospector</v>
      </c>
      <c r="G381" s="660" t="s">
        <v>2134</v>
      </c>
      <c r="H381" s="662"/>
      <c r="I381" s="669"/>
      <c r="J381" s="669"/>
      <c r="K381" s="666" t="s">
        <v>2087</v>
      </c>
      <c r="L381" s="670" t="s">
        <v>3028</v>
      </c>
      <c r="M381" s="671" t="s">
        <v>3029</v>
      </c>
    </row>
    <row r="382" ht="25.5" spans="1:13">
      <c r="A382" s="655">
        <v>379</v>
      </c>
      <c r="B382" s="656"/>
      <c r="C382" s="657"/>
      <c r="D382" s="657"/>
      <c r="E382" s="658" t="s">
        <v>2085</v>
      </c>
      <c r="F382" s="659" t="str">
        <f t="shared" si="5"/>
        <v>add_trait_leader 0 leader_trait_prospector_2</v>
      </c>
      <c r="G382" s="660" t="s">
        <v>2134</v>
      </c>
      <c r="H382" s="662"/>
      <c r="I382" s="669"/>
      <c r="J382" s="669"/>
      <c r="K382" s="666" t="s">
        <v>2105</v>
      </c>
      <c r="L382" s="670" t="s">
        <v>3030</v>
      </c>
      <c r="M382" s="671" t="s">
        <v>3031</v>
      </c>
    </row>
    <row r="383" ht="25.5" spans="1:13">
      <c r="A383" s="655">
        <v>380</v>
      </c>
      <c r="B383" s="656"/>
      <c r="C383" s="657"/>
      <c r="D383" s="657"/>
      <c r="E383" s="658" t="s">
        <v>2085</v>
      </c>
      <c r="F383" s="659" t="str">
        <f t="shared" si="5"/>
        <v>add_trait_leader 0 leader_trait_prospector_3</v>
      </c>
      <c r="G383" s="660" t="s">
        <v>2134</v>
      </c>
      <c r="H383" s="662"/>
      <c r="I383" s="669"/>
      <c r="J383" s="669"/>
      <c r="K383" s="666" t="s">
        <v>2139</v>
      </c>
      <c r="L383" s="670" t="s">
        <v>3032</v>
      </c>
      <c r="M383" s="671" t="s">
        <v>3033</v>
      </c>
    </row>
    <row r="384" ht="25.5" spans="1:13">
      <c r="A384" s="655">
        <v>381</v>
      </c>
      <c r="B384" s="656" t="s">
        <v>3034</v>
      </c>
      <c r="C384" s="657"/>
      <c r="D384" s="658" t="s">
        <v>2085</v>
      </c>
      <c r="E384" s="658" t="s">
        <v>2085</v>
      </c>
      <c r="F384" s="659" t="str">
        <f t="shared" si="5"/>
        <v>add_trait_leader 0 leader_trait_observant</v>
      </c>
      <c r="G384" s="660" t="s">
        <v>2134</v>
      </c>
      <c r="H384" s="662"/>
      <c r="I384" s="669"/>
      <c r="J384" s="669"/>
      <c r="K384" s="666" t="s">
        <v>2087</v>
      </c>
      <c r="L384" s="670" t="s">
        <v>3035</v>
      </c>
      <c r="M384" s="671" t="s">
        <v>3036</v>
      </c>
    </row>
    <row r="385" ht="25.5" spans="1:13">
      <c r="A385" s="655">
        <v>382</v>
      </c>
      <c r="B385" s="656"/>
      <c r="C385" s="657"/>
      <c r="D385" s="658" t="s">
        <v>2085</v>
      </c>
      <c r="E385" s="658" t="s">
        <v>2085</v>
      </c>
      <c r="F385" s="659" t="str">
        <f t="shared" si="5"/>
        <v>add_trait_leader 0 leader_trait_observant_2</v>
      </c>
      <c r="G385" s="660" t="s">
        <v>2134</v>
      </c>
      <c r="H385" s="662"/>
      <c r="I385" s="669"/>
      <c r="J385" s="669"/>
      <c r="K385" s="666" t="s">
        <v>2105</v>
      </c>
      <c r="L385" s="670" t="s">
        <v>3037</v>
      </c>
      <c r="M385" s="671" t="s">
        <v>3038</v>
      </c>
    </row>
    <row r="386" ht="25.5" spans="1:13">
      <c r="A386" s="655">
        <v>383</v>
      </c>
      <c r="B386" s="656"/>
      <c r="C386" s="657"/>
      <c r="D386" s="658" t="s">
        <v>2085</v>
      </c>
      <c r="E386" s="658" t="s">
        <v>2085</v>
      </c>
      <c r="F386" s="659" t="str">
        <f t="shared" si="5"/>
        <v>add_trait_leader 0 leader_trait_observant_3</v>
      </c>
      <c r="G386" s="660" t="s">
        <v>2134</v>
      </c>
      <c r="H386" s="662"/>
      <c r="I386" s="669"/>
      <c r="J386" s="669"/>
      <c r="K386" s="666" t="s">
        <v>2139</v>
      </c>
      <c r="L386" s="670" t="s">
        <v>3039</v>
      </c>
      <c r="M386" s="671" t="s">
        <v>3040</v>
      </c>
    </row>
    <row r="387" ht="25.5" spans="1:13">
      <c r="A387" s="655">
        <v>384</v>
      </c>
      <c r="B387" s="656" t="s">
        <v>3041</v>
      </c>
      <c r="C387" s="657"/>
      <c r="D387" s="657"/>
      <c r="E387" s="658" t="s">
        <v>2085</v>
      </c>
      <c r="F387" s="659" t="str">
        <f t="shared" si="5"/>
        <v>add_trait_leader 0 leader_trait_academic_dig_site_expert</v>
      </c>
      <c r="G387" s="660" t="s">
        <v>2134</v>
      </c>
      <c r="H387" s="662"/>
      <c r="I387" s="669"/>
      <c r="J387" s="669"/>
      <c r="K387" s="666" t="s">
        <v>2087</v>
      </c>
      <c r="L387" s="670" t="s">
        <v>3042</v>
      </c>
      <c r="M387" s="671" t="s">
        <v>3043</v>
      </c>
    </row>
    <row r="388" ht="25.5" spans="1:13">
      <c r="A388" s="655">
        <v>385</v>
      </c>
      <c r="B388" s="656"/>
      <c r="C388" s="657"/>
      <c r="D388" s="657"/>
      <c r="E388" s="658" t="s">
        <v>2085</v>
      </c>
      <c r="F388" s="659" t="str">
        <f t="shared" si="5"/>
        <v>add_trait_leader 0 leader_trait_academic_dig_site_expert_2</v>
      </c>
      <c r="G388" s="660" t="s">
        <v>2134</v>
      </c>
      <c r="H388" s="662"/>
      <c r="I388" s="669"/>
      <c r="J388" s="669"/>
      <c r="K388" s="666" t="s">
        <v>2105</v>
      </c>
      <c r="L388" s="670" t="s">
        <v>3044</v>
      </c>
      <c r="M388" s="671" t="s">
        <v>3045</v>
      </c>
    </row>
    <row r="389" ht="25.5" spans="1:13">
      <c r="A389" s="655">
        <v>386</v>
      </c>
      <c r="B389" s="656"/>
      <c r="C389" s="657"/>
      <c r="D389" s="657"/>
      <c r="E389" s="658" t="s">
        <v>2085</v>
      </c>
      <c r="F389" s="659" t="str">
        <f t="shared" si="5"/>
        <v>add_trait_leader 0 leader_trait_academic_dig_site_expert_3</v>
      </c>
      <c r="G389" s="660" t="s">
        <v>2134</v>
      </c>
      <c r="H389" s="662"/>
      <c r="I389" s="669"/>
      <c r="J389" s="669"/>
      <c r="K389" s="666" t="s">
        <v>2139</v>
      </c>
      <c r="L389" s="670" t="s">
        <v>3046</v>
      </c>
      <c r="M389" s="671" t="s">
        <v>3047</v>
      </c>
    </row>
    <row r="390" ht="25.5" spans="1:13">
      <c r="A390" s="655">
        <v>387</v>
      </c>
      <c r="B390" s="656" t="s">
        <v>3048</v>
      </c>
      <c r="C390" s="657"/>
      <c r="D390" s="657"/>
      <c r="E390" s="658" t="s">
        <v>2085</v>
      </c>
      <c r="F390" s="659" t="str">
        <f t="shared" si="5"/>
        <v>add_trait_leader 0 leader_trait_academic_minor_artifacts_expert</v>
      </c>
      <c r="G390" s="660" t="s">
        <v>2134</v>
      </c>
      <c r="H390" s="662"/>
      <c r="I390" s="669"/>
      <c r="J390" s="669"/>
      <c r="K390" s="666" t="s">
        <v>2087</v>
      </c>
      <c r="L390" s="670" t="s">
        <v>3049</v>
      </c>
      <c r="M390" s="671" t="s">
        <v>3050</v>
      </c>
    </row>
    <row r="391" ht="25.5" spans="1:13">
      <c r="A391" s="655">
        <v>388</v>
      </c>
      <c r="B391" s="656"/>
      <c r="C391" s="657"/>
      <c r="D391" s="657"/>
      <c r="E391" s="658" t="s">
        <v>2085</v>
      </c>
      <c r="F391" s="659" t="str">
        <f t="shared" si="5"/>
        <v>add_trait_leader 0 leader_trait_academic_minor_artifacts_expert_2</v>
      </c>
      <c r="G391" s="660" t="s">
        <v>2134</v>
      </c>
      <c r="H391" s="662"/>
      <c r="I391" s="669"/>
      <c r="J391" s="669"/>
      <c r="K391" s="666" t="s">
        <v>2105</v>
      </c>
      <c r="L391" s="670" t="s">
        <v>3051</v>
      </c>
      <c r="M391" s="671" t="s">
        <v>3052</v>
      </c>
    </row>
    <row r="392" ht="25.5" spans="1:13">
      <c r="A392" s="655">
        <v>389</v>
      </c>
      <c r="B392" s="656"/>
      <c r="C392" s="657"/>
      <c r="D392" s="657"/>
      <c r="E392" s="658" t="s">
        <v>2085</v>
      </c>
      <c r="F392" s="659" t="str">
        <f t="shared" ref="F392:F455" si="6">_xlfn.CONCAT($C$2," ",$G$2," ",M392)</f>
        <v>add_trait_leader 0 leader_trait_academic_minor_artifacts_expert_3</v>
      </c>
      <c r="G392" s="660" t="s">
        <v>2134</v>
      </c>
      <c r="H392" s="662"/>
      <c r="I392" s="669"/>
      <c r="J392" s="669"/>
      <c r="K392" s="666" t="s">
        <v>2139</v>
      </c>
      <c r="L392" s="670" t="s">
        <v>3053</v>
      </c>
      <c r="M392" s="671" t="s">
        <v>3054</v>
      </c>
    </row>
    <row r="393" ht="25.5" spans="1:13">
      <c r="A393" s="655">
        <v>390</v>
      </c>
      <c r="B393" s="656" t="s">
        <v>3055</v>
      </c>
      <c r="C393" s="657"/>
      <c r="D393" s="657"/>
      <c r="E393" s="658" t="s">
        <v>2085</v>
      </c>
      <c r="F393" s="659" t="str">
        <f t="shared" si="6"/>
        <v>add_trait_leader 0 leader_trait_tuner</v>
      </c>
      <c r="G393" s="660" t="s">
        <v>2134</v>
      </c>
      <c r="H393" s="662"/>
      <c r="I393" s="669"/>
      <c r="J393" s="669"/>
      <c r="K393" s="666" t="s">
        <v>2087</v>
      </c>
      <c r="L393" s="670" t="s">
        <v>3056</v>
      </c>
      <c r="M393" s="671" t="s">
        <v>3057</v>
      </c>
    </row>
    <row r="394" ht="25.5" spans="1:13">
      <c r="A394" s="655">
        <v>391</v>
      </c>
      <c r="B394" s="656"/>
      <c r="C394" s="657"/>
      <c r="D394" s="657"/>
      <c r="E394" s="658" t="s">
        <v>2085</v>
      </c>
      <c r="F394" s="659" t="str">
        <f t="shared" si="6"/>
        <v>add_trait_leader 0 leader_trait_tuner_2</v>
      </c>
      <c r="G394" s="660" t="s">
        <v>2134</v>
      </c>
      <c r="H394" s="662"/>
      <c r="I394" s="669"/>
      <c r="J394" s="669"/>
      <c r="K394" s="666" t="s">
        <v>2105</v>
      </c>
      <c r="L394" s="670" t="s">
        <v>3058</v>
      </c>
      <c r="M394" s="671" t="s">
        <v>3059</v>
      </c>
    </row>
    <row r="395" ht="25.5" spans="1:13">
      <c r="A395" s="655">
        <v>392</v>
      </c>
      <c r="B395" s="656"/>
      <c r="C395" s="657"/>
      <c r="D395" s="657"/>
      <c r="E395" s="658" t="s">
        <v>2085</v>
      </c>
      <c r="F395" s="659" t="str">
        <f t="shared" si="6"/>
        <v>add_trait_leader 0 leader_trait_tuner_3</v>
      </c>
      <c r="G395" s="660" t="s">
        <v>2134</v>
      </c>
      <c r="H395" s="662"/>
      <c r="I395" s="669"/>
      <c r="J395" s="669"/>
      <c r="K395" s="666" t="s">
        <v>2139</v>
      </c>
      <c r="L395" s="670" t="s">
        <v>3060</v>
      </c>
      <c r="M395" s="671" t="s">
        <v>3061</v>
      </c>
    </row>
    <row r="396" ht="25.5" spans="1:13">
      <c r="A396" s="655">
        <v>393</v>
      </c>
      <c r="B396" s="656" t="s">
        <v>3062</v>
      </c>
      <c r="C396" s="657"/>
      <c r="D396" s="657"/>
      <c r="E396" s="658" t="s">
        <v>2085</v>
      </c>
      <c r="F396" s="659" t="str">
        <f t="shared" si="6"/>
        <v>add_trait_leader 0 leader_trait_explorer_cloaking_focus</v>
      </c>
      <c r="G396" s="660" t="s">
        <v>2134</v>
      </c>
      <c r="H396" s="662"/>
      <c r="I396" s="669"/>
      <c r="J396" s="669"/>
      <c r="K396" s="666" t="s">
        <v>2087</v>
      </c>
      <c r="L396" s="670" t="s">
        <v>3063</v>
      </c>
      <c r="M396" s="671" t="s">
        <v>3064</v>
      </c>
    </row>
    <row r="397" ht="25.5" spans="1:13">
      <c r="A397" s="655">
        <v>394</v>
      </c>
      <c r="B397" s="656"/>
      <c r="C397" s="657"/>
      <c r="D397" s="657"/>
      <c r="E397" s="658" t="s">
        <v>2085</v>
      </c>
      <c r="F397" s="659" t="str">
        <f t="shared" si="6"/>
        <v>add_trait_leader 0 leader_trait_explorer_cloaking_focus_2</v>
      </c>
      <c r="G397" s="660" t="s">
        <v>2134</v>
      </c>
      <c r="H397" s="662"/>
      <c r="I397" s="669"/>
      <c r="J397" s="669"/>
      <c r="K397" s="666" t="s">
        <v>2105</v>
      </c>
      <c r="L397" s="670" t="s">
        <v>3065</v>
      </c>
      <c r="M397" s="671" t="s">
        <v>3066</v>
      </c>
    </row>
    <row r="398" ht="25.5" spans="1:13">
      <c r="A398" s="655">
        <v>395</v>
      </c>
      <c r="B398" s="656"/>
      <c r="C398" s="657"/>
      <c r="D398" s="657"/>
      <c r="E398" s="658" t="s">
        <v>2085</v>
      </c>
      <c r="F398" s="659" t="str">
        <f t="shared" si="6"/>
        <v>add_trait_leader 0 leader_trait_explorer_cloaking_focus_3</v>
      </c>
      <c r="G398" s="660" t="s">
        <v>2134</v>
      </c>
      <c r="H398" s="662"/>
      <c r="I398" s="669"/>
      <c r="J398" s="669"/>
      <c r="K398" s="666" t="s">
        <v>2139</v>
      </c>
      <c r="L398" s="670" t="s">
        <v>3067</v>
      </c>
      <c r="M398" s="671" t="s">
        <v>3068</v>
      </c>
    </row>
    <row r="399" ht="25.5" spans="1:13">
      <c r="A399" s="655">
        <v>396</v>
      </c>
      <c r="B399" s="656" t="s">
        <v>3069</v>
      </c>
      <c r="C399" s="657"/>
      <c r="D399" s="657"/>
      <c r="E399" s="658" t="s">
        <v>2085</v>
      </c>
      <c r="F399" s="659" t="str">
        <f t="shared" si="6"/>
        <v>add_trait_leader 0 leader_trait_collaborator</v>
      </c>
      <c r="G399" s="660" t="s">
        <v>2134</v>
      </c>
      <c r="H399" s="662"/>
      <c r="I399" s="661" t="s">
        <v>2085</v>
      </c>
      <c r="J399" s="669"/>
      <c r="K399" s="666" t="s">
        <v>2087</v>
      </c>
      <c r="L399" s="670" t="s">
        <v>3070</v>
      </c>
      <c r="M399" s="671" t="s">
        <v>3071</v>
      </c>
    </row>
    <row r="400" ht="25.5" spans="1:13">
      <c r="A400" s="655">
        <v>397</v>
      </c>
      <c r="B400" s="656"/>
      <c r="C400" s="657"/>
      <c r="D400" s="657"/>
      <c r="E400" s="658" t="s">
        <v>2085</v>
      </c>
      <c r="F400" s="659" t="str">
        <f t="shared" si="6"/>
        <v>add_trait_leader 0 leader_trait_collaborator_2</v>
      </c>
      <c r="G400" s="660" t="s">
        <v>2134</v>
      </c>
      <c r="H400" s="662"/>
      <c r="I400" s="661" t="s">
        <v>2085</v>
      </c>
      <c r="J400" s="669"/>
      <c r="K400" s="666" t="s">
        <v>2105</v>
      </c>
      <c r="L400" s="670" t="s">
        <v>3072</v>
      </c>
      <c r="M400" s="671" t="s">
        <v>3073</v>
      </c>
    </row>
    <row r="401" ht="25.5" spans="1:13">
      <c r="A401" s="655">
        <v>398</v>
      </c>
      <c r="B401" s="656"/>
      <c r="C401" s="657"/>
      <c r="D401" s="657"/>
      <c r="E401" s="658" t="s">
        <v>2085</v>
      </c>
      <c r="F401" s="659" t="str">
        <f t="shared" si="6"/>
        <v>add_trait_leader 0 leader_trait_collaborator_3</v>
      </c>
      <c r="G401" s="660" t="s">
        <v>2134</v>
      </c>
      <c r="H401" s="662"/>
      <c r="I401" s="661" t="s">
        <v>2085</v>
      </c>
      <c r="J401" s="669"/>
      <c r="K401" s="666" t="s">
        <v>2139</v>
      </c>
      <c r="L401" s="670" t="s">
        <v>3074</v>
      </c>
      <c r="M401" s="671" t="s">
        <v>3075</v>
      </c>
    </row>
    <row r="402" ht="25.5" spans="1:13">
      <c r="A402" s="655">
        <v>399</v>
      </c>
      <c r="B402" s="656" t="s">
        <v>3076</v>
      </c>
      <c r="C402" s="658" t="s">
        <v>2085</v>
      </c>
      <c r="D402" s="657"/>
      <c r="E402" s="658" t="s">
        <v>2085</v>
      </c>
      <c r="F402" s="659" t="str">
        <f t="shared" si="6"/>
        <v>add_trait_leader 0 leader_trait_manufacturer</v>
      </c>
      <c r="G402" s="660" t="s">
        <v>2134</v>
      </c>
      <c r="H402" s="662"/>
      <c r="I402" s="661" t="s">
        <v>2085</v>
      </c>
      <c r="J402" s="669"/>
      <c r="K402" s="666" t="s">
        <v>2087</v>
      </c>
      <c r="L402" s="670" t="s">
        <v>3077</v>
      </c>
      <c r="M402" s="671" t="s">
        <v>3078</v>
      </c>
    </row>
    <row r="403" ht="25.5" spans="1:13">
      <c r="A403" s="655">
        <v>400</v>
      </c>
      <c r="B403" s="656"/>
      <c r="C403" s="658" t="s">
        <v>2085</v>
      </c>
      <c r="D403" s="657"/>
      <c r="E403" s="658" t="s">
        <v>2085</v>
      </c>
      <c r="F403" s="659" t="str">
        <f t="shared" si="6"/>
        <v>add_trait_leader 0 leader_trait_manufacturer_2</v>
      </c>
      <c r="G403" s="660" t="s">
        <v>2134</v>
      </c>
      <c r="H403" s="662"/>
      <c r="I403" s="661" t="s">
        <v>2085</v>
      </c>
      <c r="J403" s="669"/>
      <c r="K403" s="666" t="s">
        <v>2105</v>
      </c>
      <c r="L403" s="670" t="s">
        <v>3079</v>
      </c>
      <c r="M403" s="671" t="s">
        <v>3080</v>
      </c>
    </row>
    <row r="404" ht="25.5" spans="1:13">
      <c r="A404" s="655">
        <v>401</v>
      </c>
      <c r="B404" s="656"/>
      <c r="C404" s="658" t="s">
        <v>2085</v>
      </c>
      <c r="D404" s="657"/>
      <c r="E404" s="658" t="s">
        <v>2085</v>
      </c>
      <c r="F404" s="659" t="str">
        <f t="shared" si="6"/>
        <v>add_trait_leader 0 leader_trait_manufacturer_3</v>
      </c>
      <c r="G404" s="660" t="s">
        <v>2134</v>
      </c>
      <c r="H404" s="662"/>
      <c r="I404" s="661" t="s">
        <v>2085</v>
      </c>
      <c r="J404" s="669"/>
      <c r="K404" s="666" t="s">
        <v>2139</v>
      </c>
      <c r="L404" s="670" t="s">
        <v>3081</v>
      </c>
      <c r="M404" s="671" t="s">
        <v>3082</v>
      </c>
    </row>
    <row r="405" ht="25.5" spans="1:13">
      <c r="A405" s="655">
        <v>402</v>
      </c>
      <c r="B405" s="656" t="s">
        <v>3083</v>
      </c>
      <c r="C405" s="657"/>
      <c r="D405" s="657"/>
      <c r="E405" s="658" t="s">
        <v>2085</v>
      </c>
      <c r="F405" s="659" t="str">
        <f t="shared" si="6"/>
        <v>add_trait_leader 0 leader_trait_salvager</v>
      </c>
      <c r="G405" s="660" t="s">
        <v>2134</v>
      </c>
      <c r="H405" s="662"/>
      <c r="I405" s="669"/>
      <c r="J405" s="669"/>
      <c r="K405" s="666" t="s">
        <v>2087</v>
      </c>
      <c r="L405" s="670" t="s">
        <v>3084</v>
      </c>
      <c r="M405" s="671" t="s">
        <v>3085</v>
      </c>
    </row>
    <row r="406" ht="25.5" spans="1:13">
      <c r="A406" s="655">
        <v>403</v>
      </c>
      <c r="B406" s="656"/>
      <c r="C406" s="657"/>
      <c r="D406" s="657"/>
      <c r="E406" s="658" t="s">
        <v>2085</v>
      </c>
      <c r="F406" s="659" t="str">
        <f t="shared" si="6"/>
        <v>add_trait_leader 0 leader_trait_salvager_2</v>
      </c>
      <c r="G406" s="660" t="s">
        <v>2134</v>
      </c>
      <c r="H406" s="662"/>
      <c r="I406" s="669"/>
      <c r="J406" s="669"/>
      <c r="K406" s="666" t="s">
        <v>2105</v>
      </c>
      <c r="L406" s="670" t="s">
        <v>3086</v>
      </c>
      <c r="M406" s="671" t="s">
        <v>3087</v>
      </c>
    </row>
    <row r="407" ht="25.5" spans="1:13">
      <c r="A407" s="655">
        <v>404</v>
      </c>
      <c r="B407" s="656"/>
      <c r="C407" s="657"/>
      <c r="D407" s="657"/>
      <c r="E407" s="658" t="s">
        <v>2085</v>
      </c>
      <c r="F407" s="659" t="str">
        <f t="shared" si="6"/>
        <v>add_trait_leader 0 leader_trait_salvager_3</v>
      </c>
      <c r="G407" s="660" t="s">
        <v>2134</v>
      </c>
      <c r="H407" s="662"/>
      <c r="I407" s="669"/>
      <c r="J407" s="669"/>
      <c r="K407" s="666" t="s">
        <v>2139</v>
      </c>
      <c r="L407" s="670" t="s">
        <v>3088</v>
      </c>
      <c r="M407" s="671" t="s">
        <v>3089</v>
      </c>
    </row>
    <row r="408" ht="25.5" spans="1:13">
      <c r="A408" s="655">
        <v>405</v>
      </c>
      <c r="B408" s="656" t="s">
        <v>3090</v>
      </c>
      <c r="C408" s="658" t="s">
        <v>2085</v>
      </c>
      <c r="D408" s="658" t="s">
        <v>2085</v>
      </c>
      <c r="E408" s="658" t="s">
        <v>2085</v>
      </c>
      <c r="F408" s="659" t="str">
        <f t="shared" si="6"/>
        <v>add_trait_leader 0 leader_trait_space_miner</v>
      </c>
      <c r="G408" s="660" t="s">
        <v>2134</v>
      </c>
      <c r="H408" s="662"/>
      <c r="I408" s="661" t="s">
        <v>2085</v>
      </c>
      <c r="J408" s="669"/>
      <c r="K408" s="666" t="s">
        <v>2087</v>
      </c>
      <c r="L408" s="670" t="s">
        <v>3091</v>
      </c>
      <c r="M408" s="671" t="s">
        <v>3092</v>
      </c>
    </row>
    <row r="409" ht="25.5" spans="1:13">
      <c r="A409" s="655">
        <v>406</v>
      </c>
      <c r="B409" s="656"/>
      <c r="C409" s="658" t="s">
        <v>2085</v>
      </c>
      <c r="D409" s="658" t="s">
        <v>2085</v>
      </c>
      <c r="E409" s="658" t="s">
        <v>2085</v>
      </c>
      <c r="F409" s="659" t="str">
        <f t="shared" si="6"/>
        <v>add_trait_leader 0 leader_trait_space_miner_2</v>
      </c>
      <c r="G409" s="660" t="s">
        <v>2134</v>
      </c>
      <c r="H409" s="662"/>
      <c r="I409" s="661" t="s">
        <v>2085</v>
      </c>
      <c r="J409" s="669"/>
      <c r="K409" s="666" t="s">
        <v>2105</v>
      </c>
      <c r="L409" s="670" t="s">
        <v>3093</v>
      </c>
      <c r="M409" s="671" t="s">
        <v>3094</v>
      </c>
    </row>
    <row r="410" ht="25.5" spans="1:13">
      <c r="A410" s="655">
        <v>407</v>
      </c>
      <c r="B410" s="656"/>
      <c r="C410" s="658" t="s">
        <v>2085</v>
      </c>
      <c r="D410" s="658" t="s">
        <v>2085</v>
      </c>
      <c r="E410" s="658" t="s">
        <v>2085</v>
      </c>
      <c r="F410" s="659" t="str">
        <f t="shared" si="6"/>
        <v>add_trait_leader 0 leader_trait_space_miner_3</v>
      </c>
      <c r="G410" s="660" t="s">
        <v>2134</v>
      </c>
      <c r="H410" s="662"/>
      <c r="I410" s="661" t="s">
        <v>2085</v>
      </c>
      <c r="J410" s="669"/>
      <c r="K410" s="666" t="s">
        <v>2139</v>
      </c>
      <c r="L410" s="670" t="s">
        <v>3095</v>
      </c>
      <c r="M410" s="671" t="s">
        <v>3096</v>
      </c>
    </row>
    <row r="411" ht="22.5" spans="1:13">
      <c r="A411" s="655">
        <v>408</v>
      </c>
      <c r="B411" s="656" t="s">
        <v>3097</v>
      </c>
      <c r="C411" s="657"/>
      <c r="D411" s="657"/>
      <c r="E411" s="658" t="s">
        <v>2085</v>
      </c>
      <c r="F411" s="659" t="str">
        <f t="shared" si="6"/>
        <v>add_trait_leader 0 leader_trait_inquisitive</v>
      </c>
      <c r="G411" s="660" t="s">
        <v>2134</v>
      </c>
      <c r="H411" s="661" t="s">
        <v>2085</v>
      </c>
      <c r="I411" s="669"/>
      <c r="J411" s="669"/>
      <c r="K411" s="666" t="s">
        <v>2087</v>
      </c>
      <c r="L411" s="670" t="s">
        <v>3098</v>
      </c>
      <c r="M411" s="671" t="s">
        <v>3099</v>
      </c>
    </row>
    <row r="412" ht="22.5" spans="1:13">
      <c r="A412" s="655">
        <v>409</v>
      </c>
      <c r="B412" s="656"/>
      <c r="C412" s="657"/>
      <c r="D412" s="657"/>
      <c r="E412" s="658" t="s">
        <v>2085</v>
      </c>
      <c r="F412" s="659" t="str">
        <f t="shared" si="6"/>
        <v>add_trait_leader 0 leader_trait_inquisitive_2</v>
      </c>
      <c r="G412" s="660" t="s">
        <v>2134</v>
      </c>
      <c r="H412" s="661" t="s">
        <v>2085</v>
      </c>
      <c r="I412" s="669"/>
      <c r="J412" s="669"/>
      <c r="K412" s="666" t="s">
        <v>2105</v>
      </c>
      <c r="L412" s="670" t="s">
        <v>3100</v>
      </c>
      <c r="M412" s="671" t="s">
        <v>3101</v>
      </c>
    </row>
    <row r="413" ht="22.5" spans="1:13">
      <c r="A413" s="655">
        <v>410</v>
      </c>
      <c r="B413" s="656"/>
      <c r="C413" s="657"/>
      <c r="D413" s="657"/>
      <c r="E413" s="658" t="s">
        <v>2085</v>
      </c>
      <c r="F413" s="659" t="str">
        <f t="shared" si="6"/>
        <v>add_trait_leader 0 leader_trait_inquisitive_3</v>
      </c>
      <c r="G413" s="660" t="s">
        <v>2134</v>
      </c>
      <c r="H413" s="661" t="s">
        <v>2085</v>
      </c>
      <c r="I413" s="669"/>
      <c r="J413" s="669"/>
      <c r="K413" s="666" t="s">
        <v>2139</v>
      </c>
      <c r="L413" s="670" t="s">
        <v>3102</v>
      </c>
      <c r="M413" s="671" t="s">
        <v>3103</v>
      </c>
    </row>
    <row r="414" ht="22.5" spans="1:13">
      <c r="A414" s="655">
        <v>411</v>
      </c>
      <c r="B414" s="656" t="s">
        <v>3104</v>
      </c>
      <c r="C414" s="657"/>
      <c r="D414" s="657"/>
      <c r="E414" s="658" t="s">
        <v>2085</v>
      </c>
      <c r="F414" s="659" t="str">
        <f t="shared" si="6"/>
        <v>add_trait_leader 0 leader_trait_maniacal</v>
      </c>
      <c r="G414" s="660" t="s">
        <v>2134</v>
      </c>
      <c r="H414" s="661" t="s">
        <v>2085</v>
      </c>
      <c r="I414" s="669"/>
      <c r="J414" s="669"/>
      <c r="K414" s="666" t="s">
        <v>2087</v>
      </c>
      <c r="L414" s="670" t="s">
        <v>3105</v>
      </c>
      <c r="M414" s="671" t="s">
        <v>3106</v>
      </c>
    </row>
    <row r="415" ht="22.5" spans="1:13">
      <c r="A415" s="655">
        <v>412</v>
      </c>
      <c r="B415" s="656"/>
      <c r="C415" s="657"/>
      <c r="D415" s="657"/>
      <c r="E415" s="658" t="s">
        <v>2085</v>
      </c>
      <c r="F415" s="659" t="str">
        <f t="shared" si="6"/>
        <v>add_trait_leader 0 leader_trait_maniacal_2</v>
      </c>
      <c r="G415" s="660" t="s">
        <v>2134</v>
      </c>
      <c r="H415" s="661" t="s">
        <v>2085</v>
      </c>
      <c r="I415" s="669"/>
      <c r="J415" s="669"/>
      <c r="K415" s="666" t="s">
        <v>2105</v>
      </c>
      <c r="L415" s="670" t="s">
        <v>3107</v>
      </c>
      <c r="M415" s="671" t="s">
        <v>3108</v>
      </c>
    </row>
    <row r="416" ht="22.5" spans="1:13">
      <c r="A416" s="655">
        <v>413</v>
      </c>
      <c r="B416" s="656"/>
      <c r="C416" s="657"/>
      <c r="D416" s="658" t="s">
        <v>2085</v>
      </c>
      <c r="E416" s="658" t="s">
        <v>2085</v>
      </c>
      <c r="F416" s="659" t="str">
        <f t="shared" si="6"/>
        <v>add_trait_leader 0 leader_trait_maniacal_3</v>
      </c>
      <c r="G416" s="660" t="s">
        <v>2134</v>
      </c>
      <c r="H416" s="661" t="s">
        <v>2085</v>
      </c>
      <c r="I416" s="669"/>
      <c r="J416" s="669"/>
      <c r="K416" s="666" t="s">
        <v>2139</v>
      </c>
      <c r="L416" s="670" t="s">
        <v>3109</v>
      </c>
      <c r="M416" s="671" t="s">
        <v>3110</v>
      </c>
    </row>
    <row r="417" ht="22.5" spans="1:13">
      <c r="A417" s="655">
        <v>414</v>
      </c>
      <c r="B417" s="656" t="s">
        <v>3111</v>
      </c>
      <c r="C417" s="657"/>
      <c r="D417" s="657"/>
      <c r="E417" s="658" t="s">
        <v>2085</v>
      </c>
      <c r="F417" s="659" t="str">
        <f t="shared" si="6"/>
        <v>add_trait_leader 0 trait_ruler_expansionist</v>
      </c>
      <c r="G417" s="660" t="s">
        <v>2134</v>
      </c>
      <c r="H417" s="661" t="s">
        <v>2085</v>
      </c>
      <c r="I417" s="669"/>
      <c r="J417" s="669"/>
      <c r="K417" s="666" t="s">
        <v>2087</v>
      </c>
      <c r="L417" s="670" t="s">
        <v>3112</v>
      </c>
      <c r="M417" s="671" t="s">
        <v>3113</v>
      </c>
    </row>
    <row r="418" ht="22.5" spans="1:13">
      <c r="A418" s="655">
        <v>415</v>
      </c>
      <c r="B418" s="656"/>
      <c r="C418" s="657"/>
      <c r="D418" s="657"/>
      <c r="E418" s="658" t="s">
        <v>2085</v>
      </c>
      <c r="F418" s="659" t="str">
        <f t="shared" si="6"/>
        <v>add_trait_leader 0 trait_ruler_expansionist_2</v>
      </c>
      <c r="G418" s="660" t="s">
        <v>2134</v>
      </c>
      <c r="H418" s="661" t="s">
        <v>2085</v>
      </c>
      <c r="I418" s="669"/>
      <c r="J418" s="669"/>
      <c r="K418" s="666" t="s">
        <v>2105</v>
      </c>
      <c r="L418" s="670" t="s">
        <v>3114</v>
      </c>
      <c r="M418" s="671" t="s">
        <v>3115</v>
      </c>
    </row>
    <row r="419" ht="22.5" spans="1:13">
      <c r="A419" s="655">
        <v>416</v>
      </c>
      <c r="B419" s="656"/>
      <c r="C419" s="657"/>
      <c r="D419" s="657"/>
      <c r="E419" s="658" t="s">
        <v>2085</v>
      </c>
      <c r="F419" s="659" t="str">
        <f t="shared" si="6"/>
        <v>add_trait_leader 0 trait_ruler_expansionist_3</v>
      </c>
      <c r="G419" s="660" t="s">
        <v>2134</v>
      </c>
      <c r="H419" s="661" t="s">
        <v>2085</v>
      </c>
      <c r="I419" s="669"/>
      <c r="J419" s="669"/>
      <c r="K419" s="666" t="s">
        <v>2139</v>
      </c>
      <c r="L419" s="670" t="s">
        <v>3116</v>
      </c>
      <c r="M419" s="671" t="s">
        <v>3117</v>
      </c>
    </row>
    <row r="420" ht="22.5" spans="1:13">
      <c r="A420" s="655">
        <v>417</v>
      </c>
      <c r="B420" s="656" t="s">
        <v>3118</v>
      </c>
      <c r="C420" s="657"/>
      <c r="D420" s="657"/>
      <c r="E420" s="658" t="s">
        <v>2085</v>
      </c>
      <c r="F420" s="659" t="str">
        <f t="shared" si="6"/>
        <v>add_trait_leader 0 leader_trait_science_communicator</v>
      </c>
      <c r="G420" s="660" t="s">
        <v>2134</v>
      </c>
      <c r="H420" s="661" t="s">
        <v>2085</v>
      </c>
      <c r="I420" s="669"/>
      <c r="J420" s="669"/>
      <c r="K420" s="666" t="s">
        <v>2087</v>
      </c>
      <c r="L420" s="670" t="s">
        <v>3119</v>
      </c>
      <c r="M420" s="671" t="s">
        <v>3120</v>
      </c>
    </row>
    <row r="421" ht="22.5" spans="1:13">
      <c r="A421" s="655">
        <v>418</v>
      </c>
      <c r="B421" s="656"/>
      <c r="C421" s="657"/>
      <c r="D421" s="657"/>
      <c r="E421" s="658" t="s">
        <v>2085</v>
      </c>
      <c r="F421" s="659" t="str">
        <f t="shared" si="6"/>
        <v>add_trait_leader 0 leader_trait_science_communicator_2</v>
      </c>
      <c r="G421" s="660" t="s">
        <v>2134</v>
      </c>
      <c r="H421" s="661" t="s">
        <v>2085</v>
      </c>
      <c r="I421" s="669"/>
      <c r="J421" s="669"/>
      <c r="K421" s="666" t="s">
        <v>2105</v>
      </c>
      <c r="L421" s="670" t="s">
        <v>3121</v>
      </c>
      <c r="M421" s="671" t="s">
        <v>3122</v>
      </c>
    </row>
    <row r="422" ht="22.5" spans="1:13">
      <c r="A422" s="655">
        <v>419</v>
      </c>
      <c r="B422" s="656"/>
      <c r="C422" s="657"/>
      <c r="D422" s="657"/>
      <c r="E422" s="658" t="s">
        <v>2085</v>
      </c>
      <c r="F422" s="659" t="str">
        <f t="shared" si="6"/>
        <v>add_trait_leader 0 leader_trait_science_communicator_3</v>
      </c>
      <c r="G422" s="660" t="s">
        <v>2134</v>
      </c>
      <c r="H422" s="661" t="s">
        <v>2085</v>
      </c>
      <c r="I422" s="669"/>
      <c r="J422" s="669"/>
      <c r="K422" s="666" t="s">
        <v>2139</v>
      </c>
      <c r="L422" s="670" t="s">
        <v>3123</v>
      </c>
      <c r="M422" s="671" t="s">
        <v>3124</v>
      </c>
    </row>
    <row r="423" ht="22.5" spans="1:13">
      <c r="A423" s="655">
        <v>420</v>
      </c>
      <c r="B423" s="656" t="s">
        <v>3125</v>
      </c>
      <c r="C423" s="657"/>
      <c r="D423" s="657"/>
      <c r="E423" s="658" t="s">
        <v>2085</v>
      </c>
      <c r="F423" s="659" t="str">
        <f t="shared" si="6"/>
        <v>add_trait_leader 0 leader_trait_engineering_focus</v>
      </c>
      <c r="G423" s="660" t="s">
        <v>2134</v>
      </c>
      <c r="H423" s="661" t="s">
        <v>2085</v>
      </c>
      <c r="I423" s="669"/>
      <c r="J423" s="669"/>
      <c r="K423" s="666" t="s">
        <v>2087</v>
      </c>
      <c r="L423" s="670" t="s">
        <v>3126</v>
      </c>
      <c r="M423" s="671" t="s">
        <v>3127</v>
      </c>
    </row>
    <row r="424" ht="22.5" spans="1:13">
      <c r="A424" s="655">
        <v>421</v>
      </c>
      <c r="B424" s="656"/>
      <c r="C424" s="657"/>
      <c r="D424" s="657"/>
      <c r="E424" s="658" t="s">
        <v>2085</v>
      </c>
      <c r="F424" s="659" t="str">
        <f t="shared" si="6"/>
        <v>add_trait_leader 0 leader_trait_engineering_focus_2</v>
      </c>
      <c r="G424" s="660" t="s">
        <v>2134</v>
      </c>
      <c r="H424" s="661" t="s">
        <v>2085</v>
      </c>
      <c r="I424" s="669"/>
      <c r="J424" s="669"/>
      <c r="K424" s="666" t="s">
        <v>2105</v>
      </c>
      <c r="L424" s="670" t="s">
        <v>3128</v>
      </c>
      <c r="M424" s="671" t="s">
        <v>3129</v>
      </c>
    </row>
    <row r="425" ht="22.5" spans="1:13">
      <c r="A425" s="655">
        <v>422</v>
      </c>
      <c r="B425" s="656"/>
      <c r="C425" s="657"/>
      <c r="D425" s="657"/>
      <c r="E425" s="658" t="s">
        <v>2085</v>
      </c>
      <c r="F425" s="659" t="str">
        <f t="shared" si="6"/>
        <v>add_trait_leader 0 leader_trait_engineering_focus_3</v>
      </c>
      <c r="G425" s="660" t="s">
        <v>2134</v>
      </c>
      <c r="H425" s="661" t="s">
        <v>2085</v>
      </c>
      <c r="I425" s="669"/>
      <c r="J425" s="669"/>
      <c r="K425" s="666" t="s">
        <v>2139</v>
      </c>
      <c r="L425" s="670" t="s">
        <v>3130</v>
      </c>
      <c r="M425" s="671" t="s">
        <v>3131</v>
      </c>
    </row>
    <row r="426" ht="22.5" spans="1:13">
      <c r="A426" s="655">
        <v>423</v>
      </c>
      <c r="B426" s="656" t="s">
        <v>3132</v>
      </c>
      <c r="C426" s="657"/>
      <c r="D426" s="657"/>
      <c r="E426" s="658" t="s">
        <v>2085</v>
      </c>
      <c r="F426" s="659" t="str">
        <f t="shared" si="6"/>
        <v>add_trait_leader 0 leader_trait_physics_focus</v>
      </c>
      <c r="G426" s="660" t="s">
        <v>2134</v>
      </c>
      <c r="H426" s="661" t="s">
        <v>2085</v>
      </c>
      <c r="I426" s="669"/>
      <c r="J426" s="669"/>
      <c r="K426" s="666" t="s">
        <v>2087</v>
      </c>
      <c r="L426" s="670" t="s">
        <v>3133</v>
      </c>
      <c r="M426" s="671" t="s">
        <v>3134</v>
      </c>
    </row>
    <row r="427" ht="22.5" spans="1:13">
      <c r="A427" s="655">
        <v>424</v>
      </c>
      <c r="B427" s="656"/>
      <c r="C427" s="657"/>
      <c r="D427" s="657"/>
      <c r="E427" s="658" t="s">
        <v>2085</v>
      </c>
      <c r="F427" s="659" t="str">
        <f t="shared" si="6"/>
        <v>add_trait_leader 0 leader_trait_physics_focus_2</v>
      </c>
      <c r="G427" s="660" t="s">
        <v>2134</v>
      </c>
      <c r="H427" s="661" t="s">
        <v>2085</v>
      </c>
      <c r="I427" s="669"/>
      <c r="J427" s="669"/>
      <c r="K427" s="666" t="s">
        <v>2105</v>
      </c>
      <c r="L427" s="670" t="s">
        <v>3135</v>
      </c>
      <c r="M427" s="671" t="s">
        <v>3136</v>
      </c>
    </row>
    <row r="428" ht="22.5" spans="1:13">
      <c r="A428" s="655">
        <v>425</v>
      </c>
      <c r="B428" s="656"/>
      <c r="C428" s="657"/>
      <c r="D428" s="657"/>
      <c r="E428" s="658" t="s">
        <v>2085</v>
      </c>
      <c r="F428" s="659" t="str">
        <f t="shared" si="6"/>
        <v>add_trait_leader 0 leader_trait_physics_focus_3</v>
      </c>
      <c r="G428" s="660" t="s">
        <v>2134</v>
      </c>
      <c r="H428" s="661" t="s">
        <v>2085</v>
      </c>
      <c r="I428" s="669"/>
      <c r="J428" s="669"/>
      <c r="K428" s="666" t="s">
        <v>2139</v>
      </c>
      <c r="L428" s="670" t="s">
        <v>3137</v>
      </c>
      <c r="M428" s="671" t="s">
        <v>3138</v>
      </c>
    </row>
    <row r="429" ht="22.5" spans="1:13">
      <c r="A429" s="655">
        <v>426</v>
      </c>
      <c r="B429" s="656" t="s">
        <v>3139</v>
      </c>
      <c r="C429" s="657"/>
      <c r="D429" s="657"/>
      <c r="E429" s="658" t="s">
        <v>2085</v>
      </c>
      <c r="F429" s="659" t="str">
        <f t="shared" si="6"/>
        <v>add_trait_leader 0 leader_trait_society_focus</v>
      </c>
      <c r="G429" s="660" t="s">
        <v>2134</v>
      </c>
      <c r="H429" s="661" t="s">
        <v>2085</v>
      </c>
      <c r="I429" s="669"/>
      <c r="J429" s="669"/>
      <c r="K429" s="666" t="s">
        <v>2087</v>
      </c>
      <c r="L429" s="670" t="s">
        <v>3140</v>
      </c>
      <c r="M429" s="671" t="s">
        <v>3141</v>
      </c>
    </row>
    <row r="430" ht="22.5" spans="1:13">
      <c r="A430" s="655">
        <v>427</v>
      </c>
      <c r="B430" s="656"/>
      <c r="C430" s="657"/>
      <c r="D430" s="657"/>
      <c r="E430" s="658" t="s">
        <v>2085</v>
      </c>
      <c r="F430" s="659" t="str">
        <f t="shared" si="6"/>
        <v>add_trait_leader 0 leader_trait_society_focus_2</v>
      </c>
      <c r="G430" s="660" t="s">
        <v>2134</v>
      </c>
      <c r="H430" s="661" t="s">
        <v>2085</v>
      </c>
      <c r="I430" s="669"/>
      <c r="J430" s="669"/>
      <c r="K430" s="666" t="s">
        <v>2105</v>
      </c>
      <c r="L430" s="670" t="s">
        <v>3142</v>
      </c>
      <c r="M430" s="671" t="s">
        <v>3143</v>
      </c>
    </row>
    <row r="431" ht="22.5" spans="1:13">
      <c r="A431" s="655">
        <v>428</v>
      </c>
      <c r="B431" s="656"/>
      <c r="C431" s="657"/>
      <c r="D431" s="657"/>
      <c r="E431" s="658" t="s">
        <v>2085</v>
      </c>
      <c r="F431" s="659" t="str">
        <f t="shared" si="6"/>
        <v>add_trait_leader 0 leader_trait_society_focus_3</v>
      </c>
      <c r="G431" s="660" t="s">
        <v>2134</v>
      </c>
      <c r="H431" s="661" t="s">
        <v>2085</v>
      </c>
      <c r="I431" s="669"/>
      <c r="J431" s="669"/>
      <c r="K431" s="666" t="s">
        <v>2139</v>
      </c>
      <c r="L431" s="670" t="s">
        <v>3144</v>
      </c>
      <c r="M431" s="671" t="s">
        <v>3145</v>
      </c>
    </row>
    <row r="432" ht="22.5" spans="1:13">
      <c r="A432" s="655">
        <v>429</v>
      </c>
      <c r="B432" s="656" t="s">
        <v>3146</v>
      </c>
      <c r="C432" s="657"/>
      <c r="D432" s="657"/>
      <c r="E432" s="658" t="s">
        <v>2085</v>
      </c>
      <c r="F432" s="659" t="str">
        <f t="shared" si="6"/>
        <v>add_trait_leader 0 leader_trait_expertise_materials</v>
      </c>
      <c r="G432" s="660" t="s">
        <v>2134</v>
      </c>
      <c r="H432" s="661" t="s">
        <v>2085</v>
      </c>
      <c r="I432" s="669"/>
      <c r="J432" s="669"/>
      <c r="K432" s="666" t="s">
        <v>2087</v>
      </c>
      <c r="L432" s="670" t="s">
        <v>3147</v>
      </c>
      <c r="M432" s="671" t="s">
        <v>3148</v>
      </c>
    </row>
    <row r="433" ht="22.5" spans="1:13">
      <c r="A433" s="655">
        <v>430</v>
      </c>
      <c r="B433" s="656"/>
      <c r="C433" s="657"/>
      <c r="D433" s="657"/>
      <c r="E433" s="658" t="s">
        <v>2085</v>
      </c>
      <c r="F433" s="659" t="str">
        <f t="shared" si="6"/>
        <v>add_trait_leader 0 leader_trait_expertise_materials_2</v>
      </c>
      <c r="G433" s="660" t="s">
        <v>2134</v>
      </c>
      <c r="H433" s="661" t="s">
        <v>2085</v>
      </c>
      <c r="I433" s="669"/>
      <c r="J433" s="669"/>
      <c r="K433" s="666" t="s">
        <v>2105</v>
      </c>
      <c r="L433" s="670" t="s">
        <v>3149</v>
      </c>
      <c r="M433" s="671" t="s">
        <v>3150</v>
      </c>
    </row>
    <row r="434" ht="22.5" spans="1:13">
      <c r="A434" s="655">
        <v>431</v>
      </c>
      <c r="B434" s="656"/>
      <c r="C434" s="657"/>
      <c r="D434" s="657"/>
      <c r="E434" s="658" t="s">
        <v>2085</v>
      </c>
      <c r="F434" s="659" t="str">
        <f t="shared" si="6"/>
        <v>add_trait_leader 0 leader_trait_expertise_materials_3</v>
      </c>
      <c r="G434" s="660" t="s">
        <v>2134</v>
      </c>
      <c r="H434" s="661" t="s">
        <v>2085</v>
      </c>
      <c r="I434" s="669"/>
      <c r="J434" s="669"/>
      <c r="K434" s="666" t="s">
        <v>2139</v>
      </c>
      <c r="L434" s="670" t="s">
        <v>3151</v>
      </c>
      <c r="M434" s="671" t="s">
        <v>3152</v>
      </c>
    </row>
    <row r="435" ht="22.5" spans="1:13">
      <c r="A435" s="655">
        <v>432</v>
      </c>
      <c r="B435" s="656" t="s">
        <v>3153</v>
      </c>
      <c r="C435" s="657"/>
      <c r="D435" s="657"/>
      <c r="E435" s="658" t="s">
        <v>2085</v>
      </c>
      <c r="F435" s="659" t="str">
        <f t="shared" si="6"/>
        <v>add_trait_leader 0 leader_trait_expertise_propulsion</v>
      </c>
      <c r="G435" s="660" t="s">
        <v>2134</v>
      </c>
      <c r="H435" s="661" t="s">
        <v>2085</v>
      </c>
      <c r="I435" s="669"/>
      <c r="J435" s="669"/>
      <c r="K435" s="666" t="s">
        <v>2087</v>
      </c>
      <c r="L435" s="670" t="s">
        <v>3154</v>
      </c>
      <c r="M435" s="671" t="s">
        <v>3155</v>
      </c>
    </row>
    <row r="436" ht="22.5" spans="1:13">
      <c r="A436" s="655">
        <v>433</v>
      </c>
      <c r="B436" s="656"/>
      <c r="C436" s="657"/>
      <c r="D436" s="657"/>
      <c r="E436" s="658" t="s">
        <v>2085</v>
      </c>
      <c r="F436" s="659" t="str">
        <f t="shared" si="6"/>
        <v>add_trait_leader 0 leader_trait_expertise_propulsion_2</v>
      </c>
      <c r="G436" s="660" t="s">
        <v>2134</v>
      </c>
      <c r="H436" s="661" t="s">
        <v>2085</v>
      </c>
      <c r="I436" s="669"/>
      <c r="J436" s="669"/>
      <c r="K436" s="666" t="s">
        <v>2105</v>
      </c>
      <c r="L436" s="670" t="s">
        <v>3156</v>
      </c>
      <c r="M436" s="671" t="s">
        <v>3157</v>
      </c>
    </row>
    <row r="437" ht="22.5" spans="1:13">
      <c r="A437" s="655">
        <v>434</v>
      </c>
      <c r="B437" s="656"/>
      <c r="C437" s="657"/>
      <c r="D437" s="657"/>
      <c r="E437" s="658" t="s">
        <v>2085</v>
      </c>
      <c r="F437" s="659" t="str">
        <f t="shared" si="6"/>
        <v>add_trait_leader 0 leader_trait_expertise_propulsion_3</v>
      </c>
      <c r="G437" s="660" t="s">
        <v>2134</v>
      </c>
      <c r="H437" s="661" t="s">
        <v>2085</v>
      </c>
      <c r="I437" s="669"/>
      <c r="J437" s="669"/>
      <c r="K437" s="666" t="s">
        <v>2139</v>
      </c>
      <c r="L437" s="670" t="s">
        <v>3158</v>
      </c>
      <c r="M437" s="671" t="s">
        <v>3159</v>
      </c>
    </row>
    <row r="438" ht="22.5" spans="1:13">
      <c r="A438" s="655">
        <v>435</v>
      </c>
      <c r="B438" s="656" t="s">
        <v>3160</v>
      </c>
      <c r="C438" s="657"/>
      <c r="D438" s="657"/>
      <c r="E438" s="658" t="s">
        <v>2085</v>
      </c>
      <c r="F438" s="659" t="str">
        <f t="shared" si="6"/>
        <v>add_trait_leader 0 leader_trait_expertise_voidcraft</v>
      </c>
      <c r="G438" s="660" t="s">
        <v>2134</v>
      </c>
      <c r="H438" s="661" t="s">
        <v>2085</v>
      </c>
      <c r="I438" s="669"/>
      <c r="J438" s="669"/>
      <c r="K438" s="666" t="s">
        <v>2087</v>
      </c>
      <c r="L438" s="670" t="s">
        <v>3161</v>
      </c>
      <c r="M438" s="671" t="s">
        <v>3162</v>
      </c>
    </row>
    <row r="439" ht="22.5" spans="1:13">
      <c r="A439" s="655">
        <v>436</v>
      </c>
      <c r="B439" s="656"/>
      <c r="C439" s="657"/>
      <c r="D439" s="657"/>
      <c r="E439" s="658" t="s">
        <v>2085</v>
      </c>
      <c r="F439" s="659" t="str">
        <f t="shared" si="6"/>
        <v>add_trait_leader 0 leader_trait_expertise_voidcraft_2</v>
      </c>
      <c r="G439" s="660" t="s">
        <v>2134</v>
      </c>
      <c r="H439" s="661" t="s">
        <v>2085</v>
      </c>
      <c r="I439" s="669"/>
      <c r="J439" s="669"/>
      <c r="K439" s="666" t="s">
        <v>2105</v>
      </c>
      <c r="L439" s="670" t="s">
        <v>3163</v>
      </c>
      <c r="M439" s="671" t="s">
        <v>3164</v>
      </c>
    </row>
    <row r="440" ht="22.5" spans="1:13">
      <c r="A440" s="655">
        <v>437</v>
      </c>
      <c r="B440" s="656"/>
      <c r="C440" s="657"/>
      <c r="D440" s="657"/>
      <c r="E440" s="658" t="s">
        <v>2085</v>
      </c>
      <c r="F440" s="659" t="str">
        <f t="shared" si="6"/>
        <v>add_trait_leader 0 leader_trait_expertise_voidcraft_3</v>
      </c>
      <c r="G440" s="660" t="s">
        <v>2134</v>
      </c>
      <c r="H440" s="661" t="s">
        <v>2085</v>
      </c>
      <c r="I440" s="669"/>
      <c r="J440" s="669"/>
      <c r="K440" s="666" t="s">
        <v>2139</v>
      </c>
      <c r="L440" s="670" t="s">
        <v>3165</v>
      </c>
      <c r="M440" s="671" t="s">
        <v>3166</v>
      </c>
    </row>
    <row r="441" ht="22.5" spans="1:13">
      <c r="A441" s="655">
        <v>438</v>
      </c>
      <c r="B441" s="656" t="s">
        <v>3167</v>
      </c>
      <c r="C441" s="657"/>
      <c r="D441" s="657"/>
      <c r="E441" s="658" t="s">
        <v>2085</v>
      </c>
      <c r="F441" s="659" t="str">
        <f t="shared" si="6"/>
        <v>add_trait_leader 0 leader_trait_expertise_industry</v>
      </c>
      <c r="G441" s="660" t="s">
        <v>2134</v>
      </c>
      <c r="H441" s="661" t="s">
        <v>2085</v>
      </c>
      <c r="I441" s="669"/>
      <c r="J441" s="669"/>
      <c r="K441" s="666" t="s">
        <v>2087</v>
      </c>
      <c r="L441" s="670" t="s">
        <v>3168</v>
      </c>
      <c r="M441" s="671" t="s">
        <v>3169</v>
      </c>
    </row>
    <row r="442" ht="22.5" spans="1:13">
      <c r="A442" s="655">
        <v>439</v>
      </c>
      <c r="B442" s="656"/>
      <c r="C442" s="657"/>
      <c r="D442" s="657"/>
      <c r="E442" s="658" t="s">
        <v>2085</v>
      </c>
      <c r="F442" s="659" t="str">
        <f t="shared" si="6"/>
        <v>add_trait_leader 0 leader_trait_expertise_industry_2</v>
      </c>
      <c r="G442" s="660" t="s">
        <v>2134</v>
      </c>
      <c r="H442" s="661" t="s">
        <v>2085</v>
      </c>
      <c r="I442" s="669"/>
      <c r="J442" s="669"/>
      <c r="K442" s="666" t="s">
        <v>2105</v>
      </c>
      <c r="L442" s="670" t="s">
        <v>3170</v>
      </c>
      <c r="M442" s="671" t="s">
        <v>3171</v>
      </c>
    </row>
    <row r="443" ht="22.5" spans="1:13">
      <c r="A443" s="655">
        <v>440</v>
      </c>
      <c r="B443" s="656"/>
      <c r="C443" s="657"/>
      <c r="D443" s="657"/>
      <c r="E443" s="658" t="s">
        <v>2085</v>
      </c>
      <c r="F443" s="659" t="str">
        <f t="shared" si="6"/>
        <v>add_trait_leader 0 leader_trait_expertise_industry_3</v>
      </c>
      <c r="G443" s="660" t="s">
        <v>2134</v>
      </c>
      <c r="H443" s="661" t="s">
        <v>2085</v>
      </c>
      <c r="I443" s="669"/>
      <c r="J443" s="669"/>
      <c r="K443" s="666" t="s">
        <v>2139</v>
      </c>
      <c r="L443" s="670" t="s">
        <v>3172</v>
      </c>
      <c r="M443" s="671" t="s">
        <v>3173</v>
      </c>
    </row>
    <row r="444" ht="22.5" spans="1:13">
      <c r="A444" s="655">
        <v>441</v>
      </c>
      <c r="B444" s="656" t="s">
        <v>3174</v>
      </c>
      <c r="C444" s="657"/>
      <c r="D444" s="657"/>
      <c r="E444" s="658" t="s">
        <v>2085</v>
      </c>
      <c r="F444" s="659" t="str">
        <f t="shared" si="6"/>
        <v>add_trait_leader 0 leader_trait_expertise_field_manipulation</v>
      </c>
      <c r="G444" s="660" t="s">
        <v>2134</v>
      </c>
      <c r="H444" s="661" t="s">
        <v>2085</v>
      </c>
      <c r="I444" s="669"/>
      <c r="J444" s="669"/>
      <c r="K444" s="666" t="s">
        <v>2087</v>
      </c>
      <c r="L444" s="670" t="s">
        <v>3175</v>
      </c>
      <c r="M444" s="671" t="s">
        <v>3176</v>
      </c>
    </row>
    <row r="445" ht="22.5" spans="1:13">
      <c r="A445" s="655">
        <v>442</v>
      </c>
      <c r="B445" s="656"/>
      <c r="C445" s="657"/>
      <c r="D445" s="657"/>
      <c r="E445" s="658" t="s">
        <v>2085</v>
      </c>
      <c r="F445" s="659" t="str">
        <f t="shared" si="6"/>
        <v>add_trait_leader 0 leader_trait_expertise_field_manipulation_2</v>
      </c>
      <c r="G445" s="660" t="s">
        <v>2134</v>
      </c>
      <c r="H445" s="661" t="s">
        <v>2085</v>
      </c>
      <c r="I445" s="669"/>
      <c r="J445" s="669"/>
      <c r="K445" s="666" t="s">
        <v>2105</v>
      </c>
      <c r="L445" s="670" t="s">
        <v>3177</v>
      </c>
      <c r="M445" s="671" t="s">
        <v>3178</v>
      </c>
    </row>
    <row r="446" ht="22.5" spans="1:13">
      <c r="A446" s="655">
        <v>443</v>
      </c>
      <c r="B446" s="656"/>
      <c r="C446" s="657"/>
      <c r="D446" s="657"/>
      <c r="E446" s="658" t="s">
        <v>2085</v>
      </c>
      <c r="F446" s="659" t="str">
        <f t="shared" si="6"/>
        <v>add_trait_leader 0 leader_trait_expertise_field_manipulation_3</v>
      </c>
      <c r="G446" s="660" t="s">
        <v>2134</v>
      </c>
      <c r="H446" s="661" t="s">
        <v>2085</v>
      </c>
      <c r="I446" s="669"/>
      <c r="J446" s="669"/>
      <c r="K446" s="666" t="s">
        <v>2139</v>
      </c>
      <c r="L446" s="670" t="s">
        <v>3179</v>
      </c>
      <c r="M446" s="671" t="s">
        <v>3180</v>
      </c>
    </row>
    <row r="447" ht="22.5" spans="1:13">
      <c r="A447" s="655">
        <v>444</v>
      </c>
      <c r="B447" s="656" t="s">
        <v>3181</v>
      </c>
      <c r="C447" s="657"/>
      <c r="D447" s="657"/>
      <c r="E447" s="658" t="s">
        <v>2085</v>
      </c>
      <c r="F447" s="659" t="str">
        <f t="shared" si="6"/>
        <v>add_trait_leader 0 leader_trait_expertise_particles</v>
      </c>
      <c r="G447" s="660" t="s">
        <v>2134</v>
      </c>
      <c r="H447" s="661" t="s">
        <v>2085</v>
      </c>
      <c r="I447" s="669"/>
      <c r="J447" s="669"/>
      <c r="K447" s="666" t="s">
        <v>2087</v>
      </c>
      <c r="L447" s="670" t="s">
        <v>3182</v>
      </c>
      <c r="M447" s="671" t="s">
        <v>3183</v>
      </c>
    </row>
    <row r="448" ht="22.5" spans="1:13">
      <c r="A448" s="655">
        <v>445</v>
      </c>
      <c r="B448" s="656"/>
      <c r="C448" s="657"/>
      <c r="D448" s="657"/>
      <c r="E448" s="658" t="s">
        <v>2085</v>
      </c>
      <c r="F448" s="659" t="str">
        <f t="shared" si="6"/>
        <v>add_trait_leader 0 leader_trait_expertise_particles_2</v>
      </c>
      <c r="G448" s="660" t="s">
        <v>2134</v>
      </c>
      <c r="H448" s="661" t="s">
        <v>2085</v>
      </c>
      <c r="I448" s="669"/>
      <c r="J448" s="669"/>
      <c r="K448" s="666" t="s">
        <v>2105</v>
      </c>
      <c r="L448" s="670" t="s">
        <v>3184</v>
      </c>
      <c r="M448" s="671" t="s">
        <v>3185</v>
      </c>
    </row>
    <row r="449" ht="22.5" spans="1:13">
      <c r="A449" s="655">
        <v>446</v>
      </c>
      <c r="B449" s="656"/>
      <c r="C449" s="657"/>
      <c r="D449" s="657"/>
      <c r="E449" s="658" t="s">
        <v>2085</v>
      </c>
      <c r="F449" s="659" t="str">
        <f t="shared" si="6"/>
        <v>add_trait_leader 0 leader_trait_expertise_particles_3</v>
      </c>
      <c r="G449" s="660" t="s">
        <v>2134</v>
      </c>
      <c r="H449" s="661" t="s">
        <v>2085</v>
      </c>
      <c r="I449" s="669"/>
      <c r="J449" s="669"/>
      <c r="K449" s="666" t="s">
        <v>2139</v>
      </c>
      <c r="L449" s="670" t="s">
        <v>3186</v>
      </c>
      <c r="M449" s="671" t="s">
        <v>3187</v>
      </c>
    </row>
    <row r="450" ht="22.5" spans="1:13">
      <c r="A450" s="655">
        <v>447</v>
      </c>
      <c r="B450" s="656" t="s">
        <v>3188</v>
      </c>
      <c r="C450" s="657"/>
      <c r="D450" s="657"/>
      <c r="E450" s="658" t="s">
        <v>2085</v>
      </c>
      <c r="F450" s="659" t="str">
        <f t="shared" si="6"/>
        <v>add_trait_leader 0 leader_trait_expertise_computing</v>
      </c>
      <c r="G450" s="660" t="s">
        <v>2134</v>
      </c>
      <c r="H450" s="661" t="s">
        <v>2085</v>
      </c>
      <c r="I450" s="669"/>
      <c r="J450" s="669"/>
      <c r="K450" s="666" t="s">
        <v>2087</v>
      </c>
      <c r="L450" s="670" t="s">
        <v>3189</v>
      </c>
      <c r="M450" s="671" t="s">
        <v>3190</v>
      </c>
    </row>
    <row r="451" ht="22.5" spans="1:13">
      <c r="A451" s="655">
        <v>448</v>
      </c>
      <c r="B451" s="656"/>
      <c r="C451" s="657"/>
      <c r="D451" s="657"/>
      <c r="E451" s="658" t="s">
        <v>2085</v>
      </c>
      <c r="F451" s="659" t="str">
        <f t="shared" si="6"/>
        <v>add_trait_leader 0 leader_trait_expertise_computing_2</v>
      </c>
      <c r="G451" s="660" t="s">
        <v>2134</v>
      </c>
      <c r="H451" s="661" t="s">
        <v>2085</v>
      </c>
      <c r="I451" s="669"/>
      <c r="J451" s="669"/>
      <c r="K451" s="666" t="s">
        <v>2105</v>
      </c>
      <c r="L451" s="670" t="s">
        <v>3191</v>
      </c>
      <c r="M451" s="671" t="s">
        <v>3192</v>
      </c>
    </row>
    <row r="452" ht="22.5" spans="1:13">
      <c r="A452" s="655">
        <v>449</v>
      </c>
      <c r="B452" s="656"/>
      <c r="C452" s="657"/>
      <c r="D452" s="657"/>
      <c r="E452" s="658" t="s">
        <v>2085</v>
      </c>
      <c r="F452" s="659" t="str">
        <f t="shared" si="6"/>
        <v>add_trait_leader 0 leader_trait_expertise_computing_3</v>
      </c>
      <c r="G452" s="660" t="s">
        <v>2134</v>
      </c>
      <c r="H452" s="661" t="s">
        <v>2085</v>
      </c>
      <c r="I452" s="669"/>
      <c r="J452" s="669"/>
      <c r="K452" s="666" t="s">
        <v>2139</v>
      </c>
      <c r="L452" s="670" t="s">
        <v>3193</v>
      </c>
      <c r="M452" s="671" t="s">
        <v>3194</v>
      </c>
    </row>
    <row r="453" ht="22.5" spans="1:13">
      <c r="A453" s="655">
        <v>450</v>
      </c>
      <c r="B453" s="656" t="s">
        <v>3195</v>
      </c>
      <c r="C453" s="657"/>
      <c r="D453" s="657"/>
      <c r="E453" s="658" t="s">
        <v>2085</v>
      </c>
      <c r="F453" s="659" t="str">
        <f t="shared" si="6"/>
        <v>add_trait_leader 0 leader_trait_expertise_psionics</v>
      </c>
      <c r="G453" s="660" t="s">
        <v>2134</v>
      </c>
      <c r="H453" s="661" t="s">
        <v>2085</v>
      </c>
      <c r="I453" s="669"/>
      <c r="J453" s="669"/>
      <c r="K453" s="666" t="s">
        <v>2087</v>
      </c>
      <c r="L453" s="670" t="s">
        <v>3196</v>
      </c>
      <c r="M453" s="671" t="s">
        <v>3197</v>
      </c>
    </row>
    <row r="454" ht="22.5" spans="1:13">
      <c r="A454" s="655">
        <v>451</v>
      </c>
      <c r="B454" s="656"/>
      <c r="C454" s="657"/>
      <c r="D454" s="657"/>
      <c r="E454" s="658" t="s">
        <v>2085</v>
      </c>
      <c r="F454" s="659" t="str">
        <f t="shared" si="6"/>
        <v>add_trait_leader 0 leader_trait_expertise_psionics_2</v>
      </c>
      <c r="G454" s="660" t="s">
        <v>2134</v>
      </c>
      <c r="H454" s="661" t="s">
        <v>2085</v>
      </c>
      <c r="I454" s="669"/>
      <c r="J454" s="669"/>
      <c r="K454" s="666" t="s">
        <v>2105</v>
      </c>
      <c r="L454" s="670" t="s">
        <v>3198</v>
      </c>
      <c r="M454" s="671" t="s">
        <v>3199</v>
      </c>
    </row>
    <row r="455" ht="22.5" spans="1:13">
      <c r="A455" s="655">
        <v>452</v>
      </c>
      <c r="B455" s="656"/>
      <c r="C455" s="657"/>
      <c r="D455" s="657"/>
      <c r="E455" s="658" t="s">
        <v>2085</v>
      </c>
      <c r="F455" s="659" t="str">
        <f t="shared" si="6"/>
        <v>add_trait_leader 0 leader_trait_expertise_psionics_3</v>
      </c>
      <c r="G455" s="660" t="s">
        <v>2134</v>
      </c>
      <c r="H455" s="661" t="s">
        <v>2085</v>
      </c>
      <c r="I455" s="669"/>
      <c r="J455" s="669"/>
      <c r="K455" s="666" t="s">
        <v>2139</v>
      </c>
      <c r="L455" s="670" t="s">
        <v>3200</v>
      </c>
      <c r="M455" s="671" t="s">
        <v>3201</v>
      </c>
    </row>
    <row r="456" ht="22.5" spans="1:13">
      <c r="A456" s="655">
        <v>453</v>
      </c>
      <c r="B456" s="656" t="s">
        <v>3202</v>
      </c>
      <c r="C456" s="657"/>
      <c r="D456" s="657"/>
      <c r="E456" s="658" t="s">
        <v>2085</v>
      </c>
      <c r="F456" s="659" t="str">
        <f t="shared" ref="F456:F519" si="7">_xlfn.CONCAT($C$2," ",$G$2," ",M456)</f>
        <v>add_trait_leader 0 leader_trait_expertise_new_worlds</v>
      </c>
      <c r="G456" s="660" t="s">
        <v>2134</v>
      </c>
      <c r="H456" s="661" t="s">
        <v>2085</v>
      </c>
      <c r="I456" s="669"/>
      <c r="J456" s="669"/>
      <c r="K456" s="666" t="s">
        <v>2087</v>
      </c>
      <c r="L456" s="670" t="s">
        <v>3203</v>
      </c>
      <c r="M456" s="671" t="s">
        <v>3204</v>
      </c>
    </row>
    <row r="457" ht="22.5" spans="1:13">
      <c r="A457" s="655">
        <v>454</v>
      </c>
      <c r="B457" s="656"/>
      <c r="C457" s="657"/>
      <c r="D457" s="657"/>
      <c r="E457" s="658" t="s">
        <v>2085</v>
      </c>
      <c r="F457" s="659" t="str">
        <f t="shared" si="7"/>
        <v>add_trait_leader 0 leader_trait_expertise_new_worlds_2</v>
      </c>
      <c r="G457" s="660" t="s">
        <v>2134</v>
      </c>
      <c r="H457" s="661" t="s">
        <v>2085</v>
      </c>
      <c r="I457" s="669"/>
      <c r="J457" s="669"/>
      <c r="K457" s="666" t="s">
        <v>2105</v>
      </c>
      <c r="L457" s="670" t="s">
        <v>3205</v>
      </c>
      <c r="M457" s="671" t="s">
        <v>3206</v>
      </c>
    </row>
    <row r="458" ht="22.5" spans="1:13">
      <c r="A458" s="655">
        <v>455</v>
      </c>
      <c r="B458" s="656"/>
      <c r="C458" s="657"/>
      <c r="D458" s="657"/>
      <c r="E458" s="658" t="s">
        <v>2085</v>
      </c>
      <c r="F458" s="659" t="str">
        <f t="shared" si="7"/>
        <v>add_trait_leader 0 leader_trait_expertise_new_worlds_3</v>
      </c>
      <c r="G458" s="660" t="s">
        <v>2134</v>
      </c>
      <c r="H458" s="661" t="s">
        <v>2085</v>
      </c>
      <c r="I458" s="669"/>
      <c r="J458" s="669"/>
      <c r="K458" s="666" t="s">
        <v>2139</v>
      </c>
      <c r="L458" s="670" t="s">
        <v>3207</v>
      </c>
      <c r="M458" s="671" t="s">
        <v>3208</v>
      </c>
    </row>
    <row r="459" ht="22.5" spans="1:13">
      <c r="A459" s="655">
        <v>456</v>
      </c>
      <c r="B459" s="656" t="s">
        <v>3209</v>
      </c>
      <c r="C459" s="657"/>
      <c r="D459" s="657"/>
      <c r="E459" s="658" t="s">
        <v>2085</v>
      </c>
      <c r="F459" s="659" t="str">
        <f t="shared" si="7"/>
        <v>add_trait_leader 0 leader_trait_expertise_statecraft</v>
      </c>
      <c r="G459" s="660" t="s">
        <v>2134</v>
      </c>
      <c r="H459" s="661" t="s">
        <v>2085</v>
      </c>
      <c r="I459" s="669"/>
      <c r="J459" s="669"/>
      <c r="K459" s="666" t="s">
        <v>2087</v>
      </c>
      <c r="L459" s="670" t="s">
        <v>3210</v>
      </c>
      <c r="M459" s="671" t="s">
        <v>3211</v>
      </c>
    </row>
    <row r="460" ht="22.5" spans="1:13">
      <c r="A460" s="655">
        <v>457</v>
      </c>
      <c r="B460" s="656"/>
      <c r="C460" s="657"/>
      <c r="D460" s="657"/>
      <c r="E460" s="658" t="s">
        <v>2085</v>
      </c>
      <c r="F460" s="659" t="str">
        <f t="shared" si="7"/>
        <v>add_trait_leader 0 leader_trait_expertise_statecraft_2</v>
      </c>
      <c r="G460" s="660" t="s">
        <v>2134</v>
      </c>
      <c r="H460" s="661" t="s">
        <v>2085</v>
      </c>
      <c r="I460" s="669"/>
      <c r="J460" s="669"/>
      <c r="K460" s="666" t="s">
        <v>2105</v>
      </c>
      <c r="L460" s="670" t="s">
        <v>3212</v>
      </c>
      <c r="M460" s="671" t="s">
        <v>3213</v>
      </c>
    </row>
    <row r="461" ht="22.5" spans="1:13">
      <c r="A461" s="655">
        <v>458</v>
      </c>
      <c r="B461" s="656"/>
      <c r="C461" s="657"/>
      <c r="D461" s="657"/>
      <c r="E461" s="658" t="s">
        <v>2085</v>
      </c>
      <c r="F461" s="659" t="str">
        <f t="shared" si="7"/>
        <v>add_trait_leader 0 leader_trait_expertise_statecraft_3</v>
      </c>
      <c r="G461" s="660" t="s">
        <v>2134</v>
      </c>
      <c r="H461" s="661" t="s">
        <v>2085</v>
      </c>
      <c r="I461" s="669"/>
      <c r="J461" s="669"/>
      <c r="K461" s="666" t="s">
        <v>2139</v>
      </c>
      <c r="L461" s="670" t="s">
        <v>3214</v>
      </c>
      <c r="M461" s="671" t="s">
        <v>3215</v>
      </c>
    </row>
    <row r="462" ht="22.5" spans="1:13">
      <c r="A462" s="655">
        <v>459</v>
      </c>
      <c r="B462" s="656" t="s">
        <v>3216</v>
      </c>
      <c r="C462" s="657"/>
      <c r="D462" s="657"/>
      <c r="E462" s="658" t="s">
        <v>2085</v>
      </c>
      <c r="F462" s="659" t="str">
        <f t="shared" si="7"/>
        <v>add_trait_leader 0 leader_trait_expertise_biology</v>
      </c>
      <c r="G462" s="660" t="s">
        <v>2134</v>
      </c>
      <c r="H462" s="661" t="s">
        <v>2085</v>
      </c>
      <c r="I462" s="669"/>
      <c r="J462" s="669"/>
      <c r="K462" s="666" t="s">
        <v>2087</v>
      </c>
      <c r="L462" s="670" t="s">
        <v>3217</v>
      </c>
      <c r="M462" s="671" t="s">
        <v>3218</v>
      </c>
    </row>
    <row r="463" ht="22.5" spans="1:13">
      <c r="A463" s="655">
        <v>460</v>
      </c>
      <c r="B463" s="656"/>
      <c r="C463" s="657"/>
      <c r="D463" s="657"/>
      <c r="E463" s="658" t="s">
        <v>2085</v>
      </c>
      <c r="F463" s="659" t="str">
        <f t="shared" si="7"/>
        <v>add_trait_leader 0 leader_trait_expertise_biology_2</v>
      </c>
      <c r="G463" s="660" t="s">
        <v>2134</v>
      </c>
      <c r="H463" s="661" t="s">
        <v>2085</v>
      </c>
      <c r="I463" s="669"/>
      <c r="J463" s="669"/>
      <c r="K463" s="666" t="s">
        <v>2105</v>
      </c>
      <c r="L463" s="670" t="s">
        <v>3219</v>
      </c>
      <c r="M463" s="671" t="s">
        <v>3220</v>
      </c>
    </row>
    <row r="464" ht="22.5" spans="1:13">
      <c r="A464" s="655">
        <v>461</v>
      </c>
      <c r="B464" s="656"/>
      <c r="C464" s="657"/>
      <c r="D464" s="657"/>
      <c r="E464" s="658" t="s">
        <v>2085</v>
      </c>
      <c r="F464" s="659" t="str">
        <f t="shared" si="7"/>
        <v>add_trait_leader 0 leader_trait_expertise_biology_3</v>
      </c>
      <c r="G464" s="660" t="s">
        <v>2134</v>
      </c>
      <c r="H464" s="661" t="s">
        <v>2085</v>
      </c>
      <c r="I464" s="669"/>
      <c r="J464" s="669"/>
      <c r="K464" s="666" t="s">
        <v>2139</v>
      </c>
      <c r="L464" s="670" t="s">
        <v>3221</v>
      </c>
      <c r="M464" s="671" t="s">
        <v>3222</v>
      </c>
    </row>
    <row r="465" ht="22.5" spans="1:13">
      <c r="A465" s="655">
        <v>462</v>
      </c>
      <c r="B465" s="656" t="s">
        <v>3223</v>
      </c>
      <c r="C465" s="657"/>
      <c r="D465" s="657"/>
      <c r="E465" s="658" t="s">
        <v>2085</v>
      </c>
      <c r="F465" s="659" t="str">
        <f t="shared" si="7"/>
        <v>add_trait_leader 0 leader_trait_expertise_military_theory</v>
      </c>
      <c r="G465" s="660" t="s">
        <v>2134</v>
      </c>
      <c r="H465" s="661" t="s">
        <v>2085</v>
      </c>
      <c r="I465" s="669"/>
      <c r="J465" s="669"/>
      <c r="K465" s="666" t="s">
        <v>2087</v>
      </c>
      <c r="L465" s="670" t="s">
        <v>3224</v>
      </c>
      <c r="M465" s="671" t="s">
        <v>3225</v>
      </c>
    </row>
    <row r="466" ht="22.5" spans="1:13">
      <c r="A466" s="655">
        <v>463</v>
      </c>
      <c r="B466" s="656"/>
      <c r="C466" s="657"/>
      <c r="D466" s="657"/>
      <c r="E466" s="658" t="s">
        <v>2085</v>
      </c>
      <c r="F466" s="659" t="str">
        <f t="shared" si="7"/>
        <v>add_trait_leader 0 leader_trait_expertise_military_theory_2</v>
      </c>
      <c r="G466" s="660" t="s">
        <v>2134</v>
      </c>
      <c r="H466" s="661" t="s">
        <v>2085</v>
      </c>
      <c r="I466" s="669"/>
      <c r="J466" s="669"/>
      <c r="K466" s="666" t="s">
        <v>2105</v>
      </c>
      <c r="L466" s="670" t="s">
        <v>3226</v>
      </c>
      <c r="M466" s="671" t="s">
        <v>3227</v>
      </c>
    </row>
    <row r="467" ht="22.5" spans="1:13">
      <c r="A467" s="655">
        <v>464</v>
      </c>
      <c r="B467" s="656"/>
      <c r="C467" s="657"/>
      <c r="D467" s="657"/>
      <c r="E467" s="658" t="s">
        <v>2085</v>
      </c>
      <c r="F467" s="659" t="str">
        <f t="shared" si="7"/>
        <v>add_trait_leader 0 leader_trait_expertise_military_theory_3</v>
      </c>
      <c r="G467" s="660" t="s">
        <v>2134</v>
      </c>
      <c r="H467" s="661" t="s">
        <v>2085</v>
      </c>
      <c r="I467" s="669"/>
      <c r="J467" s="669"/>
      <c r="K467" s="666" t="s">
        <v>2139</v>
      </c>
      <c r="L467" s="670" t="s">
        <v>3228</v>
      </c>
      <c r="M467" s="671" t="s">
        <v>3229</v>
      </c>
    </row>
    <row r="468" ht="22.5" spans="1:13">
      <c r="A468" s="655">
        <v>465</v>
      </c>
      <c r="B468" s="656" t="s">
        <v>3230</v>
      </c>
      <c r="C468" s="657"/>
      <c r="D468" s="657"/>
      <c r="E468" s="658" t="s">
        <v>2085</v>
      </c>
      <c r="F468" s="659" t="str">
        <f t="shared" si="7"/>
        <v>add_trait_leader 0 leader_trait_expertise_archaeostudies</v>
      </c>
      <c r="G468" s="660" t="s">
        <v>2134</v>
      </c>
      <c r="H468" s="661" t="s">
        <v>2085</v>
      </c>
      <c r="I468" s="669"/>
      <c r="J468" s="669"/>
      <c r="K468" s="666" t="s">
        <v>2087</v>
      </c>
      <c r="L468" s="670" t="s">
        <v>3231</v>
      </c>
      <c r="M468" s="671" t="s">
        <v>3232</v>
      </c>
    </row>
    <row r="469" ht="22.5" spans="1:13">
      <c r="A469" s="655">
        <v>466</v>
      </c>
      <c r="B469" s="656"/>
      <c r="C469" s="657"/>
      <c r="D469" s="657"/>
      <c r="E469" s="658" t="s">
        <v>2085</v>
      </c>
      <c r="F469" s="659" t="str">
        <f t="shared" si="7"/>
        <v>add_trait_leader 0 leader_trait_expertise_archaeostudies_2</v>
      </c>
      <c r="G469" s="660" t="s">
        <v>2134</v>
      </c>
      <c r="H469" s="661" t="s">
        <v>2085</v>
      </c>
      <c r="I469" s="669"/>
      <c r="J469" s="669"/>
      <c r="K469" s="666" t="s">
        <v>2105</v>
      </c>
      <c r="L469" s="670" t="s">
        <v>3233</v>
      </c>
      <c r="M469" s="671" t="s">
        <v>3234</v>
      </c>
    </row>
    <row r="470" ht="22.5" spans="1:13">
      <c r="A470" s="655">
        <v>467</v>
      </c>
      <c r="B470" s="656"/>
      <c r="C470" s="657"/>
      <c r="D470" s="657"/>
      <c r="E470" s="658" t="s">
        <v>2085</v>
      </c>
      <c r="F470" s="659" t="str">
        <f t="shared" si="7"/>
        <v>add_trait_leader 0 leader_trait_expertise_archaeostudies_3</v>
      </c>
      <c r="G470" s="660" t="s">
        <v>2134</v>
      </c>
      <c r="H470" s="661" t="s">
        <v>2085</v>
      </c>
      <c r="I470" s="669"/>
      <c r="J470" s="669"/>
      <c r="K470" s="666" t="s">
        <v>2139</v>
      </c>
      <c r="L470" s="670" t="s">
        <v>3235</v>
      </c>
      <c r="M470" s="671" t="s">
        <v>3236</v>
      </c>
    </row>
    <row r="471" ht="31.5" spans="1:13">
      <c r="A471" s="655">
        <v>468</v>
      </c>
      <c r="B471" s="656" t="s">
        <v>3237</v>
      </c>
      <c r="C471" s="657"/>
      <c r="D471" s="658" t="s">
        <v>2085</v>
      </c>
      <c r="E471" s="658" t="s">
        <v>2085</v>
      </c>
      <c r="F471" s="659" t="str">
        <f t="shared" si="7"/>
        <v>add_trait_leader 0 leader_trait_surveyor</v>
      </c>
      <c r="G471" s="660" t="s">
        <v>2290</v>
      </c>
      <c r="H471" s="662"/>
      <c r="I471" s="661" t="s">
        <v>2085</v>
      </c>
      <c r="J471" s="669"/>
      <c r="K471" s="666" t="s">
        <v>2087</v>
      </c>
      <c r="L471" s="670" t="s">
        <v>3238</v>
      </c>
      <c r="M471" s="671" t="s">
        <v>3239</v>
      </c>
    </row>
    <row r="472" ht="25.5" spans="1:13">
      <c r="A472" s="655">
        <v>469</v>
      </c>
      <c r="B472" s="656" t="s">
        <v>3240</v>
      </c>
      <c r="C472" s="657"/>
      <c r="D472" s="657"/>
      <c r="E472" s="658" t="s">
        <v>2085</v>
      </c>
      <c r="F472" s="659" t="str">
        <f t="shared" si="7"/>
        <v>add_trait_leader 0 leader_trait_midas_touch</v>
      </c>
      <c r="G472" s="660" t="s">
        <v>2290</v>
      </c>
      <c r="H472" s="662"/>
      <c r="I472" s="669"/>
      <c r="J472" s="669"/>
      <c r="K472" s="666" t="s">
        <v>2087</v>
      </c>
      <c r="L472" s="670" t="s">
        <v>3241</v>
      </c>
      <c r="M472" s="671" t="s">
        <v>3242</v>
      </c>
    </row>
    <row r="473" ht="26.25" spans="1:13">
      <c r="A473" s="655">
        <v>470</v>
      </c>
      <c r="B473" s="656" t="s">
        <v>3243</v>
      </c>
      <c r="C473" s="657"/>
      <c r="D473" s="657"/>
      <c r="E473" s="658" t="s">
        <v>2085</v>
      </c>
      <c r="F473" s="659" t="str">
        <f t="shared" si="7"/>
        <v>add_trait_leader 0 leader_trait_collective_wisdom</v>
      </c>
      <c r="G473" s="660" t="s">
        <v>2290</v>
      </c>
      <c r="H473" s="662"/>
      <c r="I473" s="669"/>
      <c r="J473" s="669"/>
      <c r="K473" s="666" t="s">
        <v>2087</v>
      </c>
      <c r="L473" s="670" t="s">
        <v>3244</v>
      </c>
      <c r="M473" s="671" t="s">
        <v>3245</v>
      </c>
    </row>
    <row r="474" ht="22.5" spans="1:13">
      <c r="A474" s="655">
        <v>471</v>
      </c>
      <c r="B474" s="656" t="s">
        <v>3246</v>
      </c>
      <c r="C474" s="657"/>
      <c r="D474" s="657"/>
      <c r="E474" s="658" t="s">
        <v>2085</v>
      </c>
      <c r="F474" s="659" t="str">
        <f t="shared" si="7"/>
        <v>add_trait_leader 0 leader_trait_knowledge_for_the_masses</v>
      </c>
      <c r="G474" s="660" t="s">
        <v>2290</v>
      </c>
      <c r="H474" s="661" t="s">
        <v>2085</v>
      </c>
      <c r="I474" s="669"/>
      <c r="J474" s="669"/>
      <c r="K474" s="666" t="s">
        <v>2087</v>
      </c>
      <c r="L474" s="670" t="s">
        <v>3247</v>
      </c>
      <c r="M474" s="671" t="s">
        <v>3248</v>
      </c>
    </row>
    <row r="475" ht="31.5" spans="1:13">
      <c r="A475" s="655">
        <v>472</v>
      </c>
      <c r="B475" s="656" t="s">
        <v>3249</v>
      </c>
      <c r="C475" s="657"/>
      <c r="D475" s="657"/>
      <c r="E475" s="658" t="s">
        <v>2085</v>
      </c>
      <c r="F475" s="659" t="str">
        <f t="shared" si="7"/>
        <v>add_trait_leader 0 leader_trait_robotist</v>
      </c>
      <c r="G475" s="660" t="s">
        <v>2290</v>
      </c>
      <c r="H475" s="662"/>
      <c r="I475" s="661" t="s">
        <v>2085</v>
      </c>
      <c r="J475" s="669"/>
      <c r="K475" s="666" t="s">
        <v>2087</v>
      </c>
      <c r="L475" s="670" t="s">
        <v>3250</v>
      </c>
      <c r="M475" s="671" t="s">
        <v>3251</v>
      </c>
    </row>
    <row r="476" ht="22.5" spans="1:13">
      <c r="A476" s="655">
        <v>473</v>
      </c>
      <c r="B476" s="656" t="s">
        <v>3252</v>
      </c>
      <c r="C476" s="657"/>
      <c r="D476" s="657"/>
      <c r="E476" s="658" t="s">
        <v>2085</v>
      </c>
      <c r="F476" s="659" t="str">
        <f t="shared" si="7"/>
        <v>add_trait_leader 0 leader_trait_great_researcher</v>
      </c>
      <c r="G476" s="660" t="s">
        <v>2290</v>
      </c>
      <c r="H476" s="661" t="s">
        <v>2085</v>
      </c>
      <c r="I476" s="669"/>
      <c r="J476" s="669"/>
      <c r="K476" s="666" t="s">
        <v>2087</v>
      </c>
      <c r="L476" s="670" t="s">
        <v>3253</v>
      </c>
      <c r="M476" s="671" t="s">
        <v>3254</v>
      </c>
    </row>
    <row r="477" ht="25.5" spans="1:13">
      <c r="A477" s="655">
        <v>474</v>
      </c>
      <c r="B477" s="656" t="s">
        <v>3255</v>
      </c>
      <c r="C477" s="657"/>
      <c r="D477" s="657"/>
      <c r="E477" s="658" t="s">
        <v>2085</v>
      </c>
      <c r="F477" s="659" t="str">
        <f t="shared" si="7"/>
        <v>add_trait_leader 0 leader_trait_xeno_cataloger</v>
      </c>
      <c r="G477" s="660" t="s">
        <v>2290</v>
      </c>
      <c r="H477" s="662"/>
      <c r="I477" s="669"/>
      <c r="J477" s="669"/>
      <c r="K477" s="666" t="s">
        <v>2087</v>
      </c>
      <c r="L477" s="670" t="s">
        <v>3256</v>
      </c>
      <c r="M477" s="671" t="s">
        <v>3257</v>
      </c>
    </row>
    <row r="478" ht="25.5" spans="1:13">
      <c r="A478" s="655">
        <v>475</v>
      </c>
      <c r="B478" s="656" t="s">
        <v>3258</v>
      </c>
      <c r="C478" s="657"/>
      <c r="D478" s="657"/>
      <c r="E478" s="658" t="s">
        <v>2085</v>
      </c>
      <c r="F478" s="659" t="str">
        <f t="shared" si="7"/>
        <v>add_trait_leader 0 leader_trait_frontier_adventurer</v>
      </c>
      <c r="G478" s="660" t="s">
        <v>2290</v>
      </c>
      <c r="H478" s="662"/>
      <c r="I478" s="669"/>
      <c r="J478" s="669"/>
      <c r="K478" s="666" t="s">
        <v>2087</v>
      </c>
      <c r="L478" s="670" t="s">
        <v>3259</v>
      </c>
      <c r="M478" s="671" t="s">
        <v>3260</v>
      </c>
    </row>
    <row r="479" ht="22.5" spans="1:13">
      <c r="A479" s="655">
        <v>476</v>
      </c>
      <c r="B479" s="656" t="s">
        <v>3261</v>
      </c>
      <c r="C479" s="657"/>
      <c r="D479" s="657"/>
      <c r="E479" s="658" t="s">
        <v>2085</v>
      </c>
      <c r="F479" s="659" t="str">
        <f t="shared" si="7"/>
        <v>add_trait_leader 0 leader_trait_brilliant_shipwright</v>
      </c>
      <c r="G479" s="660" t="s">
        <v>2290</v>
      </c>
      <c r="H479" s="661" t="s">
        <v>2085</v>
      </c>
      <c r="I479" s="669"/>
      <c r="J479" s="669"/>
      <c r="K479" s="666" t="s">
        <v>2087</v>
      </c>
      <c r="L479" s="670" t="s">
        <v>3262</v>
      </c>
      <c r="M479" s="671" t="s">
        <v>3263</v>
      </c>
    </row>
    <row r="480" ht="31.5" spans="1:13">
      <c r="A480" s="655">
        <v>477</v>
      </c>
      <c r="B480" s="656" t="s">
        <v>3264</v>
      </c>
      <c r="C480" s="657"/>
      <c r="D480" s="657"/>
      <c r="E480" s="658" t="s">
        <v>2085</v>
      </c>
      <c r="F480" s="659" t="str">
        <f t="shared" si="7"/>
        <v>add_trait_leader 0 leader_trait_truth_seeker</v>
      </c>
      <c r="G480" s="660" t="s">
        <v>2290</v>
      </c>
      <c r="H480" s="662"/>
      <c r="I480" s="661" t="s">
        <v>2085</v>
      </c>
      <c r="J480" s="669"/>
      <c r="K480" s="666" t="s">
        <v>2087</v>
      </c>
      <c r="L480" s="670" t="s">
        <v>3265</v>
      </c>
      <c r="M480" s="671" t="s">
        <v>3266</v>
      </c>
    </row>
    <row r="481" ht="22.5" spans="1:13">
      <c r="A481" s="655">
        <v>478</v>
      </c>
      <c r="B481" s="672" t="s">
        <v>3267</v>
      </c>
      <c r="C481" s="657"/>
      <c r="D481" s="657"/>
      <c r="E481" s="658" t="s">
        <v>2085</v>
      </c>
      <c r="F481" s="659" t="str">
        <f t="shared" si="7"/>
        <v>add_trait_leader 0 leader_trait_paranoid</v>
      </c>
      <c r="G481" s="660" t="s">
        <v>2315</v>
      </c>
      <c r="H481" s="661" t="s">
        <v>2085</v>
      </c>
      <c r="I481" s="669"/>
      <c r="J481" s="669"/>
      <c r="K481" s="666" t="s">
        <v>2087</v>
      </c>
      <c r="L481" s="670" t="s">
        <v>3268</v>
      </c>
      <c r="M481" s="671" t="s">
        <v>3269</v>
      </c>
    </row>
    <row r="482" ht="22.5" spans="1:13">
      <c r="A482" s="655">
        <v>479</v>
      </c>
      <c r="B482" s="672"/>
      <c r="C482" s="657"/>
      <c r="D482" s="657"/>
      <c r="E482" s="658" t="s">
        <v>2085</v>
      </c>
      <c r="F482" s="659" t="str">
        <f t="shared" si="7"/>
        <v>add_trait_leader 0 leader_trait_paranoid_2</v>
      </c>
      <c r="G482" s="660" t="s">
        <v>2315</v>
      </c>
      <c r="H482" s="661" t="s">
        <v>2085</v>
      </c>
      <c r="I482" s="669"/>
      <c r="J482" s="669"/>
      <c r="K482" s="666" t="s">
        <v>2105</v>
      </c>
      <c r="L482" s="670" t="s">
        <v>3270</v>
      </c>
      <c r="M482" s="671" t="s">
        <v>3271</v>
      </c>
    </row>
    <row r="483" ht="22.5" spans="1:13">
      <c r="A483" s="655">
        <v>480</v>
      </c>
      <c r="B483" s="672" t="s">
        <v>3272</v>
      </c>
      <c r="C483" s="657"/>
      <c r="D483" s="657"/>
      <c r="E483" s="658" t="s">
        <v>2085</v>
      </c>
      <c r="F483" s="659" t="str">
        <f t="shared" si="7"/>
        <v>add_trait_leader 0 leader_trait_narrow_minded</v>
      </c>
      <c r="G483" s="660" t="s">
        <v>2315</v>
      </c>
      <c r="H483" s="661" t="s">
        <v>2085</v>
      </c>
      <c r="I483" s="669"/>
      <c r="J483" s="669"/>
      <c r="K483" s="666" t="s">
        <v>2087</v>
      </c>
      <c r="L483" s="670" t="s">
        <v>3268</v>
      </c>
      <c r="M483" s="671" t="s">
        <v>3273</v>
      </c>
    </row>
    <row r="484" ht="22.5" spans="1:13">
      <c r="A484" s="655">
        <v>481</v>
      </c>
      <c r="B484" s="672"/>
      <c r="C484" s="657"/>
      <c r="D484" s="657"/>
      <c r="E484" s="658" t="s">
        <v>2085</v>
      </c>
      <c r="F484" s="659" t="str">
        <f t="shared" si="7"/>
        <v>add_trait_leader 0 leader_trait_narrow_minded_2</v>
      </c>
      <c r="G484" s="660" t="s">
        <v>2315</v>
      </c>
      <c r="H484" s="661" t="s">
        <v>2085</v>
      </c>
      <c r="I484" s="669"/>
      <c r="J484" s="669"/>
      <c r="K484" s="666" t="s">
        <v>2105</v>
      </c>
      <c r="L484" s="670" t="s">
        <v>3274</v>
      </c>
      <c r="M484" s="671" t="s">
        <v>3275</v>
      </c>
    </row>
    <row r="485" ht="25.5" spans="1:13">
      <c r="A485" s="655">
        <v>482</v>
      </c>
      <c r="B485" s="672" t="s">
        <v>3276</v>
      </c>
      <c r="C485" s="657"/>
      <c r="D485" s="657"/>
      <c r="E485" s="658" t="s">
        <v>2085</v>
      </c>
      <c r="F485" s="659" t="str">
        <f t="shared" si="7"/>
        <v>add_trait_leader 0 leader_trait_neurotic</v>
      </c>
      <c r="G485" s="660" t="s">
        <v>2315</v>
      </c>
      <c r="H485" s="662"/>
      <c r="I485" s="669"/>
      <c r="J485" s="669"/>
      <c r="K485" s="666" t="s">
        <v>2087</v>
      </c>
      <c r="L485" s="670" t="s">
        <v>3277</v>
      </c>
      <c r="M485" s="671" t="s">
        <v>3278</v>
      </c>
    </row>
    <row r="486" ht="25.5" spans="1:13">
      <c r="A486" s="655">
        <v>483</v>
      </c>
      <c r="B486" s="672"/>
      <c r="C486" s="657"/>
      <c r="D486" s="657"/>
      <c r="E486" s="658" t="s">
        <v>2085</v>
      </c>
      <c r="F486" s="659" t="str">
        <f t="shared" si="7"/>
        <v>add_trait_leader 0 leader_trait_neurotic_2</v>
      </c>
      <c r="G486" s="660" t="s">
        <v>2315</v>
      </c>
      <c r="H486" s="662"/>
      <c r="I486" s="669"/>
      <c r="J486" s="669"/>
      <c r="K486" s="666" t="s">
        <v>2105</v>
      </c>
      <c r="L486" s="670" t="s">
        <v>3279</v>
      </c>
      <c r="M486" s="671" t="s">
        <v>3280</v>
      </c>
    </row>
    <row r="487" ht="25.5" spans="1:13">
      <c r="A487" s="655">
        <v>484</v>
      </c>
      <c r="B487" s="672" t="s">
        <v>3281</v>
      </c>
      <c r="C487" s="657"/>
      <c r="D487" s="657"/>
      <c r="E487" s="658" t="s">
        <v>2085</v>
      </c>
      <c r="F487" s="659" t="str">
        <f t="shared" si="7"/>
        <v>add_trait_leader 0 leader_trait_opinionated</v>
      </c>
      <c r="G487" s="660" t="s">
        <v>2315</v>
      </c>
      <c r="H487" s="662"/>
      <c r="I487" s="661" t="s">
        <v>2085</v>
      </c>
      <c r="J487" s="669"/>
      <c r="K487" s="666" t="s">
        <v>2087</v>
      </c>
      <c r="L487" s="670" t="s">
        <v>3282</v>
      </c>
      <c r="M487" s="671" t="s">
        <v>3283</v>
      </c>
    </row>
    <row r="488" ht="25.5" spans="1:13">
      <c r="A488" s="655">
        <v>485</v>
      </c>
      <c r="B488" s="672"/>
      <c r="C488" s="657"/>
      <c r="D488" s="657"/>
      <c r="E488" s="658" t="s">
        <v>2085</v>
      </c>
      <c r="F488" s="659" t="str">
        <f t="shared" si="7"/>
        <v>add_trait_leader 0 leader_trait_opinionated_2</v>
      </c>
      <c r="G488" s="660" t="s">
        <v>2315</v>
      </c>
      <c r="H488" s="662"/>
      <c r="I488" s="661" t="s">
        <v>2085</v>
      </c>
      <c r="J488" s="669"/>
      <c r="K488" s="666" t="s">
        <v>2105</v>
      </c>
      <c r="L488" s="670" t="s">
        <v>3284</v>
      </c>
      <c r="M488" s="671" t="s">
        <v>3285</v>
      </c>
    </row>
    <row r="489" ht="25.5" spans="1:13">
      <c r="A489" s="655">
        <v>486</v>
      </c>
      <c r="B489" s="672" t="s">
        <v>3286</v>
      </c>
      <c r="C489" s="658" t="s">
        <v>2085</v>
      </c>
      <c r="D489" s="658" t="s">
        <v>2085</v>
      </c>
      <c r="E489" s="658" t="s">
        <v>2085</v>
      </c>
      <c r="F489" s="659" t="str">
        <f t="shared" si="7"/>
        <v>add_trait_leader 0 leader_trait_destructive</v>
      </c>
      <c r="G489" s="660" t="s">
        <v>2315</v>
      </c>
      <c r="H489" s="662"/>
      <c r="I489" s="669"/>
      <c r="J489" s="669"/>
      <c r="K489" s="666" t="s">
        <v>2087</v>
      </c>
      <c r="L489" s="670" t="s">
        <v>3287</v>
      </c>
      <c r="M489" s="671" t="s">
        <v>3288</v>
      </c>
    </row>
    <row r="490" ht="25.5" spans="1:13">
      <c r="A490" s="655">
        <v>487</v>
      </c>
      <c r="B490" s="672"/>
      <c r="C490" s="658" t="s">
        <v>2085</v>
      </c>
      <c r="D490" s="658" t="s">
        <v>2085</v>
      </c>
      <c r="E490" s="658" t="s">
        <v>2085</v>
      </c>
      <c r="F490" s="659" t="str">
        <f t="shared" si="7"/>
        <v>add_trait_leader 0 leader_trait_destructive_2</v>
      </c>
      <c r="G490" s="660" t="s">
        <v>2315</v>
      </c>
      <c r="H490" s="662"/>
      <c r="I490" s="669"/>
      <c r="J490" s="669"/>
      <c r="K490" s="666" t="s">
        <v>2105</v>
      </c>
      <c r="L490" s="670" t="s">
        <v>3289</v>
      </c>
      <c r="M490" s="671" t="s">
        <v>3290</v>
      </c>
    </row>
    <row r="491" ht="25.5" spans="1:13">
      <c r="A491" s="655">
        <v>488</v>
      </c>
      <c r="B491" s="656" t="s">
        <v>3291</v>
      </c>
      <c r="C491" s="657"/>
      <c r="D491" s="657"/>
      <c r="E491" s="658" t="s">
        <v>2085</v>
      </c>
      <c r="F491" s="659" t="str">
        <f t="shared" si="7"/>
        <v>add_trait_leader 0 leader_trait_towel</v>
      </c>
      <c r="G491" s="660" t="s">
        <v>2086</v>
      </c>
      <c r="H491" s="662"/>
      <c r="I491" s="669"/>
      <c r="J491" s="661" t="s">
        <v>2085</v>
      </c>
      <c r="K491" s="666" t="s">
        <v>2087</v>
      </c>
      <c r="L491" s="670" t="s">
        <v>3292</v>
      </c>
      <c r="M491" s="671" t="s">
        <v>3293</v>
      </c>
    </row>
    <row r="492" ht="22.5" spans="1:13">
      <c r="A492" s="655">
        <v>489</v>
      </c>
      <c r="B492" s="656" t="s">
        <v>3294</v>
      </c>
      <c r="C492" s="657"/>
      <c r="D492" s="657"/>
      <c r="E492" s="658" t="s">
        <v>2085</v>
      </c>
      <c r="F492" s="659" t="str">
        <f t="shared" si="7"/>
        <v>add_trait_leader 0 leader_trait_percussive_maintainer</v>
      </c>
      <c r="G492" s="660" t="s">
        <v>2134</v>
      </c>
      <c r="H492" s="661" t="s">
        <v>2085</v>
      </c>
      <c r="I492" s="669"/>
      <c r="J492" s="661" t="s">
        <v>2085</v>
      </c>
      <c r="K492" s="666" t="s">
        <v>2087</v>
      </c>
      <c r="L492" s="670" t="s">
        <v>3295</v>
      </c>
      <c r="M492" s="671" t="s">
        <v>3296</v>
      </c>
    </row>
    <row r="493" ht="25.5" spans="1:13">
      <c r="A493" s="655">
        <v>490</v>
      </c>
      <c r="B493" s="656" t="s">
        <v>3297</v>
      </c>
      <c r="C493" s="658" t="s">
        <v>2085</v>
      </c>
      <c r="D493" s="658" t="s">
        <v>2085</v>
      </c>
      <c r="E493" s="658" t="s">
        <v>2085</v>
      </c>
      <c r="F493" s="659" t="str">
        <f t="shared" si="7"/>
        <v>add_trait_leader 0 leader_trait_shroud_age</v>
      </c>
      <c r="G493" s="660" t="s">
        <v>2086</v>
      </c>
      <c r="H493" s="662"/>
      <c r="I493" s="669"/>
      <c r="J493" s="661" t="s">
        <v>2085</v>
      </c>
      <c r="K493" s="666" t="s">
        <v>2087</v>
      </c>
      <c r="L493" s="670" t="s">
        <v>3298</v>
      </c>
      <c r="M493" s="671" t="s">
        <v>3299</v>
      </c>
    </row>
    <row r="494" ht="63" spans="1:13">
      <c r="A494" s="655">
        <v>491</v>
      </c>
      <c r="B494" s="656" t="s">
        <v>1596</v>
      </c>
      <c r="C494" s="658" t="s">
        <v>2085</v>
      </c>
      <c r="D494" s="658" t="s">
        <v>2085</v>
      </c>
      <c r="E494" s="658" t="s">
        <v>2085</v>
      </c>
      <c r="F494" s="659" t="str">
        <f t="shared" si="7"/>
        <v>add_trait_leader 0 leader_trait_erudite</v>
      </c>
      <c r="G494" s="660" t="s">
        <v>2086</v>
      </c>
      <c r="H494" s="661" t="s">
        <v>2085</v>
      </c>
      <c r="I494" s="661" t="s">
        <v>2085</v>
      </c>
      <c r="J494" s="661" t="s">
        <v>2085</v>
      </c>
      <c r="K494" s="666" t="s">
        <v>2087</v>
      </c>
      <c r="L494" s="670" t="s">
        <v>3300</v>
      </c>
      <c r="M494" s="671" t="s">
        <v>3301</v>
      </c>
    </row>
    <row r="495" ht="52.5" spans="1:13">
      <c r="A495" s="655">
        <v>492</v>
      </c>
      <c r="B495" s="656" t="s">
        <v>1945</v>
      </c>
      <c r="C495" s="658" t="s">
        <v>2085</v>
      </c>
      <c r="D495" s="658" t="s">
        <v>2085</v>
      </c>
      <c r="E495" s="658" t="s">
        <v>2085</v>
      </c>
      <c r="F495" s="659" t="str">
        <f t="shared" si="7"/>
        <v>add_trait_leader 0 leader_trait_cyborg</v>
      </c>
      <c r="G495" s="660" t="s">
        <v>2086</v>
      </c>
      <c r="H495" s="661" t="s">
        <v>2085</v>
      </c>
      <c r="I495" s="661" t="s">
        <v>2085</v>
      </c>
      <c r="J495" s="661" t="s">
        <v>2085</v>
      </c>
      <c r="K495" s="666" t="s">
        <v>2087</v>
      </c>
      <c r="L495" s="670" t="s">
        <v>3302</v>
      </c>
      <c r="M495" s="671" t="s">
        <v>3303</v>
      </c>
    </row>
    <row r="496" ht="63" spans="1:13">
      <c r="A496" s="655">
        <v>493</v>
      </c>
      <c r="B496" s="656" t="s">
        <v>3304</v>
      </c>
      <c r="C496" s="658" t="s">
        <v>2085</v>
      </c>
      <c r="D496" s="658" t="s">
        <v>2085</v>
      </c>
      <c r="E496" s="658" t="s">
        <v>2085</v>
      </c>
      <c r="F496" s="659" t="str">
        <f t="shared" si="7"/>
        <v>add_trait_leader 0 leader_trait_synthetic</v>
      </c>
      <c r="G496" s="660" t="s">
        <v>2086</v>
      </c>
      <c r="H496" s="661" t="s">
        <v>2085</v>
      </c>
      <c r="I496" s="661" t="s">
        <v>2085</v>
      </c>
      <c r="J496" s="661" t="s">
        <v>2085</v>
      </c>
      <c r="K496" s="666" t="s">
        <v>2087</v>
      </c>
      <c r="L496" s="670" t="s">
        <v>3305</v>
      </c>
      <c r="M496" s="671" t="s">
        <v>3306</v>
      </c>
    </row>
    <row r="497" ht="73.5" spans="1:13">
      <c r="A497" s="655">
        <v>494</v>
      </c>
      <c r="B497" s="656" t="s">
        <v>3307</v>
      </c>
      <c r="C497" s="658" t="s">
        <v>2085</v>
      </c>
      <c r="D497" s="658" t="s">
        <v>2085</v>
      </c>
      <c r="E497" s="658" t="s">
        <v>2085</v>
      </c>
      <c r="F497" s="659" t="str">
        <f t="shared" si="7"/>
        <v>add_trait_leader 0 leader_trait_psionic</v>
      </c>
      <c r="G497" s="660" t="s">
        <v>2086</v>
      </c>
      <c r="H497" s="661" t="s">
        <v>2085</v>
      </c>
      <c r="I497" s="661" t="s">
        <v>2085</v>
      </c>
      <c r="J497" s="661" t="s">
        <v>2085</v>
      </c>
      <c r="K497" s="666" t="s">
        <v>2087</v>
      </c>
      <c r="L497" s="670" t="s">
        <v>3308</v>
      </c>
      <c r="M497" s="671" t="s">
        <v>3309</v>
      </c>
    </row>
    <row r="498" ht="73.5" spans="1:13">
      <c r="A498" s="655">
        <v>495</v>
      </c>
      <c r="B498" s="656" t="s">
        <v>3310</v>
      </c>
      <c r="C498" s="658" t="s">
        <v>2085</v>
      </c>
      <c r="D498" s="658" t="s">
        <v>2085</v>
      </c>
      <c r="E498" s="658" t="s">
        <v>2085</v>
      </c>
      <c r="F498" s="659" t="str">
        <f t="shared" si="7"/>
        <v>add_trait_leader 0 leader_trait_chosen</v>
      </c>
      <c r="G498" s="660" t="s">
        <v>2086</v>
      </c>
      <c r="H498" s="661" t="s">
        <v>2085</v>
      </c>
      <c r="I498" s="661" t="s">
        <v>2085</v>
      </c>
      <c r="J498" s="661" t="s">
        <v>2085</v>
      </c>
      <c r="K498" s="666" t="s">
        <v>2087</v>
      </c>
      <c r="L498" s="670" t="s">
        <v>3311</v>
      </c>
      <c r="M498" s="671" t="s">
        <v>3312</v>
      </c>
    </row>
    <row r="499" ht="63" spans="1:13">
      <c r="A499" s="655">
        <v>496</v>
      </c>
      <c r="B499" s="656" t="s">
        <v>3313</v>
      </c>
      <c r="C499" s="658" t="s">
        <v>2085</v>
      </c>
      <c r="D499" s="658" t="s">
        <v>2085</v>
      </c>
      <c r="E499" s="658" t="s">
        <v>2085</v>
      </c>
      <c r="F499" s="659" t="str">
        <f t="shared" si="7"/>
        <v>add_trait_leader 0 leader_trait_composer_chosen</v>
      </c>
      <c r="G499" s="660" t="s">
        <v>2086</v>
      </c>
      <c r="H499" s="661" t="s">
        <v>2085</v>
      </c>
      <c r="I499" s="661" t="s">
        <v>2085</v>
      </c>
      <c r="J499" s="661" t="s">
        <v>2085</v>
      </c>
      <c r="K499" s="666" t="s">
        <v>2087</v>
      </c>
      <c r="L499" s="670" t="s">
        <v>3314</v>
      </c>
      <c r="M499" s="671" t="s">
        <v>3315</v>
      </c>
    </row>
    <row r="500" ht="73.5" spans="1:13">
      <c r="A500" s="655">
        <v>497</v>
      </c>
      <c r="B500" s="656" t="s">
        <v>3316</v>
      </c>
      <c r="C500" s="658" t="s">
        <v>2085</v>
      </c>
      <c r="D500" s="658" t="s">
        <v>2085</v>
      </c>
      <c r="E500" s="658" t="s">
        <v>2085</v>
      </c>
      <c r="F500" s="659" t="str">
        <f t="shared" si="7"/>
        <v>add_trait_leader 0 leader_trait_instrument_chosen</v>
      </c>
      <c r="G500" s="660" t="s">
        <v>2086</v>
      </c>
      <c r="H500" s="661" t="s">
        <v>2085</v>
      </c>
      <c r="I500" s="661" t="s">
        <v>2085</v>
      </c>
      <c r="J500" s="661" t="s">
        <v>2085</v>
      </c>
      <c r="K500" s="666" t="s">
        <v>2087</v>
      </c>
      <c r="L500" s="670" t="s">
        <v>3317</v>
      </c>
      <c r="M500" s="671" t="s">
        <v>3318</v>
      </c>
    </row>
    <row r="501" ht="63" spans="1:13">
      <c r="A501" s="655">
        <v>498</v>
      </c>
      <c r="B501" s="656" t="s">
        <v>3319</v>
      </c>
      <c r="C501" s="658" t="s">
        <v>2085</v>
      </c>
      <c r="D501" s="658" t="s">
        <v>2085</v>
      </c>
      <c r="E501" s="658" t="s">
        <v>2085</v>
      </c>
      <c r="F501" s="659" t="str">
        <f t="shared" si="7"/>
        <v>add_trait_leader 0 leader_trait_eater_chosen</v>
      </c>
      <c r="G501" s="660" t="s">
        <v>2086</v>
      </c>
      <c r="H501" s="661" t="s">
        <v>2085</v>
      </c>
      <c r="I501" s="669"/>
      <c r="J501" s="661" t="s">
        <v>2085</v>
      </c>
      <c r="K501" s="666" t="s">
        <v>2087</v>
      </c>
      <c r="L501" s="670" t="s">
        <v>3320</v>
      </c>
      <c r="M501" s="671" t="s">
        <v>3321</v>
      </c>
    </row>
    <row r="502" ht="63" spans="1:13">
      <c r="A502" s="655">
        <v>499</v>
      </c>
      <c r="B502" s="656" t="s">
        <v>3322</v>
      </c>
      <c r="C502" s="658" t="s">
        <v>2085</v>
      </c>
      <c r="D502" s="658" t="s">
        <v>2085</v>
      </c>
      <c r="E502" s="658" t="s">
        <v>2085</v>
      </c>
      <c r="F502" s="659" t="str">
        <f t="shared" si="7"/>
        <v>add_trait_leader 0 leader_trait_whisperers_chosen</v>
      </c>
      <c r="G502" s="660" t="s">
        <v>2086</v>
      </c>
      <c r="H502" s="661" t="s">
        <v>2085</v>
      </c>
      <c r="I502" s="669"/>
      <c r="J502" s="661" t="s">
        <v>2085</v>
      </c>
      <c r="K502" s="666" t="s">
        <v>2087</v>
      </c>
      <c r="L502" s="670" t="s">
        <v>3323</v>
      </c>
      <c r="M502" s="671" t="s">
        <v>3324</v>
      </c>
    </row>
    <row r="503" ht="25.5" spans="1:13">
      <c r="A503" s="655">
        <v>500</v>
      </c>
      <c r="B503" s="656" t="s">
        <v>3325</v>
      </c>
      <c r="C503" s="657"/>
      <c r="D503" s="658" t="s">
        <v>2085</v>
      </c>
      <c r="E503" s="657"/>
      <c r="F503" s="659" t="str">
        <f t="shared" si="7"/>
        <v>add_trait_leader 0 leader_trait_mercenary_warrior</v>
      </c>
      <c r="G503" s="660" t="s">
        <v>2086</v>
      </c>
      <c r="H503" s="662"/>
      <c r="I503" s="669"/>
      <c r="J503" s="661" t="s">
        <v>2085</v>
      </c>
      <c r="K503" s="666" t="s">
        <v>2087</v>
      </c>
      <c r="L503" s="670" t="s">
        <v>3326</v>
      </c>
      <c r="M503" s="671" t="s">
        <v>3327</v>
      </c>
    </row>
    <row r="504" ht="22.5" spans="1:13">
      <c r="A504" s="655">
        <v>501</v>
      </c>
      <c r="B504" s="656" t="s">
        <v>1936</v>
      </c>
      <c r="C504" s="658" t="s">
        <v>2085</v>
      </c>
      <c r="D504" s="658" t="s">
        <v>2085</v>
      </c>
      <c r="E504" s="658" t="s">
        <v>2085</v>
      </c>
      <c r="F504" s="659" t="str">
        <f t="shared" si="7"/>
        <v>add_trait_leader 0 leader_trait_ruler_hive_mind</v>
      </c>
      <c r="G504" s="660" t="s">
        <v>2086</v>
      </c>
      <c r="H504" s="661" t="s">
        <v>2085</v>
      </c>
      <c r="I504" s="669"/>
      <c r="J504" s="661" t="s">
        <v>2085</v>
      </c>
      <c r="K504" s="666" t="s">
        <v>2087</v>
      </c>
      <c r="L504" s="670" t="s">
        <v>3328</v>
      </c>
      <c r="M504" s="671" t="s">
        <v>3329</v>
      </c>
    </row>
    <row r="505" ht="22.5" spans="1:13">
      <c r="A505" s="655">
        <v>502</v>
      </c>
      <c r="B505" s="656" t="s">
        <v>3330</v>
      </c>
      <c r="C505" s="658" t="s">
        <v>2085</v>
      </c>
      <c r="D505" s="658" t="s">
        <v>2085</v>
      </c>
      <c r="E505" s="658" t="s">
        <v>2085</v>
      </c>
      <c r="F505" s="659" t="str">
        <f t="shared" si="7"/>
        <v>add_trait_leader 0 leader_trait_ruler_great_khan</v>
      </c>
      <c r="G505" s="660" t="s">
        <v>2086</v>
      </c>
      <c r="H505" s="661" t="s">
        <v>2085</v>
      </c>
      <c r="I505" s="669"/>
      <c r="J505" s="661" t="s">
        <v>2085</v>
      </c>
      <c r="K505" s="666" t="s">
        <v>2087</v>
      </c>
      <c r="L505" s="670" t="s">
        <v>3331</v>
      </c>
      <c r="M505" s="671" t="s">
        <v>3332</v>
      </c>
    </row>
    <row r="506" ht="22.5" spans="1:13">
      <c r="A506" s="655">
        <v>503</v>
      </c>
      <c r="B506" s="656" t="s">
        <v>3333</v>
      </c>
      <c r="C506" s="658" t="s">
        <v>2085</v>
      </c>
      <c r="D506" s="658" t="s">
        <v>2085</v>
      </c>
      <c r="E506" s="658" t="s">
        <v>2085</v>
      </c>
      <c r="F506" s="659" t="str">
        <f t="shared" si="7"/>
        <v>add_trait_leader 0 leader_trait_ruler_machine_intelligence</v>
      </c>
      <c r="G506" s="660" t="s">
        <v>2086</v>
      </c>
      <c r="H506" s="661" t="s">
        <v>2085</v>
      </c>
      <c r="I506" s="669"/>
      <c r="J506" s="661" t="s">
        <v>2085</v>
      </c>
      <c r="K506" s="666" t="s">
        <v>2087</v>
      </c>
      <c r="L506" s="670" t="s">
        <v>3328</v>
      </c>
      <c r="M506" s="671" t="s">
        <v>3334</v>
      </c>
    </row>
    <row r="507" ht="84" spans="1:13">
      <c r="A507" s="655">
        <v>504</v>
      </c>
      <c r="B507" s="656" t="s">
        <v>3335</v>
      </c>
      <c r="C507" s="658" t="s">
        <v>2085</v>
      </c>
      <c r="D507" s="658" t="s">
        <v>2085</v>
      </c>
      <c r="E507" s="658" t="s">
        <v>2085</v>
      </c>
      <c r="F507" s="659" t="str">
        <f t="shared" si="7"/>
        <v>add_trait_leader 0 leader_trait_ancient_knowledge</v>
      </c>
      <c r="G507" s="660" t="s">
        <v>2086</v>
      </c>
      <c r="H507" s="662"/>
      <c r="I507" s="661" t="s">
        <v>2085</v>
      </c>
      <c r="J507" s="661" t="s">
        <v>2085</v>
      </c>
      <c r="K507" s="666" t="s">
        <v>2087</v>
      </c>
      <c r="L507" s="670" t="s">
        <v>3336</v>
      </c>
      <c r="M507" s="671" t="s">
        <v>3337</v>
      </c>
    </row>
    <row r="508" ht="25.5" spans="1:13">
      <c r="A508" s="655">
        <v>505</v>
      </c>
      <c r="B508" s="656" t="s">
        <v>3338</v>
      </c>
      <c r="C508" s="658"/>
      <c r="D508" s="658"/>
      <c r="E508" s="658"/>
      <c r="F508" s="659" t="str">
        <f t="shared" si="7"/>
        <v>add_trait_leader 0 leader_trait_hacked</v>
      </c>
      <c r="G508" s="660" t="s">
        <v>2315</v>
      </c>
      <c r="H508" s="662"/>
      <c r="I508" s="669"/>
      <c r="J508" s="661" t="s">
        <v>2085</v>
      </c>
      <c r="K508" s="666" t="s">
        <v>2087</v>
      </c>
      <c r="L508" s="670" t="s">
        <v>3339</v>
      </c>
      <c r="M508" s="671" t="s">
        <v>3340</v>
      </c>
    </row>
    <row r="509" ht="25.5" spans="1:13">
      <c r="A509" s="655">
        <v>506</v>
      </c>
      <c r="B509" s="656" t="s">
        <v>3341</v>
      </c>
      <c r="C509" s="658"/>
      <c r="D509" s="658"/>
      <c r="E509" s="658"/>
      <c r="F509" s="659" t="str">
        <f t="shared" si="7"/>
        <v>add_trait_leader 0 leader_trait_firewalled</v>
      </c>
      <c r="G509" s="660" t="s">
        <v>2086</v>
      </c>
      <c r="H509" s="662"/>
      <c r="I509" s="669"/>
      <c r="J509" s="661" t="s">
        <v>2085</v>
      </c>
      <c r="K509" s="666" t="s">
        <v>2087</v>
      </c>
      <c r="L509" s="670" t="s">
        <v>3342</v>
      </c>
      <c r="M509" s="671" t="s">
        <v>3343</v>
      </c>
    </row>
    <row r="510" ht="73.5" spans="1:13">
      <c r="A510" s="655">
        <v>507</v>
      </c>
      <c r="B510" s="656" t="s">
        <v>3344</v>
      </c>
      <c r="C510" s="658"/>
      <c r="D510" s="658"/>
      <c r="E510" s="658"/>
      <c r="F510" s="659" t="str">
        <f t="shared" si="7"/>
        <v>add_trait_leader 0 leader_trait_virtual</v>
      </c>
      <c r="G510" s="660" t="s">
        <v>2086</v>
      </c>
      <c r="H510" s="662"/>
      <c r="I510" s="661" t="s">
        <v>2085</v>
      </c>
      <c r="J510" s="661" t="s">
        <v>2085</v>
      </c>
      <c r="K510" s="666" t="s">
        <v>2087</v>
      </c>
      <c r="L510" s="670" t="s">
        <v>3345</v>
      </c>
      <c r="M510" s="671" t="s">
        <v>3346</v>
      </c>
    </row>
    <row r="511" ht="22.5" spans="1:13">
      <c r="A511" s="655">
        <v>508</v>
      </c>
      <c r="B511" s="656" t="s">
        <v>3347</v>
      </c>
      <c r="C511" s="658" t="s">
        <v>2085</v>
      </c>
      <c r="D511" s="657"/>
      <c r="E511" s="657"/>
      <c r="F511" s="659" t="str">
        <f t="shared" si="7"/>
        <v>add_trait_leader 0 leader_trait_principled</v>
      </c>
      <c r="G511" s="660" t="s">
        <v>2086</v>
      </c>
      <c r="H511" s="661" t="s">
        <v>2085</v>
      </c>
      <c r="I511" s="669"/>
      <c r="J511" s="669"/>
      <c r="K511" s="666" t="s">
        <v>2087</v>
      </c>
      <c r="L511" s="670" t="s">
        <v>3348</v>
      </c>
      <c r="M511" s="671" t="s">
        <v>3349</v>
      </c>
    </row>
    <row r="512" ht="22.5" spans="1:13">
      <c r="A512" s="655">
        <v>509</v>
      </c>
      <c r="B512" s="656"/>
      <c r="C512" s="658" t="s">
        <v>2085</v>
      </c>
      <c r="D512" s="657"/>
      <c r="E512" s="657"/>
      <c r="F512" s="659" t="str">
        <f t="shared" si="7"/>
        <v>add_trait_leader 0 leader_trait_principled_2</v>
      </c>
      <c r="G512" s="660" t="s">
        <v>2086</v>
      </c>
      <c r="H512" s="661" t="s">
        <v>2085</v>
      </c>
      <c r="I512" s="669"/>
      <c r="J512" s="669"/>
      <c r="K512" s="666" t="s">
        <v>2105</v>
      </c>
      <c r="L512" s="670" t="s">
        <v>3350</v>
      </c>
      <c r="M512" s="671" t="s">
        <v>3351</v>
      </c>
    </row>
    <row r="513" ht="22.5" spans="1:13">
      <c r="A513" s="655">
        <v>510</v>
      </c>
      <c r="B513" s="656" t="s">
        <v>3352</v>
      </c>
      <c r="C513" s="657"/>
      <c r="D513" s="658" t="s">
        <v>2085</v>
      </c>
      <c r="E513" s="657"/>
      <c r="F513" s="659" t="str">
        <f t="shared" si="7"/>
        <v>add_trait_leader 0 leader_trait_fleet_organizer</v>
      </c>
      <c r="G513" s="660" t="s">
        <v>2086</v>
      </c>
      <c r="H513" s="661" t="s">
        <v>2085</v>
      </c>
      <c r="I513" s="669"/>
      <c r="J513" s="669"/>
      <c r="K513" s="666" t="s">
        <v>2087</v>
      </c>
      <c r="L513" s="670" t="s">
        <v>3353</v>
      </c>
      <c r="M513" s="671" t="s">
        <v>3354</v>
      </c>
    </row>
    <row r="514" ht="22.5" spans="1:13">
      <c r="A514" s="655">
        <v>511</v>
      </c>
      <c r="B514" s="656"/>
      <c r="C514" s="657"/>
      <c r="D514" s="658" t="s">
        <v>2085</v>
      </c>
      <c r="E514" s="657"/>
      <c r="F514" s="659" t="str">
        <f t="shared" si="7"/>
        <v>add_trait_leader 0 leader_trait_fleet_organizer_2</v>
      </c>
      <c r="G514" s="660" t="s">
        <v>2086</v>
      </c>
      <c r="H514" s="661" t="s">
        <v>2085</v>
      </c>
      <c r="I514" s="669"/>
      <c r="J514" s="669"/>
      <c r="K514" s="666" t="s">
        <v>2105</v>
      </c>
      <c r="L514" s="670" t="s">
        <v>3355</v>
      </c>
      <c r="M514" s="671" t="s">
        <v>3356</v>
      </c>
    </row>
    <row r="515" ht="22.5" spans="1:13">
      <c r="A515" s="655">
        <v>512</v>
      </c>
      <c r="B515" s="656" t="s">
        <v>3357</v>
      </c>
      <c r="C515" s="658" t="s">
        <v>2085</v>
      </c>
      <c r="D515" s="657"/>
      <c r="E515" s="657"/>
      <c r="F515" s="659" t="str">
        <f t="shared" si="7"/>
        <v>add_trait_leader 0 leader_trait_spycraft</v>
      </c>
      <c r="G515" s="660" t="s">
        <v>2086</v>
      </c>
      <c r="H515" s="661" t="s">
        <v>2085</v>
      </c>
      <c r="I515" s="669"/>
      <c r="J515" s="669"/>
      <c r="K515" s="666" t="s">
        <v>2087</v>
      </c>
      <c r="L515" s="670" t="s">
        <v>3358</v>
      </c>
      <c r="M515" s="671" t="s">
        <v>3359</v>
      </c>
    </row>
    <row r="516" ht="22.5" spans="1:13">
      <c r="A516" s="655">
        <v>513</v>
      </c>
      <c r="B516" s="656"/>
      <c r="C516" s="658" t="s">
        <v>2085</v>
      </c>
      <c r="D516" s="657"/>
      <c r="E516" s="657"/>
      <c r="F516" s="659" t="str">
        <f t="shared" si="7"/>
        <v>add_trait_leader 0 leader_trait_spycraft_2</v>
      </c>
      <c r="G516" s="660" t="s">
        <v>2086</v>
      </c>
      <c r="H516" s="661" t="s">
        <v>2085</v>
      </c>
      <c r="I516" s="669"/>
      <c r="J516" s="669"/>
      <c r="K516" s="666" t="s">
        <v>2105</v>
      </c>
      <c r="L516" s="670" t="s">
        <v>3360</v>
      </c>
      <c r="M516" s="671" t="s">
        <v>3361</v>
      </c>
    </row>
    <row r="517" ht="22.5" spans="1:13">
      <c r="A517" s="655">
        <v>514</v>
      </c>
      <c r="B517" s="656" t="s">
        <v>3362</v>
      </c>
      <c r="C517" s="657"/>
      <c r="D517" s="657"/>
      <c r="E517" s="658" t="s">
        <v>2085</v>
      </c>
      <c r="F517" s="659" t="str">
        <f t="shared" si="7"/>
        <v>add_trait_leader 0 leader_trait_spark_of_genius</v>
      </c>
      <c r="G517" s="660" t="s">
        <v>2086</v>
      </c>
      <c r="H517" s="661" t="s">
        <v>2085</v>
      </c>
      <c r="I517" s="669"/>
      <c r="J517" s="669"/>
      <c r="K517" s="666" t="s">
        <v>2087</v>
      </c>
      <c r="L517" s="670" t="s">
        <v>3105</v>
      </c>
      <c r="M517" s="671" t="s">
        <v>3363</v>
      </c>
    </row>
    <row r="518" ht="22.5" spans="1:13">
      <c r="A518" s="655">
        <v>515</v>
      </c>
      <c r="B518" s="656"/>
      <c r="C518" s="657"/>
      <c r="D518" s="657"/>
      <c r="E518" s="658" t="s">
        <v>2085</v>
      </c>
      <c r="F518" s="659" t="str">
        <f t="shared" si="7"/>
        <v>add_trait_leader 0 leader_trait_spark_of_genius_2</v>
      </c>
      <c r="G518" s="660" t="s">
        <v>2086</v>
      </c>
      <c r="H518" s="661" t="s">
        <v>2085</v>
      </c>
      <c r="I518" s="669"/>
      <c r="J518" s="669"/>
      <c r="K518" s="666" t="s">
        <v>2105</v>
      </c>
      <c r="L518" s="670" t="s">
        <v>3107</v>
      </c>
      <c r="M518" s="671" t="s">
        <v>3364</v>
      </c>
    </row>
    <row r="519" ht="22.5" spans="1:13">
      <c r="A519" s="655">
        <v>516</v>
      </c>
      <c r="B519" s="656" t="s">
        <v>3365</v>
      </c>
      <c r="C519" s="658" t="s">
        <v>2085</v>
      </c>
      <c r="D519" s="657"/>
      <c r="E519" s="658" t="s">
        <v>2085</v>
      </c>
      <c r="F519" s="659" t="str">
        <f t="shared" si="7"/>
        <v>add_trait_leader 0 trait_ruler_industrialist</v>
      </c>
      <c r="G519" s="660" t="s">
        <v>2086</v>
      </c>
      <c r="H519" s="661" t="s">
        <v>2085</v>
      </c>
      <c r="I519" s="669"/>
      <c r="J519" s="669"/>
      <c r="K519" s="666" t="s">
        <v>2087</v>
      </c>
      <c r="L519" s="670" t="s">
        <v>3366</v>
      </c>
      <c r="M519" s="671" t="s">
        <v>3367</v>
      </c>
    </row>
    <row r="520" ht="22.5" spans="1:13">
      <c r="A520" s="655">
        <v>517</v>
      </c>
      <c r="B520" s="656"/>
      <c r="C520" s="658" t="s">
        <v>2085</v>
      </c>
      <c r="D520" s="657"/>
      <c r="E520" s="658" t="s">
        <v>2085</v>
      </c>
      <c r="F520" s="659" t="str">
        <f t="shared" ref="F520:F583" si="8">_xlfn.CONCAT($C$2," ",$G$2," ",M520)</f>
        <v>add_trait_leader 0 trait_ruler_industrialist_2</v>
      </c>
      <c r="G520" s="660" t="s">
        <v>2086</v>
      </c>
      <c r="H520" s="661" t="s">
        <v>2085</v>
      </c>
      <c r="I520" s="669"/>
      <c r="J520" s="669"/>
      <c r="K520" s="666" t="s">
        <v>2105</v>
      </c>
      <c r="L520" s="670" t="s">
        <v>3368</v>
      </c>
      <c r="M520" s="671" t="s">
        <v>3369</v>
      </c>
    </row>
    <row r="521" ht="22.5" spans="1:13">
      <c r="A521" s="655">
        <v>518</v>
      </c>
      <c r="B521" s="656" t="s">
        <v>3370</v>
      </c>
      <c r="C521" s="657"/>
      <c r="D521" s="658" t="s">
        <v>2085</v>
      </c>
      <c r="E521" s="657"/>
      <c r="F521" s="659" t="str">
        <f t="shared" si="8"/>
        <v>add_trait_leader 0 trait_ruler_warlike</v>
      </c>
      <c r="G521" s="660" t="s">
        <v>2086</v>
      </c>
      <c r="H521" s="661" t="s">
        <v>2085</v>
      </c>
      <c r="I521" s="669"/>
      <c r="J521" s="669"/>
      <c r="K521" s="666" t="s">
        <v>2087</v>
      </c>
      <c r="L521" s="670" t="s">
        <v>3371</v>
      </c>
      <c r="M521" s="671" t="s">
        <v>3372</v>
      </c>
    </row>
    <row r="522" ht="22.5" spans="1:13">
      <c r="A522" s="655">
        <v>519</v>
      </c>
      <c r="B522" s="656"/>
      <c r="C522" s="657"/>
      <c r="D522" s="658" t="s">
        <v>2085</v>
      </c>
      <c r="E522" s="657"/>
      <c r="F522" s="659" t="str">
        <f t="shared" si="8"/>
        <v>add_trait_leader 0 trait_ruler_warlike_2</v>
      </c>
      <c r="G522" s="660" t="s">
        <v>2086</v>
      </c>
      <c r="H522" s="661" t="s">
        <v>2085</v>
      </c>
      <c r="I522" s="669"/>
      <c r="J522" s="669"/>
      <c r="K522" s="666" t="s">
        <v>2105</v>
      </c>
      <c r="L522" s="670" t="s">
        <v>3373</v>
      </c>
      <c r="M522" s="671" t="s">
        <v>3374</v>
      </c>
    </row>
    <row r="523" ht="22.5" spans="1:13">
      <c r="A523" s="655">
        <v>520</v>
      </c>
      <c r="B523" s="656" t="s">
        <v>3375</v>
      </c>
      <c r="C523" s="658" t="s">
        <v>2085</v>
      </c>
      <c r="D523" s="658" t="s">
        <v>2085</v>
      </c>
      <c r="E523" s="658" t="s">
        <v>2085</v>
      </c>
      <c r="F523" s="659" t="str">
        <f t="shared" si="8"/>
        <v>add_trait_leader 0 trait_ruler_charismatic</v>
      </c>
      <c r="G523" s="660" t="s">
        <v>2086</v>
      </c>
      <c r="H523" s="661" t="s">
        <v>2085</v>
      </c>
      <c r="I523" s="669"/>
      <c r="J523" s="669"/>
      <c r="K523" s="666" t="s">
        <v>2087</v>
      </c>
      <c r="L523" s="670" t="s">
        <v>3376</v>
      </c>
      <c r="M523" s="671" t="s">
        <v>3377</v>
      </c>
    </row>
    <row r="524" ht="22.5" spans="1:13">
      <c r="A524" s="655">
        <v>521</v>
      </c>
      <c r="B524" s="656"/>
      <c r="C524" s="658" t="s">
        <v>2085</v>
      </c>
      <c r="D524" s="658" t="s">
        <v>2085</v>
      </c>
      <c r="E524" s="658" t="s">
        <v>2085</v>
      </c>
      <c r="F524" s="659" t="str">
        <f t="shared" si="8"/>
        <v>add_trait_leader 0 trait_ruler_charismatic_2</v>
      </c>
      <c r="G524" s="660" t="s">
        <v>2086</v>
      </c>
      <c r="H524" s="661" t="s">
        <v>2085</v>
      </c>
      <c r="I524" s="669"/>
      <c r="J524" s="669"/>
      <c r="K524" s="666" t="s">
        <v>2105</v>
      </c>
      <c r="L524" s="670" t="s">
        <v>3378</v>
      </c>
      <c r="M524" s="671" t="s">
        <v>3379</v>
      </c>
    </row>
    <row r="525" ht="22.5" spans="1:13">
      <c r="A525" s="655">
        <v>522</v>
      </c>
      <c r="B525" s="656" t="s">
        <v>3380</v>
      </c>
      <c r="C525" s="658" t="s">
        <v>2085</v>
      </c>
      <c r="D525" s="658" t="s">
        <v>2085</v>
      </c>
      <c r="E525" s="658" t="s">
        <v>2085</v>
      </c>
      <c r="F525" s="659" t="str">
        <f t="shared" si="8"/>
        <v>add_trait_leader 0 trait_ruler_feedback_loop</v>
      </c>
      <c r="G525" s="660" t="s">
        <v>2086</v>
      </c>
      <c r="H525" s="661" t="s">
        <v>2085</v>
      </c>
      <c r="I525" s="669"/>
      <c r="J525" s="669"/>
      <c r="K525" s="666" t="s">
        <v>2087</v>
      </c>
      <c r="L525" s="670" t="s">
        <v>3381</v>
      </c>
      <c r="M525" s="671" t="s">
        <v>3382</v>
      </c>
    </row>
    <row r="526" ht="22.5" spans="1:13">
      <c r="A526" s="655">
        <v>523</v>
      </c>
      <c r="B526" s="656"/>
      <c r="C526" s="658" t="s">
        <v>2085</v>
      </c>
      <c r="D526" s="658" t="s">
        <v>2085</v>
      </c>
      <c r="E526" s="658" t="s">
        <v>2085</v>
      </c>
      <c r="F526" s="659" t="str">
        <f t="shared" si="8"/>
        <v>add_trait_leader 0 trait_ruler_feedback_loop_2</v>
      </c>
      <c r="G526" s="660" t="s">
        <v>2086</v>
      </c>
      <c r="H526" s="661" t="s">
        <v>2085</v>
      </c>
      <c r="I526" s="669"/>
      <c r="J526" s="669"/>
      <c r="K526" s="666" t="s">
        <v>2105</v>
      </c>
      <c r="L526" s="670" t="s">
        <v>3383</v>
      </c>
      <c r="M526" s="671" t="s">
        <v>3384</v>
      </c>
    </row>
    <row r="527" ht="22.5" spans="1:13">
      <c r="A527" s="655">
        <v>524</v>
      </c>
      <c r="B527" s="656" t="s">
        <v>3385</v>
      </c>
      <c r="C527" s="658" t="s">
        <v>2085</v>
      </c>
      <c r="D527" s="658" t="s">
        <v>2085</v>
      </c>
      <c r="E527" s="658" t="s">
        <v>2085</v>
      </c>
      <c r="F527" s="659" t="str">
        <f t="shared" si="8"/>
        <v>add_trait_leader 0 trait_ruler_logistic_understanding</v>
      </c>
      <c r="G527" s="660" t="s">
        <v>2086</v>
      </c>
      <c r="H527" s="661" t="s">
        <v>2085</v>
      </c>
      <c r="I527" s="669"/>
      <c r="J527" s="669"/>
      <c r="K527" s="666" t="s">
        <v>2087</v>
      </c>
      <c r="L527" s="670" t="s">
        <v>3386</v>
      </c>
      <c r="M527" s="671" t="s">
        <v>3387</v>
      </c>
    </row>
    <row r="528" ht="22.5" spans="1:13">
      <c r="A528" s="655">
        <v>525</v>
      </c>
      <c r="B528" s="656"/>
      <c r="C528" s="658" t="s">
        <v>2085</v>
      </c>
      <c r="D528" s="658" t="s">
        <v>2085</v>
      </c>
      <c r="E528" s="658" t="s">
        <v>2085</v>
      </c>
      <c r="F528" s="659" t="str">
        <f t="shared" si="8"/>
        <v>add_trait_leader 0 trait_ruler_logistic_understanding_2</v>
      </c>
      <c r="G528" s="660" t="s">
        <v>2086</v>
      </c>
      <c r="H528" s="661" t="s">
        <v>2085</v>
      </c>
      <c r="I528" s="669"/>
      <c r="J528" s="669"/>
      <c r="K528" s="666" t="s">
        <v>2105</v>
      </c>
      <c r="L528" s="670" t="s">
        <v>3388</v>
      </c>
      <c r="M528" s="671" t="s">
        <v>3389</v>
      </c>
    </row>
    <row r="529" ht="22.5" spans="1:13">
      <c r="A529" s="655">
        <v>526</v>
      </c>
      <c r="B529" s="656" t="s">
        <v>3390</v>
      </c>
      <c r="C529" s="658" t="s">
        <v>2085</v>
      </c>
      <c r="D529" s="658" t="s">
        <v>2085</v>
      </c>
      <c r="E529" s="658" t="s">
        <v>2085</v>
      </c>
      <c r="F529" s="659" t="str">
        <f t="shared" si="8"/>
        <v>add_trait_leader 0 trait_ruler_eye_for_talent</v>
      </c>
      <c r="G529" s="660" t="s">
        <v>2086</v>
      </c>
      <c r="H529" s="661" t="s">
        <v>2085</v>
      </c>
      <c r="I529" s="669"/>
      <c r="J529" s="669"/>
      <c r="K529" s="666" t="s">
        <v>2087</v>
      </c>
      <c r="L529" s="670" t="s">
        <v>3391</v>
      </c>
      <c r="M529" s="671" t="s">
        <v>3392</v>
      </c>
    </row>
    <row r="530" ht="22.5" spans="1:13">
      <c r="A530" s="655">
        <v>527</v>
      </c>
      <c r="B530" s="656"/>
      <c r="C530" s="658" t="s">
        <v>2085</v>
      </c>
      <c r="D530" s="658" t="s">
        <v>2085</v>
      </c>
      <c r="E530" s="658" t="s">
        <v>2085</v>
      </c>
      <c r="F530" s="659" t="str">
        <f t="shared" si="8"/>
        <v>add_trait_leader 0 trait_ruler_eye_for_talent_2</v>
      </c>
      <c r="G530" s="660" t="s">
        <v>2086</v>
      </c>
      <c r="H530" s="661" t="s">
        <v>2085</v>
      </c>
      <c r="I530" s="669"/>
      <c r="J530" s="669"/>
      <c r="K530" s="666" t="s">
        <v>2105</v>
      </c>
      <c r="L530" s="670" t="s">
        <v>3393</v>
      </c>
      <c r="M530" s="671" t="s">
        <v>3394</v>
      </c>
    </row>
    <row r="531" ht="52.5" spans="1:13">
      <c r="A531" s="655">
        <v>528</v>
      </c>
      <c r="B531" s="656" t="s">
        <v>2060</v>
      </c>
      <c r="C531" s="658" t="s">
        <v>2085</v>
      </c>
      <c r="D531" s="658" t="s">
        <v>2085</v>
      </c>
      <c r="E531" s="658" t="s">
        <v>2085</v>
      </c>
      <c r="F531" s="659" t="str">
        <f t="shared" si="8"/>
        <v>add_trait_leader 0 leader_trait_brainslug</v>
      </c>
      <c r="G531" s="660" t="s">
        <v>2086</v>
      </c>
      <c r="H531" s="661" t="s">
        <v>2085</v>
      </c>
      <c r="I531" s="661" t="s">
        <v>2085</v>
      </c>
      <c r="J531" s="661" t="s">
        <v>2085</v>
      </c>
      <c r="K531" s="666" t="s">
        <v>2087</v>
      </c>
      <c r="L531" s="670" t="s">
        <v>3395</v>
      </c>
      <c r="M531" s="671" t="s">
        <v>3396</v>
      </c>
    </row>
    <row r="532" ht="25.5" spans="1:13">
      <c r="A532" s="655">
        <v>529</v>
      </c>
      <c r="B532" s="656" t="s">
        <v>3397</v>
      </c>
      <c r="C532" s="675"/>
      <c r="D532" s="658" t="s">
        <v>2085</v>
      </c>
      <c r="E532" s="675"/>
      <c r="F532" s="659" t="str">
        <f t="shared" si="8"/>
        <v>add_trait_leader 0 leader_trait_admiral_hells_heart</v>
      </c>
      <c r="G532" s="660" t="s">
        <v>2290</v>
      </c>
      <c r="H532" s="662"/>
      <c r="I532" s="669"/>
      <c r="J532" s="661" t="s">
        <v>2085</v>
      </c>
      <c r="K532" s="666" t="s">
        <v>2087</v>
      </c>
      <c r="L532" s="670" t="s">
        <v>3398</v>
      </c>
      <c r="M532" s="671" t="s">
        <v>3399</v>
      </c>
    </row>
    <row r="533" ht="22.5" spans="1:13">
      <c r="A533" s="655">
        <v>530</v>
      </c>
      <c r="B533" s="656" t="s">
        <v>3400</v>
      </c>
      <c r="C533" s="675"/>
      <c r="D533" s="658" t="s">
        <v>2085</v>
      </c>
      <c r="E533" s="675"/>
      <c r="F533" s="659" t="str">
        <f t="shared" si="8"/>
        <v>add_trait_leader 0 leader_trait_admiral_warform</v>
      </c>
      <c r="G533" s="660" t="s">
        <v>2290</v>
      </c>
      <c r="H533" s="661" t="s">
        <v>2085</v>
      </c>
      <c r="I533" s="669"/>
      <c r="J533" s="661" t="s">
        <v>2085</v>
      </c>
      <c r="K533" s="666" t="s">
        <v>2087</v>
      </c>
      <c r="L533" s="670" t="s">
        <v>3401</v>
      </c>
      <c r="M533" s="671" t="s">
        <v>3402</v>
      </c>
    </row>
    <row r="534" ht="22.5" spans="1:13">
      <c r="A534" s="655">
        <v>531</v>
      </c>
      <c r="B534" s="656" t="s">
        <v>3403</v>
      </c>
      <c r="C534" s="675"/>
      <c r="D534" s="658" t="s">
        <v>2085</v>
      </c>
      <c r="E534" s="675"/>
      <c r="F534" s="659" t="str">
        <f t="shared" si="8"/>
        <v>add_trait_leader 0 leader_trait_admiral_warform_node</v>
      </c>
      <c r="G534" s="660" t="s">
        <v>2290</v>
      </c>
      <c r="H534" s="661" t="s">
        <v>2085</v>
      </c>
      <c r="I534" s="669"/>
      <c r="J534" s="661" t="s">
        <v>2085</v>
      </c>
      <c r="K534" s="666" t="s">
        <v>2087</v>
      </c>
      <c r="L534" s="670" t="s">
        <v>3401</v>
      </c>
      <c r="M534" s="671" t="s">
        <v>3404</v>
      </c>
    </row>
    <row r="535" ht="52.5" spans="1:13">
      <c r="A535" s="655">
        <v>532</v>
      </c>
      <c r="B535" s="656" t="s">
        <v>3405</v>
      </c>
      <c r="C535" s="658" t="s">
        <v>2085</v>
      </c>
      <c r="D535" s="675"/>
      <c r="E535" s="675"/>
      <c r="F535" s="659" t="str">
        <f t="shared" si="8"/>
        <v>add_trait_leader 0 leader_trait_governor_gray</v>
      </c>
      <c r="G535" s="660" t="s">
        <v>2290</v>
      </c>
      <c r="H535" s="662"/>
      <c r="I535" s="661" t="s">
        <v>2085</v>
      </c>
      <c r="J535" s="661" t="s">
        <v>2085</v>
      </c>
      <c r="K535" s="666" t="s">
        <v>2087</v>
      </c>
      <c r="L535" s="670" t="s">
        <v>3406</v>
      </c>
      <c r="M535" s="671" t="s">
        <v>3407</v>
      </c>
    </row>
    <row r="536" ht="52.5" spans="1:13">
      <c r="A536" s="655">
        <v>533</v>
      </c>
      <c r="B536" s="656" t="s">
        <v>2488</v>
      </c>
      <c r="C536" s="658" t="s">
        <v>2085</v>
      </c>
      <c r="D536" s="675"/>
      <c r="E536" s="675"/>
      <c r="F536" s="659" t="str">
        <f t="shared" si="8"/>
        <v>add_trait_leader 0 leader_trait_govenor_caretaker</v>
      </c>
      <c r="G536" s="660" t="s">
        <v>2290</v>
      </c>
      <c r="H536" s="661" t="s">
        <v>2085</v>
      </c>
      <c r="I536" s="661" t="s">
        <v>2085</v>
      </c>
      <c r="J536" s="661" t="s">
        <v>2085</v>
      </c>
      <c r="K536" s="666" t="s">
        <v>2087</v>
      </c>
      <c r="L536" s="670" t="s">
        <v>3406</v>
      </c>
      <c r="M536" s="671" t="s">
        <v>3408</v>
      </c>
    </row>
    <row r="537" ht="22.5" spans="1:13">
      <c r="A537" s="655">
        <v>534</v>
      </c>
      <c r="B537" s="656" t="s">
        <v>3409</v>
      </c>
      <c r="C537" s="658" t="s">
        <v>2085</v>
      </c>
      <c r="D537" s="675"/>
      <c r="E537" s="675"/>
      <c r="F537" s="659" t="str">
        <f t="shared" si="8"/>
        <v>add_trait_leader 0 leader_trait_govenor_caretaker_node</v>
      </c>
      <c r="G537" s="660" t="s">
        <v>2290</v>
      </c>
      <c r="H537" s="661" t="s">
        <v>2085</v>
      </c>
      <c r="I537" s="669"/>
      <c r="J537" s="661" t="s">
        <v>2085</v>
      </c>
      <c r="K537" s="666" t="s">
        <v>2087</v>
      </c>
      <c r="L537" s="670" t="s">
        <v>3410</v>
      </c>
      <c r="M537" s="671" t="s">
        <v>3411</v>
      </c>
    </row>
    <row r="538" ht="25.5" spans="1:13">
      <c r="A538" s="655">
        <v>535</v>
      </c>
      <c r="B538" s="656" t="s">
        <v>3412</v>
      </c>
      <c r="C538" s="675"/>
      <c r="D538" s="658" t="s">
        <v>2085</v>
      </c>
      <c r="E538" s="675"/>
      <c r="F538" s="659" t="str">
        <f t="shared" si="8"/>
        <v>add_trait_leader 0 leader_trait_caravan_counter</v>
      </c>
      <c r="G538" s="660" t="s">
        <v>2086</v>
      </c>
      <c r="H538" s="662"/>
      <c r="I538" s="669"/>
      <c r="J538" s="661" t="s">
        <v>2085</v>
      </c>
      <c r="K538" s="666" t="s">
        <v>2087</v>
      </c>
      <c r="L538" s="670" t="s">
        <v>3413</v>
      </c>
      <c r="M538" s="671" t="s">
        <v>3414</v>
      </c>
    </row>
    <row r="539" ht="25.5" spans="1:13">
      <c r="A539" s="655">
        <v>536</v>
      </c>
      <c r="B539" s="656" t="s">
        <v>3415</v>
      </c>
      <c r="C539" s="658" t="s">
        <v>2085</v>
      </c>
      <c r="D539" s="675"/>
      <c r="E539" s="675"/>
      <c r="F539" s="659" t="str">
        <f t="shared" si="8"/>
        <v>add_trait_leader 0 leader_trait_waste_management_specialist</v>
      </c>
      <c r="G539" s="660" t="s">
        <v>2086</v>
      </c>
      <c r="H539" s="662"/>
      <c r="I539" s="661" t="s">
        <v>2085</v>
      </c>
      <c r="J539" s="661" t="s">
        <v>2085</v>
      </c>
      <c r="K539" s="666" t="s">
        <v>2087</v>
      </c>
      <c r="L539" s="670" t="s">
        <v>3416</v>
      </c>
      <c r="M539" s="671" t="s">
        <v>3417</v>
      </c>
    </row>
    <row r="540" ht="25.5" spans="1:13">
      <c r="A540" s="655">
        <v>537</v>
      </c>
      <c r="B540" s="656" t="s">
        <v>3418</v>
      </c>
      <c r="C540" s="658" t="s">
        <v>2085</v>
      </c>
      <c r="D540" s="675"/>
      <c r="E540" s="675"/>
      <c r="F540" s="659" t="str">
        <f t="shared" si="8"/>
        <v>add_trait_leader 0 leader_trait_nuumismatic_priest</v>
      </c>
      <c r="G540" s="660" t="s">
        <v>2086</v>
      </c>
      <c r="H540" s="662"/>
      <c r="I540" s="661" t="s">
        <v>2085</v>
      </c>
      <c r="J540" s="661" t="s">
        <v>2085</v>
      </c>
      <c r="K540" s="666" t="s">
        <v>2087</v>
      </c>
      <c r="L540" s="670" t="s">
        <v>3419</v>
      </c>
      <c r="M540" s="671" t="s">
        <v>3420</v>
      </c>
    </row>
    <row r="541" ht="25.5" spans="1:13">
      <c r="A541" s="655">
        <v>538</v>
      </c>
      <c r="B541" s="672" t="s">
        <v>3421</v>
      </c>
      <c r="C541" s="675"/>
      <c r="D541" s="675"/>
      <c r="E541" s="658" t="s">
        <v>2085</v>
      </c>
      <c r="F541" s="659" t="str">
        <f t="shared" si="8"/>
        <v>add_trait_leader 0 leader_trait_traumatized</v>
      </c>
      <c r="G541" s="660" t="s">
        <v>2086</v>
      </c>
      <c r="H541" s="662"/>
      <c r="I541" s="669"/>
      <c r="J541" s="661" t="s">
        <v>2085</v>
      </c>
      <c r="K541" s="666" t="s">
        <v>2087</v>
      </c>
      <c r="L541" s="670" t="s">
        <v>3422</v>
      </c>
      <c r="M541" s="671" t="s">
        <v>3423</v>
      </c>
    </row>
    <row r="542" ht="25.5" spans="1:13">
      <c r="A542" s="655">
        <v>539</v>
      </c>
      <c r="B542" s="672"/>
      <c r="C542" s="675"/>
      <c r="D542" s="675"/>
      <c r="E542" s="658" t="s">
        <v>2085</v>
      </c>
      <c r="F542" s="659" t="str">
        <f t="shared" si="8"/>
        <v>add_trait_leader 0 leader_trait_traumatized_2</v>
      </c>
      <c r="G542" s="660" t="s">
        <v>2086</v>
      </c>
      <c r="H542" s="662"/>
      <c r="I542" s="669"/>
      <c r="J542" s="661" t="s">
        <v>2085</v>
      </c>
      <c r="K542" s="666" t="s">
        <v>2105</v>
      </c>
      <c r="L542" s="670" t="s">
        <v>3424</v>
      </c>
      <c r="M542" s="671" t="s">
        <v>3425</v>
      </c>
    </row>
    <row r="543" ht="25.5" spans="1:13">
      <c r="A543" s="655">
        <v>540</v>
      </c>
      <c r="B543" s="672" t="s">
        <v>3426</v>
      </c>
      <c r="C543" s="675"/>
      <c r="D543" s="675"/>
      <c r="E543" s="658" t="s">
        <v>2085</v>
      </c>
      <c r="F543" s="659" t="str">
        <f t="shared" si="8"/>
        <v>add_trait_leader 0 leader_trait_maimed</v>
      </c>
      <c r="G543" s="660" t="s">
        <v>2086</v>
      </c>
      <c r="H543" s="662"/>
      <c r="I543" s="669"/>
      <c r="J543" s="661" t="s">
        <v>2085</v>
      </c>
      <c r="K543" s="666" t="s">
        <v>2087</v>
      </c>
      <c r="L543" s="670" t="s">
        <v>3427</v>
      </c>
      <c r="M543" s="671" t="s">
        <v>3428</v>
      </c>
    </row>
    <row r="544" ht="25.5" spans="1:13">
      <c r="A544" s="655">
        <v>541</v>
      </c>
      <c r="B544" s="656" t="s">
        <v>3429</v>
      </c>
      <c r="C544" s="675"/>
      <c r="D544" s="675"/>
      <c r="E544" s="658" t="s">
        <v>2085</v>
      </c>
      <c r="F544" s="659" t="str">
        <f t="shared" si="8"/>
        <v>add_trait_leader 0 leader_trait_inspired_archaeologist</v>
      </c>
      <c r="G544" s="660" t="s">
        <v>2086</v>
      </c>
      <c r="H544" s="662"/>
      <c r="I544" s="669"/>
      <c r="J544" s="661" t="s">
        <v>2085</v>
      </c>
      <c r="K544" s="666" t="s">
        <v>2087</v>
      </c>
      <c r="L544" s="670" t="s">
        <v>3430</v>
      </c>
      <c r="M544" s="671" t="s">
        <v>3431</v>
      </c>
    </row>
    <row r="545" ht="22.5" spans="1:13">
      <c r="A545" s="655">
        <v>542</v>
      </c>
      <c r="B545" s="656" t="s">
        <v>3432</v>
      </c>
      <c r="C545" s="675"/>
      <c r="D545" s="675"/>
      <c r="E545" s="658" t="s">
        <v>2085</v>
      </c>
      <c r="F545" s="659" t="str">
        <f t="shared" si="8"/>
        <v>add_trait_leader 0 leader_trait_inspired_researcher</v>
      </c>
      <c r="G545" s="660" t="s">
        <v>2086</v>
      </c>
      <c r="H545" s="661" t="s">
        <v>2085</v>
      </c>
      <c r="I545" s="669"/>
      <c r="J545" s="661" t="s">
        <v>2085</v>
      </c>
      <c r="K545" s="666" t="s">
        <v>2087</v>
      </c>
      <c r="L545" s="670" t="s">
        <v>3433</v>
      </c>
      <c r="M545" s="671" t="s">
        <v>3434</v>
      </c>
    </row>
    <row r="546" ht="25.5" spans="1:13">
      <c r="A546" s="655">
        <v>543</v>
      </c>
      <c r="B546" s="656" t="s">
        <v>3435</v>
      </c>
      <c r="C546" s="675"/>
      <c r="D546" s="675"/>
      <c r="E546" s="658" t="s">
        <v>2085</v>
      </c>
      <c r="F546" s="659" t="str">
        <f t="shared" si="8"/>
        <v>add_trait_leader 0 leader_trait_inspired_surveyor</v>
      </c>
      <c r="G546" s="660" t="s">
        <v>2086</v>
      </c>
      <c r="H546" s="662"/>
      <c r="I546" s="669"/>
      <c r="J546" s="661" t="s">
        <v>2085</v>
      </c>
      <c r="K546" s="666" t="s">
        <v>2087</v>
      </c>
      <c r="L546" s="670" t="s">
        <v>3436</v>
      </c>
      <c r="M546" s="671" t="s">
        <v>3437</v>
      </c>
    </row>
    <row r="547" ht="31.5" spans="1:13">
      <c r="A547" s="655">
        <v>544</v>
      </c>
      <c r="B547" s="656" t="s">
        <v>3438</v>
      </c>
      <c r="C547" s="658" t="s">
        <v>2085</v>
      </c>
      <c r="D547" s="675"/>
      <c r="E547" s="675"/>
      <c r="F547" s="659" t="str">
        <f t="shared" si="8"/>
        <v>add_trait_leader 0 leader_trait_governor_oracle</v>
      </c>
      <c r="G547" s="660" t="s">
        <v>2086</v>
      </c>
      <c r="H547" s="662"/>
      <c r="I547" s="661" t="s">
        <v>2085</v>
      </c>
      <c r="J547" s="661" t="s">
        <v>2085</v>
      </c>
      <c r="K547" s="666" t="s">
        <v>2087</v>
      </c>
      <c r="L547" s="670" t="s">
        <v>3439</v>
      </c>
      <c r="M547" s="671" t="s">
        <v>3440</v>
      </c>
    </row>
    <row r="548" ht="25.5" spans="1:13">
      <c r="A548" s="655">
        <v>545</v>
      </c>
      <c r="B548" s="656" t="s">
        <v>3441</v>
      </c>
      <c r="C548" s="657"/>
      <c r="D548" s="658" t="s">
        <v>2085</v>
      </c>
      <c r="E548" s="657"/>
      <c r="F548" s="659" t="str">
        <f t="shared" si="8"/>
        <v>add_trait_leader 0 leader_trait_bulwark_watcher</v>
      </c>
      <c r="G548" s="660" t="s">
        <v>2086</v>
      </c>
      <c r="H548" s="662"/>
      <c r="I548" s="669"/>
      <c r="J548" s="661" t="s">
        <v>2085</v>
      </c>
      <c r="K548" s="666" t="s">
        <v>2087</v>
      </c>
      <c r="L548" s="670" t="s">
        <v>3442</v>
      </c>
      <c r="M548" s="671" t="s">
        <v>3443</v>
      </c>
    </row>
    <row r="549" ht="25.5" spans="1:13">
      <c r="A549" s="655">
        <v>546</v>
      </c>
      <c r="B549" s="656" t="s">
        <v>3444</v>
      </c>
      <c r="C549" s="657"/>
      <c r="D549" s="658" t="s">
        <v>2085</v>
      </c>
      <c r="E549" s="657"/>
      <c r="F549" s="659" t="str">
        <f t="shared" si="8"/>
        <v>add_trait_leader 0 leader_trait_bulwark_retaliator</v>
      </c>
      <c r="G549" s="660" t="s">
        <v>2086</v>
      </c>
      <c r="H549" s="662"/>
      <c r="I549" s="669"/>
      <c r="J549" s="661" t="s">
        <v>2085</v>
      </c>
      <c r="K549" s="666" t="s">
        <v>2087</v>
      </c>
      <c r="L549" s="670" t="s">
        <v>3445</v>
      </c>
      <c r="M549" s="671" t="s">
        <v>3446</v>
      </c>
    </row>
    <row r="550" ht="25.5" spans="1:13">
      <c r="A550" s="655">
        <v>547</v>
      </c>
      <c r="B550" s="656" t="s">
        <v>3447</v>
      </c>
      <c r="C550" s="657"/>
      <c r="D550" s="658" t="s">
        <v>2085</v>
      </c>
      <c r="E550" s="657"/>
      <c r="F550" s="659" t="str">
        <f t="shared" si="8"/>
        <v>add_trait_leader 0 leader_trait_bulwark_sentinel</v>
      </c>
      <c r="G550" s="660" t="s">
        <v>2086</v>
      </c>
      <c r="H550" s="662"/>
      <c r="I550" s="669"/>
      <c r="J550" s="661" t="s">
        <v>2085</v>
      </c>
      <c r="K550" s="666" t="s">
        <v>2087</v>
      </c>
      <c r="L550" s="670" t="s">
        <v>3448</v>
      </c>
      <c r="M550" s="671" t="s">
        <v>3449</v>
      </c>
    </row>
    <row r="551" ht="25.5" spans="1:13">
      <c r="A551" s="655">
        <v>548</v>
      </c>
      <c r="B551" s="656" t="s">
        <v>3450</v>
      </c>
      <c r="C551" s="657"/>
      <c r="D551" s="657"/>
      <c r="E551" s="658" t="s">
        <v>2085</v>
      </c>
      <c r="F551" s="659" t="str">
        <f t="shared" si="8"/>
        <v>add_trait_leader 0 leader_trait_scholarium_investigator</v>
      </c>
      <c r="G551" s="660" t="s">
        <v>2086</v>
      </c>
      <c r="H551" s="662"/>
      <c r="I551" s="661" t="s">
        <v>2085</v>
      </c>
      <c r="J551" s="661" t="s">
        <v>2085</v>
      </c>
      <c r="K551" s="666" t="s">
        <v>2087</v>
      </c>
      <c r="L551" s="670" t="s">
        <v>3451</v>
      </c>
      <c r="M551" s="671" t="s">
        <v>3452</v>
      </c>
    </row>
    <row r="552" ht="25.5" spans="1:13">
      <c r="A552" s="655">
        <v>549</v>
      </c>
      <c r="B552" s="656" t="s">
        <v>3453</v>
      </c>
      <c r="C552" s="657"/>
      <c r="D552" s="657"/>
      <c r="E552" s="658" t="s">
        <v>2085</v>
      </c>
      <c r="F552" s="659" t="str">
        <f t="shared" si="8"/>
        <v>add_trait_leader 0 leader_trait_scholarium_explorer</v>
      </c>
      <c r="G552" s="660" t="s">
        <v>2086</v>
      </c>
      <c r="H552" s="662"/>
      <c r="I552" s="669"/>
      <c r="J552" s="661" t="s">
        <v>2085</v>
      </c>
      <c r="K552" s="666" t="s">
        <v>2087</v>
      </c>
      <c r="L552" s="670" t="s">
        <v>3002</v>
      </c>
      <c r="M552" s="671" t="s">
        <v>3454</v>
      </c>
    </row>
    <row r="553" ht="25.5" spans="1:13">
      <c r="A553" s="655">
        <v>550</v>
      </c>
      <c r="B553" s="656" t="s">
        <v>3455</v>
      </c>
      <c r="C553" s="657"/>
      <c r="D553" s="657"/>
      <c r="E553" s="658" t="s">
        <v>2085</v>
      </c>
      <c r="F553" s="659" t="str">
        <f t="shared" si="8"/>
        <v>add_trait_leader 0 leader_trait_scholarium_observer</v>
      </c>
      <c r="G553" s="660" t="s">
        <v>2086</v>
      </c>
      <c r="H553" s="662"/>
      <c r="I553" s="669"/>
      <c r="J553" s="661" t="s">
        <v>2085</v>
      </c>
      <c r="K553" s="666" t="s">
        <v>2087</v>
      </c>
      <c r="L553" s="670" t="s">
        <v>3456</v>
      </c>
      <c r="M553" s="671" t="s">
        <v>3457</v>
      </c>
    </row>
    <row r="554" ht="25.5" spans="1:13">
      <c r="A554" s="655">
        <v>551</v>
      </c>
      <c r="B554" s="656" t="s">
        <v>3458</v>
      </c>
      <c r="C554" s="658" t="s">
        <v>2085</v>
      </c>
      <c r="D554" s="657"/>
      <c r="E554" s="657"/>
      <c r="F554" s="659" t="str">
        <f t="shared" si="8"/>
        <v>add_trait_leader 0 leader_trait_prospectorium_extractor</v>
      </c>
      <c r="G554" s="660" t="s">
        <v>2086</v>
      </c>
      <c r="H554" s="662"/>
      <c r="I554" s="661" t="s">
        <v>2085</v>
      </c>
      <c r="J554" s="661" t="s">
        <v>2085</v>
      </c>
      <c r="K554" s="666" t="s">
        <v>2087</v>
      </c>
      <c r="L554" s="670" t="s">
        <v>3459</v>
      </c>
      <c r="M554" s="671" t="s">
        <v>3460</v>
      </c>
    </row>
    <row r="555" ht="25.5" spans="1:13">
      <c r="A555" s="655">
        <v>552</v>
      </c>
      <c r="B555" s="656" t="s">
        <v>3461</v>
      </c>
      <c r="C555" s="658" t="s">
        <v>2085</v>
      </c>
      <c r="D555" s="657"/>
      <c r="E555" s="657"/>
      <c r="F555" s="659" t="str">
        <f t="shared" si="8"/>
        <v>add_trait_leader 0 leader_trait_prospectorium_optimizer</v>
      </c>
      <c r="G555" s="660" t="s">
        <v>2086</v>
      </c>
      <c r="H555" s="662"/>
      <c r="I555" s="661" t="s">
        <v>2085</v>
      </c>
      <c r="J555" s="661" t="s">
        <v>2085</v>
      </c>
      <c r="K555" s="666" t="s">
        <v>2087</v>
      </c>
      <c r="L555" s="670" t="s">
        <v>3462</v>
      </c>
      <c r="M555" s="671" t="s">
        <v>3463</v>
      </c>
    </row>
    <row r="556" ht="25.5" spans="1:13">
      <c r="A556" s="655">
        <v>553</v>
      </c>
      <c r="B556" s="656" t="s">
        <v>3464</v>
      </c>
      <c r="C556" s="658" t="s">
        <v>2085</v>
      </c>
      <c r="D556" s="657"/>
      <c r="E556" s="657"/>
      <c r="F556" s="659" t="str">
        <f t="shared" si="8"/>
        <v>add_trait_leader 0 leader_trait_prospectorium_refiner</v>
      </c>
      <c r="G556" s="660" t="s">
        <v>2086</v>
      </c>
      <c r="H556" s="662"/>
      <c r="I556" s="661" t="s">
        <v>2085</v>
      </c>
      <c r="J556" s="661" t="s">
        <v>2085</v>
      </c>
      <c r="K556" s="666" t="s">
        <v>2087</v>
      </c>
      <c r="L556" s="670" t="s">
        <v>3465</v>
      </c>
      <c r="M556" s="671" t="s">
        <v>3466</v>
      </c>
    </row>
    <row r="557" ht="25.5" spans="1:13">
      <c r="A557" s="655">
        <v>554</v>
      </c>
      <c r="B557" s="656" t="s">
        <v>3467</v>
      </c>
      <c r="C557" s="657"/>
      <c r="D557" s="658" t="s">
        <v>2085</v>
      </c>
      <c r="E557" s="657"/>
      <c r="F557" s="659" t="str">
        <f t="shared" si="8"/>
        <v>add_trait_leader 0 leader_trait_admiral_mind_wipe_01</v>
      </c>
      <c r="G557" s="660" t="s">
        <v>2086</v>
      </c>
      <c r="H557" s="662"/>
      <c r="I557" s="669"/>
      <c r="J557" s="661" t="s">
        <v>2085</v>
      </c>
      <c r="K557" s="666" t="s">
        <v>2087</v>
      </c>
      <c r="L557" s="670" t="s">
        <v>3468</v>
      </c>
      <c r="M557" s="671" t="s">
        <v>3469</v>
      </c>
    </row>
    <row r="558" ht="25.5" spans="1:13">
      <c r="A558" s="655">
        <v>555</v>
      </c>
      <c r="B558" s="656" t="s">
        <v>3467</v>
      </c>
      <c r="C558" s="657"/>
      <c r="D558" s="658" t="s">
        <v>2085</v>
      </c>
      <c r="E558" s="657"/>
      <c r="F558" s="659" t="str">
        <f t="shared" si="8"/>
        <v>add_trait_leader 0 leader_trait_admiral_mind_wipe_02</v>
      </c>
      <c r="G558" s="660" t="s">
        <v>2086</v>
      </c>
      <c r="H558" s="662"/>
      <c r="I558" s="669"/>
      <c r="J558" s="661" t="s">
        <v>2085</v>
      </c>
      <c r="K558" s="666" t="s">
        <v>2087</v>
      </c>
      <c r="L558" s="670" t="s">
        <v>3470</v>
      </c>
      <c r="M558" s="671" t="s">
        <v>3471</v>
      </c>
    </row>
    <row r="559" ht="25.5" spans="1:13">
      <c r="A559" s="655">
        <v>556</v>
      </c>
      <c r="B559" s="656" t="s">
        <v>3467</v>
      </c>
      <c r="C559" s="657"/>
      <c r="D559" s="658" t="s">
        <v>2085</v>
      </c>
      <c r="E559" s="657"/>
      <c r="F559" s="659" t="str">
        <f t="shared" si="8"/>
        <v>add_trait_leader 0 leader_trait_general_mind_wipe_0l</v>
      </c>
      <c r="G559" s="660" t="s">
        <v>2086</v>
      </c>
      <c r="H559" s="662"/>
      <c r="I559" s="669"/>
      <c r="J559" s="661" t="s">
        <v>2085</v>
      </c>
      <c r="K559" s="666" t="s">
        <v>2087</v>
      </c>
      <c r="L559" s="670" t="s">
        <v>3472</v>
      </c>
      <c r="M559" s="671" t="s">
        <v>3473</v>
      </c>
    </row>
    <row r="560" ht="25.5" spans="1:13">
      <c r="A560" s="655">
        <v>557</v>
      </c>
      <c r="B560" s="656" t="s">
        <v>3467</v>
      </c>
      <c r="C560" s="657"/>
      <c r="D560" s="658" t="s">
        <v>2085</v>
      </c>
      <c r="E560" s="657"/>
      <c r="F560" s="659" t="str">
        <f t="shared" si="8"/>
        <v>add_trait_leader 0 leader_trait_general_mind_wipe_02</v>
      </c>
      <c r="G560" s="660" t="s">
        <v>2086</v>
      </c>
      <c r="H560" s="662"/>
      <c r="I560" s="669"/>
      <c r="J560" s="661" t="s">
        <v>2085</v>
      </c>
      <c r="K560" s="666" t="s">
        <v>2087</v>
      </c>
      <c r="L560" s="670" t="s">
        <v>3474</v>
      </c>
      <c r="M560" s="671" t="s">
        <v>3475</v>
      </c>
    </row>
    <row r="561" ht="22.5" spans="1:13">
      <c r="A561" s="655">
        <v>558</v>
      </c>
      <c r="B561" s="656" t="s">
        <v>3476</v>
      </c>
      <c r="C561" s="657"/>
      <c r="D561" s="657"/>
      <c r="E561" s="658" t="s">
        <v>2085</v>
      </c>
      <c r="F561" s="659" t="str">
        <f t="shared" si="8"/>
        <v>add_trait_leader 0 leader_trait_scientist_mind_wipe_01</v>
      </c>
      <c r="G561" s="660" t="s">
        <v>2086</v>
      </c>
      <c r="H561" s="661" t="s">
        <v>2085</v>
      </c>
      <c r="I561" s="669"/>
      <c r="J561" s="661" t="s">
        <v>2085</v>
      </c>
      <c r="K561" s="666" t="s">
        <v>2087</v>
      </c>
      <c r="L561" s="670" t="s">
        <v>3477</v>
      </c>
      <c r="M561" s="671" t="s">
        <v>3478</v>
      </c>
    </row>
    <row r="562" ht="25.5" spans="1:13">
      <c r="A562" s="655">
        <v>559</v>
      </c>
      <c r="B562" s="656" t="s">
        <v>3476</v>
      </c>
      <c r="C562" s="657"/>
      <c r="D562" s="657"/>
      <c r="E562" s="658" t="s">
        <v>2085</v>
      </c>
      <c r="F562" s="659" t="str">
        <f t="shared" si="8"/>
        <v>add_trait_leader 0 leader_trait_scientist_mind_wipe_02</v>
      </c>
      <c r="G562" s="660" t="s">
        <v>2086</v>
      </c>
      <c r="H562" s="662"/>
      <c r="I562" s="669"/>
      <c r="J562" s="661" t="s">
        <v>2085</v>
      </c>
      <c r="K562" s="666" t="s">
        <v>2087</v>
      </c>
      <c r="L562" s="670" t="s">
        <v>3479</v>
      </c>
      <c r="M562" s="671" t="s">
        <v>3480</v>
      </c>
    </row>
    <row r="563" ht="22.5" spans="1:13">
      <c r="A563" s="655">
        <v>560</v>
      </c>
      <c r="B563" s="656" t="s">
        <v>3481</v>
      </c>
      <c r="C563" s="658" t="s">
        <v>2085</v>
      </c>
      <c r="D563" s="658" t="s">
        <v>2085</v>
      </c>
      <c r="E563" s="658" t="s">
        <v>2085</v>
      </c>
      <c r="F563" s="659" t="str">
        <f t="shared" si="8"/>
        <v>add_trait_leader 0 leader_trait_ruler_mind_wipe_01</v>
      </c>
      <c r="G563" s="660" t="s">
        <v>2086</v>
      </c>
      <c r="H563" s="661" t="s">
        <v>2085</v>
      </c>
      <c r="I563" s="669"/>
      <c r="J563" s="661" t="s">
        <v>2085</v>
      </c>
      <c r="K563" s="666" t="s">
        <v>2087</v>
      </c>
      <c r="L563" s="670" t="s">
        <v>3482</v>
      </c>
      <c r="M563" s="671" t="s">
        <v>3483</v>
      </c>
    </row>
    <row r="564" ht="22.5" spans="1:13">
      <c r="A564" s="655">
        <v>561</v>
      </c>
      <c r="B564" s="656" t="s">
        <v>3484</v>
      </c>
      <c r="C564" s="658" t="s">
        <v>2085</v>
      </c>
      <c r="D564" s="658" t="s">
        <v>2085</v>
      </c>
      <c r="E564" s="658" t="s">
        <v>2085</v>
      </c>
      <c r="F564" s="659" t="str">
        <f t="shared" si="8"/>
        <v>add_trait_leader 0 leader_trait_ruler_mind_wipe_02</v>
      </c>
      <c r="G564" s="660" t="s">
        <v>2086</v>
      </c>
      <c r="H564" s="661" t="s">
        <v>2085</v>
      </c>
      <c r="I564" s="669"/>
      <c r="J564" s="661" t="s">
        <v>2085</v>
      </c>
      <c r="K564" s="666" t="s">
        <v>2087</v>
      </c>
      <c r="L564" s="670" t="s">
        <v>3485</v>
      </c>
      <c r="M564" s="671" t="s">
        <v>3486</v>
      </c>
    </row>
    <row r="565" ht="25.5" spans="1:13">
      <c r="A565" s="655">
        <v>562</v>
      </c>
      <c r="B565" s="656" t="s">
        <v>3487</v>
      </c>
      <c r="C565" s="657"/>
      <c r="D565" s="658" t="s">
        <v>2085</v>
      </c>
      <c r="E565" s="657"/>
      <c r="F565" s="659" t="str">
        <f t="shared" si="8"/>
        <v>add_trait_leader 0 gestalt_trait_commander_mind_wipe_0l</v>
      </c>
      <c r="G565" s="660" t="s">
        <v>2086</v>
      </c>
      <c r="H565" s="662"/>
      <c r="I565" s="669"/>
      <c r="J565" s="661" t="s">
        <v>2085</v>
      </c>
      <c r="K565" s="666" t="s">
        <v>2087</v>
      </c>
      <c r="L565" s="670" t="s">
        <v>3468</v>
      </c>
      <c r="M565" s="671" t="s">
        <v>3488</v>
      </c>
    </row>
    <row r="566" ht="25.5" spans="1:13">
      <c r="A566" s="655">
        <v>563</v>
      </c>
      <c r="B566" s="656" t="s">
        <v>3487</v>
      </c>
      <c r="C566" s="657"/>
      <c r="D566" s="658" t="s">
        <v>2085</v>
      </c>
      <c r="E566" s="657"/>
      <c r="F566" s="659" t="str">
        <f t="shared" si="8"/>
        <v>add_trait_leader 0 gestalt_trait_commander_mind_wipe_02</v>
      </c>
      <c r="G566" s="660" t="s">
        <v>2086</v>
      </c>
      <c r="H566" s="662"/>
      <c r="I566" s="669"/>
      <c r="J566" s="661" t="s">
        <v>2085</v>
      </c>
      <c r="K566" s="666" t="s">
        <v>2087</v>
      </c>
      <c r="L566" s="670" t="s">
        <v>3470</v>
      </c>
      <c r="M566" s="671" t="s">
        <v>3489</v>
      </c>
    </row>
    <row r="567" ht="25.5" spans="1:13">
      <c r="A567" s="655">
        <v>564</v>
      </c>
      <c r="B567" s="656" t="s">
        <v>3490</v>
      </c>
      <c r="C567" s="657"/>
      <c r="D567" s="658" t="s">
        <v>2085</v>
      </c>
      <c r="E567" s="657"/>
      <c r="F567" s="659" t="str">
        <f t="shared" si="8"/>
        <v>add_trait_leader 0 gestalt_trait_general_mind_wipe_0l</v>
      </c>
      <c r="G567" s="660" t="s">
        <v>2086</v>
      </c>
      <c r="H567" s="662"/>
      <c r="I567" s="669"/>
      <c r="J567" s="661" t="s">
        <v>2085</v>
      </c>
      <c r="K567" s="666" t="s">
        <v>2087</v>
      </c>
      <c r="L567" s="670" t="s">
        <v>3472</v>
      </c>
      <c r="M567" s="671" t="s">
        <v>3491</v>
      </c>
    </row>
    <row r="568" ht="25.5" spans="1:13">
      <c r="A568" s="655">
        <v>565</v>
      </c>
      <c r="B568" s="656" t="s">
        <v>3490</v>
      </c>
      <c r="C568" s="657"/>
      <c r="D568" s="658" t="s">
        <v>2085</v>
      </c>
      <c r="E568" s="657"/>
      <c r="F568" s="659" t="str">
        <f t="shared" si="8"/>
        <v>add_trait_leader 0 gestalt_trait_general_mind_wipe_02</v>
      </c>
      <c r="G568" s="660" t="s">
        <v>2086</v>
      </c>
      <c r="H568" s="662"/>
      <c r="I568" s="669"/>
      <c r="J568" s="661" t="s">
        <v>2085</v>
      </c>
      <c r="K568" s="666" t="s">
        <v>2087</v>
      </c>
      <c r="L568" s="670" t="s">
        <v>3474</v>
      </c>
      <c r="M568" s="671" t="s">
        <v>3492</v>
      </c>
    </row>
    <row r="569" ht="25.5" spans="1:13">
      <c r="A569" s="655">
        <v>566</v>
      </c>
      <c r="B569" s="656" t="s">
        <v>3493</v>
      </c>
      <c r="C569" s="657"/>
      <c r="D569" s="657"/>
      <c r="E569" s="658" t="s">
        <v>2085</v>
      </c>
      <c r="F569" s="659" t="str">
        <f t="shared" si="8"/>
        <v>add_trait_leader 0 gestalt_trait_scientist_mind_wipe_02</v>
      </c>
      <c r="G569" s="660" t="s">
        <v>2086</v>
      </c>
      <c r="H569" s="662"/>
      <c r="I569" s="669"/>
      <c r="J569" s="661" t="s">
        <v>2085</v>
      </c>
      <c r="K569" s="666" t="s">
        <v>2087</v>
      </c>
      <c r="L569" s="670" t="s">
        <v>3494</v>
      </c>
      <c r="M569" s="671" t="s">
        <v>3495</v>
      </c>
    </row>
    <row r="570" ht="22.5" spans="1:13">
      <c r="A570" s="655">
        <v>567</v>
      </c>
      <c r="B570" s="656" t="s">
        <v>3496</v>
      </c>
      <c r="C570" s="658" t="s">
        <v>2085</v>
      </c>
      <c r="D570" s="657"/>
      <c r="E570" s="658" t="s">
        <v>2085</v>
      </c>
      <c r="F570" s="659" t="str">
        <f t="shared" si="8"/>
        <v>add_trait_leader 0 gestalt_trait_ruler_mind_wipe_0l</v>
      </c>
      <c r="G570" s="660" t="s">
        <v>2086</v>
      </c>
      <c r="H570" s="661" t="s">
        <v>2085</v>
      </c>
      <c r="I570" s="669"/>
      <c r="J570" s="661" t="s">
        <v>2085</v>
      </c>
      <c r="K570" s="666" t="s">
        <v>2087</v>
      </c>
      <c r="L570" s="670" t="s">
        <v>3482</v>
      </c>
      <c r="M570" s="671" t="s">
        <v>3497</v>
      </c>
    </row>
    <row r="571" ht="22.5" spans="1:13">
      <c r="A571" s="655">
        <v>568</v>
      </c>
      <c r="B571" s="656" t="s">
        <v>3496</v>
      </c>
      <c r="C571" s="658" t="s">
        <v>2085</v>
      </c>
      <c r="D571" s="657"/>
      <c r="E571" s="658" t="s">
        <v>2085</v>
      </c>
      <c r="F571" s="659" t="str">
        <f t="shared" si="8"/>
        <v>add_trait_leader 0 gestalt_trait_ruler_mind_wipe_02</v>
      </c>
      <c r="G571" s="660" t="s">
        <v>2086</v>
      </c>
      <c r="H571" s="661" t="s">
        <v>2085</v>
      </c>
      <c r="I571" s="669"/>
      <c r="J571" s="661" t="s">
        <v>2085</v>
      </c>
      <c r="K571" s="666" t="s">
        <v>2087</v>
      </c>
      <c r="L571" s="670" t="s">
        <v>3485</v>
      </c>
      <c r="M571" s="671" t="s">
        <v>3498</v>
      </c>
    </row>
    <row r="572" ht="25.5" spans="1:13">
      <c r="A572" s="655">
        <v>569</v>
      </c>
      <c r="B572" s="656" t="s">
        <v>3499</v>
      </c>
      <c r="C572" s="657"/>
      <c r="D572" s="657"/>
      <c r="E572" s="658" t="s">
        <v>2085</v>
      </c>
      <c r="F572" s="659" t="str">
        <f t="shared" si="8"/>
        <v>add_trait_leader 0 leader_trait_gorky</v>
      </c>
      <c r="G572" s="660" t="s">
        <v>2086</v>
      </c>
      <c r="H572" s="662"/>
      <c r="I572" s="669"/>
      <c r="J572" s="661" t="s">
        <v>2085</v>
      </c>
      <c r="K572" s="666" t="s">
        <v>2087</v>
      </c>
      <c r="L572" s="670" t="s">
        <v>3500</v>
      </c>
      <c r="M572" s="671" t="s">
        <v>3501</v>
      </c>
    </row>
    <row r="573" ht="22.5" spans="1:13">
      <c r="A573" s="655">
        <v>570</v>
      </c>
      <c r="B573" s="656" t="s">
        <v>3502</v>
      </c>
      <c r="C573" s="658" t="s">
        <v>2085</v>
      </c>
      <c r="D573" s="658" t="s">
        <v>2085</v>
      </c>
      <c r="E573" s="658" t="s">
        <v>2085</v>
      </c>
      <c r="F573" s="659" t="str">
        <f t="shared" si="8"/>
        <v>add_trait_leader 0 leader_trait_legendary_leader</v>
      </c>
      <c r="G573" s="660" t="s">
        <v>2290</v>
      </c>
      <c r="H573" s="661" t="s">
        <v>2085</v>
      </c>
      <c r="I573" s="669"/>
      <c r="J573" s="661" t="s">
        <v>2085</v>
      </c>
      <c r="K573" s="666" t="s">
        <v>2087</v>
      </c>
      <c r="L573" s="670" t="s">
        <v>3298</v>
      </c>
      <c r="M573" s="671" t="s">
        <v>3503</v>
      </c>
    </row>
    <row r="574" ht="25.5" spans="1:13">
      <c r="A574" s="655">
        <v>571</v>
      </c>
      <c r="B574" s="656" t="s">
        <v>3504</v>
      </c>
      <c r="C574" s="658" t="s">
        <v>2085</v>
      </c>
      <c r="D574" s="658" t="s">
        <v>2085</v>
      </c>
      <c r="E574" s="658" t="s">
        <v>2085</v>
      </c>
      <c r="F574" s="659" t="str">
        <f t="shared" si="8"/>
        <v>add_trait_leader 0 leader_trait_legendary_offspring</v>
      </c>
      <c r="G574" s="660" t="s">
        <v>2086</v>
      </c>
      <c r="H574" s="662"/>
      <c r="I574" s="669"/>
      <c r="J574" s="661" t="s">
        <v>2085</v>
      </c>
      <c r="K574" s="666" t="s">
        <v>2087</v>
      </c>
      <c r="L574" s="670" t="s">
        <v>3505</v>
      </c>
      <c r="M574" s="671" t="s">
        <v>3506</v>
      </c>
    </row>
    <row r="575" ht="25.5" spans="1:13">
      <c r="A575" s="655">
        <v>572</v>
      </c>
      <c r="B575" s="656" t="s">
        <v>3507</v>
      </c>
      <c r="C575" s="658" t="s">
        <v>2085</v>
      </c>
      <c r="D575" s="657"/>
      <c r="E575" s="657"/>
      <c r="F575" s="659" t="str">
        <f t="shared" si="8"/>
        <v>add_trait_leader 0 leader_trait_governor_psionic_communion</v>
      </c>
      <c r="G575" s="660" t="s">
        <v>2290</v>
      </c>
      <c r="H575" s="662"/>
      <c r="I575" s="661" t="s">
        <v>2085</v>
      </c>
      <c r="J575" s="661" t="s">
        <v>2085</v>
      </c>
      <c r="K575" s="666" t="s">
        <v>2087</v>
      </c>
      <c r="L575" s="670" t="s">
        <v>3508</v>
      </c>
      <c r="M575" s="671" t="s">
        <v>3509</v>
      </c>
    </row>
    <row r="576" ht="25.5" spans="1:13">
      <c r="A576" s="655">
        <v>573</v>
      </c>
      <c r="B576" s="656" t="s">
        <v>3510</v>
      </c>
      <c r="C576" s="657"/>
      <c r="D576" s="657"/>
      <c r="E576" s="658" t="s">
        <v>2085</v>
      </c>
      <c r="F576" s="659" t="str">
        <f t="shared" si="8"/>
        <v>add_trait_leader 0 leader_trait_legendary_terraformation_nucleus_3_buds</v>
      </c>
      <c r="G576" s="660" t="s">
        <v>2290</v>
      </c>
      <c r="H576" s="662"/>
      <c r="I576" s="669"/>
      <c r="J576" s="661" t="s">
        <v>2085</v>
      </c>
      <c r="K576" s="666" t="s">
        <v>2087</v>
      </c>
      <c r="L576" s="670" t="s">
        <v>3511</v>
      </c>
      <c r="M576" s="671" t="s">
        <v>3512</v>
      </c>
    </row>
    <row r="577" ht="25.5" spans="1:13">
      <c r="A577" s="655">
        <v>574</v>
      </c>
      <c r="B577" s="656" t="s">
        <v>3513</v>
      </c>
      <c r="C577" s="657"/>
      <c r="D577" s="657"/>
      <c r="E577" s="658" t="s">
        <v>2085</v>
      </c>
      <c r="F577" s="659" t="str">
        <f t="shared" si="8"/>
        <v>add_trait_leader 0 leader_trait_legendary_terraformation_nucleus_2_buds</v>
      </c>
      <c r="G577" s="660" t="s">
        <v>2290</v>
      </c>
      <c r="H577" s="662"/>
      <c r="I577" s="669"/>
      <c r="J577" s="661" t="s">
        <v>2085</v>
      </c>
      <c r="K577" s="666" t="s">
        <v>2087</v>
      </c>
      <c r="L577" s="670" t="s">
        <v>3514</v>
      </c>
      <c r="M577" s="671" t="s">
        <v>3515</v>
      </c>
    </row>
    <row r="578" ht="25.5" spans="1:13">
      <c r="A578" s="655">
        <v>575</v>
      </c>
      <c r="B578" s="656" t="s">
        <v>3516</v>
      </c>
      <c r="C578" s="657"/>
      <c r="D578" s="657"/>
      <c r="E578" s="658" t="s">
        <v>2085</v>
      </c>
      <c r="F578" s="659" t="str">
        <f t="shared" si="8"/>
        <v>add_trait_leader 0 leader_trait_legendary_terraformation_nucleus_1_bud</v>
      </c>
      <c r="G578" s="660" t="s">
        <v>2290</v>
      </c>
      <c r="H578" s="662"/>
      <c r="I578" s="669"/>
      <c r="J578" s="661" t="s">
        <v>2085</v>
      </c>
      <c r="K578" s="666" t="s">
        <v>2087</v>
      </c>
      <c r="L578" s="670" t="s">
        <v>3517</v>
      </c>
      <c r="M578" s="671" t="s">
        <v>3518</v>
      </c>
    </row>
    <row r="579" ht="25.5" spans="1:13">
      <c r="A579" s="655">
        <v>576</v>
      </c>
      <c r="B579" s="656" t="s">
        <v>3519</v>
      </c>
      <c r="C579" s="657"/>
      <c r="D579" s="657"/>
      <c r="E579" s="658" t="s">
        <v>2085</v>
      </c>
      <c r="F579" s="659" t="str">
        <f t="shared" si="8"/>
        <v>add_trait_leader 0 leader_traitlegendary_far_from_home</v>
      </c>
      <c r="G579" s="660" t="s">
        <v>2086</v>
      </c>
      <c r="H579" s="662"/>
      <c r="I579" s="669"/>
      <c r="J579" s="661" t="s">
        <v>2085</v>
      </c>
      <c r="K579" s="666" t="s">
        <v>2087</v>
      </c>
      <c r="L579" s="670" t="s">
        <v>3520</v>
      </c>
      <c r="M579" s="671" t="s">
        <v>3521</v>
      </c>
    </row>
    <row r="580" ht="31.5" spans="1:13">
      <c r="A580" s="655">
        <v>577</v>
      </c>
      <c r="B580" s="656" t="s">
        <v>3522</v>
      </c>
      <c r="C580" s="658" t="s">
        <v>2085</v>
      </c>
      <c r="D580" s="658" t="s">
        <v>2085</v>
      </c>
      <c r="E580" s="658" t="s">
        <v>2085</v>
      </c>
      <c r="F580" s="659" t="str">
        <f t="shared" si="8"/>
        <v>add_trait_leader 0 leader_trait_legendary_ancestors_knowledge</v>
      </c>
      <c r="G580" s="660" t="s">
        <v>2290</v>
      </c>
      <c r="H580" s="662"/>
      <c r="I580" s="661" t="s">
        <v>2085</v>
      </c>
      <c r="J580" s="661" t="s">
        <v>2085</v>
      </c>
      <c r="K580" s="666" t="s">
        <v>2087</v>
      </c>
      <c r="L580" s="670" t="s">
        <v>3523</v>
      </c>
      <c r="M580" s="671" t="s">
        <v>3524</v>
      </c>
    </row>
    <row r="581" ht="22.5" spans="1:13">
      <c r="A581" s="655">
        <v>578</v>
      </c>
      <c r="B581" s="656" t="s">
        <v>3525</v>
      </c>
      <c r="C581" s="658" t="s">
        <v>2085</v>
      </c>
      <c r="D581" s="658" t="s">
        <v>2085</v>
      </c>
      <c r="E581" s="658" t="s">
        <v>2085</v>
      </c>
      <c r="F581" s="659" t="str">
        <f t="shared" si="8"/>
        <v>add_trait_leader 0 leader_trait_legendary_military_knowledge</v>
      </c>
      <c r="G581" s="660" t="s">
        <v>2134</v>
      </c>
      <c r="H581" s="661" t="s">
        <v>2085</v>
      </c>
      <c r="I581" s="669"/>
      <c r="J581" s="661" t="s">
        <v>2085</v>
      </c>
      <c r="K581" s="666" t="s">
        <v>2087</v>
      </c>
      <c r="L581" s="670" t="s">
        <v>3526</v>
      </c>
      <c r="M581" s="671" t="s">
        <v>3527</v>
      </c>
    </row>
    <row r="582" ht="22.5" spans="1:13">
      <c r="A582" s="655">
        <v>579</v>
      </c>
      <c r="B582" s="656"/>
      <c r="C582" s="658" t="s">
        <v>2085</v>
      </c>
      <c r="D582" s="658" t="s">
        <v>2085</v>
      </c>
      <c r="E582" s="658" t="s">
        <v>2085</v>
      </c>
      <c r="F582" s="659" t="str">
        <f t="shared" si="8"/>
        <v>add_trait_leader 0 leader_trait_legendary_military_knowledge_2</v>
      </c>
      <c r="G582" s="660" t="s">
        <v>2134</v>
      </c>
      <c r="H582" s="661" t="s">
        <v>2085</v>
      </c>
      <c r="I582" s="669"/>
      <c r="J582" s="661" t="s">
        <v>2085</v>
      </c>
      <c r="K582" s="666" t="s">
        <v>2105</v>
      </c>
      <c r="L582" s="670" t="s">
        <v>3528</v>
      </c>
      <c r="M582" s="671" t="s">
        <v>3529</v>
      </c>
    </row>
    <row r="583" ht="22.5" spans="1:13">
      <c r="A583" s="655">
        <v>580</v>
      </c>
      <c r="B583" s="656"/>
      <c r="C583" s="658" t="s">
        <v>2085</v>
      </c>
      <c r="D583" s="658" t="s">
        <v>2085</v>
      </c>
      <c r="E583" s="658" t="s">
        <v>2085</v>
      </c>
      <c r="F583" s="659" t="str">
        <f t="shared" si="8"/>
        <v>add_trait_leader 0 leader_trait_legendary_military_knowledge_3</v>
      </c>
      <c r="G583" s="660" t="s">
        <v>2134</v>
      </c>
      <c r="H583" s="661" t="s">
        <v>2085</v>
      </c>
      <c r="I583" s="669"/>
      <c r="J583" s="661" t="s">
        <v>2085</v>
      </c>
      <c r="K583" s="666" t="s">
        <v>2139</v>
      </c>
      <c r="L583" s="670" t="s">
        <v>3530</v>
      </c>
      <c r="M583" s="671" t="s">
        <v>3531</v>
      </c>
    </row>
    <row r="584" ht="22.5" spans="1:13">
      <c r="A584" s="655">
        <v>581</v>
      </c>
      <c r="B584" s="656" t="s">
        <v>3532</v>
      </c>
      <c r="C584" s="658" t="s">
        <v>2085</v>
      </c>
      <c r="D584" s="658" t="s">
        <v>2085</v>
      </c>
      <c r="E584" s="658" t="s">
        <v>2085</v>
      </c>
      <c r="F584" s="659" t="str">
        <f t="shared" ref="F584:F647" si="9">_xlfn.CONCAT($C$2," ",$G$2," ",M584)</f>
        <v>add_trait_leader 0 leader_trait_legendary_foe_hammer</v>
      </c>
      <c r="G584" s="660" t="s">
        <v>2134</v>
      </c>
      <c r="H584" s="661" t="s">
        <v>2085</v>
      </c>
      <c r="I584" s="669"/>
      <c r="J584" s="661" t="s">
        <v>2085</v>
      </c>
      <c r="K584" s="666" t="s">
        <v>2087</v>
      </c>
      <c r="L584" s="670" t="s">
        <v>3533</v>
      </c>
      <c r="M584" s="671" t="s">
        <v>3534</v>
      </c>
    </row>
    <row r="585" ht="22.5" spans="1:13">
      <c r="A585" s="655">
        <v>582</v>
      </c>
      <c r="B585" s="656"/>
      <c r="C585" s="658" t="s">
        <v>2085</v>
      </c>
      <c r="D585" s="658" t="s">
        <v>2085</v>
      </c>
      <c r="E585" s="658" t="s">
        <v>2085</v>
      </c>
      <c r="F585" s="659" t="str">
        <f t="shared" si="9"/>
        <v>add_trait_leader 0 leader_trait_legendary_foe_hammer_2</v>
      </c>
      <c r="G585" s="660" t="s">
        <v>2134</v>
      </c>
      <c r="H585" s="661" t="s">
        <v>2085</v>
      </c>
      <c r="I585" s="669"/>
      <c r="J585" s="661" t="s">
        <v>2085</v>
      </c>
      <c r="K585" s="666" t="s">
        <v>2105</v>
      </c>
      <c r="L585" s="670" t="s">
        <v>3535</v>
      </c>
      <c r="M585" s="671" t="s">
        <v>3536</v>
      </c>
    </row>
    <row r="586" ht="22.5" spans="1:13">
      <c r="A586" s="655">
        <v>583</v>
      </c>
      <c r="B586" s="656"/>
      <c r="C586" s="658" t="s">
        <v>2085</v>
      </c>
      <c r="D586" s="658" t="s">
        <v>2085</v>
      </c>
      <c r="E586" s="658" t="s">
        <v>2085</v>
      </c>
      <c r="F586" s="659" t="str">
        <f t="shared" si="9"/>
        <v>add_trait_leader 0 leader_trait_legendary_foe_hammer_3</v>
      </c>
      <c r="G586" s="660" t="s">
        <v>2134</v>
      </c>
      <c r="H586" s="661" t="s">
        <v>2085</v>
      </c>
      <c r="I586" s="669"/>
      <c r="J586" s="661" t="s">
        <v>2085</v>
      </c>
      <c r="K586" s="666" t="s">
        <v>2139</v>
      </c>
      <c r="L586" s="670" t="s">
        <v>3537</v>
      </c>
      <c r="M586" s="671" t="s">
        <v>3538</v>
      </c>
    </row>
    <row r="587" ht="22.5" spans="1:13">
      <c r="A587" s="655">
        <v>584</v>
      </c>
      <c r="B587" s="656" t="s">
        <v>3539</v>
      </c>
      <c r="C587" s="658" t="s">
        <v>2085</v>
      </c>
      <c r="D587" s="658" t="s">
        <v>2085</v>
      </c>
      <c r="E587" s="658" t="s">
        <v>2085</v>
      </c>
      <c r="F587" s="659" t="str">
        <f t="shared" si="9"/>
        <v>add_trait_leader 0 leader_trait_legendary_great_teacher</v>
      </c>
      <c r="G587" s="660" t="s">
        <v>2134</v>
      </c>
      <c r="H587" s="661" t="s">
        <v>2085</v>
      </c>
      <c r="I587" s="669"/>
      <c r="J587" s="661" t="s">
        <v>2085</v>
      </c>
      <c r="K587" s="666" t="s">
        <v>2087</v>
      </c>
      <c r="L587" s="670" t="s">
        <v>3540</v>
      </c>
      <c r="M587" s="671" t="s">
        <v>3541</v>
      </c>
    </row>
    <row r="588" ht="22.5" spans="1:13">
      <c r="A588" s="655">
        <v>585</v>
      </c>
      <c r="B588" s="656"/>
      <c r="C588" s="658" t="s">
        <v>2085</v>
      </c>
      <c r="D588" s="658" t="s">
        <v>2085</v>
      </c>
      <c r="E588" s="658" t="s">
        <v>2085</v>
      </c>
      <c r="F588" s="659" t="str">
        <f t="shared" si="9"/>
        <v>add_trait_leader 0 leader_trait_legendary_great_teacher_2</v>
      </c>
      <c r="G588" s="660" t="s">
        <v>2134</v>
      </c>
      <c r="H588" s="661" t="s">
        <v>2085</v>
      </c>
      <c r="I588" s="669"/>
      <c r="J588" s="661" t="s">
        <v>2085</v>
      </c>
      <c r="K588" s="666" t="s">
        <v>2105</v>
      </c>
      <c r="L588" s="670" t="s">
        <v>3542</v>
      </c>
      <c r="M588" s="671" t="s">
        <v>3543</v>
      </c>
    </row>
    <row r="589" ht="22.5" spans="1:13">
      <c r="A589" s="655">
        <v>586</v>
      </c>
      <c r="B589" s="656"/>
      <c r="C589" s="658" t="s">
        <v>2085</v>
      </c>
      <c r="D589" s="658" t="s">
        <v>2085</v>
      </c>
      <c r="E589" s="658" t="s">
        <v>2085</v>
      </c>
      <c r="F589" s="659" t="str">
        <f t="shared" si="9"/>
        <v>add_trait_leader 0 leader_trait_legendary_great_teacher_3</v>
      </c>
      <c r="G589" s="660" t="s">
        <v>2134</v>
      </c>
      <c r="H589" s="661" t="s">
        <v>2085</v>
      </c>
      <c r="I589" s="669"/>
      <c r="J589" s="661" t="s">
        <v>2085</v>
      </c>
      <c r="K589" s="666" t="s">
        <v>2139</v>
      </c>
      <c r="L589" s="670" t="s">
        <v>3544</v>
      </c>
      <c r="M589" s="671" t="s">
        <v>3545</v>
      </c>
    </row>
    <row r="590" ht="22.5" spans="1:13">
      <c r="A590" s="655">
        <v>587</v>
      </c>
      <c r="B590" s="656" t="s">
        <v>3546</v>
      </c>
      <c r="C590" s="658" t="s">
        <v>2085</v>
      </c>
      <c r="D590" s="658" t="s">
        <v>2085</v>
      </c>
      <c r="E590" s="658" t="s">
        <v>2085</v>
      </c>
      <c r="F590" s="659" t="str">
        <f t="shared" si="9"/>
        <v>add_trait_leader 0 leader_trait_legendary_pious_ascet</v>
      </c>
      <c r="G590" s="660" t="s">
        <v>2134</v>
      </c>
      <c r="H590" s="661" t="s">
        <v>2085</v>
      </c>
      <c r="I590" s="669"/>
      <c r="J590" s="661" t="s">
        <v>2085</v>
      </c>
      <c r="K590" s="666" t="s">
        <v>2087</v>
      </c>
      <c r="L590" s="670" t="s">
        <v>3547</v>
      </c>
      <c r="M590" s="671" t="s">
        <v>3548</v>
      </c>
    </row>
    <row r="591" ht="22.5" spans="1:13">
      <c r="A591" s="655">
        <v>588</v>
      </c>
      <c r="B591" s="656"/>
      <c r="C591" s="658" t="s">
        <v>2085</v>
      </c>
      <c r="D591" s="658" t="s">
        <v>2085</v>
      </c>
      <c r="E591" s="658" t="s">
        <v>2085</v>
      </c>
      <c r="F591" s="659" t="str">
        <f t="shared" si="9"/>
        <v>add_trait_leader 0 leader_trait_legendary_pious_ascet_2</v>
      </c>
      <c r="G591" s="660" t="s">
        <v>2134</v>
      </c>
      <c r="H591" s="661" t="s">
        <v>2085</v>
      </c>
      <c r="I591" s="669"/>
      <c r="J591" s="661" t="s">
        <v>2085</v>
      </c>
      <c r="K591" s="666" t="s">
        <v>2105</v>
      </c>
      <c r="L591" s="670" t="s">
        <v>3549</v>
      </c>
      <c r="M591" s="671" t="s">
        <v>3550</v>
      </c>
    </row>
    <row r="592" ht="22.5" spans="1:13">
      <c r="A592" s="655">
        <v>589</v>
      </c>
      <c r="B592" s="656"/>
      <c r="C592" s="658" t="s">
        <v>2085</v>
      </c>
      <c r="D592" s="658" t="s">
        <v>2085</v>
      </c>
      <c r="E592" s="658" t="s">
        <v>2085</v>
      </c>
      <c r="F592" s="659" t="str">
        <f t="shared" si="9"/>
        <v>add_trait_leader 0 leader_trait_legendary_pious_ascet_3</v>
      </c>
      <c r="G592" s="660" t="s">
        <v>2134</v>
      </c>
      <c r="H592" s="661" t="s">
        <v>2085</v>
      </c>
      <c r="I592" s="669"/>
      <c r="J592" s="661" t="s">
        <v>2085</v>
      </c>
      <c r="K592" s="666" t="s">
        <v>2139</v>
      </c>
      <c r="L592" s="670" t="s">
        <v>3551</v>
      </c>
      <c r="M592" s="671" t="s">
        <v>3552</v>
      </c>
    </row>
    <row r="593" ht="22.5" spans="1:13">
      <c r="A593" s="655">
        <v>590</v>
      </c>
      <c r="B593" s="656" t="s">
        <v>3553</v>
      </c>
      <c r="C593" s="658" t="s">
        <v>2085</v>
      </c>
      <c r="D593" s="658" t="s">
        <v>2085</v>
      </c>
      <c r="E593" s="658" t="s">
        <v>2085</v>
      </c>
      <c r="F593" s="659" t="str">
        <f t="shared" si="9"/>
        <v>add_trait_leader 0 leader_trait_legendary_commanding_presence</v>
      </c>
      <c r="G593" s="660" t="s">
        <v>2134</v>
      </c>
      <c r="H593" s="661" t="s">
        <v>2085</v>
      </c>
      <c r="I593" s="669"/>
      <c r="J593" s="661" t="s">
        <v>2085</v>
      </c>
      <c r="K593" s="666" t="s">
        <v>2087</v>
      </c>
      <c r="L593" s="670" t="s">
        <v>3554</v>
      </c>
      <c r="M593" s="671" t="s">
        <v>3555</v>
      </c>
    </row>
    <row r="594" ht="22.5" spans="1:13">
      <c r="A594" s="655">
        <v>591</v>
      </c>
      <c r="B594" s="656"/>
      <c r="C594" s="658" t="s">
        <v>2085</v>
      </c>
      <c r="D594" s="658" t="s">
        <v>2085</v>
      </c>
      <c r="E594" s="658" t="s">
        <v>2085</v>
      </c>
      <c r="F594" s="659" t="str">
        <f t="shared" si="9"/>
        <v>add_trait_leader 0 leader_trait_legendary_commanding_presence_2</v>
      </c>
      <c r="G594" s="660" t="s">
        <v>2134</v>
      </c>
      <c r="H594" s="661" t="s">
        <v>2085</v>
      </c>
      <c r="I594" s="669"/>
      <c r="J594" s="661" t="s">
        <v>2085</v>
      </c>
      <c r="K594" s="666" t="s">
        <v>2105</v>
      </c>
      <c r="L594" s="670" t="s">
        <v>3556</v>
      </c>
      <c r="M594" s="671" t="s">
        <v>3557</v>
      </c>
    </row>
    <row r="595" ht="22.5" spans="1:13">
      <c r="A595" s="655">
        <v>592</v>
      </c>
      <c r="B595" s="656"/>
      <c r="C595" s="658" t="s">
        <v>2085</v>
      </c>
      <c r="D595" s="658" t="s">
        <v>2085</v>
      </c>
      <c r="E595" s="658" t="s">
        <v>2085</v>
      </c>
      <c r="F595" s="659" t="str">
        <f t="shared" si="9"/>
        <v>add_trait_leader 0 leader_trait_legendary_commanding_presence_3</v>
      </c>
      <c r="G595" s="660" t="s">
        <v>2134</v>
      </c>
      <c r="H595" s="661" t="s">
        <v>2085</v>
      </c>
      <c r="I595" s="669"/>
      <c r="J595" s="661" t="s">
        <v>2085</v>
      </c>
      <c r="K595" s="666" t="s">
        <v>2139</v>
      </c>
      <c r="L595" s="670" t="s">
        <v>3558</v>
      </c>
      <c r="M595" s="671" t="s">
        <v>3559</v>
      </c>
    </row>
    <row r="596" ht="22.5" spans="1:13">
      <c r="A596" s="655">
        <v>593</v>
      </c>
      <c r="B596" s="656" t="s">
        <v>3560</v>
      </c>
      <c r="C596" s="658" t="s">
        <v>2085</v>
      </c>
      <c r="D596" s="658" t="s">
        <v>2085</v>
      </c>
      <c r="E596" s="658" t="s">
        <v>2085</v>
      </c>
      <c r="F596" s="659" t="str">
        <f t="shared" si="9"/>
        <v>add_trait_leader 0 leader_trait_legendary_high_king</v>
      </c>
      <c r="G596" s="660" t="s">
        <v>2134</v>
      </c>
      <c r="H596" s="661" t="s">
        <v>2085</v>
      </c>
      <c r="I596" s="669"/>
      <c r="J596" s="661" t="s">
        <v>2085</v>
      </c>
      <c r="K596" s="666" t="s">
        <v>2087</v>
      </c>
      <c r="L596" s="670" t="s">
        <v>3561</v>
      </c>
      <c r="M596" s="671" t="s">
        <v>3562</v>
      </c>
    </row>
    <row r="597" ht="22.5" spans="1:13">
      <c r="A597" s="655">
        <v>594</v>
      </c>
      <c r="B597" s="656"/>
      <c r="C597" s="658" t="s">
        <v>2085</v>
      </c>
      <c r="D597" s="658" t="s">
        <v>2085</v>
      </c>
      <c r="E597" s="658" t="s">
        <v>2085</v>
      </c>
      <c r="F597" s="659" t="str">
        <f t="shared" si="9"/>
        <v>add_trait_leader 0 leader_trait_legendary_high_king 2</v>
      </c>
      <c r="G597" s="660" t="s">
        <v>2134</v>
      </c>
      <c r="H597" s="661" t="s">
        <v>2085</v>
      </c>
      <c r="I597" s="669"/>
      <c r="J597" s="661" t="s">
        <v>2085</v>
      </c>
      <c r="K597" s="666" t="s">
        <v>2105</v>
      </c>
      <c r="L597" s="670" t="s">
        <v>3563</v>
      </c>
      <c r="M597" s="671" t="s">
        <v>3564</v>
      </c>
    </row>
    <row r="598" ht="22.5" spans="1:13">
      <c r="A598" s="655">
        <v>595</v>
      </c>
      <c r="B598" s="656"/>
      <c r="C598" s="658" t="s">
        <v>2085</v>
      </c>
      <c r="D598" s="658" t="s">
        <v>2085</v>
      </c>
      <c r="E598" s="658" t="s">
        <v>2085</v>
      </c>
      <c r="F598" s="659" t="str">
        <f t="shared" si="9"/>
        <v>add_trait_leader 0 leader_trait_legendary_high_king 3</v>
      </c>
      <c r="G598" s="660" t="s">
        <v>2134</v>
      </c>
      <c r="H598" s="661" t="s">
        <v>2085</v>
      </c>
      <c r="I598" s="669"/>
      <c r="J598" s="661" t="s">
        <v>2085</v>
      </c>
      <c r="K598" s="666" t="s">
        <v>2139</v>
      </c>
      <c r="L598" s="670" t="s">
        <v>3565</v>
      </c>
      <c r="M598" s="671" t="s">
        <v>3566</v>
      </c>
    </row>
    <row r="599" ht="22.5" spans="1:13">
      <c r="A599" s="655">
        <v>596</v>
      </c>
      <c r="B599" s="656" t="s">
        <v>3567</v>
      </c>
      <c r="C599" s="658" t="s">
        <v>2085</v>
      </c>
      <c r="D599" s="658" t="s">
        <v>2085</v>
      </c>
      <c r="E599" s="658" t="s">
        <v>2085</v>
      </c>
      <c r="F599" s="659" t="str">
        <f t="shared" si="9"/>
        <v>add_trait_leader 0 leader_trait_legendary_gunboat_diplomacy</v>
      </c>
      <c r="G599" s="660" t="s">
        <v>2134</v>
      </c>
      <c r="H599" s="661" t="s">
        <v>2085</v>
      </c>
      <c r="I599" s="669"/>
      <c r="J599" s="661" t="s">
        <v>2085</v>
      </c>
      <c r="K599" s="666" t="s">
        <v>2087</v>
      </c>
      <c r="L599" s="670" t="s">
        <v>3568</v>
      </c>
      <c r="M599" s="671" t="s">
        <v>3569</v>
      </c>
    </row>
    <row r="600" ht="22.5" spans="1:13">
      <c r="A600" s="655">
        <v>597</v>
      </c>
      <c r="B600" s="656"/>
      <c r="C600" s="658" t="s">
        <v>2085</v>
      </c>
      <c r="D600" s="658" t="s">
        <v>2085</v>
      </c>
      <c r="E600" s="658" t="s">
        <v>2085</v>
      </c>
      <c r="F600" s="659" t="str">
        <f t="shared" si="9"/>
        <v>add_trait_leader 0 leader_trait_legendary_gunboat_diplomacy_2</v>
      </c>
      <c r="G600" s="660" t="s">
        <v>2134</v>
      </c>
      <c r="H600" s="661" t="s">
        <v>2085</v>
      </c>
      <c r="I600" s="669"/>
      <c r="J600" s="661" t="s">
        <v>2085</v>
      </c>
      <c r="K600" s="666" t="s">
        <v>2105</v>
      </c>
      <c r="L600" s="670" t="s">
        <v>3570</v>
      </c>
      <c r="M600" s="671" t="s">
        <v>3571</v>
      </c>
    </row>
    <row r="601" ht="22.5" spans="1:13">
      <c r="A601" s="655">
        <v>598</v>
      </c>
      <c r="B601" s="656"/>
      <c r="C601" s="658" t="s">
        <v>2085</v>
      </c>
      <c r="D601" s="658" t="s">
        <v>2085</v>
      </c>
      <c r="E601" s="658" t="s">
        <v>2085</v>
      </c>
      <c r="F601" s="659" t="str">
        <f t="shared" si="9"/>
        <v>add_trait_leader 0 leader_trait_legendary_gunboat_diplomacy_3</v>
      </c>
      <c r="G601" s="660" t="s">
        <v>2134</v>
      </c>
      <c r="H601" s="661" t="s">
        <v>2085</v>
      </c>
      <c r="I601" s="669"/>
      <c r="J601" s="661" t="s">
        <v>2085</v>
      </c>
      <c r="K601" s="666" t="s">
        <v>2139</v>
      </c>
      <c r="L601" s="670" t="s">
        <v>3572</v>
      </c>
      <c r="M601" s="671" t="s">
        <v>3573</v>
      </c>
    </row>
    <row r="602" ht="22.5" spans="1:13">
      <c r="A602" s="655">
        <v>599</v>
      </c>
      <c r="B602" s="656" t="s">
        <v>3574</v>
      </c>
      <c r="C602" s="658" t="s">
        <v>2085</v>
      </c>
      <c r="D602" s="658" t="s">
        <v>2085</v>
      </c>
      <c r="E602" s="658" t="s">
        <v>2085</v>
      </c>
      <c r="F602" s="659" t="str">
        <f t="shared" si="9"/>
        <v>add_trait_leader 0 leader_trait legendary_scientific diplomacy</v>
      </c>
      <c r="G602" s="660" t="s">
        <v>2134</v>
      </c>
      <c r="H602" s="661" t="s">
        <v>2085</v>
      </c>
      <c r="I602" s="669"/>
      <c r="J602" s="661" t="s">
        <v>2085</v>
      </c>
      <c r="K602" s="666" t="s">
        <v>2087</v>
      </c>
      <c r="L602" s="670" t="s">
        <v>3575</v>
      </c>
      <c r="M602" s="671" t="s">
        <v>3576</v>
      </c>
    </row>
    <row r="603" ht="22.5" spans="1:13">
      <c r="A603" s="655">
        <v>600</v>
      </c>
      <c r="B603" s="656"/>
      <c r="C603" s="658" t="s">
        <v>2085</v>
      </c>
      <c r="D603" s="658" t="s">
        <v>2085</v>
      </c>
      <c r="E603" s="658" t="s">
        <v>2085</v>
      </c>
      <c r="F603" s="659" t="str">
        <f t="shared" si="9"/>
        <v>add_trait_leader 0 leader_trait legendary_scientific diplomacy_2</v>
      </c>
      <c r="G603" s="660" t="s">
        <v>2134</v>
      </c>
      <c r="H603" s="661" t="s">
        <v>2085</v>
      </c>
      <c r="I603" s="669"/>
      <c r="J603" s="661" t="s">
        <v>2085</v>
      </c>
      <c r="K603" s="666" t="s">
        <v>2105</v>
      </c>
      <c r="L603" s="670" t="s">
        <v>3577</v>
      </c>
      <c r="M603" s="671" t="s">
        <v>3578</v>
      </c>
    </row>
    <row r="604" ht="22.5" spans="1:13">
      <c r="A604" s="655">
        <v>601</v>
      </c>
      <c r="B604" s="656"/>
      <c r="C604" s="658" t="s">
        <v>2085</v>
      </c>
      <c r="D604" s="658" t="s">
        <v>2085</v>
      </c>
      <c r="E604" s="658" t="s">
        <v>2085</v>
      </c>
      <c r="F604" s="659" t="str">
        <f t="shared" si="9"/>
        <v>add_trait_leader 0 leader_trait legendary_scientific diplomacy_3</v>
      </c>
      <c r="G604" s="660" t="s">
        <v>2134</v>
      </c>
      <c r="H604" s="661" t="s">
        <v>2085</v>
      </c>
      <c r="I604" s="669"/>
      <c r="J604" s="661" t="s">
        <v>2085</v>
      </c>
      <c r="K604" s="666" t="s">
        <v>2139</v>
      </c>
      <c r="L604" s="670" t="s">
        <v>3579</v>
      </c>
      <c r="M604" s="671" t="s">
        <v>3580</v>
      </c>
    </row>
    <row r="605" ht="22.5" spans="1:13">
      <c r="A605" s="655">
        <v>602</v>
      </c>
      <c r="B605" s="656" t="s">
        <v>3581</v>
      </c>
      <c r="C605" s="658" t="s">
        <v>2085</v>
      </c>
      <c r="D605" s="658" t="s">
        <v>2085</v>
      </c>
      <c r="E605" s="658" t="s">
        <v>2085</v>
      </c>
      <c r="F605" s="659" t="str">
        <f t="shared" si="9"/>
        <v>add_trait_leader 0 leader_trait_legendary_autarky</v>
      </c>
      <c r="G605" s="660" t="s">
        <v>2134</v>
      </c>
      <c r="H605" s="661" t="s">
        <v>2085</v>
      </c>
      <c r="I605" s="669"/>
      <c r="J605" s="661" t="s">
        <v>2085</v>
      </c>
      <c r="K605" s="666" t="s">
        <v>2087</v>
      </c>
      <c r="L605" s="670" t="s">
        <v>3582</v>
      </c>
      <c r="M605" s="671" t="s">
        <v>3583</v>
      </c>
    </row>
    <row r="606" ht="22.5" spans="1:13">
      <c r="A606" s="655">
        <v>603</v>
      </c>
      <c r="B606" s="656"/>
      <c r="C606" s="658" t="s">
        <v>2085</v>
      </c>
      <c r="D606" s="658" t="s">
        <v>2085</v>
      </c>
      <c r="E606" s="658" t="s">
        <v>2085</v>
      </c>
      <c r="F606" s="659" t="str">
        <f t="shared" si="9"/>
        <v>add_trait_leader 0 leader_trait_legendary_autarky_2</v>
      </c>
      <c r="G606" s="660" t="s">
        <v>2134</v>
      </c>
      <c r="H606" s="661" t="s">
        <v>2085</v>
      </c>
      <c r="I606" s="669"/>
      <c r="J606" s="661" t="s">
        <v>2085</v>
      </c>
      <c r="K606" s="666" t="s">
        <v>2105</v>
      </c>
      <c r="L606" s="670" t="s">
        <v>3584</v>
      </c>
      <c r="M606" s="671" t="s">
        <v>3585</v>
      </c>
    </row>
    <row r="607" ht="22.5" spans="1:13">
      <c r="A607" s="655">
        <v>604</v>
      </c>
      <c r="B607" s="656"/>
      <c r="C607" s="658" t="s">
        <v>2085</v>
      </c>
      <c r="D607" s="658" t="s">
        <v>2085</v>
      </c>
      <c r="E607" s="658" t="s">
        <v>2085</v>
      </c>
      <c r="F607" s="659" t="str">
        <f t="shared" si="9"/>
        <v>add_trait_leader 0 leader_trait_legendary_autarky_3</v>
      </c>
      <c r="G607" s="660" t="s">
        <v>2134</v>
      </c>
      <c r="H607" s="661" t="s">
        <v>2085</v>
      </c>
      <c r="I607" s="669"/>
      <c r="J607" s="661" t="s">
        <v>2085</v>
      </c>
      <c r="K607" s="666" t="s">
        <v>2139</v>
      </c>
      <c r="L607" s="670" t="s">
        <v>3586</v>
      </c>
      <c r="M607" s="671" t="s">
        <v>3587</v>
      </c>
    </row>
    <row r="608" ht="22.5" spans="1:13">
      <c r="A608" s="655">
        <v>605</v>
      </c>
      <c r="B608" s="656" t="s">
        <v>3588</v>
      </c>
      <c r="C608" s="658" t="s">
        <v>2085</v>
      </c>
      <c r="D608" s="658" t="s">
        <v>2085</v>
      </c>
      <c r="E608" s="658" t="s">
        <v>2085</v>
      </c>
      <c r="F608" s="659" t="str">
        <f t="shared" si="9"/>
        <v>add_trait_leader 0 leader_trait_legendary_natural_ruler</v>
      </c>
      <c r="G608" s="660" t="s">
        <v>2134</v>
      </c>
      <c r="H608" s="661" t="s">
        <v>2085</v>
      </c>
      <c r="I608" s="669"/>
      <c r="J608" s="661" t="s">
        <v>2085</v>
      </c>
      <c r="K608" s="666" t="s">
        <v>2087</v>
      </c>
      <c r="L608" s="670" t="s">
        <v>3589</v>
      </c>
      <c r="M608" s="671" t="s">
        <v>3590</v>
      </c>
    </row>
    <row r="609" ht="22.5" spans="1:13">
      <c r="A609" s="655">
        <v>606</v>
      </c>
      <c r="B609" s="656"/>
      <c r="C609" s="658" t="s">
        <v>2085</v>
      </c>
      <c r="D609" s="658" t="s">
        <v>2085</v>
      </c>
      <c r="E609" s="658" t="s">
        <v>2085</v>
      </c>
      <c r="F609" s="659" t="str">
        <f t="shared" si="9"/>
        <v>add_trait_leader 0 leader_trait_legendary_natural_ruler_2</v>
      </c>
      <c r="G609" s="660" t="s">
        <v>2134</v>
      </c>
      <c r="H609" s="661" t="s">
        <v>2085</v>
      </c>
      <c r="I609" s="669"/>
      <c r="J609" s="661" t="s">
        <v>2085</v>
      </c>
      <c r="K609" s="666" t="s">
        <v>2105</v>
      </c>
      <c r="L609" s="670" t="s">
        <v>3591</v>
      </c>
      <c r="M609" s="671" t="s">
        <v>3592</v>
      </c>
    </row>
    <row r="610" ht="22.5" spans="1:13">
      <c r="A610" s="655">
        <v>607</v>
      </c>
      <c r="B610" s="656"/>
      <c r="C610" s="658" t="s">
        <v>2085</v>
      </c>
      <c r="D610" s="658" t="s">
        <v>2085</v>
      </c>
      <c r="E610" s="658" t="s">
        <v>2085</v>
      </c>
      <c r="F610" s="659" t="str">
        <f t="shared" si="9"/>
        <v>add_trait_leader 0 leader_trait_legendary_natural_ruler_3</v>
      </c>
      <c r="G610" s="660" t="s">
        <v>2134</v>
      </c>
      <c r="H610" s="661" t="s">
        <v>2085</v>
      </c>
      <c r="I610" s="669"/>
      <c r="J610" s="661" t="s">
        <v>2085</v>
      </c>
      <c r="K610" s="666" t="s">
        <v>2139</v>
      </c>
      <c r="L610" s="670" t="s">
        <v>3593</v>
      </c>
      <c r="M610" s="671" t="s">
        <v>3594</v>
      </c>
    </row>
    <row r="611" ht="22.5" spans="1:13">
      <c r="A611" s="655">
        <v>608</v>
      </c>
      <c r="B611" s="656" t="s">
        <v>3595</v>
      </c>
      <c r="C611" s="658" t="s">
        <v>2085</v>
      </c>
      <c r="D611" s="658" t="s">
        <v>2085</v>
      </c>
      <c r="E611" s="658" t="s">
        <v>2085</v>
      </c>
      <c r="F611" s="659" t="str">
        <f t="shared" si="9"/>
        <v>add_trait_leader 0 leader_trait_legendary_industry_titan</v>
      </c>
      <c r="G611" s="660" t="s">
        <v>2134</v>
      </c>
      <c r="H611" s="661" t="s">
        <v>2085</v>
      </c>
      <c r="I611" s="669"/>
      <c r="J611" s="661" t="s">
        <v>2085</v>
      </c>
      <c r="K611" s="666" t="s">
        <v>2087</v>
      </c>
      <c r="L611" s="670" t="s">
        <v>3596</v>
      </c>
      <c r="M611" s="671" t="s">
        <v>3597</v>
      </c>
    </row>
    <row r="612" ht="22.5" spans="1:13">
      <c r="A612" s="655">
        <v>609</v>
      </c>
      <c r="B612" s="656"/>
      <c r="C612" s="658" t="s">
        <v>2085</v>
      </c>
      <c r="D612" s="658" t="s">
        <v>2085</v>
      </c>
      <c r="E612" s="658" t="s">
        <v>2085</v>
      </c>
      <c r="F612" s="659" t="str">
        <f t="shared" si="9"/>
        <v>add_trait_leader 0 leader_trait_legendary_industry_titan 2</v>
      </c>
      <c r="G612" s="660" t="s">
        <v>2134</v>
      </c>
      <c r="H612" s="661" t="s">
        <v>2085</v>
      </c>
      <c r="I612" s="669"/>
      <c r="J612" s="661" t="s">
        <v>2085</v>
      </c>
      <c r="K612" s="666" t="s">
        <v>2105</v>
      </c>
      <c r="L612" s="670" t="s">
        <v>3598</v>
      </c>
      <c r="M612" s="671" t="s">
        <v>3599</v>
      </c>
    </row>
    <row r="613" ht="22.5" spans="1:13">
      <c r="A613" s="655">
        <v>610</v>
      </c>
      <c r="B613" s="656"/>
      <c r="C613" s="658" t="s">
        <v>2085</v>
      </c>
      <c r="D613" s="658" t="s">
        <v>2085</v>
      </c>
      <c r="E613" s="658" t="s">
        <v>2085</v>
      </c>
      <c r="F613" s="659" t="str">
        <f t="shared" si="9"/>
        <v>add_trait_leader 0 leader_trait_legendary_industry_titan 3</v>
      </c>
      <c r="G613" s="660" t="s">
        <v>2134</v>
      </c>
      <c r="H613" s="661" t="s">
        <v>2085</v>
      </c>
      <c r="I613" s="669"/>
      <c r="J613" s="661" t="s">
        <v>2085</v>
      </c>
      <c r="K613" s="666" t="s">
        <v>2139</v>
      </c>
      <c r="L613" s="670" t="s">
        <v>3600</v>
      </c>
      <c r="M613" s="671" t="s">
        <v>3601</v>
      </c>
    </row>
    <row r="614" ht="22.5" spans="1:13">
      <c r="A614" s="655">
        <v>611</v>
      </c>
      <c r="B614" s="656" t="s">
        <v>3602</v>
      </c>
      <c r="C614" s="658" t="s">
        <v>2085</v>
      </c>
      <c r="D614" s="658" t="s">
        <v>2085</v>
      </c>
      <c r="E614" s="658" t="s">
        <v>2085</v>
      </c>
      <c r="F614" s="659" t="str">
        <f t="shared" si="9"/>
        <v>add_trait_leader 0 leader_trait_legendary_great inventor</v>
      </c>
      <c r="G614" s="660" t="s">
        <v>2134</v>
      </c>
      <c r="H614" s="661" t="s">
        <v>2085</v>
      </c>
      <c r="I614" s="669"/>
      <c r="J614" s="661" t="s">
        <v>2085</v>
      </c>
      <c r="K614" s="666" t="s">
        <v>2087</v>
      </c>
      <c r="L614" s="670" t="s">
        <v>3603</v>
      </c>
      <c r="M614" s="671" t="s">
        <v>3604</v>
      </c>
    </row>
    <row r="615" ht="22.5" spans="1:13">
      <c r="A615" s="655">
        <v>612</v>
      </c>
      <c r="B615" s="656"/>
      <c r="C615" s="658" t="s">
        <v>2085</v>
      </c>
      <c r="D615" s="658" t="s">
        <v>2085</v>
      </c>
      <c r="E615" s="658" t="s">
        <v>2085</v>
      </c>
      <c r="F615" s="659" t="str">
        <f t="shared" si="9"/>
        <v>add_trait_leader 0 leader_trait_legendary_great inventor_2</v>
      </c>
      <c r="G615" s="660" t="s">
        <v>2134</v>
      </c>
      <c r="H615" s="661" t="s">
        <v>2085</v>
      </c>
      <c r="I615" s="669"/>
      <c r="J615" s="661" t="s">
        <v>2085</v>
      </c>
      <c r="K615" s="666" t="s">
        <v>2105</v>
      </c>
      <c r="L615" s="670" t="s">
        <v>3605</v>
      </c>
      <c r="M615" s="671" t="s">
        <v>3606</v>
      </c>
    </row>
    <row r="616" ht="22.5" spans="1:13">
      <c r="A616" s="655">
        <v>613</v>
      </c>
      <c r="B616" s="656"/>
      <c r="C616" s="658" t="s">
        <v>2085</v>
      </c>
      <c r="D616" s="658" t="s">
        <v>2085</v>
      </c>
      <c r="E616" s="658" t="s">
        <v>2085</v>
      </c>
      <c r="F616" s="659" t="str">
        <f t="shared" si="9"/>
        <v>add_trait_leader 0 leader_trait_legendary_great inventor_3</v>
      </c>
      <c r="G616" s="660" t="s">
        <v>2134</v>
      </c>
      <c r="H616" s="661" t="s">
        <v>2085</v>
      </c>
      <c r="I616" s="669"/>
      <c r="J616" s="661" t="s">
        <v>2085</v>
      </c>
      <c r="K616" s="666" t="s">
        <v>2139</v>
      </c>
      <c r="L616" s="670" t="s">
        <v>3607</v>
      </c>
      <c r="M616" s="671" t="s">
        <v>3608</v>
      </c>
    </row>
    <row r="617" ht="22.5" spans="1:13">
      <c r="A617" s="655">
        <v>614</v>
      </c>
      <c r="B617" s="656" t="s">
        <v>3609</v>
      </c>
      <c r="C617" s="658" t="s">
        <v>2085</v>
      </c>
      <c r="D617" s="658" t="s">
        <v>2085</v>
      </c>
      <c r="E617" s="658" t="s">
        <v>2085</v>
      </c>
      <c r="F617" s="659" t="str">
        <f t="shared" si="9"/>
        <v>add_trait_leader 0 leader_trait_legendary_genetic_purist</v>
      </c>
      <c r="G617" s="660" t="s">
        <v>2134</v>
      </c>
      <c r="H617" s="661" t="s">
        <v>2085</v>
      </c>
      <c r="I617" s="669"/>
      <c r="J617" s="661" t="s">
        <v>2085</v>
      </c>
      <c r="K617" s="666" t="s">
        <v>2087</v>
      </c>
      <c r="L617" s="670" t="s">
        <v>3610</v>
      </c>
      <c r="M617" s="671" t="s">
        <v>3611</v>
      </c>
    </row>
    <row r="618" ht="22.5" spans="1:13">
      <c r="A618" s="655">
        <v>615</v>
      </c>
      <c r="B618" s="656"/>
      <c r="C618" s="658" t="s">
        <v>2085</v>
      </c>
      <c r="D618" s="658" t="s">
        <v>2085</v>
      </c>
      <c r="E618" s="658" t="s">
        <v>2085</v>
      </c>
      <c r="F618" s="659" t="str">
        <f t="shared" si="9"/>
        <v>add_trait_leader 0 leader_trait_legendary_genetic_purist 2</v>
      </c>
      <c r="G618" s="660" t="s">
        <v>2134</v>
      </c>
      <c r="H618" s="661" t="s">
        <v>2085</v>
      </c>
      <c r="I618" s="669"/>
      <c r="J618" s="661" t="s">
        <v>2085</v>
      </c>
      <c r="K618" s="666" t="s">
        <v>2105</v>
      </c>
      <c r="L618" s="670" t="s">
        <v>3612</v>
      </c>
      <c r="M618" s="671" t="s">
        <v>3613</v>
      </c>
    </row>
    <row r="619" ht="22.5" spans="1:13">
      <c r="A619" s="655">
        <v>616</v>
      </c>
      <c r="B619" s="656"/>
      <c r="C619" s="658" t="s">
        <v>2085</v>
      </c>
      <c r="D619" s="658" t="s">
        <v>2085</v>
      </c>
      <c r="E619" s="658" t="s">
        <v>2085</v>
      </c>
      <c r="F619" s="659" t="str">
        <f t="shared" si="9"/>
        <v>add_trait_leader 0 leader_trait_legendary_genetic_purist 3</v>
      </c>
      <c r="G619" s="660" t="s">
        <v>2134</v>
      </c>
      <c r="H619" s="661" t="s">
        <v>2085</v>
      </c>
      <c r="I619" s="669"/>
      <c r="J619" s="661" t="s">
        <v>2085</v>
      </c>
      <c r="K619" s="666" t="s">
        <v>2139</v>
      </c>
      <c r="L619" s="670" t="s">
        <v>3614</v>
      </c>
      <c r="M619" s="671" t="s">
        <v>3615</v>
      </c>
    </row>
    <row r="620" ht="22.5" spans="1:13">
      <c r="A620" s="655">
        <v>617</v>
      </c>
      <c r="B620" s="656" t="s">
        <v>3616</v>
      </c>
      <c r="C620" s="658" t="s">
        <v>2085</v>
      </c>
      <c r="D620" s="658" t="s">
        <v>2085</v>
      </c>
      <c r="E620" s="658" t="s">
        <v>2085</v>
      </c>
      <c r="F620" s="659" t="str">
        <f t="shared" si="9"/>
        <v>add_trait_leader 0 leader_trait_legendary_evervigilant</v>
      </c>
      <c r="G620" s="660" t="s">
        <v>2134</v>
      </c>
      <c r="H620" s="661" t="s">
        <v>2085</v>
      </c>
      <c r="I620" s="669"/>
      <c r="J620" s="661" t="s">
        <v>2085</v>
      </c>
      <c r="K620" s="666" t="s">
        <v>2087</v>
      </c>
      <c r="L620" s="670" t="s">
        <v>3617</v>
      </c>
      <c r="M620" s="671" t="s">
        <v>3618</v>
      </c>
    </row>
    <row r="621" ht="22.5" spans="1:13">
      <c r="A621" s="655">
        <v>618</v>
      </c>
      <c r="B621" s="656"/>
      <c r="C621" s="658" t="s">
        <v>2085</v>
      </c>
      <c r="D621" s="658" t="s">
        <v>2085</v>
      </c>
      <c r="E621" s="658" t="s">
        <v>2085</v>
      </c>
      <c r="F621" s="659" t="str">
        <f t="shared" si="9"/>
        <v>add_trait_leader 0 leader_trait_legendary_evervigilant_2</v>
      </c>
      <c r="G621" s="660" t="s">
        <v>2134</v>
      </c>
      <c r="H621" s="661" t="s">
        <v>2085</v>
      </c>
      <c r="I621" s="669"/>
      <c r="J621" s="661" t="s">
        <v>2085</v>
      </c>
      <c r="K621" s="666" t="s">
        <v>2105</v>
      </c>
      <c r="L621" s="670" t="s">
        <v>3619</v>
      </c>
      <c r="M621" s="671" t="s">
        <v>3620</v>
      </c>
    </row>
    <row r="622" ht="22.5" spans="1:13">
      <c r="A622" s="655">
        <v>619</v>
      </c>
      <c r="B622" s="656"/>
      <c r="C622" s="658" t="s">
        <v>2085</v>
      </c>
      <c r="D622" s="658" t="s">
        <v>2085</v>
      </c>
      <c r="E622" s="658" t="s">
        <v>2085</v>
      </c>
      <c r="F622" s="659" t="str">
        <f t="shared" si="9"/>
        <v>add_trait_leader 0 leader_trait_legendary_evervigilant_3</v>
      </c>
      <c r="G622" s="660" t="s">
        <v>2134</v>
      </c>
      <c r="H622" s="661" t="s">
        <v>2085</v>
      </c>
      <c r="I622" s="669"/>
      <c r="J622" s="661" t="s">
        <v>2085</v>
      </c>
      <c r="K622" s="666" t="s">
        <v>2139</v>
      </c>
      <c r="L622" s="670" t="s">
        <v>3621</v>
      </c>
      <c r="M622" s="671" t="s">
        <v>3622</v>
      </c>
    </row>
    <row r="623" ht="22.5" spans="1:13">
      <c r="A623" s="655">
        <v>620</v>
      </c>
      <c r="B623" s="672" t="s">
        <v>3623</v>
      </c>
      <c r="C623" s="658" t="s">
        <v>2085</v>
      </c>
      <c r="D623" s="658" t="s">
        <v>2085</v>
      </c>
      <c r="E623" s="658" t="s">
        <v>2085</v>
      </c>
      <c r="F623" s="659" t="str">
        <f t="shared" si="9"/>
        <v>add_trait_leader 0 leader_trait_legendary_unfriendly</v>
      </c>
      <c r="G623" s="660" t="s">
        <v>2315</v>
      </c>
      <c r="H623" s="661" t="s">
        <v>2085</v>
      </c>
      <c r="I623" s="669"/>
      <c r="J623" s="661" t="s">
        <v>2085</v>
      </c>
      <c r="K623" s="666" t="s">
        <v>2087</v>
      </c>
      <c r="L623" s="670" t="s">
        <v>3624</v>
      </c>
      <c r="M623" s="671" t="s">
        <v>3625</v>
      </c>
    </row>
    <row r="624" ht="22.5" spans="1:13">
      <c r="A624" s="655">
        <v>621</v>
      </c>
      <c r="B624" s="672" t="s">
        <v>3626</v>
      </c>
      <c r="C624" s="658" t="s">
        <v>2085</v>
      </c>
      <c r="D624" s="658" t="s">
        <v>2085</v>
      </c>
      <c r="E624" s="658" t="s">
        <v>2085</v>
      </c>
      <c r="F624" s="659" t="str">
        <f t="shared" si="9"/>
        <v>add_trait_leader 0 leader_trait_legendary_warmonger</v>
      </c>
      <c r="G624" s="660" t="s">
        <v>2315</v>
      </c>
      <c r="H624" s="661" t="s">
        <v>2085</v>
      </c>
      <c r="I624" s="669"/>
      <c r="J624" s="661" t="s">
        <v>2085</v>
      </c>
      <c r="K624" s="666" t="s">
        <v>2087</v>
      </c>
      <c r="L624" s="670" t="s">
        <v>3627</v>
      </c>
      <c r="M624" s="671" t="s">
        <v>3628</v>
      </c>
    </row>
    <row r="625" ht="22.5" spans="1:13">
      <c r="A625" s="655">
        <v>622</v>
      </c>
      <c r="B625" s="672" t="s">
        <v>3629</v>
      </c>
      <c r="C625" s="658" t="s">
        <v>2085</v>
      </c>
      <c r="D625" s="658" t="s">
        <v>2085</v>
      </c>
      <c r="E625" s="658" t="s">
        <v>2085</v>
      </c>
      <c r="F625" s="659" t="str">
        <f t="shared" si="9"/>
        <v>add_trait_leader 0 leader_trait_legendary_dreamlike</v>
      </c>
      <c r="G625" s="660" t="s">
        <v>2315</v>
      </c>
      <c r="H625" s="661" t="s">
        <v>2085</v>
      </c>
      <c r="I625" s="669"/>
      <c r="J625" s="661" t="s">
        <v>2085</v>
      </c>
      <c r="K625" s="666" t="s">
        <v>2087</v>
      </c>
      <c r="L625" s="670" t="s">
        <v>3630</v>
      </c>
      <c r="M625" s="671" t="s">
        <v>3631</v>
      </c>
    </row>
    <row r="626" ht="22.5" spans="1:13">
      <c r="A626" s="655">
        <v>623</v>
      </c>
      <c r="B626" s="672" t="s">
        <v>3632</v>
      </c>
      <c r="C626" s="658" t="s">
        <v>2085</v>
      </c>
      <c r="D626" s="658" t="s">
        <v>2085</v>
      </c>
      <c r="E626" s="658" t="s">
        <v>2085</v>
      </c>
      <c r="F626" s="659" t="str">
        <f t="shared" si="9"/>
        <v>add_trait_leader 0 leader_trait_legendary_harsh_ruler</v>
      </c>
      <c r="G626" s="660" t="s">
        <v>2315</v>
      </c>
      <c r="H626" s="661" t="s">
        <v>2085</v>
      </c>
      <c r="I626" s="669"/>
      <c r="J626" s="661" t="s">
        <v>2085</v>
      </c>
      <c r="K626" s="666" t="s">
        <v>2087</v>
      </c>
      <c r="L626" s="670" t="s">
        <v>3633</v>
      </c>
      <c r="M626" s="671" t="s">
        <v>3634</v>
      </c>
    </row>
    <row r="627" ht="22.5" spans="1:13">
      <c r="A627" s="655">
        <v>624</v>
      </c>
      <c r="B627" s="672" t="s">
        <v>3635</v>
      </c>
      <c r="C627" s="658" t="s">
        <v>2085</v>
      </c>
      <c r="D627" s="658" t="s">
        <v>2085</v>
      </c>
      <c r="E627" s="658" t="s">
        <v>2085</v>
      </c>
      <c r="F627" s="659" t="str">
        <f t="shared" si="9"/>
        <v>add_trait_leader 0 leader_trait_legendary_too_open</v>
      </c>
      <c r="G627" s="660" t="s">
        <v>2315</v>
      </c>
      <c r="H627" s="661" t="s">
        <v>2085</v>
      </c>
      <c r="I627" s="669"/>
      <c r="J627" s="661" t="s">
        <v>2085</v>
      </c>
      <c r="K627" s="666" t="s">
        <v>2087</v>
      </c>
      <c r="L627" s="670" t="s">
        <v>3636</v>
      </c>
      <c r="M627" s="671" t="s">
        <v>3637</v>
      </c>
    </row>
    <row r="628" ht="22.5" spans="1:13">
      <c r="A628" s="655">
        <v>625</v>
      </c>
      <c r="B628" s="672" t="s">
        <v>3638</v>
      </c>
      <c r="C628" s="658" t="s">
        <v>2085</v>
      </c>
      <c r="D628" s="658" t="s">
        <v>2085</v>
      </c>
      <c r="E628" s="658" t="s">
        <v>2085</v>
      </c>
      <c r="F628" s="659" t="str">
        <f t="shared" si="9"/>
        <v>add_trait_leader 0 leader_trait_legendary_hoplofobia</v>
      </c>
      <c r="G628" s="660" t="s">
        <v>2315</v>
      </c>
      <c r="H628" s="661" t="s">
        <v>2085</v>
      </c>
      <c r="I628" s="669"/>
      <c r="J628" s="661" t="s">
        <v>2085</v>
      </c>
      <c r="K628" s="666" t="s">
        <v>2087</v>
      </c>
      <c r="L628" s="670" t="s">
        <v>3639</v>
      </c>
      <c r="M628" s="671" t="s">
        <v>3640</v>
      </c>
    </row>
    <row r="629" ht="22.5" spans="1:13">
      <c r="A629" s="655">
        <v>626</v>
      </c>
      <c r="B629" s="672" t="s">
        <v>3641</v>
      </c>
      <c r="C629" s="658" t="s">
        <v>2085</v>
      </c>
      <c r="D629" s="658" t="s">
        <v>2085</v>
      </c>
      <c r="E629" s="658" t="s">
        <v>2085</v>
      </c>
      <c r="F629" s="659" t="str">
        <f t="shared" si="9"/>
        <v>add_trait_leader 0 leader_trait_legendary_bad_meritocracy</v>
      </c>
      <c r="G629" s="660" t="s">
        <v>2315</v>
      </c>
      <c r="H629" s="661" t="s">
        <v>2085</v>
      </c>
      <c r="I629" s="669"/>
      <c r="J629" s="661" t="s">
        <v>2085</v>
      </c>
      <c r="K629" s="666" t="s">
        <v>2087</v>
      </c>
      <c r="L629" s="670" t="s">
        <v>3642</v>
      </c>
      <c r="M629" s="671" t="s">
        <v>3643</v>
      </c>
    </row>
    <row r="630" ht="22.5" spans="1:13">
      <c r="A630" s="655">
        <v>627</v>
      </c>
      <c r="B630" s="672" t="s">
        <v>3644</v>
      </c>
      <c r="C630" s="658" t="s">
        <v>2085</v>
      </c>
      <c r="D630" s="658" t="s">
        <v>2085</v>
      </c>
      <c r="E630" s="658" t="s">
        <v>2085</v>
      </c>
      <c r="F630" s="659" t="str">
        <f t="shared" si="9"/>
        <v>add_trait_leader 0 leader_trait_legendary_delusional</v>
      </c>
      <c r="G630" s="660" t="s">
        <v>2315</v>
      </c>
      <c r="H630" s="661" t="s">
        <v>2085</v>
      </c>
      <c r="I630" s="669"/>
      <c r="J630" s="661" t="s">
        <v>2085</v>
      </c>
      <c r="K630" s="666" t="s">
        <v>2087</v>
      </c>
      <c r="L630" s="670" t="s">
        <v>3645</v>
      </c>
      <c r="M630" s="671" t="s">
        <v>3646</v>
      </c>
    </row>
    <row r="631" ht="22.5" spans="1:13">
      <c r="A631" s="655">
        <v>628</v>
      </c>
      <c r="B631" s="656" t="s">
        <v>3647</v>
      </c>
      <c r="C631" s="658" t="s">
        <v>2085</v>
      </c>
      <c r="D631" s="658" t="s">
        <v>2085</v>
      </c>
      <c r="E631" s="658" t="s">
        <v>2085</v>
      </c>
      <c r="F631" s="659" t="str">
        <f t="shared" si="9"/>
        <v>add_trait_leader 0 leader_trait_the_apparatus_luminary</v>
      </c>
      <c r="G631" s="660" t="s">
        <v>2290</v>
      </c>
      <c r="H631" s="661" t="s">
        <v>2085</v>
      </c>
      <c r="I631" s="669"/>
      <c r="J631" s="661" t="s">
        <v>2085</v>
      </c>
      <c r="K631" s="666" t="s">
        <v>2087</v>
      </c>
      <c r="L631" s="670" t="s">
        <v>3648</v>
      </c>
      <c r="M631" s="671" t="s">
        <v>3649</v>
      </c>
    </row>
    <row r="632" ht="31.5" spans="1:13">
      <c r="A632" s="655">
        <v>629</v>
      </c>
      <c r="B632" s="656" t="s">
        <v>3650</v>
      </c>
      <c r="C632" s="658" t="s">
        <v>2085</v>
      </c>
      <c r="D632" s="658" t="s">
        <v>2085</v>
      </c>
      <c r="E632" s="658" t="s">
        <v>2085</v>
      </c>
      <c r="F632" s="659" t="str">
        <f t="shared" si="9"/>
        <v>add_trait_leader 0 leader_trait_the_cybernetic_luminary</v>
      </c>
      <c r="G632" s="660" t="s">
        <v>2290</v>
      </c>
      <c r="H632" s="661" t="s">
        <v>2085</v>
      </c>
      <c r="I632" s="669"/>
      <c r="J632" s="661" t="s">
        <v>2085</v>
      </c>
      <c r="K632" s="666" t="s">
        <v>2087</v>
      </c>
      <c r="L632" s="670" t="s">
        <v>3651</v>
      </c>
      <c r="M632" s="671" t="s">
        <v>3652</v>
      </c>
    </row>
    <row r="633" ht="22.5" spans="1:13">
      <c r="A633" s="655">
        <v>630</v>
      </c>
      <c r="B633" s="656" t="s">
        <v>3653</v>
      </c>
      <c r="C633" s="658" t="s">
        <v>2085</v>
      </c>
      <c r="D633" s="658" t="s">
        <v>2085</v>
      </c>
      <c r="E633" s="658" t="s">
        <v>2085</v>
      </c>
      <c r="F633" s="659" t="str">
        <f t="shared" si="9"/>
        <v>add_trait_leader 0 leader_trait_the_psionic_luminary</v>
      </c>
      <c r="G633" s="660" t="s">
        <v>2290</v>
      </c>
      <c r="H633" s="661" t="s">
        <v>2085</v>
      </c>
      <c r="I633" s="669"/>
      <c r="J633" s="661" t="s">
        <v>2085</v>
      </c>
      <c r="K633" s="666" t="s">
        <v>2087</v>
      </c>
      <c r="L633" s="670" t="s">
        <v>3654</v>
      </c>
      <c r="M633" s="671" t="s">
        <v>3655</v>
      </c>
    </row>
    <row r="634" ht="31.5" spans="1:13">
      <c r="A634" s="655">
        <v>631</v>
      </c>
      <c r="B634" s="656" t="s">
        <v>3656</v>
      </c>
      <c r="C634" s="658" t="s">
        <v>2085</v>
      </c>
      <c r="D634" s="658" t="s">
        <v>2085</v>
      </c>
      <c r="E634" s="658" t="s">
        <v>2085</v>
      </c>
      <c r="F634" s="659" t="str">
        <f t="shared" si="9"/>
        <v>add_trait_leader 0 leader_trait_the_synth_luminary</v>
      </c>
      <c r="G634" s="660" t="s">
        <v>2290</v>
      </c>
      <c r="H634" s="661" t="s">
        <v>2085</v>
      </c>
      <c r="I634" s="669"/>
      <c r="J634" s="661" t="s">
        <v>2085</v>
      </c>
      <c r="K634" s="666" t="s">
        <v>2087</v>
      </c>
      <c r="L634" s="670" t="s">
        <v>3657</v>
      </c>
      <c r="M634" s="671" t="s">
        <v>3658</v>
      </c>
    </row>
    <row r="635" ht="31.5" spans="1:13">
      <c r="A635" s="655">
        <v>632</v>
      </c>
      <c r="B635" s="656" t="s">
        <v>3659</v>
      </c>
      <c r="C635" s="658" t="s">
        <v>2085</v>
      </c>
      <c r="D635" s="658" t="s">
        <v>2085</v>
      </c>
      <c r="E635" s="658" t="s">
        <v>2085</v>
      </c>
      <c r="F635" s="659" t="str">
        <f t="shared" si="9"/>
        <v>add_trait_leader 0 leader_trait_the_genetic_luminary</v>
      </c>
      <c r="G635" s="660" t="s">
        <v>2290</v>
      </c>
      <c r="H635" s="661" t="s">
        <v>2085</v>
      </c>
      <c r="I635" s="669"/>
      <c r="J635" s="661" t="s">
        <v>2085</v>
      </c>
      <c r="K635" s="666" t="s">
        <v>2087</v>
      </c>
      <c r="L635" s="670" t="s">
        <v>3660</v>
      </c>
      <c r="M635" s="671" t="s">
        <v>3661</v>
      </c>
    </row>
    <row r="636" ht="22.5" spans="1:13">
      <c r="A636" s="655">
        <v>633</v>
      </c>
      <c r="B636" s="656" t="s">
        <v>3662</v>
      </c>
      <c r="C636" s="676"/>
      <c r="D636" s="658" t="s">
        <v>2085</v>
      </c>
      <c r="E636" s="676"/>
      <c r="F636" s="659" t="str">
        <f t="shared" si="9"/>
        <v>add_trait_leader 0 leader_trait_unholy</v>
      </c>
      <c r="G636" s="660" t="s">
        <v>2290</v>
      </c>
      <c r="H636" s="661" t="s">
        <v>2085</v>
      </c>
      <c r="I636" s="669"/>
      <c r="J636" s="661" t="s">
        <v>2085</v>
      </c>
      <c r="K636" s="666" t="s">
        <v>2087</v>
      </c>
      <c r="L636" s="677" t="s">
        <v>3663</v>
      </c>
      <c r="M636" s="678" t="s">
        <v>3664</v>
      </c>
    </row>
    <row r="637" ht="22.5" spans="1:13">
      <c r="A637" s="655">
        <v>634</v>
      </c>
      <c r="B637" s="656" t="s">
        <v>3665</v>
      </c>
      <c r="C637" s="676"/>
      <c r="D637" s="658" t="s">
        <v>2085</v>
      </c>
      <c r="E637" s="676"/>
      <c r="F637" s="659" t="str">
        <f t="shared" si="9"/>
        <v>add_trait_leader 0 leader_trait_unholy_node</v>
      </c>
      <c r="G637" s="660" t="s">
        <v>2290</v>
      </c>
      <c r="H637" s="661" t="s">
        <v>2085</v>
      </c>
      <c r="I637" s="669"/>
      <c r="J637" s="661" t="s">
        <v>2085</v>
      </c>
      <c r="K637" s="666" t="s">
        <v>2087</v>
      </c>
      <c r="L637" s="677" t="s">
        <v>3663</v>
      </c>
      <c r="M637" s="678" t="s">
        <v>3666</v>
      </c>
    </row>
    <row r="638" ht="22.5" spans="1:13">
      <c r="A638" s="655">
        <v>635</v>
      </c>
      <c r="B638" s="656" t="s">
        <v>3667</v>
      </c>
      <c r="C638" s="657"/>
      <c r="D638" s="657"/>
      <c r="E638" s="658" t="s">
        <v>2085</v>
      </c>
      <c r="F638" s="659" t="str">
        <f t="shared" si="9"/>
        <v>add_trait_leader 0 leader_trait_fotd_scientist</v>
      </c>
      <c r="G638" s="660" t="s">
        <v>2086</v>
      </c>
      <c r="H638" s="661" t="s">
        <v>2085</v>
      </c>
      <c r="I638" s="669"/>
      <c r="J638" s="661" t="s">
        <v>2085</v>
      </c>
      <c r="K638" s="666" t="s">
        <v>2087</v>
      </c>
      <c r="L638" s="670" t="s">
        <v>3668</v>
      </c>
      <c r="M638" s="671" t="s">
        <v>3669</v>
      </c>
    </row>
    <row r="639" ht="22.5" spans="1:13">
      <c r="A639" s="655">
        <v>636</v>
      </c>
      <c r="B639" s="656" t="s">
        <v>3667</v>
      </c>
      <c r="C639" s="657"/>
      <c r="D639" s="658" t="s">
        <v>2085</v>
      </c>
      <c r="E639" s="657"/>
      <c r="F639" s="659" t="str">
        <f t="shared" si="9"/>
        <v>add_trait_leader 0 leader_trait_fotd_commander</v>
      </c>
      <c r="G639" s="660" t="s">
        <v>2086</v>
      </c>
      <c r="H639" s="669"/>
      <c r="I639" s="669"/>
      <c r="J639" s="661" t="s">
        <v>2085</v>
      </c>
      <c r="K639" s="666" t="s">
        <v>2087</v>
      </c>
      <c r="L639" s="670" t="s">
        <v>3670</v>
      </c>
      <c r="M639" s="671" t="s">
        <v>3671</v>
      </c>
    </row>
    <row r="640" ht="22.5" spans="1:13">
      <c r="A640" s="655">
        <v>637</v>
      </c>
      <c r="B640" s="656" t="s">
        <v>3672</v>
      </c>
      <c r="C640" s="658" t="s">
        <v>2085</v>
      </c>
      <c r="D640" s="657"/>
      <c r="E640" s="657"/>
      <c r="F640" s="659" t="str">
        <f t="shared" si="9"/>
        <v>add_trait_leader 0 leader_trait_preftl_haggler</v>
      </c>
      <c r="G640" s="660" t="s">
        <v>2086</v>
      </c>
      <c r="H640" s="669"/>
      <c r="I640" s="661" t="s">
        <v>2085</v>
      </c>
      <c r="J640" s="661" t="s">
        <v>2085</v>
      </c>
      <c r="K640" s="666" t="s">
        <v>2087</v>
      </c>
      <c r="L640" s="670" t="s">
        <v>3673</v>
      </c>
      <c r="M640" s="671" t="s">
        <v>3674</v>
      </c>
    </row>
    <row r="641" ht="22.5" spans="1:13">
      <c r="A641" s="655">
        <v>638</v>
      </c>
      <c r="B641" s="656" t="s">
        <v>3675</v>
      </c>
      <c r="C641" s="658" t="s">
        <v>2085</v>
      </c>
      <c r="D641" s="657"/>
      <c r="E641" s="657"/>
      <c r="F641" s="659" t="str">
        <f t="shared" si="9"/>
        <v>add_trait_leader 0 leader_trait_zealot</v>
      </c>
      <c r="G641" s="660" t="s">
        <v>2086</v>
      </c>
      <c r="H641" s="669"/>
      <c r="I641" s="661" t="s">
        <v>2085</v>
      </c>
      <c r="J641" s="661" t="s">
        <v>2085</v>
      </c>
      <c r="K641" s="666" t="s">
        <v>2087</v>
      </c>
      <c r="L641" s="670" t="s">
        <v>3676</v>
      </c>
      <c r="M641" s="671" t="s">
        <v>3677</v>
      </c>
    </row>
    <row r="642" ht="22.5" spans="1:13">
      <c r="A642" s="655">
        <v>639</v>
      </c>
      <c r="B642" s="656" t="s">
        <v>3678</v>
      </c>
      <c r="C642" s="657"/>
      <c r="D642" s="658" t="s">
        <v>2085</v>
      </c>
      <c r="E642" s="657"/>
      <c r="F642" s="659" t="str">
        <f t="shared" si="9"/>
        <v>add_trait_leader 0 leader_trait_plague_hardened</v>
      </c>
      <c r="G642" s="660" t="s">
        <v>2086</v>
      </c>
      <c r="H642" s="669"/>
      <c r="I642" s="669"/>
      <c r="J642" s="661" t="s">
        <v>2085</v>
      </c>
      <c r="K642" s="666" t="s">
        <v>2087</v>
      </c>
      <c r="L642" s="670" t="s">
        <v>3679</v>
      </c>
      <c r="M642" s="671" t="s">
        <v>3680</v>
      </c>
    </row>
    <row r="643" ht="25.5" spans="1:13">
      <c r="A643" s="655">
        <v>640</v>
      </c>
      <c r="B643" s="656" t="s">
        <v>3681</v>
      </c>
      <c r="C643" s="658" t="s">
        <v>2085</v>
      </c>
      <c r="D643" s="658" t="s">
        <v>2085</v>
      </c>
      <c r="E643" s="658" t="s">
        <v>2085</v>
      </c>
      <c r="F643" s="659" t="str">
        <f t="shared" si="9"/>
        <v>add_trait_leader 0 leader_trait_rift_warped</v>
      </c>
      <c r="G643" s="660" t="s">
        <v>2086</v>
      </c>
      <c r="H643" s="662"/>
      <c r="I643" s="669"/>
      <c r="J643" s="661" t="s">
        <v>2085</v>
      </c>
      <c r="K643" s="666" t="s">
        <v>2087</v>
      </c>
      <c r="L643" s="670" t="s">
        <v>3682</v>
      </c>
      <c r="M643" s="671" t="s">
        <v>3683</v>
      </c>
    </row>
    <row r="644" ht="22.5" spans="1:13">
      <c r="A644" s="655">
        <v>641</v>
      </c>
      <c r="B644" s="672" t="s">
        <v>3684</v>
      </c>
      <c r="C644" s="657"/>
      <c r="D644" s="657"/>
      <c r="E644" s="658" t="s">
        <v>2085</v>
      </c>
      <c r="F644" s="659" t="str">
        <f t="shared" si="9"/>
        <v>add_trait_leader 0 leader_trait_partially_digested</v>
      </c>
      <c r="G644" s="660" t="s">
        <v>2086</v>
      </c>
      <c r="H644" s="661" t="s">
        <v>2085</v>
      </c>
      <c r="I644" s="669"/>
      <c r="J644" s="661" t="s">
        <v>2085</v>
      </c>
      <c r="K644" s="666" t="s">
        <v>2087</v>
      </c>
      <c r="L644" s="670" t="s">
        <v>3685</v>
      </c>
      <c r="M644" s="671" t="s">
        <v>3686</v>
      </c>
    </row>
    <row r="645" ht="22.5" spans="1:13">
      <c r="A645" s="655">
        <v>642</v>
      </c>
      <c r="B645" s="672" t="s">
        <v>3687</v>
      </c>
      <c r="C645" s="657"/>
      <c r="D645" s="657"/>
      <c r="E645" s="658" t="s">
        <v>2085</v>
      </c>
      <c r="F645" s="659" t="str">
        <f t="shared" si="9"/>
        <v>add_trait_leader 0 leader_trait_obelisk_curse</v>
      </c>
      <c r="G645" s="660" t="s">
        <v>2086</v>
      </c>
      <c r="H645" s="661" t="s">
        <v>2085</v>
      </c>
      <c r="I645" s="669"/>
      <c r="J645" s="661" t="s">
        <v>2085</v>
      </c>
      <c r="K645" s="666" t="s">
        <v>2087</v>
      </c>
      <c r="L645" s="670" t="s">
        <v>3688</v>
      </c>
      <c r="M645" s="671" t="s">
        <v>3689</v>
      </c>
    </row>
    <row r="646" ht="25.5" spans="1:13">
      <c r="A646" s="655">
        <v>643</v>
      </c>
      <c r="B646" s="656" t="s">
        <v>3690</v>
      </c>
      <c r="C646" s="657"/>
      <c r="D646" s="657"/>
      <c r="E646" s="658" t="s">
        <v>2085</v>
      </c>
      <c r="F646" s="659" t="str">
        <f t="shared" si="9"/>
        <v>add_trait_leader 0 leader_trait_planar_theorist</v>
      </c>
      <c r="G646" s="660" t="s">
        <v>2086</v>
      </c>
      <c r="H646" s="662"/>
      <c r="I646" s="669"/>
      <c r="J646" s="661"/>
      <c r="K646" s="666" t="s">
        <v>2087</v>
      </c>
      <c r="L646" s="670" t="s">
        <v>3691</v>
      </c>
      <c r="M646" s="671" t="s">
        <v>3692</v>
      </c>
    </row>
    <row r="647" ht="25.5" spans="1:13">
      <c r="A647" s="655">
        <v>644</v>
      </c>
      <c r="B647" s="656"/>
      <c r="C647" s="657"/>
      <c r="D647" s="657"/>
      <c r="E647" s="658" t="s">
        <v>2085</v>
      </c>
      <c r="F647" s="659" t="str">
        <f t="shared" si="9"/>
        <v>add_trait_leader 0 leader_trait_planar_theorist 2</v>
      </c>
      <c r="G647" s="660" t="s">
        <v>2086</v>
      </c>
      <c r="H647" s="662"/>
      <c r="I647" s="669"/>
      <c r="J647" s="661"/>
      <c r="K647" s="666" t="s">
        <v>2105</v>
      </c>
      <c r="L647" s="670" t="s">
        <v>3693</v>
      </c>
      <c r="M647" s="671" t="s">
        <v>3694</v>
      </c>
    </row>
    <row r="648" ht="25.5" spans="1:13">
      <c r="A648" s="655">
        <v>645</v>
      </c>
      <c r="B648" s="656" t="s">
        <v>3695</v>
      </c>
      <c r="C648" s="657"/>
      <c r="D648" s="657"/>
      <c r="E648" s="658" t="s">
        <v>2085</v>
      </c>
      <c r="F648" s="659" t="str">
        <f t="shared" ref="F648:F711" si="10">_xlfn.CONCAT($C$2," ",$G$2," ",M648)</f>
        <v>add_trait_leader 0 leader_trait_academic_astral_rift_expert</v>
      </c>
      <c r="G648" s="660" t="s">
        <v>2134</v>
      </c>
      <c r="H648" s="662"/>
      <c r="I648" s="669"/>
      <c r="J648" s="661"/>
      <c r="K648" s="666" t="s">
        <v>2087</v>
      </c>
      <c r="L648" s="670" t="s">
        <v>3696</v>
      </c>
      <c r="M648" s="671" t="s">
        <v>3697</v>
      </c>
    </row>
    <row r="649" ht="25.5" spans="1:13">
      <c r="A649" s="655">
        <v>646</v>
      </c>
      <c r="B649" s="656"/>
      <c r="C649" s="657"/>
      <c r="D649" s="657"/>
      <c r="E649" s="658" t="s">
        <v>2085</v>
      </c>
      <c r="F649" s="659" t="str">
        <f t="shared" si="10"/>
        <v>add_trait_leader 0 leader_trait_academic_astral_rift_expert_2</v>
      </c>
      <c r="G649" s="660" t="s">
        <v>2134</v>
      </c>
      <c r="H649" s="662"/>
      <c r="I649" s="669"/>
      <c r="J649" s="661"/>
      <c r="K649" s="666" t="s">
        <v>2105</v>
      </c>
      <c r="L649" s="670" t="s">
        <v>3698</v>
      </c>
      <c r="M649" s="671" t="s">
        <v>3699</v>
      </c>
    </row>
    <row r="650" ht="25.5" spans="1:13">
      <c r="A650" s="655">
        <v>647</v>
      </c>
      <c r="B650" s="656"/>
      <c r="C650" s="657"/>
      <c r="D650" s="657"/>
      <c r="E650" s="658" t="s">
        <v>2085</v>
      </c>
      <c r="F650" s="659" t="str">
        <f t="shared" si="10"/>
        <v>add_trait_leader 0 leader_trait_academic_astral_rift_expert_3</v>
      </c>
      <c r="G650" s="660" t="s">
        <v>2134</v>
      </c>
      <c r="H650" s="662"/>
      <c r="I650" s="669"/>
      <c r="J650" s="661"/>
      <c r="K650" s="666" t="s">
        <v>2139</v>
      </c>
      <c r="L650" s="670" t="s">
        <v>3700</v>
      </c>
      <c r="M650" s="671" t="s">
        <v>3701</v>
      </c>
    </row>
    <row r="651" ht="25.5" spans="1:13">
      <c r="A651" s="655">
        <v>648</v>
      </c>
      <c r="B651" s="656" t="s">
        <v>3702</v>
      </c>
      <c r="C651" s="657"/>
      <c r="D651" s="657"/>
      <c r="E651" s="658" t="s">
        <v>2085</v>
      </c>
      <c r="F651" s="659" t="str">
        <f t="shared" si="10"/>
        <v>add_trait_leader 0 leader_trait_foreign_consciousness</v>
      </c>
      <c r="G651" s="660" t="s">
        <v>2290</v>
      </c>
      <c r="H651" s="662"/>
      <c r="I651" s="669"/>
      <c r="J651" s="661" t="s">
        <v>2085</v>
      </c>
      <c r="K651" s="666" t="s">
        <v>2087</v>
      </c>
      <c r="L651" s="670" t="s">
        <v>3703</v>
      </c>
      <c r="M651" s="671" t="s">
        <v>3704</v>
      </c>
    </row>
    <row r="652" ht="25.5" spans="1:13">
      <c r="A652" s="655">
        <v>649</v>
      </c>
      <c r="B652" s="672" t="s">
        <v>3705</v>
      </c>
      <c r="C652" s="657"/>
      <c r="D652" s="657"/>
      <c r="E652" s="658" t="s">
        <v>2085</v>
      </c>
      <c r="F652" s="659" t="str">
        <f t="shared" si="10"/>
        <v>add_trait_leader 0 leader_trait_black_light_blinded</v>
      </c>
      <c r="G652" s="660" t="s">
        <v>2086</v>
      </c>
      <c r="H652" s="662"/>
      <c r="I652" s="669"/>
      <c r="J652" s="661" t="s">
        <v>2085</v>
      </c>
      <c r="K652" s="666" t="s">
        <v>2087</v>
      </c>
      <c r="L652" s="670" t="s">
        <v>3706</v>
      </c>
      <c r="M652" s="671" t="s">
        <v>3707</v>
      </c>
    </row>
    <row r="653" ht="25.5" spans="1:13">
      <c r="A653" s="655">
        <v>650</v>
      </c>
      <c r="B653" s="656" t="s">
        <v>3708</v>
      </c>
      <c r="C653" s="657"/>
      <c r="D653" s="657"/>
      <c r="E653" s="658" t="s">
        <v>2085</v>
      </c>
      <c r="F653" s="659" t="str">
        <f t="shared" si="10"/>
        <v>add_trait_leader 0 leader_trait_sanitary_drone</v>
      </c>
      <c r="G653" s="660" t="s">
        <v>2086</v>
      </c>
      <c r="H653" s="662"/>
      <c r="I653" s="669"/>
      <c r="J653" s="661" t="s">
        <v>2085</v>
      </c>
      <c r="K653" s="666" t="s">
        <v>2087</v>
      </c>
      <c r="L653" s="670" t="s">
        <v>3709</v>
      </c>
      <c r="M653" s="671" t="s">
        <v>3710</v>
      </c>
    </row>
    <row r="654" ht="25.5" spans="1:13">
      <c r="A654" s="655">
        <v>651</v>
      </c>
      <c r="B654" s="656" t="s">
        <v>3711</v>
      </c>
      <c r="C654" s="657"/>
      <c r="D654" s="658" t="s">
        <v>2085</v>
      </c>
      <c r="E654" s="657"/>
      <c r="F654" s="659" t="str">
        <f t="shared" si="10"/>
        <v>add_trait_leader 0 leader_trait_spacebender</v>
      </c>
      <c r="G654" s="660" t="s">
        <v>2290</v>
      </c>
      <c r="H654" s="662"/>
      <c r="I654" s="669"/>
      <c r="J654" s="661" t="s">
        <v>2085</v>
      </c>
      <c r="K654" s="666" t="s">
        <v>2087</v>
      </c>
      <c r="L654" s="670" t="s">
        <v>3712</v>
      </c>
      <c r="M654" s="671" t="s">
        <v>3713</v>
      </c>
    </row>
    <row r="655" ht="25.5" spans="1:13">
      <c r="A655" s="655">
        <v>652</v>
      </c>
      <c r="B655" s="656" t="s">
        <v>3714</v>
      </c>
      <c r="C655" s="657"/>
      <c r="D655" s="658" t="s">
        <v>2085</v>
      </c>
      <c r="E655" s="657"/>
      <c r="F655" s="659" t="str">
        <f t="shared" si="10"/>
        <v>add_trait_leader 0 leader_trait_energy_weapon_specialist</v>
      </c>
      <c r="G655" s="660" t="s">
        <v>2086</v>
      </c>
      <c r="H655" s="662"/>
      <c r="I655" s="669"/>
      <c r="J655" s="661" t="s">
        <v>2085</v>
      </c>
      <c r="K655" s="666" t="s">
        <v>2087</v>
      </c>
      <c r="L655" s="670" t="s">
        <v>3715</v>
      </c>
      <c r="M655" s="671" t="s">
        <v>3716</v>
      </c>
    </row>
    <row r="656" ht="22.5" spans="1:13">
      <c r="A656" s="655">
        <v>653</v>
      </c>
      <c r="B656" s="656" t="s">
        <v>3717</v>
      </c>
      <c r="C656" s="658" t="s">
        <v>2085</v>
      </c>
      <c r="D656" s="658"/>
      <c r="E656" s="676"/>
      <c r="F656" s="659" t="str">
        <f t="shared" si="10"/>
        <v>add_trait_leader 0 leader_trait_blorg_insight</v>
      </c>
      <c r="G656" s="660" t="s">
        <v>2290</v>
      </c>
      <c r="H656" s="669"/>
      <c r="I656" s="669"/>
      <c r="J656" s="661" t="s">
        <v>2085</v>
      </c>
      <c r="K656" s="666" t="s">
        <v>2087</v>
      </c>
      <c r="L656" s="679" t="s">
        <v>3718</v>
      </c>
      <c r="M656" s="671" t="s">
        <v>3719</v>
      </c>
    </row>
    <row r="657" ht="22.5" spans="1:13">
      <c r="A657" s="655">
        <v>654</v>
      </c>
      <c r="B657" s="656" t="s">
        <v>3720</v>
      </c>
      <c r="C657" s="676"/>
      <c r="D657" s="658" t="s">
        <v>2085</v>
      </c>
      <c r="E657" s="676"/>
      <c r="F657" s="659" t="str">
        <f t="shared" si="10"/>
        <v>add_trait_leader 0 leader_trait_storm_rider_commander</v>
      </c>
      <c r="G657" s="660" t="s">
        <v>2086</v>
      </c>
      <c r="H657" s="661" t="s">
        <v>2085</v>
      </c>
      <c r="I657" s="669"/>
      <c r="J657" s="661" t="s">
        <v>2085</v>
      </c>
      <c r="K657" s="666" t="s">
        <v>2087</v>
      </c>
      <c r="L657" s="670" t="s">
        <v>3721</v>
      </c>
      <c r="M657" s="671" t="s">
        <v>3722</v>
      </c>
    </row>
    <row r="658" ht="22.5" spans="1:13">
      <c r="A658" s="655">
        <v>655</v>
      </c>
      <c r="B658" s="656" t="s">
        <v>3720</v>
      </c>
      <c r="C658" s="676"/>
      <c r="D658" s="676"/>
      <c r="E658" s="658" t="s">
        <v>2085</v>
      </c>
      <c r="F658" s="659" t="str">
        <f t="shared" si="10"/>
        <v>add_trait_leader 0 leader_trait_storm_rider_scientist</v>
      </c>
      <c r="G658" s="660" t="s">
        <v>2086</v>
      </c>
      <c r="H658" s="669"/>
      <c r="I658" s="669"/>
      <c r="J658" s="661" t="s">
        <v>2085</v>
      </c>
      <c r="K658" s="666" t="s">
        <v>2087</v>
      </c>
      <c r="L658" s="677" t="s">
        <v>3723</v>
      </c>
      <c r="M658" s="671" t="s">
        <v>3724</v>
      </c>
    </row>
    <row r="659" ht="22.5" spans="1:13">
      <c r="A659" s="655">
        <v>656</v>
      </c>
      <c r="B659" s="656" t="s">
        <v>3720</v>
      </c>
      <c r="C659" s="658" t="s">
        <v>2085</v>
      </c>
      <c r="D659" s="676"/>
      <c r="E659" s="676"/>
      <c r="F659" s="659" t="str">
        <f t="shared" si="10"/>
        <v>add_trait_leader 0 leader_trait_storm_rider_official</v>
      </c>
      <c r="G659" s="660" t="s">
        <v>2086</v>
      </c>
      <c r="H659" s="669"/>
      <c r="I659" s="669"/>
      <c r="J659" s="661" t="s">
        <v>2085</v>
      </c>
      <c r="K659" s="666" t="s">
        <v>2087</v>
      </c>
      <c r="L659" s="677" t="s">
        <v>3725</v>
      </c>
      <c r="M659" s="671" t="s">
        <v>3726</v>
      </c>
    </row>
    <row r="660" ht="22.5" spans="1:13">
      <c r="A660" s="655">
        <v>657</v>
      </c>
      <c r="B660" s="656" t="s">
        <v>3727</v>
      </c>
      <c r="C660" s="658" t="s">
        <v>2085</v>
      </c>
      <c r="D660" s="658" t="s">
        <v>2085</v>
      </c>
      <c r="E660" s="658" t="s">
        <v>2085</v>
      </c>
      <c r="F660" s="659" t="str">
        <f t="shared" si="10"/>
        <v>add_trait_leader 0 leader_trait_limited_cyborg</v>
      </c>
      <c r="G660" s="660" t="s">
        <v>2086</v>
      </c>
      <c r="H660" s="669"/>
      <c r="I660" s="669"/>
      <c r="J660" s="661" t="s">
        <v>2085</v>
      </c>
      <c r="K660" s="666" t="s">
        <v>2087</v>
      </c>
      <c r="L660" s="679" t="s">
        <v>3728</v>
      </c>
      <c r="M660" s="671" t="s">
        <v>3729</v>
      </c>
    </row>
    <row r="661" ht="22.5" spans="1:13">
      <c r="A661" s="655">
        <v>658</v>
      </c>
      <c r="B661" s="656" t="s">
        <v>3730</v>
      </c>
      <c r="C661" s="658" t="s">
        <v>2085</v>
      </c>
      <c r="D661" s="658" t="s">
        <v>2085</v>
      </c>
      <c r="E661" s="658" t="s">
        <v>2085</v>
      </c>
      <c r="F661" s="659" t="str">
        <f t="shared" si="10"/>
        <v>add_trait_leader 0 leader_trait_robotic_surrogate</v>
      </c>
      <c r="G661" s="660" t="s">
        <v>2086</v>
      </c>
      <c r="H661" s="669"/>
      <c r="I661" s="669"/>
      <c r="J661" s="661" t="s">
        <v>2085</v>
      </c>
      <c r="K661" s="666" t="s">
        <v>2087</v>
      </c>
      <c r="L661" s="679" t="s">
        <v>3731</v>
      </c>
      <c r="M661" s="671" t="s">
        <v>3732</v>
      </c>
    </row>
    <row r="662" ht="52.5" spans="1:13">
      <c r="A662" s="655">
        <v>659</v>
      </c>
      <c r="B662" s="656" t="s">
        <v>2022</v>
      </c>
      <c r="C662" s="658" t="s">
        <v>2085</v>
      </c>
      <c r="D662" s="658" t="s">
        <v>2085</v>
      </c>
      <c r="E662" s="658" t="s">
        <v>2085</v>
      </c>
      <c r="F662" s="659" t="str">
        <f t="shared" si="10"/>
        <v>add_trait_leader 0 leader_trait_ritualistic_implants_cyborg</v>
      </c>
      <c r="G662" s="660" t="s">
        <v>2086</v>
      </c>
      <c r="H662" s="661" t="s">
        <v>2085</v>
      </c>
      <c r="I662" s="669"/>
      <c r="J662" s="661" t="s">
        <v>2085</v>
      </c>
      <c r="K662" s="666" t="s">
        <v>2087</v>
      </c>
      <c r="L662" s="679" t="s">
        <v>3733</v>
      </c>
      <c r="M662" s="671" t="s">
        <v>3734</v>
      </c>
    </row>
    <row r="663" ht="22.5" spans="1:13">
      <c r="A663" s="655">
        <v>660</v>
      </c>
      <c r="B663" s="656" t="s">
        <v>3735</v>
      </c>
      <c r="C663" s="658" t="s">
        <v>2085</v>
      </c>
      <c r="D663" s="658" t="s">
        <v>2085</v>
      </c>
      <c r="E663" s="658" t="s">
        <v>2085</v>
      </c>
      <c r="F663" s="659" t="str">
        <f t="shared" si="10"/>
        <v>add_trait_leader 0 leader_trait_buccaneer</v>
      </c>
      <c r="G663" s="660" t="s">
        <v>2086</v>
      </c>
      <c r="H663" s="661" t="s">
        <v>2085</v>
      </c>
      <c r="I663" s="669"/>
      <c r="J663" s="661" t="s">
        <v>2085</v>
      </c>
      <c r="K663" s="666" t="s">
        <v>2087</v>
      </c>
      <c r="L663" s="677" t="s">
        <v>3736</v>
      </c>
      <c r="M663" s="671" t="s">
        <v>3737</v>
      </c>
    </row>
    <row r="664" ht="22.5" spans="1:13">
      <c r="A664" s="655">
        <v>661</v>
      </c>
      <c r="B664" s="656"/>
      <c r="C664" s="658" t="s">
        <v>2085</v>
      </c>
      <c r="D664" s="658" t="s">
        <v>2085</v>
      </c>
      <c r="E664" s="658" t="s">
        <v>2085</v>
      </c>
      <c r="F664" s="659" t="str">
        <f t="shared" si="10"/>
        <v>add_trait_leader 0 leader_trait_buccaneer_2</v>
      </c>
      <c r="G664" s="660" t="s">
        <v>2086</v>
      </c>
      <c r="H664" s="661" t="s">
        <v>2085</v>
      </c>
      <c r="I664" s="669"/>
      <c r="J664" s="661" t="s">
        <v>2085</v>
      </c>
      <c r="K664" s="666" t="s">
        <v>2105</v>
      </c>
      <c r="L664" s="677" t="s">
        <v>3738</v>
      </c>
      <c r="M664" s="671" t="s">
        <v>3739</v>
      </c>
    </row>
    <row r="665" ht="22.5" spans="1:13">
      <c r="A665" s="655">
        <v>662</v>
      </c>
      <c r="B665" s="656"/>
      <c r="C665" s="658" t="s">
        <v>2085</v>
      </c>
      <c r="D665" s="658" t="s">
        <v>2085</v>
      </c>
      <c r="E665" s="658" t="s">
        <v>2085</v>
      </c>
      <c r="F665" s="659" t="str">
        <f t="shared" si="10"/>
        <v>add_trait_leader 0 leader_trait_buccaneer_3</v>
      </c>
      <c r="G665" s="660" t="s">
        <v>2086</v>
      </c>
      <c r="H665" s="661" t="s">
        <v>2085</v>
      </c>
      <c r="I665" s="669"/>
      <c r="J665" s="661" t="s">
        <v>2085</v>
      </c>
      <c r="K665" s="666" t="s">
        <v>2139</v>
      </c>
      <c r="L665" s="677" t="s">
        <v>3740</v>
      </c>
      <c r="M665" s="671" t="s">
        <v>3741</v>
      </c>
    </row>
    <row r="666" ht="22.5" spans="1:13">
      <c r="A666" s="655">
        <v>663</v>
      </c>
      <c r="B666" s="656" t="s">
        <v>3742</v>
      </c>
      <c r="C666" s="658" t="s">
        <v>2085</v>
      </c>
      <c r="D666" s="658" t="s">
        <v>2085</v>
      </c>
      <c r="E666" s="658" t="s">
        <v>2085</v>
      </c>
      <c r="F666" s="659" t="str">
        <f t="shared" si="10"/>
        <v>add_trait_leader 0 leader_trait_trailblazer</v>
      </c>
      <c r="G666" s="660" t="s">
        <v>2086</v>
      </c>
      <c r="H666" s="661" t="s">
        <v>2085</v>
      </c>
      <c r="I666" s="669"/>
      <c r="J666" s="661" t="s">
        <v>2085</v>
      </c>
      <c r="K666" s="666" t="s">
        <v>2087</v>
      </c>
      <c r="L666" s="677" t="s">
        <v>3743</v>
      </c>
      <c r="M666" s="671" t="s">
        <v>3744</v>
      </c>
    </row>
    <row r="667" ht="22.5" spans="1:13">
      <c r="A667" s="655">
        <v>664</v>
      </c>
      <c r="B667" s="656"/>
      <c r="C667" s="658" t="s">
        <v>2085</v>
      </c>
      <c r="D667" s="658" t="s">
        <v>2085</v>
      </c>
      <c r="E667" s="658" t="s">
        <v>2085</v>
      </c>
      <c r="F667" s="659" t="str">
        <f t="shared" si="10"/>
        <v>add_trait_leader 0 leader_trait_trailblazer_2</v>
      </c>
      <c r="G667" s="660" t="s">
        <v>2086</v>
      </c>
      <c r="H667" s="661" t="s">
        <v>2085</v>
      </c>
      <c r="I667" s="669"/>
      <c r="J667" s="661" t="s">
        <v>2085</v>
      </c>
      <c r="K667" s="666" t="s">
        <v>2105</v>
      </c>
      <c r="L667" s="677" t="s">
        <v>3745</v>
      </c>
      <c r="M667" s="671" t="s">
        <v>3746</v>
      </c>
    </row>
    <row r="668" ht="22.5" spans="1:13">
      <c r="A668" s="655">
        <v>665</v>
      </c>
      <c r="B668" s="656"/>
      <c r="C668" s="658" t="s">
        <v>2085</v>
      </c>
      <c r="D668" s="658" t="s">
        <v>2085</v>
      </c>
      <c r="E668" s="658" t="s">
        <v>2085</v>
      </c>
      <c r="F668" s="659" t="str">
        <f t="shared" si="10"/>
        <v>add_trait_leader 0 leader_trait_trailblazer_3</v>
      </c>
      <c r="G668" s="660" t="s">
        <v>2086</v>
      </c>
      <c r="H668" s="661" t="s">
        <v>2085</v>
      </c>
      <c r="I668" s="669"/>
      <c r="J668" s="661" t="s">
        <v>2085</v>
      </c>
      <c r="K668" s="666" t="s">
        <v>2139</v>
      </c>
      <c r="L668" s="677" t="s">
        <v>3747</v>
      </c>
      <c r="M668" s="671" t="s">
        <v>3748</v>
      </c>
    </row>
    <row r="669" ht="22.5" spans="1:13">
      <c r="A669" s="655">
        <v>666</v>
      </c>
      <c r="B669" s="656" t="s">
        <v>3749</v>
      </c>
      <c r="C669" s="658" t="s">
        <v>2085</v>
      </c>
      <c r="D669" s="658" t="s">
        <v>2085</v>
      </c>
      <c r="E669" s="658" t="s">
        <v>2085</v>
      </c>
      <c r="F669" s="659" t="str">
        <f t="shared" si="10"/>
        <v>add_trait_leader 0 leader_trait_treasure_hoarder</v>
      </c>
      <c r="G669" s="660" t="s">
        <v>2086</v>
      </c>
      <c r="H669" s="661" t="s">
        <v>2085</v>
      </c>
      <c r="I669" s="669"/>
      <c r="J669" s="661" t="s">
        <v>2085</v>
      </c>
      <c r="K669" s="666" t="s">
        <v>2087</v>
      </c>
      <c r="L669" s="677" t="s">
        <v>3750</v>
      </c>
      <c r="M669" s="671" t="s">
        <v>3751</v>
      </c>
    </row>
    <row r="670" ht="22.5" spans="1:13">
      <c r="A670" s="655">
        <v>667</v>
      </c>
      <c r="B670" s="656"/>
      <c r="C670" s="658" t="s">
        <v>2085</v>
      </c>
      <c r="D670" s="658" t="s">
        <v>2085</v>
      </c>
      <c r="E670" s="658" t="s">
        <v>2085</v>
      </c>
      <c r="F670" s="659" t="str">
        <f t="shared" si="10"/>
        <v>add_trait_leader 0 leader_trait_treasure_hoarder_2</v>
      </c>
      <c r="G670" s="660" t="s">
        <v>2086</v>
      </c>
      <c r="H670" s="661" t="s">
        <v>2085</v>
      </c>
      <c r="I670" s="669"/>
      <c r="J670" s="661" t="s">
        <v>2085</v>
      </c>
      <c r="K670" s="666" t="s">
        <v>2105</v>
      </c>
      <c r="L670" s="677" t="s">
        <v>3752</v>
      </c>
      <c r="M670" s="671" t="s">
        <v>3753</v>
      </c>
    </row>
    <row r="671" ht="22.5" spans="1:13">
      <c r="A671" s="655">
        <v>668</v>
      </c>
      <c r="B671" s="656"/>
      <c r="C671" s="658" t="s">
        <v>2085</v>
      </c>
      <c r="D671" s="658" t="s">
        <v>2085</v>
      </c>
      <c r="E671" s="658" t="s">
        <v>2085</v>
      </c>
      <c r="F671" s="659" t="str">
        <f t="shared" si="10"/>
        <v>add_trait_leader 0 leader_trait_treasure_hoarder_3</v>
      </c>
      <c r="G671" s="660" t="s">
        <v>2086</v>
      </c>
      <c r="H671" s="661" t="s">
        <v>2085</v>
      </c>
      <c r="I671" s="669"/>
      <c r="J671" s="661" t="s">
        <v>2085</v>
      </c>
      <c r="K671" s="666" t="s">
        <v>2139</v>
      </c>
      <c r="L671" s="677" t="s">
        <v>3754</v>
      </c>
      <c r="M671" s="671" t="s">
        <v>3755</v>
      </c>
    </row>
    <row r="672" ht="22.5" spans="1:13">
      <c r="A672" s="655">
        <v>669</v>
      </c>
      <c r="B672" s="656" t="s">
        <v>3756</v>
      </c>
      <c r="C672" s="676"/>
      <c r="D672" s="658" t="s">
        <v>2085</v>
      </c>
      <c r="E672" s="676"/>
      <c r="F672" s="659" t="str">
        <f t="shared" si="10"/>
        <v>add_trait_leader 0 leader_trait_pirate_queen</v>
      </c>
      <c r="G672" s="660" t="s">
        <v>2290</v>
      </c>
      <c r="H672" s="669"/>
      <c r="I672" s="669"/>
      <c r="J672" s="661" t="s">
        <v>2085</v>
      </c>
      <c r="K672" s="666" t="s">
        <v>2087</v>
      </c>
      <c r="L672" s="677" t="s">
        <v>3757</v>
      </c>
      <c r="M672" s="671" t="s">
        <v>3758</v>
      </c>
    </row>
    <row r="673" ht="22.5" spans="1:13">
      <c r="A673" s="655">
        <v>670</v>
      </c>
      <c r="B673" s="656" t="s">
        <v>3759</v>
      </c>
      <c r="C673" s="676"/>
      <c r="D673" s="658" t="s">
        <v>2085</v>
      </c>
      <c r="E673" s="676"/>
      <c r="F673" s="659" t="str">
        <f t="shared" si="10"/>
        <v>add_trait_leader 0 leader_trait_trophy_hunter</v>
      </c>
      <c r="G673" s="660" t="s">
        <v>2290</v>
      </c>
      <c r="H673" s="669"/>
      <c r="I673" s="669"/>
      <c r="J673" s="661" t="s">
        <v>2085</v>
      </c>
      <c r="K673" s="666" t="s">
        <v>2087</v>
      </c>
      <c r="L673" s="677" t="s">
        <v>3760</v>
      </c>
      <c r="M673" s="671" t="s">
        <v>3761</v>
      </c>
    </row>
    <row r="674" ht="22.5" spans="1:13">
      <c r="A674" s="655">
        <v>671</v>
      </c>
      <c r="B674" s="656" t="s">
        <v>3762</v>
      </c>
      <c r="C674" s="676"/>
      <c r="D674" s="676"/>
      <c r="E674" s="658" t="s">
        <v>2085</v>
      </c>
      <c r="F674" s="659" t="str">
        <f t="shared" si="10"/>
        <v>add_trait_leader 0 leader_trait_gifted_trapper</v>
      </c>
      <c r="G674" s="660" t="s">
        <v>2290</v>
      </c>
      <c r="H674" s="669"/>
      <c r="I674" s="669"/>
      <c r="J674" s="661" t="s">
        <v>2085</v>
      </c>
      <c r="K674" s="666" t="s">
        <v>2087</v>
      </c>
      <c r="L674" s="677" t="s">
        <v>3763</v>
      </c>
      <c r="M674" s="671" t="s">
        <v>3764</v>
      </c>
    </row>
    <row r="675" ht="22.5" spans="1:13">
      <c r="A675" s="655">
        <v>672</v>
      </c>
      <c r="B675" s="656" t="s">
        <v>3765</v>
      </c>
      <c r="C675" s="676"/>
      <c r="D675" s="658" t="s">
        <v>2085</v>
      </c>
      <c r="E675" s="676"/>
      <c r="F675" s="659" t="str">
        <f t="shared" si="10"/>
        <v>add_trait_leader 0 leader_trait_void_hunter</v>
      </c>
      <c r="G675" s="660" t="s">
        <v>2086</v>
      </c>
      <c r="H675" s="669"/>
      <c r="I675" s="669"/>
      <c r="J675" s="669"/>
      <c r="K675" s="666" t="s">
        <v>2087</v>
      </c>
      <c r="L675" s="677" t="s">
        <v>3766</v>
      </c>
      <c r="M675" s="671" t="s">
        <v>3767</v>
      </c>
    </row>
    <row r="676" ht="22.5" spans="1:13">
      <c r="A676" s="655">
        <v>673</v>
      </c>
      <c r="B676" s="656"/>
      <c r="C676" s="676"/>
      <c r="D676" s="658" t="s">
        <v>2085</v>
      </c>
      <c r="E676" s="676"/>
      <c r="F676" s="659" t="str">
        <f t="shared" si="10"/>
        <v>add_trait_leader 0 leader_trait_void_hunter_2</v>
      </c>
      <c r="G676" s="660" t="s">
        <v>2086</v>
      </c>
      <c r="H676" s="669"/>
      <c r="I676" s="669"/>
      <c r="J676" s="669"/>
      <c r="K676" s="666" t="s">
        <v>2105</v>
      </c>
      <c r="L676" s="677" t="s">
        <v>3768</v>
      </c>
      <c r="M676" s="671" t="s">
        <v>3769</v>
      </c>
    </row>
    <row r="677" ht="22.5" spans="1:13">
      <c r="A677" s="655">
        <v>674</v>
      </c>
      <c r="B677" s="656" t="s">
        <v>3770</v>
      </c>
      <c r="C677" s="676"/>
      <c r="D677" s="676"/>
      <c r="E677" s="658" t="s">
        <v>2085</v>
      </c>
      <c r="F677" s="659" t="str">
        <f t="shared" si="10"/>
        <v>add_trait_leader 0 leader_trait_void_tracker</v>
      </c>
      <c r="G677" s="660" t="s">
        <v>2086</v>
      </c>
      <c r="H677" s="669"/>
      <c r="I677" s="669"/>
      <c r="J677" s="669"/>
      <c r="K677" s="666" t="s">
        <v>2087</v>
      </c>
      <c r="L677" s="677" t="s">
        <v>3771</v>
      </c>
      <c r="M677" s="671" t="s">
        <v>3772</v>
      </c>
    </row>
    <row r="678" ht="22.5" spans="1:13">
      <c r="A678" s="655">
        <v>675</v>
      </c>
      <c r="B678" s="656"/>
      <c r="C678" s="676"/>
      <c r="D678" s="676"/>
      <c r="E678" s="658" t="s">
        <v>2085</v>
      </c>
      <c r="F678" s="659" t="str">
        <f t="shared" si="10"/>
        <v>add_trait_leader 0 leader_trait_void_tracker_2</v>
      </c>
      <c r="G678" s="660" t="s">
        <v>2086</v>
      </c>
      <c r="H678" s="669"/>
      <c r="I678" s="669"/>
      <c r="J678" s="669"/>
      <c r="K678" s="666" t="s">
        <v>2105</v>
      </c>
      <c r="L678" s="677" t="s">
        <v>3773</v>
      </c>
      <c r="M678" s="671" t="s">
        <v>3774</v>
      </c>
    </row>
    <row r="679" ht="22.5" spans="1:13">
      <c r="A679" s="655">
        <v>676</v>
      </c>
      <c r="B679" s="656" t="s">
        <v>3775</v>
      </c>
      <c r="C679" s="676"/>
      <c r="D679" s="676"/>
      <c r="E679" s="658" t="s">
        <v>2085</v>
      </c>
      <c r="F679" s="659" t="str">
        <f t="shared" si="10"/>
        <v>add_trait_leader 0 leader_trait_cutholoid_victim</v>
      </c>
      <c r="G679" s="660" t="s">
        <v>2315</v>
      </c>
      <c r="H679" s="661" t="s">
        <v>2085</v>
      </c>
      <c r="I679" s="669"/>
      <c r="J679" s="661" t="s">
        <v>2085</v>
      </c>
      <c r="K679" s="666" t="s">
        <v>2087</v>
      </c>
      <c r="L679" s="679" t="s">
        <v>3776</v>
      </c>
      <c r="M679" s="671" t="s">
        <v>3777</v>
      </c>
    </row>
    <row r="680" ht="25.5" spans="1:13">
      <c r="A680" s="655">
        <v>677</v>
      </c>
      <c r="B680" s="656" t="s">
        <v>3778</v>
      </c>
      <c r="C680" s="657"/>
      <c r="D680" s="658" t="s">
        <v>2085</v>
      </c>
      <c r="E680" s="657"/>
      <c r="F680" s="659" t="str">
        <f t="shared" si="10"/>
        <v>add_trait_leader 0 subclass_commander_admiral</v>
      </c>
      <c r="G680" s="660" t="s">
        <v>3779</v>
      </c>
      <c r="H680" s="662"/>
      <c r="I680" s="669"/>
      <c r="J680" s="669"/>
      <c r="K680" s="666" t="s">
        <v>2087</v>
      </c>
      <c r="L680" s="670" t="s">
        <v>3780</v>
      </c>
      <c r="M680" s="671" t="s">
        <v>3781</v>
      </c>
    </row>
    <row r="681" ht="25.5" spans="1:13">
      <c r="A681" s="655">
        <v>678</v>
      </c>
      <c r="B681" s="656" t="s">
        <v>3782</v>
      </c>
      <c r="C681" s="657"/>
      <c r="D681" s="658" t="s">
        <v>2085</v>
      </c>
      <c r="E681" s="657"/>
      <c r="F681" s="659" t="str">
        <f t="shared" si="10"/>
        <v>add_trait_leader 0 subclass_commander_general</v>
      </c>
      <c r="G681" s="660" t="s">
        <v>3779</v>
      </c>
      <c r="H681" s="662"/>
      <c r="I681" s="669"/>
      <c r="J681" s="669"/>
      <c r="K681" s="666" t="s">
        <v>2087</v>
      </c>
      <c r="L681" s="670" t="s">
        <v>3783</v>
      </c>
      <c r="M681" s="671" t="s">
        <v>3784</v>
      </c>
    </row>
    <row r="682" ht="25.5" spans="1:13">
      <c r="A682" s="655">
        <v>679</v>
      </c>
      <c r="B682" s="656" t="s">
        <v>3785</v>
      </c>
      <c r="C682" s="657"/>
      <c r="D682" s="658" t="s">
        <v>2085</v>
      </c>
      <c r="E682" s="657"/>
      <c r="F682" s="659" t="str">
        <f t="shared" si="10"/>
        <v>add_trait_leader 0 subclass_commander_governor</v>
      </c>
      <c r="G682" s="660" t="s">
        <v>3779</v>
      </c>
      <c r="H682" s="662"/>
      <c r="I682" s="661" t="s">
        <v>2085</v>
      </c>
      <c r="J682" s="669"/>
      <c r="K682" s="666" t="s">
        <v>2087</v>
      </c>
      <c r="L682" s="670" t="s">
        <v>3786</v>
      </c>
      <c r="M682" s="671" t="s">
        <v>3787</v>
      </c>
    </row>
    <row r="683" ht="22.5" spans="1:13">
      <c r="A683" s="655">
        <v>680</v>
      </c>
      <c r="B683" s="656" t="s">
        <v>3788</v>
      </c>
      <c r="C683" s="657"/>
      <c r="D683" s="658" t="s">
        <v>2085</v>
      </c>
      <c r="E683" s="657"/>
      <c r="F683" s="659" t="str">
        <f t="shared" si="10"/>
        <v>add_trait_leader 0 subclass_commander_councilor</v>
      </c>
      <c r="G683" s="660" t="s">
        <v>3779</v>
      </c>
      <c r="H683" s="661" t="s">
        <v>2085</v>
      </c>
      <c r="I683" s="669"/>
      <c r="J683" s="669"/>
      <c r="K683" s="666" t="s">
        <v>2087</v>
      </c>
      <c r="L683" s="670" t="s">
        <v>3789</v>
      </c>
      <c r="M683" s="671" t="s">
        <v>3790</v>
      </c>
    </row>
    <row r="684" ht="25.5" spans="1:13">
      <c r="A684" s="655">
        <v>681</v>
      </c>
      <c r="B684" s="656" t="s">
        <v>3791</v>
      </c>
      <c r="C684" s="658" t="s">
        <v>2085</v>
      </c>
      <c r="D684" s="657"/>
      <c r="E684" s="657"/>
      <c r="F684" s="659" t="str">
        <f t="shared" si="10"/>
        <v>add_trait_leader 0 subclass_official_delegate</v>
      </c>
      <c r="G684" s="660" t="s">
        <v>3779</v>
      </c>
      <c r="H684" s="662"/>
      <c r="I684" s="669"/>
      <c r="J684" s="669"/>
      <c r="K684" s="666" t="s">
        <v>2087</v>
      </c>
      <c r="L684" s="670" t="s">
        <v>3792</v>
      </c>
      <c r="M684" s="671" t="s">
        <v>3793</v>
      </c>
    </row>
    <row r="685" ht="26.25" spans="1:13">
      <c r="A685" s="655">
        <v>682</v>
      </c>
      <c r="B685" s="656" t="s">
        <v>3794</v>
      </c>
      <c r="C685" s="658" t="s">
        <v>2085</v>
      </c>
      <c r="D685" s="657"/>
      <c r="E685" s="657"/>
      <c r="F685" s="659" t="str">
        <f t="shared" si="10"/>
        <v>add_trait_leader 0 subclass_official governor</v>
      </c>
      <c r="G685" s="660" t="s">
        <v>3779</v>
      </c>
      <c r="H685" s="662"/>
      <c r="I685" s="661" t="s">
        <v>2085</v>
      </c>
      <c r="J685" s="669"/>
      <c r="K685" s="666" t="s">
        <v>2087</v>
      </c>
      <c r="L685" s="670" t="s">
        <v>3795</v>
      </c>
      <c r="M685" s="671" t="s">
        <v>3796</v>
      </c>
    </row>
    <row r="686" ht="22.5" spans="1:13">
      <c r="A686" s="655">
        <v>683</v>
      </c>
      <c r="B686" s="656" t="s">
        <v>3797</v>
      </c>
      <c r="C686" s="658" t="s">
        <v>2085</v>
      </c>
      <c r="D686" s="657"/>
      <c r="E686" s="657"/>
      <c r="F686" s="659" t="str">
        <f t="shared" si="10"/>
        <v>add_trait_leader 0 subclass_official_diplomacy_councilor</v>
      </c>
      <c r="G686" s="660" t="s">
        <v>3779</v>
      </c>
      <c r="H686" s="661" t="s">
        <v>2085</v>
      </c>
      <c r="I686" s="669"/>
      <c r="J686" s="669"/>
      <c r="K686" s="666" t="s">
        <v>2087</v>
      </c>
      <c r="L686" s="670" t="s">
        <v>3798</v>
      </c>
      <c r="M686" s="671" t="s">
        <v>3799</v>
      </c>
    </row>
    <row r="687" ht="22.5" spans="1:13">
      <c r="A687" s="655">
        <v>684</v>
      </c>
      <c r="B687" s="656" t="s">
        <v>3800</v>
      </c>
      <c r="C687" s="658" t="s">
        <v>2085</v>
      </c>
      <c r="D687" s="657"/>
      <c r="E687" s="657"/>
      <c r="F687" s="659" t="str">
        <f t="shared" si="10"/>
        <v>add_trait_leader 0 subclass_official_economy_councilor</v>
      </c>
      <c r="G687" s="660" t="s">
        <v>3779</v>
      </c>
      <c r="H687" s="661" t="s">
        <v>2085</v>
      </c>
      <c r="I687" s="669"/>
      <c r="J687" s="669"/>
      <c r="K687" s="666" t="s">
        <v>2087</v>
      </c>
      <c r="L687" s="670" t="s">
        <v>3801</v>
      </c>
      <c r="M687" s="671" t="s">
        <v>3802</v>
      </c>
    </row>
    <row r="688" ht="25.5" spans="1:13">
      <c r="A688" s="655">
        <v>685</v>
      </c>
      <c r="B688" s="656" t="s">
        <v>3803</v>
      </c>
      <c r="C688" s="657"/>
      <c r="D688" s="657"/>
      <c r="E688" s="658" t="s">
        <v>2085</v>
      </c>
      <c r="F688" s="659" t="str">
        <f t="shared" si="10"/>
        <v>add_trait_leader 0 subclass_scientist_explorer</v>
      </c>
      <c r="G688" s="660" t="s">
        <v>3779</v>
      </c>
      <c r="H688" s="662"/>
      <c r="I688" s="669"/>
      <c r="J688" s="669"/>
      <c r="K688" s="666" t="s">
        <v>2087</v>
      </c>
      <c r="L688" s="670" t="s">
        <v>3804</v>
      </c>
      <c r="M688" s="671" t="s">
        <v>3805</v>
      </c>
    </row>
    <row r="689" ht="25.5" spans="1:13">
      <c r="A689" s="655">
        <v>686</v>
      </c>
      <c r="B689" s="656" t="s">
        <v>3806</v>
      </c>
      <c r="C689" s="657"/>
      <c r="D689" s="657"/>
      <c r="E689" s="658" t="s">
        <v>2085</v>
      </c>
      <c r="F689" s="659" t="str">
        <f t="shared" si="10"/>
        <v>add_trait_leader 0 subclass_scientist scholar</v>
      </c>
      <c r="G689" s="660" t="s">
        <v>3779</v>
      </c>
      <c r="H689" s="662"/>
      <c r="I689" s="669"/>
      <c r="J689" s="669"/>
      <c r="K689" s="666" t="s">
        <v>2087</v>
      </c>
      <c r="L689" s="670" t="s">
        <v>3807</v>
      </c>
      <c r="M689" s="671" t="s">
        <v>3808</v>
      </c>
    </row>
    <row r="690" ht="26.25" spans="1:13">
      <c r="A690" s="655">
        <v>687</v>
      </c>
      <c r="B690" s="656" t="s">
        <v>3809</v>
      </c>
      <c r="C690" s="657"/>
      <c r="D690" s="657"/>
      <c r="E690" s="658" t="s">
        <v>2085</v>
      </c>
      <c r="F690" s="659" t="str">
        <f t="shared" si="10"/>
        <v>add_trait_leader 0 subclass_scientist_governor</v>
      </c>
      <c r="G690" s="660" t="s">
        <v>3779</v>
      </c>
      <c r="H690" s="662"/>
      <c r="I690" s="661" t="s">
        <v>2085</v>
      </c>
      <c r="J690" s="669"/>
      <c r="K690" s="666" t="s">
        <v>2087</v>
      </c>
      <c r="L690" s="670" t="s">
        <v>3810</v>
      </c>
      <c r="M690" s="671" t="s">
        <v>3811</v>
      </c>
    </row>
    <row r="691" ht="26.25" spans="1:13">
      <c r="A691" s="655">
        <v>688</v>
      </c>
      <c r="B691" s="656" t="s">
        <v>3812</v>
      </c>
      <c r="C691" s="657"/>
      <c r="D691" s="657"/>
      <c r="E691" s="658" t="s">
        <v>2085</v>
      </c>
      <c r="F691" s="659" t="str">
        <f t="shared" si="10"/>
        <v>add_trait_leader 0 subclass_scientist_councilor</v>
      </c>
      <c r="G691" s="660" t="s">
        <v>3779</v>
      </c>
      <c r="H691" s="661" t="s">
        <v>2085</v>
      </c>
      <c r="I691" s="669"/>
      <c r="J691" s="669"/>
      <c r="K691" s="666" t="s">
        <v>2087</v>
      </c>
      <c r="L691" s="670" t="s">
        <v>3813</v>
      </c>
      <c r="M691" s="671" t="s">
        <v>3814</v>
      </c>
    </row>
    <row r="692" ht="25.5" spans="1:13">
      <c r="A692" s="655">
        <v>689</v>
      </c>
      <c r="B692" s="656" t="s">
        <v>3815</v>
      </c>
      <c r="C692" s="657"/>
      <c r="D692" s="658" t="s">
        <v>2085</v>
      </c>
      <c r="E692" s="657"/>
      <c r="F692" s="659" t="str">
        <f t="shared" si="10"/>
        <v>add_trait_leader 0 leader_trait_sentinel</v>
      </c>
      <c r="G692" s="660" t="s">
        <v>2086</v>
      </c>
      <c r="H692" s="662"/>
      <c r="I692" s="669"/>
      <c r="J692" s="661" t="s">
        <v>2085</v>
      </c>
      <c r="K692" s="666" t="s">
        <v>2087</v>
      </c>
      <c r="L692" s="670" t="s">
        <v>3816</v>
      </c>
      <c r="M692" s="671" t="s">
        <v>3817</v>
      </c>
    </row>
    <row r="693" ht="25.5" spans="1:13">
      <c r="A693" s="655">
        <v>690</v>
      </c>
      <c r="B693" s="656" t="s">
        <v>3818</v>
      </c>
      <c r="C693" s="657"/>
      <c r="D693" s="658" t="s">
        <v>2085</v>
      </c>
      <c r="E693" s="657"/>
      <c r="F693" s="659" t="str">
        <f t="shared" si="10"/>
        <v>add_trait_leader 0 leader_trait_hive_affinity</v>
      </c>
      <c r="G693" s="660" t="s">
        <v>2086</v>
      </c>
      <c r="H693" s="662"/>
      <c r="I693" s="669"/>
      <c r="J693" s="661" t="s">
        <v>2085</v>
      </c>
      <c r="K693" s="666" t="s">
        <v>2087</v>
      </c>
      <c r="L693" s="670" t="s">
        <v>3819</v>
      </c>
      <c r="M693" s="671" t="s">
        <v>3820</v>
      </c>
    </row>
    <row r="694" ht="25.5" spans="1:13">
      <c r="A694" s="655">
        <v>691</v>
      </c>
      <c r="B694" s="656" t="s">
        <v>3765</v>
      </c>
      <c r="C694" s="657"/>
      <c r="D694" s="658" t="s">
        <v>2085</v>
      </c>
      <c r="E694" s="657"/>
      <c r="F694" s="659" t="str">
        <f t="shared" si="10"/>
        <v>add_trait_leader 0 leader_trait_void_swimmer</v>
      </c>
      <c r="G694" s="660" t="s">
        <v>2086</v>
      </c>
      <c r="H694" s="662"/>
      <c r="I694" s="669"/>
      <c r="J694" s="661" t="s">
        <v>2085</v>
      </c>
      <c r="K694" s="666" t="s">
        <v>2087</v>
      </c>
      <c r="L694" s="670" t="s">
        <v>3821</v>
      </c>
      <c r="M694" s="671" t="s">
        <v>3822</v>
      </c>
    </row>
    <row r="695" ht="25.5" spans="1:13">
      <c r="A695" s="655">
        <v>692</v>
      </c>
      <c r="B695" s="656" t="s">
        <v>3823</v>
      </c>
      <c r="C695" s="657"/>
      <c r="D695" s="658" t="s">
        <v>2085</v>
      </c>
      <c r="E695" s="657"/>
      <c r="F695" s="659" t="str">
        <f t="shared" si="10"/>
        <v>add_trait_leader 0 leader_trait_ethereal</v>
      </c>
      <c r="G695" s="660" t="s">
        <v>2086</v>
      </c>
      <c r="H695" s="662"/>
      <c r="I695" s="669"/>
      <c r="J695" s="661" t="s">
        <v>2085</v>
      </c>
      <c r="K695" s="666" t="s">
        <v>2087</v>
      </c>
      <c r="L695" s="670" t="s">
        <v>3824</v>
      </c>
      <c r="M695" s="671" t="s">
        <v>3825</v>
      </c>
    </row>
    <row r="696" ht="25.5" spans="1:13">
      <c r="A696" s="655">
        <v>693</v>
      </c>
      <c r="B696" s="656" t="s">
        <v>3826</v>
      </c>
      <c r="C696" s="657"/>
      <c r="D696" s="658" t="s">
        <v>2085</v>
      </c>
      <c r="E696" s="657"/>
      <c r="F696" s="659" t="str">
        <f t="shared" si="10"/>
        <v>add_trait_leader 0 leader_trait_dimensional_stutter</v>
      </c>
      <c r="G696" s="660" t="s">
        <v>2086</v>
      </c>
      <c r="H696" s="662"/>
      <c r="I696" s="669"/>
      <c r="J696" s="661" t="s">
        <v>2085</v>
      </c>
      <c r="K696" s="666" t="s">
        <v>2087</v>
      </c>
      <c r="L696" s="670" t="s">
        <v>3821</v>
      </c>
      <c r="M696" s="671" t="s">
        <v>3827</v>
      </c>
    </row>
    <row r="697" ht="25.5" spans="1:13">
      <c r="A697" s="655">
        <v>694</v>
      </c>
      <c r="B697" s="656" t="s">
        <v>3828</v>
      </c>
      <c r="C697" s="657"/>
      <c r="D697" s="658" t="s">
        <v>2085</v>
      </c>
      <c r="E697" s="657"/>
      <c r="F697" s="659" t="str">
        <f t="shared" si="10"/>
        <v>add_trait_leader 0 leader_trait_cybrex</v>
      </c>
      <c r="G697" s="660" t="s">
        <v>2086</v>
      </c>
      <c r="H697" s="662"/>
      <c r="I697" s="669"/>
      <c r="J697" s="661" t="s">
        <v>2085</v>
      </c>
      <c r="K697" s="666" t="s">
        <v>2087</v>
      </c>
      <c r="L697" s="670" t="s">
        <v>3829</v>
      </c>
      <c r="M697" s="671" t="s">
        <v>3830</v>
      </c>
    </row>
    <row r="698" ht="31.5" spans="1:13">
      <c r="A698" s="655">
        <v>695</v>
      </c>
      <c r="B698" s="656" t="s">
        <v>3330</v>
      </c>
      <c r="C698" s="657"/>
      <c r="D698" s="658" t="s">
        <v>2085</v>
      </c>
      <c r="E698" s="657"/>
      <c r="F698" s="659" t="str">
        <f t="shared" si="10"/>
        <v>add_trait_leader 0 leader_trait_great_khan</v>
      </c>
      <c r="G698" s="660" t="s">
        <v>2290</v>
      </c>
      <c r="H698" s="662"/>
      <c r="I698" s="669"/>
      <c r="J698" s="661" t="s">
        <v>2085</v>
      </c>
      <c r="K698" s="666" t="s">
        <v>2087</v>
      </c>
      <c r="L698" s="670" t="s">
        <v>3831</v>
      </c>
      <c r="M698" s="671" t="s">
        <v>3832</v>
      </c>
    </row>
    <row r="699" ht="22.5" spans="1:13">
      <c r="A699" s="655">
        <v>696</v>
      </c>
      <c r="B699" s="656" t="s">
        <v>3833</v>
      </c>
      <c r="C699" s="658" t="s">
        <v>2085</v>
      </c>
      <c r="D699" s="657"/>
      <c r="E699" s="657"/>
      <c r="F699" s="659" t="str">
        <f t="shared" si="10"/>
        <v>add_trait_leader 0 leader_trait_ambassador_ear_to_the_ground</v>
      </c>
      <c r="G699" s="660" t="s">
        <v>2134</v>
      </c>
      <c r="H699" s="661" t="s">
        <v>2085</v>
      </c>
      <c r="I699" s="669"/>
      <c r="J699" s="669"/>
      <c r="K699" s="666" t="s">
        <v>2087</v>
      </c>
      <c r="L699" s="670" t="s">
        <v>3834</v>
      </c>
      <c r="M699" s="671" t="s">
        <v>3835</v>
      </c>
    </row>
    <row r="700" ht="22.5" spans="1:13">
      <c r="A700" s="655">
        <v>697</v>
      </c>
      <c r="B700" s="656"/>
      <c r="C700" s="658" t="s">
        <v>2085</v>
      </c>
      <c r="D700" s="657"/>
      <c r="E700" s="657"/>
      <c r="F700" s="659" t="str">
        <f t="shared" si="10"/>
        <v>add_trait_leader 0 leader_trait_ambassador_ear_to_the_ground_2</v>
      </c>
      <c r="G700" s="660" t="s">
        <v>2134</v>
      </c>
      <c r="H700" s="661" t="s">
        <v>2085</v>
      </c>
      <c r="I700" s="669"/>
      <c r="J700" s="669"/>
      <c r="K700" s="666" t="s">
        <v>2105</v>
      </c>
      <c r="L700" s="670" t="s">
        <v>3836</v>
      </c>
      <c r="M700" s="671" t="s">
        <v>3837</v>
      </c>
    </row>
    <row r="701" ht="22.5" spans="1:13">
      <c r="A701" s="655">
        <v>698</v>
      </c>
      <c r="B701" s="656"/>
      <c r="C701" s="658" t="s">
        <v>2085</v>
      </c>
      <c r="D701" s="657"/>
      <c r="E701" s="657"/>
      <c r="F701" s="659" t="str">
        <f t="shared" si="10"/>
        <v>add_trait_leader 0 leader_trait_ambassador_ear_to_the_ground_3</v>
      </c>
      <c r="G701" s="660" t="s">
        <v>2134</v>
      </c>
      <c r="H701" s="661" t="s">
        <v>2085</v>
      </c>
      <c r="I701" s="669"/>
      <c r="J701" s="669"/>
      <c r="K701" s="666" t="s">
        <v>2139</v>
      </c>
      <c r="L701" s="670" t="s">
        <v>3838</v>
      </c>
      <c r="M701" s="671" t="s">
        <v>3839</v>
      </c>
    </row>
    <row r="702" ht="22.5" spans="1:13">
      <c r="A702" s="655">
        <v>699</v>
      </c>
      <c r="B702" s="656" t="s">
        <v>3840</v>
      </c>
      <c r="C702" s="658" t="s">
        <v>2085</v>
      </c>
      <c r="D702" s="657"/>
      <c r="E702" s="657"/>
      <c r="F702" s="659" t="str">
        <f t="shared" si="10"/>
        <v>add_trait_leader 0 leader_trait_ambassador_whisper_networks</v>
      </c>
      <c r="G702" s="660" t="s">
        <v>2134</v>
      </c>
      <c r="H702" s="661" t="s">
        <v>2085</v>
      </c>
      <c r="I702" s="669"/>
      <c r="J702" s="669"/>
      <c r="K702" s="666" t="s">
        <v>2087</v>
      </c>
      <c r="L702" s="670" t="s">
        <v>3841</v>
      </c>
      <c r="M702" s="671" t="s">
        <v>3842</v>
      </c>
    </row>
    <row r="703" ht="22.5" spans="1:13">
      <c r="A703" s="655">
        <v>700</v>
      </c>
      <c r="B703" s="656"/>
      <c r="C703" s="658" t="s">
        <v>2085</v>
      </c>
      <c r="D703" s="657"/>
      <c r="E703" s="657"/>
      <c r="F703" s="659" t="str">
        <f t="shared" si="10"/>
        <v>add_trait_leader 0 leader_trait_ambassador_whisper_networks_2</v>
      </c>
      <c r="G703" s="660" t="s">
        <v>2134</v>
      </c>
      <c r="H703" s="661" t="s">
        <v>2085</v>
      </c>
      <c r="I703" s="669"/>
      <c r="J703" s="669"/>
      <c r="K703" s="666" t="s">
        <v>2105</v>
      </c>
      <c r="L703" s="670" t="s">
        <v>3843</v>
      </c>
      <c r="M703" s="671" t="s">
        <v>3844</v>
      </c>
    </row>
    <row r="704" ht="22.5" spans="1:13">
      <c r="A704" s="655">
        <v>701</v>
      </c>
      <c r="B704" s="656"/>
      <c r="C704" s="658" t="s">
        <v>2085</v>
      </c>
      <c r="D704" s="657"/>
      <c r="E704" s="657"/>
      <c r="F704" s="659" t="str">
        <f t="shared" si="10"/>
        <v>add_trait_leader 0 leader_trait_ambassador_whisper_networks_3</v>
      </c>
      <c r="G704" s="660" t="s">
        <v>2134</v>
      </c>
      <c r="H704" s="661" t="s">
        <v>2085</v>
      </c>
      <c r="I704" s="669"/>
      <c r="J704" s="669"/>
      <c r="K704" s="666" t="s">
        <v>2139</v>
      </c>
      <c r="L704" s="670" t="s">
        <v>3845</v>
      </c>
      <c r="M704" s="671" t="s">
        <v>3846</v>
      </c>
    </row>
    <row r="705" ht="22.5" spans="1:13">
      <c r="A705" s="655">
        <v>702</v>
      </c>
      <c r="B705" s="656" t="s">
        <v>3847</v>
      </c>
      <c r="C705" s="658" t="s">
        <v>2085</v>
      </c>
      <c r="D705" s="657"/>
      <c r="E705" s="657"/>
      <c r="F705" s="659" t="str">
        <f t="shared" si="10"/>
        <v>add_trait_leader 0 leader_trait_ambassador_bully</v>
      </c>
      <c r="G705" s="660" t="s">
        <v>2134</v>
      </c>
      <c r="H705" s="661" t="s">
        <v>2085</v>
      </c>
      <c r="I705" s="669"/>
      <c r="J705" s="669"/>
      <c r="K705" s="666" t="s">
        <v>2087</v>
      </c>
      <c r="L705" s="670" t="s">
        <v>3848</v>
      </c>
      <c r="M705" s="671" t="s">
        <v>3849</v>
      </c>
    </row>
    <row r="706" ht="22.5" spans="1:13">
      <c r="A706" s="655">
        <v>703</v>
      </c>
      <c r="B706" s="656"/>
      <c r="C706" s="658" t="s">
        <v>2085</v>
      </c>
      <c r="D706" s="657"/>
      <c r="E706" s="657"/>
      <c r="F706" s="659" t="str">
        <f t="shared" si="10"/>
        <v>add_trait_leader 0 leader_trait_ambassador_bully_2</v>
      </c>
      <c r="G706" s="660" t="s">
        <v>2134</v>
      </c>
      <c r="H706" s="661" t="s">
        <v>2085</v>
      </c>
      <c r="I706" s="669"/>
      <c r="J706" s="669"/>
      <c r="K706" s="666" t="s">
        <v>2105</v>
      </c>
      <c r="L706" s="670" t="s">
        <v>3850</v>
      </c>
      <c r="M706" s="671" t="s">
        <v>3851</v>
      </c>
    </row>
    <row r="707" ht="22.5" spans="1:13">
      <c r="A707" s="655">
        <v>704</v>
      </c>
      <c r="B707" s="656"/>
      <c r="C707" s="658" t="s">
        <v>2085</v>
      </c>
      <c r="D707" s="657"/>
      <c r="E707" s="657"/>
      <c r="F707" s="659" t="str">
        <f t="shared" si="10"/>
        <v>add_trait_leader 0 leader_trait_ambassador_bully_3</v>
      </c>
      <c r="G707" s="660" t="s">
        <v>2134</v>
      </c>
      <c r="H707" s="661" t="s">
        <v>2085</v>
      </c>
      <c r="I707" s="669"/>
      <c r="J707" s="669"/>
      <c r="K707" s="666" t="s">
        <v>2139</v>
      </c>
      <c r="L707" s="670" t="s">
        <v>3852</v>
      </c>
      <c r="M707" s="671" t="s">
        <v>3853</v>
      </c>
    </row>
    <row r="708" ht="22.5" spans="1:13">
      <c r="A708" s="655">
        <v>705</v>
      </c>
      <c r="B708" s="656" t="s">
        <v>3854</v>
      </c>
      <c r="C708" s="658" t="s">
        <v>2085</v>
      </c>
      <c r="D708" s="657"/>
      <c r="E708" s="657"/>
      <c r="F708" s="659" t="str">
        <f t="shared" si="10"/>
        <v>add_trait_leader 0 leader_trait_ambassador_favor_maker</v>
      </c>
      <c r="G708" s="660" t="s">
        <v>2134</v>
      </c>
      <c r="H708" s="661" t="s">
        <v>2085</v>
      </c>
      <c r="I708" s="669"/>
      <c r="J708" s="669"/>
      <c r="K708" s="666" t="s">
        <v>2087</v>
      </c>
      <c r="L708" s="670" t="s">
        <v>3855</v>
      </c>
      <c r="M708" s="671" t="s">
        <v>3856</v>
      </c>
    </row>
    <row r="709" ht="22.5" spans="1:13">
      <c r="A709" s="655">
        <v>706</v>
      </c>
      <c r="B709" s="656"/>
      <c r="C709" s="658" t="s">
        <v>2085</v>
      </c>
      <c r="D709" s="657"/>
      <c r="E709" s="657"/>
      <c r="F709" s="659" t="str">
        <f t="shared" si="10"/>
        <v>add_trait_leader 0 leader_trait_ambassador_favor_maker_2</v>
      </c>
      <c r="G709" s="660" t="s">
        <v>2134</v>
      </c>
      <c r="H709" s="661" t="s">
        <v>2085</v>
      </c>
      <c r="I709" s="669"/>
      <c r="J709" s="669"/>
      <c r="K709" s="666" t="s">
        <v>2105</v>
      </c>
      <c r="L709" s="670" t="s">
        <v>3857</v>
      </c>
      <c r="M709" s="671" t="s">
        <v>3858</v>
      </c>
    </row>
    <row r="710" ht="22.5" spans="1:13">
      <c r="A710" s="655">
        <v>707</v>
      </c>
      <c r="B710" s="656"/>
      <c r="C710" s="658" t="s">
        <v>2085</v>
      </c>
      <c r="D710" s="657"/>
      <c r="E710" s="657"/>
      <c r="F710" s="659" t="str">
        <f t="shared" si="10"/>
        <v>add_trait_leader 0 leader_trait_ambassador_favor_maker_3</v>
      </c>
      <c r="G710" s="660" t="s">
        <v>2134</v>
      </c>
      <c r="H710" s="661" t="s">
        <v>2085</v>
      </c>
      <c r="I710" s="669"/>
      <c r="J710" s="669"/>
      <c r="K710" s="666" t="s">
        <v>2139</v>
      </c>
      <c r="L710" s="670" t="s">
        <v>3859</v>
      </c>
      <c r="M710" s="671" t="s">
        <v>3860</v>
      </c>
    </row>
    <row r="711" ht="22.5" spans="1:13">
      <c r="A711" s="655">
        <v>708</v>
      </c>
      <c r="B711" s="656" t="s">
        <v>3861</v>
      </c>
      <c r="C711" s="658" t="s">
        <v>2085</v>
      </c>
      <c r="D711" s="657"/>
      <c r="E711" s="657"/>
      <c r="F711" s="659" t="str">
        <f t="shared" si="10"/>
        <v>add_trait_leader 0 leader_trait_ambassador_pact_keeper</v>
      </c>
      <c r="G711" s="660" t="s">
        <v>2134</v>
      </c>
      <c r="H711" s="661" t="s">
        <v>2085</v>
      </c>
      <c r="I711" s="669"/>
      <c r="J711" s="669"/>
      <c r="K711" s="666" t="s">
        <v>2087</v>
      </c>
      <c r="L711" s="670" t="s">
        <v>3862</v>
      </c>
      <c r="M711" s="671" t="s">
        <v>3863</v>
      </c>
    </row>
    <row r="712" ht="22.5" spans="1:13">
      <c r="A712" s="655">
        <v>709</v>
      </c>
      <c r="B712" s="656"/>
      <c r="C712" s="658" t="s">
        <v>2085</v>
      </c>
      <c r="D712" s="657"/>
      <c r="E712" s="657"/>
      <c r="F712" s="659" t="str">
        <f t="shared" ref="F712:F775" si="11">_xlfn.CONCAT($C$2," ",$G$2," ",M712)</f>
        <v>add_trait_leader 0 leader_trait_ambassador_pact_keeper_2</v>
      </c>
      <c r="G712" s="660" t="s">
        <v>2134</v>
      </c>
      <c r="H712" s="661" t="s">
        <v>2085</v>
      </c>
      <c r="I712" s="669"/>
      <c r="J712" s="669"/>
      <c r="K712" s="666" t="s">
        <v>2105</v>
      </c>
      <c r="L712" s="670" t="s">
        <v>3864</v>
      </c>
      <c r="M712" s="671" t="s">
        <v>3865</v>
      </c>
    </row>
    <row r="713" ht="22.5" spans="1:13">
      <c r="A713" s="655">
        <v>710</v>
      </c>
      <c r="B713" s="656"/>
      <c r="C713" s="658" t="s">
        <v>2085</v>
      </c>
      <c r="D713" s="657"/>
      <c r="E713" s="657"/>
      <c r="F713" s="659" t="str">
        <f t="shared" si="11"/>
        <v>add_trait_leader 0 leader_trait_ambassador_pact_keeper_3</v>
      </c>
      <c r="G713" s="660" t="s">
        <v>2134</v>
      </c>
      <c r="H713" s="661" t="s">
        <v>2085</v>
      </c>
      <c r="I713" s="669"/>
      <c r="J713" s="669"/>
      <c r="K713" s="666" t="s">
        <v>2139</v>
      </c>
      <c r="L713" s="670" t="s">
        <v>3866</v>
      </c>
      <c r="M713" s="671" t="s">
        <v>3867</v>
      </c>
    </row>
    <row r="714" ht="22.5" spans="1:13">
      <c r="A714" s="655">
        <v>711</v>
      </c>
      <c r="B714" s="656" t="s">
        <v>3868</v>
      </c>
      <c r="C714" s="658" t="s">
        <v>2085</v>
      </c>
      <c r="D714" s="657"/>
      <c r="E714" s="657"/>
      <c r="F714" s="659" t="str">
        <f t="shared" si="11"/>
        <v>add_trait_leader 0 leader_trait_ambassador_commercial_pact_focus</v>
      </c>
      <c r="G714" s="660" t="s">
        <v>2134</v>
      </c>
      <c r="H714" s="661" t="s">
        <v>2085</v>
      </c>
      <c r="I714" s="669"/>
      <c r="J714" s="669"/>
      <c r="K714" s="666" t="s">
        <v>2087</v>
      </c>
      <c r="L714" s="670" t="s">
        <v>3869</v>
      </c>
      <c r="M714" s="671" t="s">
        <v>3870</v>
      </c>
    </row>
    <row r="715" ht="22.5" spans="1:13">
      <c r="A715" s="655">
        <v>712</v>
      </c>
      <c r="B715" s="656"/>
      <c r="C715" s="658" t="s">
        <v>2085</v>
      </c>
      <c r="D715" s="657"/>
      <c r="E715" s="657"/>
      <c r="F715" s="659" t="str">
        <f t="shared" si="11"/>
        <v>add_trait_leader 0 leader_trait_ambassador_commercial_pact_focus_2</v>
      </c>
      <c r="G715" s="660" t="s">
        <v>2134</v>
      </c>
      <c r="H715" s="661" t="s">
        <v>2085</v>
      </c>
      <c r="I715" s="669"/>
      <c r="J715" s="669"/>
      <c r="K715" s="666" t="s">
        <v>2105</v>
      </c>
      <c r="L715" s="670" t="s">
        <v>3871</v>
      </c>
      <c r="M715" s="671" t="s">
        <v>3872</v>
      </c>
    </row>
    <row r="716" ht="22.5" spans="1:13">
      <c r="A716" s="655">
        <v>713</v>
      </c>
      <c r="B716" s="656"/>
      <c r="C716" s="658" t="s">
        <v>2085</v>
      </c>
      <c r="D716" s="657"/>
      <c r="E716" s="657"/>
      <c r="F716" s="659" t="str">
        <f t="shared" si="11"/>
        <v>add_trait_leader 0 leader_trait_ambassador_commercial_pact_focus_3</v>
      </c>
      <c r="G716" s="660" t="s">
        <v>2134</v>
      </c>
      <c r="H716" s="661" t="s">
        <v>2085</v>
      </c>
      <c r="I716" s="669"/>
      <c r="J716" s="669"/>
      <c r="K716" s="666" t="s">
        <v>2139</v>
      </c>
      <c r="L716" s="670" t="s">
        <v>3873</v>
      </c>
      <c r="M716" s="671" t="s">
        <v>3874</v>
      </c>
    </row>
    <row r="717" ht="22.5" spans="1:13">
      <c r="A717" s="655">
        <v>714</v>
      </c>
      <c r="B717" s="656" t="s">
        <v>3875</v>
      </c>
      <c r="C717" s="658" t="s">
        <v>2085</v>
      </c>
      <c r="D717" s="657"/>
      <c r="E717" s="657"/>
      <c r="F717" s="659" t="str">
        <f t="shared" si="11"/>
        <v>add_trait_leader 0 leader_trait_ambassador_research_pact_focus</v>
      </c>
      <c r="G717" s="660" t="s">
        <v>2134</v>
      </c>
      <c r="H717" s="661" t="s">
        <v>2085</v>
      </c>
      <c r="I717" s="669"/>
      <c r="J717" s="669"/>
      <c r="K717" s="666" t="s">
        <v>2087</v>
      </c>
      <c r="L717" s="670" t="s">
        <v>3876</v>
      </c>
      <c r="M717" s="671" t="s">
        <v>3877</v>
      </c>
    </row>
    <row r="718" ht="22.5" spans="1:13">
      <c r="A718" s="655">
        <v>715</v>
      </c>
      <c r="B718" s="656"/>
      <c r="C718" s="658" t="s">
        <v>2085</v>
      </c>
      <c r="D718" s="657"/>
      <c r="E718" s="657"/>
      <c r="F718" s="659" t="str">
        <f t="shared" si="11"/>
        <v>add_trait_leader 0 leader_trait_ambassador_research_pact_focus_2</v>
      </c>
      <c r="G718" s="660" t="s">
        <v>2134</v>
      </c>
      <c r="H718" s="661" t="s">
        <v>2085</v>
      </c>
      <c r="I718" s="669"/>
      <c r="J718" s="669"/>
      <c r="K718" s="666" t="s">
        <v>2105</v>
      </c>
      <c r="L718" s="670" t="s">
        <v>3878</v>
      </c>
      <c r="M718" s="671" t="s">
        <v>3879</v>
      </c>
    </row>
    <row r="719" ht="22.5" spans="1:13">
      <c r="A719" s="655">
        <v>716</v>
      </c>
      <c r="B719" s="656"/>
      <c r="C719" s="658" t="s">
        <v>2085</v>
      </c>
      <c r="D719" s="657"/>
      <c r="E719" s="657"/>
      <c r="F719" s="659" t="str">
        <f t="shared" si="11"/>
        <v>add_trait_leader 0 leader_trait_ambassador_research_pact_focus_3</v>
      </c>
      <c r="G719" s="660" t="s">
        <v>2134</v>
      </c>
      <c r="H719" s="661" t="s">
        <v>2085</v>
      </c>
      <c r="I719" s="669"/>
      <c r="J719" s="669"/>
      <c r="K719" s="666" t="s">
        <v>2139</v>
      </c>
      <c r="L719" s="670" t="s">
        <v>3880</v>
      </c>
      <c r="M719" s="671" t="s">
        <v>3881</v>
      </c>
    </row>
    <row r="720" ht="22.5" spans="1:13">
      <c r="A720" s="655">
        <v>717</v>
      </c>
      <c r="B720" s="656" t="s">
        <v>3882</v>
      </c>
      <c r="C720" s="658" t="s">
        <v>2085</v>
      </c>
      <c r="D720" s="657"/>
      <c r="E720" s="657"/>
      <c r="F720" s="659" t="str">
        <f t="shared" si="11"/>
        <v>add_trait_leader 0 leader_trait_ambassador_extra_envoys</v>
      </c>
      <c r="G720" s="660" t="s">
        <v>2134</v>
      </c>
      <c r="H720" s="661" t="s">
        <v>2085</v>
      </c>
      <c r="I720" s="669"/>
      <c r="J720" s="669"/>
      <c r="K720" s="666" t="s">
        <v>2087</v>
      </c>
      <c r="L720" s="670" t="s">
        <v>3883</v>
      </c>
      <c r="M720" s="671" t="s">
        <v>3884</v>
      </c>
    </row>
    <row r="721" ht="22.5" spans="1:13">
      <c r="A721" s="655">
        <v>718</v>
      </c>
      <c r="B721" s="656"/>
      <c r="C721" s="658" t="s">
        <v>2085</v>
      </c>
      <c r="D721" s="657"/>
      <c r="E721" s="657"/>
      <c r="F721" s="659" t="str">
        <f t="shared" si="11"/>
        <v>add_trait_leader 0 leader_trait_ambassador_extra_envoys_2</v>
      </c>
      <c r="G721" s="660" t="s">
        <v>2134</v>
      </c>
      <c r="H721" s="661" t="s">
        <v>2085</v>
      </c>
      <c r="I721" s="669"/>
      <c r="J721" s="669"/>
      <c r="K721" s="666" t="s">
        <v>2105</v>
      </c>
      <c r="L721" s="670" t="s">
        <v>3885</v>
      </c>
      <c r="M721" s="671" t="s">
        <v>3886</v>
      </c>
    </row>
    <row r="722" ht="22.5" spans="1:13">
      <c r="A722" s="655">
        <v>719</v>
      </c>
      <c r="B722" s="656"/>
      <c r="C722" s="658" t="s">
        <v>2085</v>
      </c>
      <c r="D722" s="657"/>
      <c r="E722" s="657"/>
      <c r="F722" s="659" t="str">
        <f t="shared" si="11"/>
        <v>add_trait_leader 0 leader_trait_ambassador_extra_envoys_3</v>
      </c>
      <c r="G722" s="660" t="s">
        <v>2134</v>
      </c>
      <c r="H722" s="661" t="s">
        <v>2085</v>
      </c>
      <c r="I722" s="669"/>
      <c r="J722" s="669"/>
      <c r="K722" s="666" t="s">
        <v>2139</v>
      </c>
      <c r="L722" s="670" t="s">
        <v>3887</v>
      </c>
      <c r="M722" s="671" t="s">
        <v>3888</v>
      </c>
    </row>
    <row r="723" ht="25.5" spans="1:13">
      <c r="A723" s="655">
        <v>720</v>
      </c>
      <c r="B723" s="656" t="s">
        <v>3889</v>
      </c>
      <c r="C723" s="658" t="s">
        <v>2085</v>
      </c>
      <c r="D723" s="657"/>
      <c r="E723" s="657"/>
      <c r="F723" s="659" t="str">
        <f t="shared" si="11"/>
        <v>add_trait_leader 0 leader_trait_resolution_category_commerce_focus</v>
      </c>
      <c r="G723" s="660" t="s">
        <v>2134</v>
      </c>
      <c r="H723" s="662"/>
      <c r="I723" s="669"/>
      <c r="J723" s="669"/>
      <c r="K723" s="666" t="s">
        <v>2087</v>
      </c>
      <c r="L723" s="670" t="s">
        <v>3890</v>
      </c>
      <c r="M723" s="671" t="s">
        <v>3891</v>
      </c>
    </row>
    <row r="724" ht="25.5" spans="1:13">
      <c r="A724" s="655">
        <v>721</v>
      </c>
      <c r="B724" s="656"/>
      <c r="C724" s="658" t="s">
        <v>2085</v>
      </c>
      <c r="D724" s="657"/>
      <c r="E724" s="657"/>
      <c r="F724" s="659" t="str">
        <f t="shared" si="11"/>
        <v>add_trait_leader 0 leader_trait_resolution_category_commerce_focus_2</v>
      </c>
      <c r="G724" s="660" t="s">
        <v>2134</v>
      </c>
      <c r="H724" s="662"/>
      <c r="I724" s="669"/>
      <c r="J724" s="669"/>
      <c r="K724" s="666" t="s">
        <v>2105</v>
      </c>
      <c r="L724" s="670" t="s">
        <v>3892</v>
      </c>
      <c r="M724" s="671" t="s">
        <v>3893</v>
      </c>
    </row>
    <row r="725" ht="25.5" spans="1:13">
      <c r="A725" s="655">
        <v>722</v>
      </c>
      <c r="B725" s="656"/>
      <c r="C725" s="658" t="s">
        <v>2085</v>
      </c>
      <c r="D725" s="657"/>
      <c r="E725" s="657"/>
      <c r="F725" s="659" t="str">
        <f t="shared" si="11"/>
        <v>add_trait_leader 0 leader_trait_resolution_category_commerce_focus_3</v>
      </c>
      <c r="G725" s="660" t="s">
        <v>2134</v>
      </c>
      <c r="H725" s="662"/>
      <c r="I725" s="669"/>
      <c r="J725" s="669"/>
      <c r="K725" s="666" t="s">
        <v>2139</v>
      </c>
      <c r="L725" s="670" t="s">
        <v>3894</v>
      </c>
      <c r="M725" s="671" t="s">
        <v>3895</v>
      </c>
    </row>
    <row r="726" ht="25.5" spans="1:13">
      <c r="A726" s="655">
        <v>723</v>
      </c>
      <c r="B726" s="656" t="s">
        <v>3896</v>
      </c>
      <c r="C726" s="658" t="s">
        <v>2085</v>
      </c>
      <c r="D726" s="657"/>
      <c r="E726" s="657"/>
      <c r="F726" s="659" t="str">
        <f t="shared" si="11"/>
        <v>add_trait_leader 0 leader_trait_resolution_category_industry_focus</v>
      </c>
      <c r="G726" s="660" t="s">
        <v>2134</v>
      </c>
      <c r="H726" s="662"/>
      <c r="I726" s="669"/>
      <c r="J726" s="669"/>
      <c r="K726" s="666" t="s">
        <v>2087</v>
      </c>
      <c r="L726" s="670" t="s">
        <v>3897</v>
      </c>
      <c r="M726" s="671" t="s">
        <v>3898</v>
      </c>
    </row>
    <row r="727" ht="25.5" spans="1:13">
      <c r="A727" s="655">
        <v>724</v>
      </c>
      <c r="B727" s="656"/>
      <c r="C727" s="658" t="s">
        <v>2085</v>
      </c>
      <c r="D727" s="657"/>
      <c r="E727" s="657"/>
      <c r="F727" s="659" t="str">
        <f t="shared" si="11"/>
        <v>add_trait_leader 0 leader_trait_resolution_category_industry_focus_2</v>
      </c>
      <c r="G727" s="660" t="s">
        <v>2134</v>
      </c>
      <c r="H727" s="662"/>
      <c r="I727" s="669"/>
      <c r="J727" s="669"/>
      <c r="K727" s="666" t="s">
        <v>2105</v>
      </c>
      <c r="L727" s="670" t="s">
        <v>3899</v>
      </c>
      <c r="M727" s="671" t="s">
        <v>3900</v>
      </c>
    </row>
    <row r="728" ht="25.5" spans="1:13">
      <c r="A728" s="655">
        <v>725</v>
      </c>
      <c r="B728" s="656"/>
      <c r="C728" s="658" t="s">
        <v>2085</v>
      </c>
      <c r="D728" s="657"/>
      <c r="E728" s="657"/>
      <c r="F728" s="659" t="str">
        <f t="shared" si="11"/>
        <v>add_trait_leader 0 leader_trait_resolution_category_industry_focus_3</v>
      </c>
      <c r="G728" s="660" t="s">
        <v>2134</v>
      </c>
      <c r="H728" s="662"/>
      <c r="I728" s="669"/>
      <c r="J728" s="669"/>
      <c r="K728" s="666" t="s">
        <v>2139</v>
      </c>
      <c r="L728" s="670" t="s">
        <v>3901</v>
      </c>
      <c r="M728" s="671" t="s">
        <v>3902</v>
      </c>
    </row>
    <row r="729" ht="25.5" spans="1:13">
      <c r="A729" s="655">
        <v>726</v>
      </c>
      <c r="B729" s="656" t="s">
        <v>3903</v>
      </c>
      <c r="C729" s="658" t="s">
        <v>2085</v>
      </c>
      <c r="D729" s="657"/>
      <c r="E729" s="657"/>
      <c r="F729" s="659" t="str">
        <f t="shared" si="11"/>
        <v>add_trait_leader 0 leader_trait_resolution_category_politics_traditions_focus</v>
      </c>
      <c r="G729" s="660" t="s">
        <v>2134</v>
      </c>
      <c r="H729" s="662"/>
      <c r="I729" s="669"/>
      <c r="J729" s="669"/>
      <c r="K729" s="666" t="s">
        <v>2087</v>
      </c>
      <c r="L729" s="670" t="s">
        <v>3904</v>
      </c>
      <c r="M729" s="671" t="s">
        <v>3905</v>
      </c>
    </row>
    <row r="730" ht="25.5" spans="1:13">
      <c r="A730" s="655">
        <v>727</v>
      </c>
      <c r="B730" s="656"/>
      <c r="C730" s="658" t="s">
        <v>2085</v>
      </c>
      <c r="D730" s="657"/>
      <c r="E730" s="657"/>
      <c r="F730" s="659" t="str">
        <f t="shared" si="11"/>
        <v>add_trait_leader 0 leader_trait_resolution_category_politics_traditions_focus_2</v>
      </c>
      <c r="G730" s="660" t="s">
        <v>2134</v>
      </c>
      <c r="H730" s="662"/>
      <c r="I730" s="669"/>
      <c r="J730" s="669"/>
      <c r="K730" s="666" t="s">
        <v>2105</v>
      </c>
      <c r="L730" s="670" t="s">
        <v>3906</v>
      </c>
      <c r="M730" s="671" t="s">
        <v>3907</v>
      </c>
    </row>
    <row r="731" ht="25.5" spans="1:13">
      <c r="A731" s="655">
        <v>728</v>
      </c>
      <c r="B731" s="656"/>
      <c r="C731" s="658" t="s">
        <v>2085</v>
      </c>
      <c r="D731" s="657"/>
      <c r="E731" s="657"/>
      <c r="F731" s="659" t="str">
        <f t="shared" si="11"/>
        <v>add_trait_leader 0 leader_trait_resolution_category_politics_traditions_focus_3</v>
      </c>
      <c r="G731" s="660" t="s">
        <v>2134</v>
      </c>
      <c r="H731" s="662"/>
      <c r="I731" s="669"/>
      <c r="J731" s="669"/>
      <c r="K731" s="666" t="s">
        <v>2139</v>
      </c>
      <c r="L731" s="670" t="s">
        <v>3908</v>
      </c>
      <c r="M731" s="671" t="s">
        <v>3909</v>
      </c>
    </row>
    <row r="732" ht="25.5" spans="1:13">
      <c r="A732" s="655">
        <v>729</v>
      </c>
      <c r="B732" s="656" t="s">
        <v>3910</v>
      </c>
      <c r="C732" s="658" t="s">
        <v>2085</v>
      </c>
      <c r="D732" s="657"/>
      <c r="E732" s="657"/>
      <c r="F732" s="659" t="str">
        <f t="shared" si="11"/>
        <v>add_trait_leader 0 leader_trait_resolution_category_greatergood__focus</v>
      </c>
      <c r="G732" s="660" t="s">
        <v>2134</v>
      </c>
      <c r="H732" s="662"/>
      <c r="I732" s="669"/>
      <c r="J732" s="669"/>
      <c r="K732" s="666" t="s">
        <v>2087</v>
      </c>
      <c r="L732" s="670" t="s">
        <v>3911</v>
      </c>
      <c r="M732" s="671" t="s">
        <v>3912</v>
      </c>
    </row>
    <row r="733" ht="25.5" spans="1:13">
      <c r="A733" s="655">
        <v>730</v>
      </c>
      <c r="B733" s="656"/>
      <c r="C733" s="658" t="s">
        <v>2085</v>
      </c>
      <c r="D733" s="657"/>
      <c r="E733" s="657"/>
      <c r="F733" s="659" t="str">
        <f t="shared" si="11"/>
        <v>add_trait_leader 0 leader_trait_resolution_category_greatergood__focus_2</v>
      </c>
      <c r="G733" s="660" t="s">
        <v>2134</v>
      </c>
      <c r="H733" s="662"/>
      <c r="I733" s="669"/>
      <c r="J733" s="669"/>
      <c r="K733" s="666" t="s">
        <v>2105</v>
      </c>
      <c r="L733" s="670" t="s">
        <v>3913</v>
      </c>
      <c r="M733" s="671" t="s">
        <v>3914</v>
      </c>
    </row>
    <row r="734" ht="25.5" spans="1:13">
      <c r="A734" s="655">
        <v>731</v>
      </c>
      <c r="B734" s="656"/>
      <c r="C734" s="658" t="s">
        <v>2085</v>
      </c>
      <c r="D734" s="657"/>
      <c r="E734" s="657"/>
      <c r="F734" s="659" t="str">
        <f t="shared" si="11"/>
        <v>add_trait_leader 0 leader_trait_resolution_category_greatergood__focus_3</v>
      </c>
      <c r="G734" s="660" t="s">
        <v>2134</v>
      </c>
      <c r="H734" s="662"/>
      <c r="I734" s="669"/>
      <c r="J734" s="669"/>
      <c r="K734" s="666" t="s">
        <v>2139</v>
      </c>
      <c r="L734" s="670" t="s">
        <v>3915</v>
      </c>
      <c r="M734" s="671" t="s">
        <v>3916</v>
      </c>
    </row>
    <row r="735" ht="25.5" spans="1:13">
      <c r="A735" s="655">
        <v>732</v>
      </c>
      <c r="B735" s="656" t="s">
        <v>3917</v>
      </c>
      <c r="C735" s="658" t="s">
        <v>2085</v>
      </c>
      <c r="D735" s="657"/>
      <c r="E735" s="657"/>
      <c r="F735" s="659" t="str">
        <f t="shared" si="11"/>
        <v>add_trait_leader 0 leader_trait_resolution_category_galacticreforms_focus</v>
      </c>
      <c r="G735" s="660" t="s">
        <v>2134</v>
      </c>
      <c r="H735" s="662"/>
      <c r="I735" s="669"/>
      <c r="J735" s="669"/>
      <c r="K735" s="666" t="s">
        <v>2087</v>
      </c>
      <c r="L735" s="670" t="s">
        <v>3918</v>
      </c>
      <c r="M735" s="671" t="s">
        <v>3919</v>
      </c>
    </row>
    <row r="736" ht="25.5" spans="1:13">
      <c r="A736" s="655">
        <v>733</v>
      </c>
      <c r="B736" s="656"/>
      <c r="C736" s="658" t="s">
        <v>2085</v>
      </c>
      <c r="D736" s="657"/>
      <c r="E736" s="657"/>
      <c r="F736" s="659" t="str">
        <f t="shared" si="11"/>
        <v>add_trait_leader 0 leader_trait_resolution_category_galacticreforms_focus_2</v>
      </c>
      <c r="G736" s="660" t="s">
        <v>2134</v>
      </c>
      <c r="H736" s="662"/>
      <c r="I736" s="669"/>
      <c r="J736" s="669"/>
      <c r="K736" s="666" t="s">
        <v>2105</v>
      </c>
      <c r="L736" s="670" t="s">
        <v>3920</v>
      </c>
      <c r="M736" s="671" t="s">
        <v>3921</v>
      </c>
    </row>
    <row r="737" ht="25.5" spans="1:13">
      <c r="A737" s="655">
        <v>734</v>
      </c>
      <c r="B737" s="656"/>
      <c r="C737" s="658" t="s">
        <v>2085</v>
      </c>
      <c r="D737" s="657"/>
      <c r="E737" s="657"/>
      <c r="F737" s="659" t="str">
        <f t="shared" si="11"/>
        <v>add_trait_leader 0 leader_trait_resolution_category_galacticreforms_focus_3</v>
      </c>
      <c r="G737" s="660" t="s">
        <v>2134</v>
      </c>
      <c r="H737" s="662"/>
      <c r="I737" s="669"/>
      <c r="J737" s="669"/>
      <c r="K737" s="666" t="s">
        <v>2139</v>
      </c>
      <c r="L737" s="670" t="s">
        <v>3922</v>
      </c>
      <c r="M737" s="671" t="s">
        <v>3923</v>
      </c>
    </row>
    <row r="738" ht="25.5" spans="1:13">
      <c r="A738" s="655">
        <v>735</v>
      </c>
      <c r="B738" s="656" t="s">
        <v>3924</v>
      </c>
      <c r="C738" s="658" t="s">
        <v>2085</v>
      </c>
      <c r="D738" s="657"/>
      <c r="E738" s="657"/>
      <c r="F738" s="659" t="str">
        <f t="shared" si="11"/>
        <v>add_trait_leader 0 leader_trait_resolution_category_ecology_focus</v>
      </c>
      <c r="G738" s="660" t="s">
        <v>2134</v>
      </c>
      <c r="H738" s="662"/>
      <c r="I738" s="669"/>
      <c r="J738" s="669"/>
      <c r="K738" s="666" t="s">
        <v>2087</v>
      </c>
      <c r="L738" s="670" t="s">
        <v>3925</v>
      </c>
      <c r="M738" s="671" t="s">
        <v>3926</v>
      </c>
    </row>
    <row r="739" ht="25.5" spans="1:13">
      <c r="A739" s="655">
        <v>736</v>
      </c>
      <c r="B739" s="656"/>
      <c r="C739" s="658" t="s">
        <v>2085</v>
      </c>
      <c r="D739" s="657"/>
      <c r="E739" s="657"/>
      <c r="F739" s="659" t="str">
        <f t="shared" si="11"/>
        <v>add_trait_leader 0 leader_trait_resolution_category_ecology_focus_2</v>
      </c>
      <c r="G739" s="660" t="s">
        <v>2134</v>
      </c>
      <c r="H739" s="662"/>
      <c r="I739" s="669"/>
      <c r="J739" s="669"/>
      <c r="K739" s="666" t="s">
        <v>2105</v>
      </c>
      <c r="L739" s="670" t="s">
        <v>3927</v>
      </c>
      <c r="M739" s="671" t="s">
        <v>3928</v>
      </c>
    </row>
    <row r="740" ht="25.5" spans="1:13">
      <c r="A740" s="655">
        <v>737</v>
      </c>
      <c r="B740" s="656"/>
      <c r="C740" s="658" t="s">
        <v>2085</v>
      </c>
      <c r="D740" s="657"/>
      <c r="E740" s="657"/>
      <c r="F740" s="659" t="str">
        <f t="shared" si="11"/>
        <v>add_trait_leader 0 leader_trait_resolution_category_ecology_focus_3</v>
      </c>
      <c r="G740" s="660" t="s">
        <v>2134</v>
      </c>
      <c r="H740" s="662"/>
      <c r="I740" s="669"/>
      <c r="J740" s="669"/>
      <c r="K740" s="666" t="s">
        <v>2139</v>
      </c>
      <c r="L740" s="670" t="s">
        <v>3929</v>
      </c>
      <c r="M740" s="671" t="s">
        <v>3930</v>
      </c>
    </row>
    <row r="741" ht="25.5" spans="1:13">
      <c r="A741" s="655">
        <v>738</v>
      </c>
      <c r="B741" s="656" t="s">
        <v>3931</v>
      </c>
      <c r="C741" s="658" t="s">
        <v>2085</v>
      </c>
      <c r="D741" s="657"/>
      <c r="E741" s="657"/>
      <c r="F741" s="659" t="str">
        <f t="shared" si="11"/>
        <v>add_trait_leader 0 leader_trait_resolution_category_galacticstudies_focus</v>
      </c>
      <c r="G741" s="660" t="s">
        <v>2134</v>
      </c>
      <c r="H741" s="662"/>
      <c r="I741" s="669"/>
      <c r="J741" s="669"/>
      <c r="K741" s="666" t="s">
        <v>2087</v>
      </c>
      <c r="L741" s="670" t="s">
        <v>3932</v>
      </c>
      <c r="M741" s="671" t="s">
        <v>3933</v>
      </c>
    </row>
    <row r="742" ht="25.5" spans="1:13">
      <c r="A742" s="655">
        <v>739</v>
      </c>
      <c r="B742" s="656"/>
      <c r="C742" s="658" t="s">
        <v>2085</v>
      </c>
      <c r="D742" s="657"/>
      <c r="E742" s="657"/>
      <c r="F742" s="659" t="str">
        <f t="shared" si="11"/>
        <v>add_trait_leader 0 leader_trait_resolution_category_galacticstudies_focus_2</v>
      </c>
      <c r="G742" s="660" t="s">
        <v>2134</v>
      </c>
      <c r="H742" s="662"/>
      <c r="I742" s="669"/>
      <c r="J742" s="669"/>
      <c r="K742" s="666" t="s">
        <v>2105</v>
      </c>
      <c r="L742" s="670" t="s">
        <v>3934</v>
      </c>
      <c r="M742" s="671" t="s">
        <v>3935</v>
      </c>
    </row>
    <row r="743" ht="25.5" spans="1:13">
      <c r="A743" s="655">
        <v>740</v>
      </c>
      <c r="B743" s="656"/>
      <c r="C743" s="658" t="s">
        <v>2085</v>
      </c>
      <c r="D743" s="657"/>
      <c r="E743" s="657"/>
      <c r="F743" s="659" t="str">
        <f t="shared" si="11"/>
        <v>add_trait_leader 0 leader_trait_resolution_category_galacticstudies_focus_3</v>
      </c>
      <c r="G743" s="660" t="s">
        <v>2134</v>
      </c>
      <c r="H743" s="662"/>
      <c r="I743" s="669"/>
      <c r="J743" s="669"/>
      <c r="K743" s="666" t="s">
        <v>2139</v>
      </c>
      <c r="L743" s="670" t="s">
        <v>3936</v>
      </c>
      <c r="M743" s="671" t="s">
        <v>3937</v>
      </c>
    </row>
    <row r="744" ht="25.5" spans="1:13">
      <c r="A744" s="655">
        <v>741</v>
      </c>
      <c r="B744" s="656" t="s">
        <v>3938</v>
      </c>
      <c r="C744" s="658" t="s">
        <v>2085</v>
      </c>
      <c r="D744" s="657"/>
      <c r="E744" s="657"/>
      <c r="F744" s="659" t="str">
        <f t="shared" si="11"/>
        <v>add_trait_leader 0 leader_trait_resolution_category_divinity_focus</v>
      </c>
      <c r="G744" s="660" t="s">
        <v>2134</v>
      </c>
      <c r="H744" s="662"/>
      <c r="I744" s="669"/>
      <c r="J744" s="669"/>
      <c r="K744" s="666" t="s">
        <v>2087</v>
      </c>
      <c r="L744" s="670" t="s">
        <v>3939</v>
      </c>
      <c r="M744" s="671" t="s">
        <v>3940</v>
      </c>
    </row>
    <row r="745" ht="25.5" spans="1:13">
      <c r="A745" s="655">
        <v>742</v>
      </c>
      <c r="B745" s="656"/>
      <c r="C745" s="658" t="s">
        <v>2085</v>
      </c>
      <c r="D745" s="657"/>
      <c r="E745" s="657"/>
      <c r="F745" s="659" t="str">
        <f t="shared" si="11"/>
        <v>add_trait_leader 0 leader_trait_resolution_category_divinity_focus_2</v>
      </c>
      <c r="G745" s="660" t="s">
        <v>2134</v>
      </c>
      <c r="H745" s="662"/>
      <c r="I745" s="669"/>
      <c r="J745" s="669"/>
      <c r="K745" s="666" t="s">
        <v>2105</v>
      </c>
      <c r="L745" s="670" t="s">
        <v>3941</v>
      </c>
      <c r="M745" s="671" t="s">
        <v>3942</v>
      </c>
    </row>
    <row r="746" ht="25.5" spans="1:13">
      <c r="A746" s="655">
        <v>743</v>
      </c>
      <c r="B746" s="656"/>
      <c r="C746" s="658" t="s">
        <v>2085</v>
      </c>
      <c r="D746" s="657"/>
      <c r="E746" s="657"/>
      <c r="F746" s="659" t="str">
        <f t="shared" si="11"/>
        <v>add_trait_leader 0 leader_trait_resolution_category_divinity_focus_3</v>
      </c>
      <c r="G746" s="660" t="s">
        <v>2134</v>
      </c>
      <c r="H746" s="662"/>
      <c r="I746" s="669"/>
      <c r="J746" s="669"/>
      <c r="K746" s="666" t="s">
        <v>2139</v>
      </c>
      <c r="L746" s="670" t="s">
        <v>3943</v>
      </c>
      <c r="M746" s="671" t="s">
        <v>3944</v>
      </c>
    </row>
    <row r="747" ht="25.5" spans="1:13">
      <c r="A747" s="655">
        <v>744</v>
      </c>
      <c r="B747" s="656" t="s">
        <v>3945</v>
      </c>
      <c r="C747" s="658" t="s">
        <v>2085</v>
      </c>
      <c r="D747" s="657"/>
      <c r="E747" s="657"/>
      <c r="F747" s="659" t="str">
        <f t="shared" si="11"/>
        <v>add_trait_leader 0 leader_trait_resolution_category_mutualdefense_focus</v>
      </c>
      <c r="G747" s="660" t="s">
        <v>2134</v>
      </c>
      <c r="H747" s="662"/>
      <c r="I747" s="669"/>
      <c r="J747" s="669"/>
      <c r="K747" s="666" t="s">
        <v>2087</v>
      </c>
      <c r="L747" s="670" t="s">
        <v>3946</v>
      </c>
      <c r="M747" s="671" t="s">
        <v>3947</v>
      </c>
    </row>
    <row r="748" ht="25.5" spans="1:13">
      <c r="A748" s="655">
        <v>745</v>
      </c>
      <c r="B748" s="656"/>
      <c r="C748" s="658" t="s">
        <v>2085</v>
      </c>
      <c r="D748" s="657"/>
      <c r="E748" s="657"/>
      <c r="F748" s="659" t="str">
        <f t="shared" si="11"/>
        <v>add_trait_leader 0 leader_trait_resolution_category_mutualdefense_focus_2</v>
      </c>
      <c r="G748" s="660" t="s">
        <v>2134</v>
      </c>
      <c r="H748" s="662"/>
      <c r="I748" s="669"/>
      <c r="J748" s="669"/>
      <c r="K748" s="666" t="s">
        <v>2105</v>
      </c>
      <c r="L748" s="670" t="s">
        <v>3948</v>
      </c>
      <c r="M748" s="671" t="s">
        <v>3949</v>
      </c>
    </row>
    <row r="749" ht="25.5" spans="1:13">
      <c r="A749" s="655">
        <v>746</v>
      </c>
      <c r="B749" s="656"/>
      <c r="C749" s="658" t="s">
        <v>2085</v>
      </c>
      <c r="D749" s="657"/>
      <c r="E749" s="657"/>
      <c r="F749" s="659" t="str">
        <f t="shared" si="11"/>
        <v>add_trait_leader 0 leader_trait_resolution_category_mutualdefense_focus_3</v>
      </c>
      <c r="G749" s="660" t="s">
        <v>2134</v>
      </c>
      <c r="H749" s="662"/>
      <c r="I749" s="669"/>
      <c r="J749" s="669"/>
      <c r="K749" s="666" t="s">
        <v>2139</v>
      </c>
      <c r="L749" s="670" t="s">
        <v>3950</v>
      </c>
      <c r="M749" s="671" t="s">
        <v>3951</v>
      </c>
    </row>
    <row r="750" ht="25.5" spans="1:13">
      <c r="A750" s="655">
        <v>747</v>
      </c>
      <c r="B750" s="656" t="s">
        <v>3952</v>
      </c>
      <c r="C750" s="658" t="s">
        <v>2085</v>
      </c>
      <c r="D750" s="657"/>
      <c r="E750" s="657"/>
      <c r="F750" s="659" t="str">
        <f t="shared" si="11"/>
        <v>add_trait_leader 0 leader_trait_resolution_category_rulesofwar_focus</v>
      </c>
      <c r="G750" s="660" t="s">
        <v>2134</v>
      </c>
      <c r="H750" s="662"/>
      <c r="I750" s="669"/>
      <c r="J750" s="669"/>
      <c r="K750" s="666" t="s">
        <v>2087</v>
      </c>
      <c r="L750" s="670" t="s">
        <v>3953</v>
      </c>
      <c r="M750" s="671" t="s">
        <v>3954</v>
      </c>
    </row>
    <row r="751" ht="25.5" spans="1:13">
      <c r="A751" s="655">
        <v>748</v>
      </c>
      <c r="B751" s="656"/>
      <c r="C751" s="658" t="s">
        <v>2085</v>
      </c>
      <c r="D751" s="657"/>
      <c r="E751" s="657"/>
      <c r="F751" s="659" t="str">
        <f t="shared" si="11"/>
        <v>add_trait_leader 0 leader_trait_resolution_category_rulesofwar_focus_2</v>
      </c>
      <c r="G751" s="660" t="s">
        <v>2134</v>
      </c>
      <c r="H751" s="662"/>
      <c r="I751" s="669"/>
      <c r="J751" s="669"/>
      <c r="K751" s="666" t="s">
        <v>2105</v>
      </c>
      <c r="L751" s="670" t="s">
        <v>3955</v>
      </c>
      <c r="M751" s="671" t="s">
        <v>3956</v>
      </c>
    </row>
    <row r="752" ht="25.5" spans="1:13">
      <c r="A752" s="655">
        <v>749</v>
      </c>
      <c r="B752" s="656"/>
      <c r="C752" s="658" t="s">
        <v>2085</v>
      </c>
      <c r="D752" s="657"/>
      <c r="E752" s="657"/>
      <c r="F752" s="659" t="str">
        <f t="shared" si="11"/>
        <v>add_trait_leader 0 leader_trait_resolution_category_rulesofwar_focus_3</v>
      </c>
      <c r="G752" s="660" t="s">
        <v>2134</v>
      </c>
      <c r="H752" s="662"/>
      <c r="I752" s="669"/>
      <c r="J752" s="669"/>
      <c r="K752" s="666" t="s">
        <v>2139</v>
      </c>
      <c r="L752" s="670" t="s">
        <v>3957</v>
      </c>
      <c r="M752" s="671" t="s">
        <v>3958</v>
      </c>
    </row>
    <row r="753" ht="25.5" spans="1:13">
      <c r="A753" s="655">
        <v>750</v>
      </c>
      <c r="B753" s="656" t="s">
        <v>3959</v>
      </c>
      <c r="C753" s="658" t="s">
        <v>2085</v>
      </c>
      <c r="D753" s="657"/>
      <c r="E753" s="657"/>
      <c r="F753" s="659" t="str">
        <f t="shared" si="11"/>
        <v>add_trait_leader 0 leader_trait_resolution_category_defenseprivatization_focus</v>
      </c>
      <c r="G753" s="660" t="s">
        <v>2134</v>
      </c>
      <c r="H753" s="662"/>
      <c r="I753" s="669"/>
      <c r="J753" s="669"/>
      <c r="K753" s="666" t="s">
        <v>2087</v>
      </c>
      <c r="L753" s="670" t="s">
        <v>3960</v>
      </c>
      <c r="M753" s="671" t="s">
        <v>3961</v>
      </c>
    </row>
    <row r="754" ht="25.5" spans="1:13">
      <c r="A754" s="655">
        <v>751</v>
      </c>
      <c r="B754" s="656"/>
      <c r="C754" s="658" t="s">
        <v>2085</v>
      </c>
      <c r="D754" s="657"/>
      <c r="E754" s="657"/>
      <c r="F754" s="659" t="str">
        <f t="shared" si="11"/>
        <v>add_trait_leader 0 leader_trait_resolution_category_defenseprivatization_focus_2</v>
      </c>
      <c r="G754" s="660" t="s">
        <v>2134</v>
      </c>
      <c r="H754" s="662"/>
      <c r="I754" s="669"/>
      <c r="J754" s="669"/>
      <c r="K754" s="666" t="s">
        <v>2105</v>
      </c>
      <c r="L754" s="670" t="s">
        <v>3962</v>
      </c>
      <c r="M754" s="671" t="s">
        <v>3963</v>
      </c>
    </row>
    <row r="755" ht="25.5" spans="1:13">
      <c r="A755" s="655">
        <v>752</v>
      </c>
      <c r="B755" s="656"/>
      <c r="C755" s="658" t="s">
        <v>2085</v>
      </c>
      <c r="D755" s="657"/>
      <c r="E755" s="657"/>
      <c r="F755" s="659" t="str">
        <f t="shared" si="11"/>
        <v>add_trait_leader 0 leader_trait_resolution_category_defenseprivatization_focus_3</v>
      </c>
      <c r="G755" s="660" t="s">
        <v>2134</v>
      </c>
      <c r="H755" s="662"/>
      <c r="I755" s="669"/>
      <c r="J755" s="669"/>
      <c r="K755" s="666" t="s">
        <v>2139</v>
      </c>
      <c r="L755" s="670" t="s">
        <v>3964</v>
      </c>
      <c r="M755" s="671" t="s">
        <v>3965</v>
      </c>
    </row>
    <row r="756" ht="25.5" spans="1:13">
      <c r="A756" s="655">
        <v>753</v>
      </c>
      <c r="B756" s="656" t="s">
        <v>3966</v>
      </c>
      <c r="C756" s="658" t="s">
        <v>2085</v>
      </c>
      <c r="D756" s="657"/>
      <c r="E756" s="657"/>
      <c r="F756" s="659" t="str">
        <f t="shared" si="11"/>
        <v>add_trait_leader 0 leader_trait_resolution_category_intergalacticdirective_focus</v>
      </c>
      <c r="G756" s="660" t="s">
        <v>2134</v>
      </c>
      <c r="H756" s="662"/>
      <c r="I756" s="669"/>
      <c r="J756" s="669"/>
      <c r="K756" s="666" t="s">
        <v>2087</v>
      </c>
      <c r="L756" s="670" t="s">
        <v>3967</v>
      </c>
      <c r="M756" s="671" t="s">
        <v>3968</v>
      </c>
    </row>
    <row r="757" ht="25.5" spans="1:13">
      <c r="A757" s="655">
        <v>754</v>
      </c>
      <c r="B757" s="656"/>
      <c r="C757" s="658" t="s">
        <v>2085</v>
      </c>
      <c r="D757" s="657"/>
      <c r="E757" s="657"/>
      <c r="F757" s="659" t="str">
        <f t="shared" si="11"/>
        <v>add_trait_leader 0 leader_trait_resolution_category_intergalacticdirective_focus_2</v>
      </c>
      <c r="G757" s="660" t="s">
        <v>2134</v>
      </c>
      <c r="H757" s="662"/>
      <c r="I757" s="669"/>
      <c r="J757" s="669"/>
      <c r="K757" s="666" t="s">
        <v>2105</v>
      </c>
      <c r="L757" s="670" t="s">
        <v>3969</v>
      </c>
      <c r="M757" s="671" t="s">
        <v>3970</v>
      </c>
    </row>
    <row r="758" ht="25.5" spans="1:13">
      <c r="A758" s="655">
        <v>755</v>
      </c>
      <c r="B758" s="656"/>
      <c r="C758" s="658" t="s">
        <v>2085</v>
      </c>
      <c r="D758" s="657"/>
      <c r="E758" s="657"/>
      <c r="F758" s="659" t="str">
        <f t="shared" si="11"/>
        <v>add_trait_leader 0 leader_trait_resolution_category_intergalacticdirective_focus_3</v>
      </c>
      <c r="G758" s="660" t="s">
        <v>2134</v>
      </c>
      <c r="H758" s="662"/>
      <c r="I758" s="669"/>
      <c r="J758" s="669"/>
      <c r="K758" s="666" t="s">
        <v>2139</v>
      </c>
      <c r="L758" s="670" t="s">
        <v>3971</v>
      </c>
      <c r="M758" s="671" t="s">
        <v>3972</v>
      </c>
    </row>
    <row r="759" ht="25.5" spans="1:13">
      <c r="A759" s="655">
        <v>756</v>
      </c>
      <c r="B759" s="656" t="s">
        <v>3973</v>
      </c>
      <c r="C759" s="658" t="s">
        <v>2085</v>
      </c>
      <c r="D759" s="657"/>
      <c r="E759" s="657"/>
      <c r="F759" s="659" t="str">
        <f t="shared" si="11"/>
        <v>add_trait_leader 0 leader_trait_resolution_category_bureaucraticsurveillance_focus</v>
      </c>
      <c r="G759" s="660" t="s">
        <v>2134</v>
      </c>
      <c r="H759" s="662"/>
      <c r="I759" s="669"/>
      <c r="J759" s="669"/>
      <c r="K759" s="666" t="s">
        <v>2087</v>
      </c>
      <c r="L759" s="670" t="s">
        <v>3974</v>
      </c>
      <c r="M759" s="671" t="s">
        <v>3975</v>
      </c>
    </row>
    <row r="760" ht="25.5" spans="1:13">
      <c r="A760" s="655">
        <v>757</v>
      </c>
      <c r="B760" s="656"/>
      <c r="C760" s="658" t="s">
        <v>2085</v>
      </c>
      <c r="D760" s="657"/>
      <c r="E760" s="657"/>
      <c r="F760" s="659" t="str">
        <f t="shared" si="11"/>
        <v>add_trait_leader 0 leader_trait_resolution_category_bureaucraticsurveillance_focus_2</v>
      </c>
      <c r="G760" s="660" t="s">
        <v>2134</v>
      </c>
      <c r="H760" s="662"/>
      <c r="I760" s="669"/>
      <c r="J760" s="669"/>
      <c r="K760" s="666" t="s">
        <v>2105</v>
      </c>
      <c r="L760" s="670" t="s">
        <v>3976</v>
      </c>
      <c r="M760" s="671" t="s">
        <v>3977</v>
      </c>
    </row>
    <row r="761" ht="25.5" spans="1:13">
      <c r="A761" s="655">
        <v>758</v>
      </c>
      <c r="B761" s="656"/>
      <c r="C761" s="658" t="s">
        <v>2085</v>
      </c>
      <c r="D761" s="657"/>
      <c r="E761" s="657"/>
      <c r="F761" s="659" t="str">
        <f t="shared" si="11"/>
        <v>add_trait_leader 0 leader_trait_resolution_category_bureaucraticsurveillance_focus_3</v>
      </c>
      <c r="G761" s="660" t="s">
        <v>2134</v>
      </c>
      <c r="H761" s="662"/>
      <c r="I761" s="669"/>
      <c r="J761" s="669"/>
      <c r="K761" s="666" t="s">
        <v>2139</v>
      </c>
      <c r="L761" s="670" t="s">
        <v>3978</v>
      </c>
      <c r="M761" s="671" t="s">
        <v>3979</v>
      </c>
    </row>
    <row r="762" ht="25.5" spans="1:13">
      <c r="A762" s="655">
        <v>759</v>
      </c>
      <c r="B762" s="656" t="s">
        <v>3980</v>
      </c>
      <c r="C762" s="658" t="s">
        <v>2085</v>
      </c>
      <c r="D762" s="657"/>
      <c r="E762" s="657"/>
      <c r="F762" s="659" t="str">
        <f t="shared" si="11"/>
        <v>add_trait_leader 0 leader_trait_resolution_category_pre_ftl_stances_focus</v>
      </c>
      <c r="G762" s="660" t="s">
        <v>2134</v>
      </c>
      <c r="H762" s="662"/>
      <c r="I762" s="669"/>
      <c r="J762" s="669"/>
      <c r="K762" s="666" t="s">
        <v>2087</v>
      </c>
      <c r="L762" s="670" t="s">
        <v>3981</v>
      </c>
      <c r="M762" s="671" t="s">
        <v>3982</v>
      </c>
    </row>
    <row r="763" ht="25.5" spans="1:13">
      <c r="A763" s="655">
        <v>760</v>
      </c>
      <c r="B763" s="656"/>
      <c r="C763" s="658" t="s">
        <v>2085</v>
      </c>
      <c r="D763" s="657"/>
      <c r="E763" s="657"/>
      <c r="F763" s="659" t="str">
        <f t="shared" si="11"/>
        <v>add_trait_leader 0 leader_trait_resolution_category_pre_ftl_stances_focus_2</v>
      </c>
      <c r="G763" s="660" t="s">
        <v>2134</v>
      </c>
      <c r="H763" s="662"/>
      <c r="I763" s="669"/>
      <c r="J763" s="669"/>
      <c r="K763" s="666" t="s">
        <v>2105</v>
      </c>
      <c r="L763" s="670" t="s">
        <v>3983</v>
      </c>
      <c r="M763" s="671" t="s">
        <v>3984</v>
      </c>
    </row>
    <row r="764" ht="25.5" spans="1:13">
      <c r="A764" s="655">
        <v>761</v>
      </c>
      <c r="B764" s="656"/>
      <c r="C764" s="658" t="s">
        <v>2085</v>
      </c>
      <c r="D764" s="657"/>
      <c r="E764" s="657"/>
      <c r="F764" s="659" t="str">
        <f t="shared" si="11"/>
        <v>add_trait_leader 0 leader_trait_resolution_category_pre_ftl_stances_focus_3</v>
      </c>
      <c r="G764" s="660" t="s">
        <v>2134</v>
      </c>
      <c r="H764" s="662"/>
      <c r="I764" s="669"/>
      <c r="J764" s="669"/>
      <c r="K764" s="666" t="s">
        <v>2139</v>
      </c>
      <c r="L764" s="670" t="s">
        <v>3985</v>
      </c>
      <c r="M764" s="671" t="s">
        <v>3986</v>
      </c>
    </row>
    <row r="765" ht="25.5" spans="1:13">
      <c r="A765" s="655">
        <v>762</v>
      </c>
      <c r="B765" s="656" t="s">
        <v>3987</v>
      </c>
      <c r="C765" s="658" t="s">
        <v>2085</v>
      </c>
      <c r="D765" s="657"/>
      <c r="E765" s="657"/>
      <c r="F765" s="659" t="str">
        <f t="shared" si="11"/>
        <v>add_trait_leader 0 leader_trait_resolution_category_sanctions_focus</v>
      </c>
      <c r="G765" s="660" t="s">
        <v>2134</v>
      </c>
      <c r="H765" s="662"/>
      <c r="I765" s="669"/>
      <c r="J765" s="669"/>
      <c r="K765" s="666" t="s">
        <v>2087</v>
      </c>
      <c r="L765" s="670" t="s">
        <v>3988</v>
      </c>
      <c r="M765" s="671" t="s">
        <v>3989</v>
      </c>
    </row>
    <row r="766" ht="25.5" spans="1:13">
      <c r="A766" s="655">
        <v>763</v>
      </c>
      <c r="B766" s="656"/>
      <c r="C766" s="658" t="s">
        <v>2085</v>
      </c>
      <c r="D766" s="657"/>
      <c r="E766" s="657"/>
      <c r="F766" s="659" t="str">
        <f t="shared" si="11"/>
        <v>add_trait_leader 0 leader_trait_resolution_category_sanctions_focus_2</v>
      </c>
      <c r="G766" s="660" t="s">
        <v>2134</v>
      </c>
      <c r="H766" s="662"/>
      <c r="I766" s="669"/>
      <c r="J766" s="669"/>
      <c r="K766" s="666" t="s">
        <v>2105</v>
      </c>
      <c r="L766" s="670" t="s">
        <v>3990</v>
      </c>
      <c r="M766" s="671" t="s">
        <v>3991</v>
      </c>
    </row>
    <row r="767" ht="25.5" spans="1:13">
      <c r="A767" s="655">
        <v>764</v>
      </c>
      <c r="B767" s="656"/>
      <c r="C767" s="658" t="s">
        <v>2085</v>
      </c>
      <c r="D767" s="657"/>
      <c r="E767" s="657"/>
      <c r="F767" s="659" t="str">
        <f t="shared" si="11"/>
        <v>add_trait_leader 0 leader_trait_resolution_category_sanctions_focus_3</v>
      </c>
      <c r="G767" s="660" t="s">
        <v>2134</v>
      </c>
      <c r="H767" s="662"/>
      <c r="I767" s="669"/>
      <c r="J767" s="669"/>
      <c r="K767" s="666" t="s">
        <v>2139</v>
      </c>
      <c r="L767" s="670" t="s">
        <v>3992</v>
      </c>
      <c r="M767" s="671" t="s">
        <v>3993</v>
      </c>
    </row>
    <row r="768" ht="25.5" spans="1:13">
      <c r="A768" s="655">
        <v>765</v>
      </c>
      <c r="B768" s="656" t="s">
        <v>3994</v>
      </c>
      <c r="C768" s="658" t="s">
        <v>2085</v>
      </c>
      <c r="D768" s="657"/>
      <c r="E768" s="657"/>
      <c r="F768" s="659" t="str">
        <f t="shared" si="11"/>
        <v>add_trait_leader 0 leader_trait_federal_negotiator</v>
      </c>
      <c r="G768" s="660" t="s">
        <v>2134</v>
      </c>
      <c r="H768" s="662"/>
      <c r="I768" s="669"/>
      <c r="J768" s="669"/>
      <c r="K768" s="666" t="s">
        <v>2087</v>
      </c>
      <c r="L768" s="670" t="s">
        <v>3995</v>
      </c>
      <c r="M768" s="671" t="s">
        <v>3996</v>
      </c>
    </row>
    <row r="769" ht="25.5" spans="1:13">
      <c r="A769" s="655">
        <v>766</v>
      </c>
      <c r="B769" s="656"/>
      <c r="C769" s="658" t="s">
        <v>2085</v>
      </c>
      <c r="D769" s="657"/>
      <c r="E769" s="657"/>
      <c r="F769" s="659" t="str">
        <f t="shared" si="11"/>
        <v>add_trait_leader 0 leader_trait_federal_negotiator_2</v>
      </c>
      <c r="G769" s="660" t="s">
        <v>2134</v>
      </c>
      <c r="H769" s="662"/>
      <c r="I769" s="669"/>
      <c r="J769" s="669"/>
      <c r="K769" s="666" t="s">
        <v>2105</v>
      </c>
      <c r="L769" s="670" t="s">
        <v>3997</v>
      </c>
      <c r="M769" s="671" t="s">
        <v>3998</v>
      </c>
    </row>
    <row r="770" ht="25.5" spans="1:13">
      <c r="A770" s="655">
        <v>767</v>
      </c>
      <c r="B770" s="656"/>
      <c r="C770" s="658" t="s">
        <v>2085</v>
      </c>
      <c r="D770" s="657"/>
      <c r="E770" s="657"/>
      <c r="F770" s="659" t="str">
        <f t="shared" si="11"/>
        <v>add_trait_leader 0 leader_trait_federal_negotiator_3</v>
      </c>
      <c r="G770" s="660" t="s">
        <v>2134</v>
      </c>
      <c r="H770" s="662"/>
      <c r="I770" s="669"/>
      <c r="J770" s="669"/>
      <c r="K770" s="666" t="s">
        <v>2139</v>
      </c>
      <c r="L770" s="670" t="s">
        <v>3999</v>
      </c>
      <c r="M770" s="671" t="s">
        <v>4000</v>
      </c>
    </row>
    <row r="771" ht="25.5" spans="1:13">
      <c r="A771" s="655">
        <v>768</v>
      </c>
      <c r="B771" s="656" t="s">
        <v>4001</v>
      </c>
      <c r="C771" s="658" t="s">
        <v>2085</v>
      </c>
      <c r="D771" s="657"/>
      <c r="E771" s="657"/>
      <c r="F771" s="659" t="str">
        <f t="shared" si="11"/>
        <v>add_trait_leader 0 leader_trait_federal_greeter</v>
      </c>
      <c r="G771" s="660" t="s">
        <v>2134</v>
      </c>
      <c r="H771" s="662"/>
      <c r="I771" s="669"/>
      <c r="J771" s="669"/>
      <c r="K771" s="666" t="s">
        <v>2087</v>
      </c>
      <c r="L771" s="670" t="s">
        <v>4002</v>
      </c>
      <c r="M771" s="671" t="s">
        <v>4003</v>
      </c>
    </row>
    <row r="772" ht="25.5" spans="1:13">
      <c r="A772" s="655">
        <v>769</v>
      </c>
      <c r="B772" s="656"/>
      <c r="C772" s="658" t="s">
        <v>2085</v>
      </c>
      <c r="D772" s="657"/>
      <c r="E772" s="657"/>
      <c r="F772" s="659" t="str">
        <f t="shared" si="11"/>
        <v>add_trait_leader 0 leader_trait_federal_greeter_2</v>
      </c>
      <c r="G772" s="660" t="s">
        <v>2134</v>
      </c>
      <c r="H772" s="662"/>
      <c r="I772" s="669"/>
      <c r="J772" s="669"/>
      <c r="K772" s="666" t="s">
        <v>2105</v>
      </c>
      <c r="L772" s="670" t="s">
        <v>4004</v>
      </c>
      <c r="M772" s="671" t="s">
        <v>4005</v>
      </c>
    </row>
    <row r="773" ht="25.5" spans="1:13">
      <c r="A773" s="655">
        <v>770</v>
      </c>
      <c r="B773" s="656"/>
      <c r="C773" s="658" t="s">
        <v>2085</v>
      </c>
      <c r="D773" s="657"/>
      <c r="E773" s="657"/>
      <c r="F773" s="659" t="str">
        <f t="shared" si="11"/>
        <v>add_trait_leader 0 leader_trait_federal_greeter_3</v>
      </c>
      <c r="G773" s="660" t="s">
        <v>2134</v>
      </c>
      <c r="H773" s="662"/>
      <c r="I773" s="669"/>
      <c r="J773" s="669"/>
      <c r="K773" s="666" t="s">
        <v>2139</v>
      </c>
      <c r="L773" s="670" t="s">
        <v>4006</v>
      </c>
      <c r="M773" s="671" t="s">
        <v>4007</v>
      </c>
    </row>
    <row r="774" ht="25.5" spans="1:13">
      <c r="A774" s="655">
        <v>771</v>
      </c>
      <c r="B774" s="656" t="s">
        <v>4008</v>
      </c>
      <c r="C774" s="658" t="s">
        <v>2085</v>
      </c>
      <c r="D774" s="657"/>
      <c r="E774" s="657"/>
      <c r="F774" s="659" t="str">
        <f t="shared" si="11"/>
        <v>add_trait_leader 0 leader_trait_federal_sweet_talker</v>
      </c>
      <c r="G774" s="660" t="s">
        <v>2134</v>
      </c>
      <c r="H774" s="662"/>
      <c r="I774" s="669"/>
      <c r="J774" s="669"/>
      <c r="K774" s="666" t="s">
        <v>2087</v>
      </c>
      <c r="L774" s="670" t="s">
        <v>4009</v>
      </c>
      <c r="M774" s="671" t="s">
        <v>4010</v>
      </c>
    </row>
    <row r="775" ht="25.5" spans="1:13">
      <c r="A775" s="655">
        <v>772</v>
      </c>
      <c r="B775" s="656"/>
      <c r="C775" s="658" t="s">
        <v>2085</v>
      </c>
      <c r="D775" s="657"/>
      <c r="E775" s="657"/>
      <c r="F775" s="659" t="str">
        <f t="shared" si="11"/>
        <v>add_trait_leader 0 leader_trait_federal_sweet_talker_2</v>
      </c>
      <c r="G775" s="660" t="s">
        <v>2134</v>
      </c>
      <c r="H775" s="662"/>
      <c r="I775" s="669"/>
      <c r="J775" s="669"/>
      <c r="K775" s="666" t="s">
        <v>2105</v>
      </c>
      <c r="L775" s="670" t="s">
        <v>4011</v>
      </c>
      <c r="M775" s="671" t="s">
        <v>4012</v>
      </c>
    </row>
    <row r="776" ht="25.5" spans="1:13">
      <c r="A776" s="655">
        <v>773</v>
      </c>
      <c r="B776" s="656"/>
      <c r="C776" s="658" t="s">
        <v>2085</v>
      </c>
      <c r="D776" s="657"/>
      <c r="E776" s="657"/>
      <c r="F776" s="659" t="str">
        <f>_xlfn.CONCAT($C$2," ",$G$2," ",M776)</f>
        <v>add_trait_leader 0 leader_trait_federal_sweet_talker_3</v>
      </c>
      <c r="G776" s="660" t="s">
        <v>2134</v>
      </c>
      <c r="H776" s="662"/>
      <c r="I776" s="669"/>
      <c r="J776" s="669"/>
      <c r="K776" s="666" t="s">
        <v>2139</v>
      </c>
      <c r="L776" s="670" t="s">
        <v>4013</v>
      </c>
      <c r="M776" s="671" t="s">
        <v>4014</v>
      </c>
    </row>
    <row r="777" ht="25.5" spans="1:13">
      <c r="A777" s="655">
        <v>774</v>
      </c>
      <c r="B777" s="656" t="s">
        <v>4015</v>
      </c>
      <c r="C777" s="658" t="s">
        <v>2085</v>
      </c>
      <c r="D777" s="657"/>
      <c r="E777" s="657"/>
      <c r="F777" s="659" t="str">
        <f>_xlfn.CONCAT($C$2," ",$G$2," ",M777)</f>
        <v>add_trait_leader 0 leader_trait_federal_joint_navy</v>
      </c>
      <c r="G777" s="660" t="s">
        <v>2134</v>
      </c>
      <c r="H777" s="662"/>
      <c r="I777" s="669"/>
      <c r="J777" s="669"/>
      <c r="K777" s="666" t="s">
        <v>2087</v>
      </c>
      <c r="L777" s="670" t="s">
        <v>4016</v>
      </c>
      <c r="M777" s="671" t="s">
        <v>4017</v>
      </c>
    </row>
    <row r="778" ht="25.5" spans="1:13">
      <c r="A778" s="655">
        <v>775</v>
      </c>
      <c r="B778" s="656"/>
      <c r="C778" s="658" t="s">
        <v>2085</v>
      </c>
      <c r="D778" s="657"/>
      <c r="E778" s="657"/>
      <c r="F778" s="659" t="str">
        <f>_xlfn.CONCAT($C$2," ",$G$2," ",M778)</f>
        <v>add_trait_leader 0 leader_trait_federal_joint_navy_2</v>
      </c>
      <c r="G778" s="660" t="s">
        <v>2134</v>
      </c>
      <c r="H778" s="662"/>
      <c r="I778" s="669"/>
      <c r="J778" s="669"/>
      <c r="K778" s="666" t="s">
        <v>2105</v>
      </c>
      <c r="L778" s="670" t="s">
        <v>4018</v>
      </c>
      <c r="M778" s="671" t="s">
        <v>4019</v>
      </c>
    </row>
    <row r="779" ht="25.5" spans="1:13">
      <c r="A779" s="655">
        <v>776</v>
      </c>
      <c r="B779" s="656"/>
      <c r="C779" s="658" t="s">
        <v>2085</v>
      </c>
      <c r="D779" s="657"/>
      <c r="E779" s="657"/>
      <c r="F779" s="659" t="str">
        <f>_xlfn.CONCAT($C$2," ",$G$2," ",M779)</f>
        <v>add_trait_leader 0 leader_trait_federal_joint_navy_3</v>
      </c>
      <c r="G779" s="660" t="s">
        <v>2134</v>
      </c>
      <c r="H779" s="662"/>
      <c r="I779" s="669"/>
      <c r="J779" s="669"/>
      <c r="K779" s="666" t="s">
        <v>2139</v>
      </c>
      <c r="L779" s="670" t="s">
        <v>4020</v>
      </c>
      <c r="M779" s="671" t="s">
        <v>4021</v>
      </c>
    </row>
    <row r="780" ht="22.5" spans="1:13">
      <c r="A780" s="655">
        <v>777</v>
      </c>
      <c r="B780" s="656" t="s">
        <v>4022</v>
      </c>
      <c r="C780" s="658" t="s">
        <v>2085</v>
      </c>
      <c r="D780" s="657"/>
      <c r="E780" s="657"/>
      <c r="F780" s="659" t="str">
        <f>_xlfn.CONCAT($C$2," ",$G$2," ",M780)</f>
        <v>add_trait_leader 0 leader_trait_diplo_weight</v>
      </c>
      <c r="G780" s="660" t="s">
        <v>2290</v>
      </c>
      <c r="H780" s="661" t="s">
        <v>2085</v>
      </c>
      <c r="I780" s="669"/>
      <c r="J780" s="669"/>
      <c r="K780" s="666" t="s">
        <v>2087</v>
      </c>
      <c r="L780" s="670" t="s">
        <v>4023</v>
      </c>
      <c r="M780" s="671" t="s">
        <v>4024</v>
      </c>
    </row>
    <row r="781" ht="22.5" spans="1:13">
      <c r="A781" s="655">
        <v>778</v>
      </c>
      <c r="B781" s="656" t="s">
        <v>4025</v>
      </c>
      <c r="C781" s="658" t="s">
        <v>2085</v>
      </c>
      <c r="D781" s="657"/>
      <c r="E781" s="657"/>
      <c r="F781" s="659" t="str">
        <f>_xlfn.CONCAT($C$2," ",$G$2," ",M781)</f>
        <v>add_trait_leader 0 leader_trait_supporting_voter</v>
      </c>
      <c r="G781" s="660" t="s">
        <v>2290</v>
      </c>
      <c r="H781" s="661" t="s">
        <v>2085</v>
      </c>
      <c r="I781" s="669"/>
      <c r="J781" s="669"/>
      <c r="K781" s="666" t="s">
        <v>2087</v>
      </c>
      <c r="L781" s="670" t="s">
        <v>4026</v>
      </c>
      <c r="M781" s="671" t="s">
        <v>4027</v>
      </c>
    </row>
  </sheetData>
  <autoFilter xmlns:etc="http://www.wps.cn/officeDocument/2017/etCustomData" ref="A3:M781" etc:filterBottomFollowUsedRange="0">
    <extLst/>
  </autoFilter>
  <mergeCells count="227">
    <mergeCell ref="A1:M1"/>
    <mergeCell ref="A2:B2"/>
    <mergeCell ref="C2:E2"/>
    <mergeCell ref="G2:I2"/>
    <mergeCell ref="J2:M2"/>
    <mergeCell ref="B9:B10"/>
    <mergeCell ref="B11:B12"/>
    <mergeCell ref="B13:B14"/>
    <mergeCell ref="B15:B16"/>
    <mergeCell ref="B17:B18"/>
    <mergeCell ref="B19:B20"/>
    <mergeCell ref="B21:B23"/>
    <mergeCell ref="B24:B26"/>
    <mergeCell ref="B27:B29"/>
    <mergeCell ref="B30:B32"/>
    <mergeCell ref="B33:B35"/>
    <mergeCell ref="B36:B38"/>
    <mergeCell ref="B39:B41"/>
    <mergeCell ref="B42:B44"/>
    <mergeCell ref="B45:B47"/>
    <mergeCell ref="B48:B50"/>
    <mergeCell ref="B51:B53"/>
    <mergeCell ref="B54:B56"/>
    <mergeCell ref="B57:B59"/>
    <mergeCell ref="B60:B62"/>
    <mergeCell ref="B63:B65"/>
    <mergeCell ref="B66:B68"/>
    <mergeCell ref="B69:B71"/>
    <mergeCell ref="B72:B74"/>
    <mergeCell ref="B75:B77"/>
    <mergeCell ref="B78:B80"/>
    <mergeCell ref="B81:B83"/>
    <mergeCell ref="B84:B86"/>
    <mergeCell ref="B95:B96"/>
    <mergeCell ref="B97:B98"/>
    <mergeCell ref="B99:B100"/>
    <mergeCell ref="B101:B102"/>
    <mergeCell ref="B103:B104"/>
    <mergeCell ref="B117:B118"/>
    <mergeCell ref="B119:B120"/>
    <mergeCell ref="B121:B122"/>
    <mergeCell ref="B123:B125"/>
    <mergeCell ref="B126:B128"/>
    <mergeCell ref="B129:B131"/>
    <mergeCell ref="B132:B134"/>
    <mergeCell ref="B135:B137"/>
    <mergeCell ref="B138:B140"/>
    <mergeCell ref="B141:B143"/>
    <mergeCell ref="B144:B146"/>
    <mergeCell ref="B147:B149"/>
    <mergeCell ref="B150:B152"/>
    <mergeCell ref="B153:B155"/>
    <mergeCell ref="B156:B158"/>
    <mergeCell ref="B159:B161"/>
    <mergeCell ref="B162:B164"/>
    <mergeCell ref="B165:B167"/>
    <mergeCell ref="B168:B170"/>
    <mergeCell ref="B180:B181"/>
    <mergeCell ref="B182:B183"/>
    <mergeCell ref="B184:B185"/>
    <mergeCell ref="B186:B187"/>
    <mergeCell ref="B188:B189"/>
    <mergeCell ref="B190:B191"/>
    <mergeCell ref="B194:B196"/>
    <mergeCell ref="B197:B198"/>
    <mergeCell ref="B199:B200"/>
    <mergeCell ref="B201:B202"/>
    <mergeCell ref="B203:B204"/>
    <mergeCell ref="B205:B206"/>
    <mergeCell ref="B207:B208"/>
    <mergeCell ref="B209:B210"/>
    <mergeCell ref="B211:B212"/>
    <mergeCell ref="B213:B214"/>
    <mergeCell ref="B216:B217"/>
    <mergeCell ref="B218:B219"/>
    <mergeCell ref="B220:B221"/>
    <mergeCell ref="B225:B226"/>
    <mergeCell ref="B227:B228"/>
    <mergeCell ref="B229:B230"/>
    <mergeCell ref="B231:B232"/>
    <mergeCell ref="B233:B234"/>
    <mergeCell ref="B235:B236"/>
    <mergeCell ref="B237:B238"/>
    <mergeCell ref="B239:B240"/>
    <mergeCell ref="B241:B242"/>
    <mergeCell ref="B243:B244"/>
    <mergeCell ref="B245:B246"/>
    <mergeCell ref="B247:B248"/>
    <mergeCell ref="B249:B250"/>
    <mergeCell ref="B251:B252"/>
    <mergeCell ref="B253:B254"/>
    <mergeCell ref="B258:B259"/>
    <mergeCell ref="B260:B261"/>
    <mergeCell ref="B262:B263"/>
    <mergeCell ref="B264:B265"/>
    <mergeCell ref="B266:B267"/>
    <mergeCell ref="B268:B269"/>
    <mergeCell ref="B270:B271"/>
    <mergeCell ref="B272:B273"/>
    <mergeCell ref="B274:B275"/>
    <mergeCell ref="B276:B277"/>
    <mergeCell ref="B278:B279"/>
    <mergeCell ref="B280:B281"/>
    <mergeCell ref="B282:B284"/>
    <mergeCell ref="B285:B287"/>
    <mergeCell ref="B288:B290"/>
    <mergeCell ref="B291:B293"/>
    <mergeCell ref="B294:B296"/>
    <mergeCell ref="B297:B299"/>
    <mergeCell ref="B300:B302"/>
    <mergeCell ref="B303:B305"/>
    <mergeCell ref="B306:B308"/>
    <mergeCell ref="B309:B311"/>
    <mergeCell ref="B312:B314"/>
    <mergeCell ref="B315:B317"/>
    <mergeCell ref="B318:B320"/>
    <mergeCell ref="B321:B323"/>
    <mergeCell ref="B324:B326"/>
    <mergeCell ref="B327:B329"/>
    <mergeCell ref="B330:B332"/>
    <mergeCell ref="B334:B336"/>
    <mergeCell ref="B337:B339"/>
    <mergeCell ref="B340:B342"/>
    <mergeCell ref="B351:B352"/>
    <mergeCell ref="B353:B354"/>
    <mergeCell ref="B355:B356"/>
    <mergeCell ref="B357:B358"/>
    <mergeCell ref="B359:B360"/>
    <mergeCell ref="B361:B362"/>
    <mergeCell ref="B363:B364"/>
    <mergeCell ref="B368:B369"/>
    <mergeCell ref="B370:B371"/>
    <mergeCell ref="B372:B373"/>
    <mergeCell ref="B374:B375"/>
    <mergeCell ref="B378:B380"/>
    <mergeCell ref="B381:B383"/>
    <mergeCell ref="B384:B386"/>
    <mergeCell ref="B387:B389"/>
    <mergeCell ref="B390:B392"/>
    <mergeCell ref="B393:B395"/>
    <mergeCell ref="B396:B398"/>
    <mergeCell ref="B399:B401"/>
    <mergeCell ref="B402:B404"/>
    <mergeCell ref="B405:B407"/>
    <mergeCell ref="B408:B410"/>
    <mergeCell ref="B411:B413"/>
    <mergeCell ref="B414:B416"/>
    <mergeCell ref="B417:B419"/>
    <mergeCell ref="B420:B422"/>
    <mergeCell ref="B423:B425"/>
    <mergeCell ref="B426:B428"/>
    <mergeCell ref="B429:B431"/>
    <mergeCell ref="B432:B434"/>
    <mergeCell ref="B435:B437"/>
    <mergeCell ref="B438:B440"/>
    <mergeCell ref="B441:B443"/>
    <mergeCell ref="B444:B446"/>
    <mergeCell ref="B447:B449"/>
    <mergeCell ref="B450:B452"/>
    <mergeCell ref="B453:B455"/>
    <mergeCell ref="B456:B458"/>
    <mergeCell ref="B459:B461"/>
    <mergeCell ref="B462:B464"/>
    <mergeCell ref="B465:B467"/>
    <mergeCell ref="B468:B470"/>
    <mergeCell ref="B481:B482"/>
    <mergeCell ref="B483:B484"/>
    <mergeCell ref="B485:B486"/>
    <mergeCell ref="B487:B488"/>
    <mergeCell ref="B489:B490"/>
    <mergeCell ref="B511:B512"/>
    <mergeCell ref="B513:B514"/>
    <mergeCell ref="B515:B516"/>
    <mergeCell ref="B517:B518"/>
    <mergeCell ref="B519:B520"/>
    <mergeCell ref="B521:B522"/>
    <mergeCell ref="B523:B524"/>
    <mergeCell ref="B525:B526"/>
    <mergeCell ref="B527:B528"/>
    <mergeCell ref="B529:B530"/>
    <mergeCell ref="B541:B542"/>
    <mergeCell ref="B581:B583"/>
    <mergeCell ref="B584:B586"/>
    <mergeCell ref="B587:B589"/>
    <mergeCell ref="B590:B592"/>
    <mergeCell ref="B593:B595"/>
    <mergeCell ref="B596:B598"/>
    <mergeCell ref="B599:B601"/>
    <mergeCell ref="B602:B604"/>
    <mergeCell ref="B605:B607"/>
    <mergeCell ref="B608:B610"/>
    <mergeCell ref="B611:B613"/>
    <mergeCell ref="B614:B616"/>
    <mergeCell ref="B617:B619"/>
    <mergeCell ref="B620:B622"/>
    <mergeCell ref="B646:B647"/>
    <mergeCell ref="B648:B650"/>
    <mergeCell ref="B663:B665"/>
    <mergeCell ref="B666:B668"/>
    <mergeCell ref="B669:B671"/>
    <mergeCell ref="B699:B701"/>
    <mergeCell ref="B702:B704"/>
    <mergeCell ref="B705:B707"/>
    <mergeCell ref="B708:B710"/>
    <mergeCell ref="B711:B713"/>
    <mergeCell ref="B714:B716"/>
    <mergeCell ref="B717:B719"/>
    <mergeCell ref="B720:B722"/>
    <mergeCell ref="B723:B725"/>
    <mergeCell ref="B726:B728"/>
    <mergeCell ref="B729:B731"/>
    <mergeCell ref="B732:B734"/>
    <mergeCell ref="B735:B737"/>
    <mergeCell ref="B738:B740"/>
    <mergeCell ref="B741:B743"/>
    <mergeCell ref="B744:B746"/>
    <mergeCell ref="B747:B749"/>
    <mergeCell ref="B750:B752"/>
    <mergeCell ref="B753:B755"/>
    <mergeCell ref="B756:B758"/>
    <mergeCell ref="B759:B761"/>
    <mergeCell ref="B762:B764"/>
    <mergeCell ref="B765:B767"/>
    <mergeCell ref="B768:B770"/>
    <mergeCell ref="B771:B773"/>
    <mergeCell ref="B774:B776"/>
    <mergeCell ref="B777:B779"/>
  </mergeCells>
  <conditionalFormatting sqref="G21">
    <cfRule type="containsText" dxfId="0" priority="30" operator="between" text="×">
      <formula>NOT(ISERROR(SEARCH("×",G21)))</formula>
    </cfRule>
    <cfRule type="containsText" dxfId="1" priority="29" operator="between" text="√">
      <formula>NOT(ISERROR(SEARCH("√",G21)))</formula>
    </cfRule>
    <cfRule type="containsText" dxfId="2" priority="28" operator="between" text="√">
      <formula>NOT(ISERROR(SEARCH("√",G21)))</formula>
    </cfRule>
  </conditionalFormatting>
  <conditionalFormatting sqref="I110">
    <cfRule type="containsText" dxfId="2" priority="473" operator="between" text="√">
      <formula>NOT(ISERROR(SEARCH("√",I110)))</formula>
    </cfRule>
    <cfRule type="containsText" dxfId="1" priority="474" operator="between" text="√">
      <formula>NOT(ISERROR(SEARCH("√",I110)))</formula>
    </cfRule>
    <cfRule type="containsText" dxfId="0" priority="475" operator="between" text="×">
      <formula>NOT(ISERROR(SEARCH("×",I110)))</formula>
    </cfRule>
  </conditionalFormatting>
  <conditionalFormatting sqref="H112">
    <cfRule type="containsText" dxfId="2" priority="594" operator="between" text="√">
      <formula>NOT(ISERROR(SEARCH("√",H112)))</formula>
    </cfRule>
    <cfRule type="containsText" dxfId="1" priority="595" operator="between" text="√">
      <formula>NOT(ISERROR(SEARCH("√",H112)))</formula>
    </cfRule>
    <cfRule type="containsText" dxfId="0" priority="596" operator="between" text="×">
      <formula>NOT(ISERROR(SEARCH("×",H112)))</formula>
    </cfRule>
  </conditionalFormatting>
  <conditionalFormatting sqref="I114">
    <cfRule type="containsText" dxfId="2" priority="476" operator="between" text="√">
      <formula>NOT(ISERROR(SEARCH("√",I114)))</formula>
    </cfRule>
    <cfRule type="containsText" dxfId="1" priority="477" operator="between" text="√">
      <formula>NOT(ISERROR(SEARCH("√",I114)))</formula>
    </cfRule>
    <cfRule type="containsText" dxfId="0" priority="478" operator="between" text="×">
      <formula>NOT(ISERROR(SEARCH("×",I114)))</formula>
    </cfRule>
  </conditionalFormatting>
  <conditionalFormatting sqref="I115">
    <cfRule type="containsText" dxfId="2" priority="470" operator="between" text="√">
      <formula>NOT(ISERROR(SEARCH("√",I115)))</formula>
    </cfRule>
    <cfRule type="containsText" dxfId="1" priority="471" operator="between" text="√">
      <formula>NOT(ISERROR(SEARCH("√",I115)))</formula>
    </cfRule>
    <cfRule type="containsText" dxfId="0" priority="472" operator="between" text="×">
      <formula>NOT(ISERROR(SEARCH("×",I115)))</formula>
    </cfRule>
  </conditionalFormatting>
  <conditionalFormatting sqref="I116">
    <cfRule type="containsText" dxfId="2" priority="467" operator="between" text="√">
      <formula>NOT(ISERROR(SEARCH("√",I116)))</formula>
    </cfRule>
    <cfRule type="containsText" dxfId="1" priority="468" operator="between" text="√">
      <formula>NOT(ISERROR(SEARCH("√",I116)))</formula>
    </cfRule>
    <cfRule type="containsText" dxfId="0" priority="469" operator="between" text="×">
      <formula>NOT(ISERROR(SEARCH("×",I116)))</formula>
    </cfRule>
  </conditionalFormatting>
  <conditionalFormatting sqref="H117">
    <cfRule type="containsText" dxfId="2" priority="464" operator="between" text="√">
      <formula>NOT(ISERROR(SEARCH("√",H117)))</formula>
    </cfRule>
    <cfRule type="containsText" dxfId="1" priority="465" operator="between" text="√">
      <formula>NOT(ISERROR(SEARCH("√",H117)))</formula>
    </cfRule>
    <cfRule type="containsText" dxfId="0" priority="466" operator="between" text="×">
      <formula>NOT(ISERROR(SEARCH("×",H117)))</formula>
    </cfRule>
  </conditionalFormatting>
  <conditionalFormatting sqref="H118">
    <cfRule type="containsText" dxfId="2" priority="461" operator="between" text="√">
      <formula>NOT(ISERROR(SEARCH("√",H118)))</formula>
    </cfRule>
    <cfRule type="containsText" dxfId="1" priority="462" operator="between" text="√">
      <formula>NOT(ISERROR(SEARCH("√",H118)))</formula>
    </cfRule>
    <cfRule type="containsText" dxfId="0" priority="463" operator="between" text="×">
      <formula>NOT(ISERROR(SEARCH("×",H118)))</formula>
    </cfRule>
  </conditionalFormatting>
  <conditionalFormatting sqref="H135">
    <cfRule type="containsText" dxfId="2" priority="458" operator="between" text="√">
      <formula>NOT(ISERROR(SEARCH("√",H135)))</formula>
    </cfRule>
    <cfRule type="containsText" dxfId="1" priority="459" operator="between" text="√">
      <formula>NOT(ISERROR(SEARCH("√",H135)))</formula>
    </cfRule>
    <cfRule type="containsText" dxfId="0" priority="460" operator="between" text="×">
      <formula>NOT(ISERROR(SEARCH("×",H135)))</formula>
    </cfRule>
  </conditionalFormatting>
  <conditionalFormatting sqref="H136">
    <cfRule type="containsText" dxfId="2" priority="455" operator="between" text="√">
      <formula>NOT(ISERROR(SEARCH("√",H136)))</formula>
    </cfRule>
    <cfRule type="containsText" dxfId="1" priority="456" operator="between" text="√">
      <formula>NOT(ISERROR(SEARCH("√",H136)))</formula>
    </cfRule>
    <cfRule type="containsText" dxfId="0" priority="457" operator="between" text="×">
      <formula>NOT(ISERROR(SEARCH("×",H136)))</formula>
    </cfRule>
  </conditionalFormatting>
  <conditionalFormatting sqref="H137">
    <cfRule type="containsText" dxfId="2" priority="452" operator="between" text="√">
      <formula>NOT(ISERROR(SEARCH("√",H137)))</formula>
    </cfRule>
    <cfRule type="containsText" dxfId="1" priority="453" operator="between" text="√">
      <formula>NOT(ISERROR(SEARCH("√",H137)))</formula>
    </cfRule>
    <cfRule type="containsText" dxfId="0" priority="454" operator="between" text="×">
      <formula>NOT(ISERROR(SEARCH("×",H137)))</formula>
    </cfRule>
  </conditionalFormatting>
  <conditionalFormatting sqref="H138">
    <cfRule type="containsText" dxfId="2" priority="449" operator="between" text="√">
      <formula>NOT(ISERROR(SEARCH("√",H138)))</formula>
    </cfRule>
    <cfRule type="containsText" dxfId="1" priority="450" operator="between" text="√">
      <formula>NOT(ISERROR(SEARCH("√",H138)))</formula>
    </cfRule>
    <cfRule type="containsText" dxfId="0" priority="451" operator="between" text="×">
      <formula>NOT(ISERROR(SEARCH("×",H138)))</formula>
    </cfRule>
  </conditionalFormatting>
  <conditionalFormatting sqref="I171">
    <cfRule type="containsText" dxfId="2" priority="541" operator="between" text="√">
      <formula>NOT(ISERROR(SEARCH("√",I171)))</formula>
    </cfRule>
    <cfRule type="containsText" dxfId="1" priority="542" operator="between" text="√">
      <formula>NOT(ISERROR(SEARCH("√",I171)))</formula>
    </cfRule>
    <cfRule type="containsText" dxfId="0" priority="543" operator="between" text="×">
      <formula>NOT(ISERROR(SEARCH("×",I171)))</formula>
    </cfRule>
  </conditionalFormatting>
  <conditionalFormatting sqref="I174">
    <cfRule type="containsText" dxfId="2" priority="538" operator="between" text="√">
      <formula>NOT(ISERROR(SEARCH("√",I174)))</formula>
    </cfRule>
    <cfRule type="containsText" dxfId="1" priority="539" operator="between" text="√">
      <formula>NOT(ISERROR(SEARCH("√",I174)))</formula>
    </cfRule>
    <cfRule type="containsText" dxfId="0" priority="540" operator="between" text="×">
      <formula>NOT(ISERROR(SEARCH("×",I174)))</formula>
    </cfRule>
  </conditionalFormatting>
  <conditionalFormatting sqref="I175">
    <cfRule type="containsText" dxfId="2" priority="535" operator="between" text="√">
      <formula>NOT(ISERROR(SEARCH("√",I175)))</formula>
    </cfRule>
    <cfRule type="containsText" dxfId="1" priority="536" operator="between" text="√">
      <formula>NOT(ISERROR(SEARCH("√",I175)))</formula>
    </cfRule>
    <cfRule type="containsText" dxfId="0" priority="537" operator="between" text="×">
      <formula>NOT(ISERROR(SEARCH("×",I175)))</formula>
    </cfRule>
  </conditionalFormatting>
  <conditionalFormatting sqref="H179">
    <cfRule type="containsText" dxfId="2" priority="437" operator="between" text="√">
      <formula>NOT(ISERROR(SEARCH("√",H179)))</formula>
    </cfRule>
    <cfRule type="containsText" dxfId="1" priority="438" operator="between" text="√">
      <formula>NOT(ISERROR(SEARCH("√",H179)))</formula>
    </cfRule>
    <cfRule type="containsText" dxfId="0" priority="439" operator="between" text="×">
      <formula>NOT(ISERROR(SEARCH("×",H179)))</formula>
    </cfRule>
  </conditionalFormatting>
  <conditionalFormatting sqref="I190">
    <cfRule type="containsText" dxfId="2" priority="532" operator="between" text="√">
      <formula>NOT(ISERROR(SEARCH("√",I190)))</formula>
    </cfRule>
    <cfRule type="containsText" dxfId="1" priority="533" operator="between" text="√">
      <formula>NOT(ISERROR(SEARCH("√",I190)))</formula>
    </cfRule>
    <cfRule type="containsText" dxfId="0" priority="534" operator="between" text="×">
      <formula>NOT(ISERROR(SEARCH("×",I190)))</formula>
    </cfRule>
  </conditionalFormatting>
  <conditionalFormatting sqref="I191">
    <cfRule type="containsText" dxfId="2" priority="529" operator="between" text="√">
      <formula>NOT(ISERROR(SEARCH("√",I191)))</formula>
    </cfRule>
    <cfRule type="containsText" dxfId="1" priority="530" operator="between" text="√">
      <formula>NOT(ISERROR(SEARCH("√",I191)))</formula>
    </cfRule>
    <cfRule type="containsText" dxfId="0" priority="531" operator="between" text="×">
      <formula>NOT(ISERROR(SEARCH("×",I191)))</formula>
    </cfRule>
  </conditionalFormatting>
  <conditionalFormatting sqref="H192">
    <cfRule type="containsText" dxfId="2" priority="434" operator="between" text="√">
      <formula>NOT(ISERROR(SEARCH("√",H192)))</formula>
    </cfRule>
    <cfRule type="containsText" dxfId="1" priority="435" operator="between" text="√">
      <formula>NOT(ISERROR(SEARCH("√",H192)))</formula>
    </cfRule>
    <cfRule type="containsText" dxfId="0" priority="436" operator="between" text="×">
      <formula>NOT(ISERROR(SEARCH("×",H192)))</formula>
    </cfRule>
  </conditionalFormatting>
  <conditionalFormatting sqref="H203">
    <cfRule type="containsText" dxfId="2" priority="431" operator="between" text="√">
      <formula>NOT(ISERROR(SEARCH("√",H203)))</formula>
    </cfRule>
    <cfRule type="containsText" dxfId="1" priority="432" operator="between" text="√">
      <formula>NOT(ISERROR(SEARCH("√",H203)))</formula>
    </cfRule>
    <cfRule type="containsText" dxfId="0" priority="433" operator="between" text="×">
      <formula>NOT(ISERROR(SEARCH("×",H203)))</formula>
    </cfRule>
  </conditionalFormatting>
  <conditionalFormatting sqref="H204">
    <cfRule type="containsText" dxfId="2" priority="428" operator="between" text="√">
      <formula>NOT(ISERROR(SEARCH("√",H204)))</formula>
    </cfRule>
    <cfRule type="containsText" dxfId="1" priority="429" operator="between" text="√">
      <formula>NOT(ISERROR(SEARCH("√",H204)))</formula>
    </cfRule>
    <cfRule type="containsText" dxfId="0" priority="430" operator="between" text="×">
      <formula>NOT(ISERROR(SEARCH("×",H204)))</formula>
    </cfRule>
  </conditionalFormatting>
  <conditionalFormatting sqref="H215">
    <cfRule type="containsText" dxfId="2" priority="419" operator="between" text="√">
      <formula>NOT(ISERROR(SEARCH("√",H215)))</formula>
    </cfRule>
    <cfRule type="containsText" dxfId="1" priority="420" operator="between" text="√">
      <formula>NOT(ISERROR(SEARCH("√",H215)))</formula>
    </cfRule>
    <cfRule type="containsText" dxfId="0" priority="421" operator="between" text="×">
      <formula>NOT(ISERROR(SEARCH("×",H215)))</formula>
    </cfRule>
  </conditionalFormatting>
  <conditionalFormatting sqref="J222">
    <cfRule type="containsText" dxfId="2" priority="410" operator="between" text="√">
      <formula>NOT(ISERROR(SEARCH("√",J222)))</formula>
    </cfRule>
    <cfRule type="containsText" dxfId="1" priority="411" operator="between" text="√">
      <formula>NOT(ISERROR(SEARCH("√",J222)))</formula>
    </cfRule>
    <cfRule type="containsText" dxfId="0" priority="412" operator="between" text="×">
      <formula>NOT(ISERROR(SEARCH("×",J222)))</formula>
    </cfRule>
  </conditionalFormatting>
  <conditionalFormatting sqref="J255">
    <cfRule type="containsText" dxfId="2" priority="404" operator="between" text="√">
      <formula>NOT(ISERROR(SEARCH("√",J255)))</formula>
    </cfRule>
    <cfRule type="containsText" dxfId="1" priority="405" operator="between" text="√">
      <formula>NOT(ISERROR(SEARCH("√",J255)))</formula>
    </cfRule>
    <cfRule type="containsText" dxfId="0" priority="406" operator="between" text="×">
      <formula>NOT(ISERROR(SEARCH("×",J255)))</formula>
    </cfRule>
  </conditionalFormatting>
  <conditionalFormatting sqref="H256">
    <cfRule type="containsText" dxfId="2" priority="401" operator="between" text="√">
      <formula>NOT(ISERROR(SEARCH("√",H256)))</formula>
    </cfRule>
    <cfRule type="containsText" dxfId="1" priority="402" operator="between" text="√">
      <formula>NOT(ISERROR(SEARCH("√",H256)))</formula>
    </cfRule>
    <cfRule type="containsText" dxfId="0" priority="403" operator="between" text="×">
      <formula>NOT(ISERROR(SEARCH("×",H256)))</formula>
    </cfRule>
  </conditionalFormatting>
  <conditionalFormatting sqref="J256">
    <cfRule type="containsText" dxfId="2" priority="398" operator="between" text="√">
      <formula>NOT(ISERROR(SEARCH("√",J256)))</formula>
    </cfRule>
    <cfRule type="containsText" dxfId="1" priority="399" operator="between" text="√">
      <formula>NOT(ISERROR(SEARCH("√",J256)))</formula>
    </cfRule>
    <cfRule type="containsText" dxfId="0" priority="400" operator="between" text="×">
      <formula>NOT(ISERROR(SEARCH("×",J256)))</formula>
    </cfRule>
  </conditionalFormatting>
  <conditionalFormatting sqref="J257">
    <cfRule type="containsText" dxfId="2" priority="395" operator="between" text="√">
      <formula>NOT(ISERROR(SEARCH("√",J257)))</formula>
    </cfRule>
    <cfRule type="containsText" dxfId="1" priority="396" operator="between" text="√">
      <formula>NOT(ISERROR(SEARCH("√",J257)))</formula>
    </cfRule>
    <cfRule type="containsText" dxfId="0" priority="397" operator="between" text="×">
      <formula>NOT(ISERROR(SEARCH("×",J257)))</formula>
    </cfRule>
  </conditionalFormatting>
  <conditionalFormatting sqref="H266">
    <cfRule type="containsText" dxfId="2" priority="389" operator="between" text="√">
      <formula>NOT(ISERROR(SEARCH("√",H266)))</formula>
    </cfRule>
    <cfRule type="containsText" dxfId="1" priority="390" operator="between" text="√">
      <formula>NOT(ISERROR(SEARCH("√",H266)))</formula>
    </cfRule>
    <cfRule type="containsText" dxfId="0" priority="391" operator="between" text="×">
      <formula>NOT(ISERROR(SEARCH("×",H266)))</formula>
    </cfRule>
  </conditionalFormatting>
  <conditionalFormatting sqref="H267">
    <cfRule type="containsText" dxfId="2" priority="386" operator="between" text="√">
      <formula>NOT(ISERROR(SEARCH("√",H267)))</formula>
    </cfRule>
    <cfRule type="containsText" dxfId="1" priority="387" operator="between" text="√">
      <formula>NOT(ISERROR(SEARCH("√",H267)))</formula>
    </cfRule>
    <cfRule type="containsText" dxfId="0" priority="388" operator="between" text="×">
      <formula>NOT(ISERROR(SEARCH("×",H267)))</formula>
    </cfRule>
  </conditionalFormatting>
  <conditionalFormatting sqref="H276">
    <cfRule type="containsText" dxfId="2" priority="371" operator="between" text="√">
      <formula>NOT(ISERROR(SEARCH("√",H276)))</formula>
    </cfRule>
    <cfRule type="containsText" dxfId="1" priority="372" operator="between" text="√">
      <formula>NOT(ISERROR(SEARCH("√",H276)))</formula>
    </cfRule>
    <cfRule type="containsText" dxfId="0" priority="373" operator="between" text="×">
      <formula>NOT(ISERROR(SEARCH("×",H276)))</formula>
    </cfRule>
  </conditionalFormatting>
  <conditionalFormatting sqref="H277">
    <cfRule type="containsText" dxfId="2" priority="368" operator="between" text="√">
      <formula>NOT(ISERROR(SEARCH("√",H277)))</formula>
    </cfRule>
    <cfRule type="containsText" dxfId="1" priority="369" operator="between" text="√">
      <formula>NOT(ISERROR(SEARCH("√",H277)))</formula>
    </cfRule>
    <cfRule type="containsText" dxfId="0" priority="370" operator="between" text="×">
      <formula>NOT(ISERROR(SEARCH("×",H277)))</formula>
    </cfRule>
  </conditionalFormatting>
  <conditionalFormatting sqref="J333">
    <cfRule type="containsText" dxfId="2" priority="344" operator="between" text="√">
      <formula>NOT(ISERROR(SEARCH("√",J333)))</formula>
    </cfRule>
    <cfRule type="containsText" dxfId="1" priority="345" operator="between" text="√">
      <formula>NOT(ISERROR(SEARCH("√",J333)))</formula>
    </cfRule>
    <cfRule type="containsText" dxfId="0" priority="346" operator="between" text="×">
      <formula>NOT(ISERROR(SEARCH("×",J333)))</formula>
    </cfRule>
  </conditionalFormatting>
  <conditionalFormatting sqref="H348">
    <cfRule type="containsText" dxfId="2" priority="350" operator="between" text="√">
      <formula>NOT(ISERROR(SEARCH("√",H348)))</formula>
    </cfRule>
    <cfRule type="containsText" dxfId="1" priority="351" operator="between" text="√">
      <formula>NOT(ISERROR(SEARCH("√",H348)))</formula>
    </cfRule>
    <cfRule type="containsText" dxfId="0" priority="352" operator="between" text="×">
      <formula>NOT(ISERROR(SEARCH("×",H348)))</formula>
    </cfRule>
  </conditionalFormatting>
  <conditionalFormatting sqref="H349">
    <cfRule type="containsText" dxfId="2" priority="347" operator="between" text="√">
      <formula>NOT(ISERROR(SEARCH("√",H349)))</formula>
    </cfRule>
    <cfRule type="containsText" dxfId="1" priority="348" operator="between" text="√">
      <formula>NOT(ISERROR(SEARCH("√",H349)))</formula>
    </cfRule>
    <cfRule type="containsText" dxfId="0" priority="349" operator="between" text="×">
      <formula>NOT(ISERROR(SEARCH("×",H349)))</formula>
    </cfRule>
  </conditionalFormatting>
  <conditionalFormatting sqref="J365">
    <cfRule type="containsText" dxfId="2" priority="335" operator="between" text="√">
      <formula>NOT(ISERROR(SEARCH("√",J365)))</formula>
    </cfRule>
    <cfRule type="containsText" dxfId="1" priority="336" operator="between" text="√">
      <formula>NOT(ISERROR(SEARCH("√",J365)))</formula>
    </cfRule>
    <cfRule type="containsText" dxfId="0" priority="337" operator="between" text="×">
      <formula>NOT(ISERROR(SEARCH("×",J365)))</formula>
    </cfRule>
  </conditionalFormatting>
  <conditionalFormatting sqref="I471">
    <cfRule type="containsText" dxfId="2" priority="320" operator="between" text="√">
      <formula>NOT(ISERROR(SEARCH("√",I471)))</formula>
    </cfRule>
    <cfRule type="containsText" dxfId="1" priority="321" operator="between" text="√">
      <formula>NOT(ISERROR(SEARCH("√",I471)))</formula>
    </cfRule>
    <cfRule type="containsText" dxfId="0" priority="322" operator="between" text="×">
      <formula>NOT(ISERROR(SEARCH("×",I471)))</formula>
    </cfRule>
  </conditionalFormatting>
  <conditionalFormatting sqref="H474">
    <cfRule type="containsText" dxfId="2" priority="317" operator="between" text="√">
      <formula>NOT(ISERROR(SEARCH("√",H474)))</formula>
    </cfRule>
    <cfRule type="containsText" dxfId="1" priority="318" operator="between" text="√">
      <formula>NOT(ISERROR(SEARCH("√",H474)))</formula>
    </cfRule>
    <cfRule type="containsText" dxfId="0" priority="319" operator="between" text="×">
      <formula>NOT(ISERROR(SEARCH("×",H474)))</formula>
    </cfRule>
  </conditionalFormatting>
  <conditionalFormatting sqref="I475">
    <cfRule type="containsText" dxfId="2" priority="314" operator="between" text="√">
      <formula>NOT(ISERROR(SEARCH("√",I475)))</formula>
    </cfRule>
    <cfRule type="containsText" dxfId="1" priority="315" operator="between" text="√">
      <formula>NOT(ISERROR(SEARCH("√",I475)))</formula>
    </cfRule>
    <cfRule type="containsText" dxfId="0" priority="316" operator="between" text="×">
      <formula>NOT(ISERROR(SEARCH("×",I475)))</formula>
    </cfRule>
  </conditionalFormatting>
  <conditionalFormatting sqref="H476">
    <cfRule type="containsText" dxfId="2" priority="311" operator="between" text="√">
      <formula>NOT(ISERROR(SEARCH("√",H476)))</formula>
    </cfRule>
    <cfRule type="containsText" dxfId="1" priority="312" operator="between" text="√">
      <formula>NOT(ISERROR(SEARCH("√",H476)))</formula>
    </cfRule>
    <cfRule type="containsText" dxfId="0" priority="313" operator="between" text="×">
      <formula>NOT(ISERROR(SEARCH("×",H476)))</formula>
    </cfRule>
  </conditionalFormatting>
  <conditionalFormatting sqref="H479">
    <cfRule type="containsText" dxfId="2" priority="308" operator="between" text="√">
      <formula>NOT(ISERROR(SEARCH("√",H479)))</formula>
    </cfRule>
    <cfRule type="containsText" dxfId="1" priority="309" operator="between" text="√">
      <formula>NOT(ISERROR(SEARCH("√",H479)))</formula>
    </cfRule>
    <cfRule type="containsText" dxfId="0" priority="310" operator="between" text="×">
      <formula>NOT(ISERROR(SEARCH("×",H479)))</formula>
    </cfRule>
  </conditionalFormatting>
  <conditionalFormatting sqref="I480">
    <cfRule type="containsText" dxfId="2" priority="305" operator="between" text="√">
      <formula>NOT(ISERROR(SEARCH("√",I480)))</formula>
    </cfRule>
    <cfRule type="containsText" dxfId="1" priority="306" operator="between" text="√">
      <formula>NOT(ISERROR(SEARCH("√",I480)))</formula>
    </cfRule>
    <cfRule type="containsText" dxfId="0" priority="307" operator="between" text="×">
      <formula>NOT(ISERROR(SEARCH("×",I480)))</formula>
    </cfRule>
  </conditionalFormatting>
  <conditionalFormatting sqref="I487">
    <cfRule type="containsText" dxfId="2" priority="488" operator="between" text="√">
      <formula>NOT(ISERROR(SEARCH("√",I487)))</formula>
    </cfRule>
    <cfRule type="containsText" dxfId="1" priority="489" operator="between" text="√">
      <formula>NOT(ISERROR(SEARCH("√",I487)))</formula>
    </cfRule>
    <cfRule type="containsText" dxfId="0" priority="490" operator="between" text="×">
      <formula>NOT(ISERROR(SEARCH("×",I487)))</formula>
    </cfRule>
  </conditionalFormatting>
  <conditionalFormatting sqref="I488">
    <cfRule type="containsText" dxfId="2" priority="485" operator="between" text="√">
      <formula>NOT(ISERROR(SEARCH("√",I488)))</formula>
    </cfRule>
    <cfRule type="containsText" dxfId="1" priority="486" operator="between" text="√">
      <formula>NOT(ISERROR(SEARCH("√",I488)))</formula>
    </cfRule>
    <cfRule type="containsText" dxfId="0" priority="487" operator="between" text="×">
      <formula>NOT(ISERROR(SEARCH("×",I488)))</formula>
    </cfRule>
  </conditionalFormatting>
  <conditionalFormatting sqref="H492">
    <cfRule type="containsText" dxfId="2" priority="299" operator="between" text="√">
      <formula>NOT(ISERROR(SEARCH("√",H492)))</formula>
    </cfRule>
    <cfRule type="containsText" dxfId="1" priority="300" operator="between" text="√">
      <formula>NOT(ISERROR(SEARCH("√",H492)))</formula>
    </cfRule>
    <cfRule type="containsText" dxfId="0" priority="301" operator="between" text="×">
      <formula>NOT(ISERROR(SEARCH("×",H492)))</formula>
    </cfRule>
  </conditionalFormatting>
  <conditionalFormatting sqref="I494">
    <cfRule type="containsText" dxfId="2" priority="479" operator="between" text="√">
      <formula>NOT(ISERROR(SEARCH("√",I494)))</formula>
    </cfRule>
    <cfRule type="containsText" dxfId="1" priority="480" operator="between" text="√">
      <formula>NOT(ISERROR(SEARCH("√",I494)))</formula>
    </cfRule>
    <cfRule type="containsText" dxfId="0" priority="481" operator="between" text="×">
      <formula>NOT(ISERROR(SEARCH("×",I494)))</formula>
    </cfRule>
  </conditionalFormatting>
  <conditionalFormatting sqref="I495">
    <cfRule type="containsText" dxfId="2" priority="482" operator="between" text="√">
      <formula>NOT(ISERROR(SEARCH("√",I495)))</formula>
    </cfRule>
    <cfRule type="containsText" dxfId="1" priority="483" operator="between" text="√">
      <formula>NOT(ISERROR(SEARCH("√",I495)))</formula>
    </cfRule>
    <cfRule type="containsText" dxfId="0" priority="484" operator="between" text="×">
      <formula>NOT(ISERROR(SEARCH("×",I495)))</formula>
    </cfRule>
  </conditionalFormatting>
  <conditionalFormatting sqref="I496">
    <cfRule type="containsText" dxfId="2" priority="266" operator="between" text="√">
      <formula>NOT(ISERROR(SEARCH("√",I496)))</formula>
    </cfRule>
    <cfRule type="containsText" dxfId="1" priority="267" operator="between" text="√">
      <formula>NOT(ISERROR(SEARCH("√",I496)))</formula>
    </cfRule>
    <cfRule type="containsText" dxfId="0" priority="268" operator="between" text="×">
      <formula>NOT(ISERROR(SEARCH("×",I496)))</formula>
    </cfRule>
  </conditionalFormatting>
  <conditionalFormatting sqref="I497">
    <cfRule type="containsText" dxfId="2" priority="269" operator="between" text="√">
      <formula>NOT(ISERROR(SEARCH("√",I497)))</formula>
    </cfRule>
    <cfRule type="containsText" dxfId="1" priority="270" operator="between" text="√">
      <formula>NOT(ISERROR(SEARCH("√",I497)))</formula>
    </cfRule>
    <cfRule type="containsText" dxfId="0" priority="271" operator="between" text="×">
      <formula>NOT(ISERROR(SEARCH("×",I497)))</formula>
    </cfRule>
  </conditionalFormatting>
  <conditionalFormatting sqref="I498">
    <cfRule type="containsText" dxfId="2" priority="272" operator="between" text="√">
      <formula>NOT(ISERROR(SEARCH("√",I498)))</formula>
    </cfRule>
    <cfRule type="containsText" dxfId="1" priority="273" operator="between" text="√">
      <formula>NOT(ISERROR(SEARCH("√",I498)))</formula>
    </cfRule>
    <cfRule type="containsText" dxfId="0" priority="274" operator="between" text="×">
      <formula>NOT(ISERROR(SEARCH("×",I498)))</formula>
    </cfRule>
  </conditionalFormatting>
  <conditionalFormatting sqref="I499">
    <cfRule type="containsText" dxfId="2" priority="275" operator="between" text="√">
      <formula>NOT(ISERROR(SEARCH("√",I499)))</formula>
    </cfRule>
    <cfRule type="containsText" dxfId="1" priority="276" operator="between" text="√">
      <formula>NOT(ISERROR(SEARCH("√",I499)))</formula>
    </cfRule>
    <cfRule type="containsText" dxfId="0" priority="277" operator="between" text="×">
      <formula>NOT(ISERROR(SEARCH("×",I499)))</formula>
    </cfRule>
  </conditionalFormatting>
  <conditionalFormatting sqref="I500">
    <cfRule type="containsText" dxfId="2" priority="278" operator="between" text="√">
      <formula>NOT(ISERROR(SEARCH("√",I500)))</formula>
    </cfRule>
    <cfRule type="containsText" dxfId="1" priority="279" operator="between" text="√">
      <formula>NOT(ISERROR(SEARCH("√",I500)))</formula>
    </cfRule>
    <cfRule type="containsText" dxfId="0" priority="280" operator="between" text="×">
      <formula>NOT(ISERROR(SEARCH("×",I500)))</formula>
    </cfRule>
  </conditionalFormatting>
  <conditionalFormatting sqref="I507">
    <cfRule type="containsText" dxfId="2" priority="284" operator="between" text="√">
      <formula>NOT(ISERROR(SEARCH("√",I507)))</formula>
    </cfRule>
    <cfRule type="containsText" dxfId="1" priority="285" operator="between" text="√">
      <formula>NOT(ISERROR(SEARCH("√",I507)))</formula>
    </cfRule>
    <cfRule type="containsText" dxfId="0" priority="286" operator="between" text="×">
      <formula>NOT(ISERROR(SEARCH("×",I507)))</formula>
    </cfRule>
  </conditionalFormatting>
  <conditionalFormatting sqref="I510">
    <cfRule type="containsText" dxfId="2" priority="281" operator="between" text="√">
      <formula>NOT(ISERROR(SEARCH("√",I510)))</formula>
    </cfRule>
    <cfRule type="containsText" dxfId="1" priority="282" operator="between" text="√">
      <formula>NOT(ISERROR(SEARCH("√",I510)))</formula>
    </cfRule>
    <cfRule type="containsText" dxfId="0" priority="283" operator="between" text="×">
      <formula>NOT(ISERROR(SEARCH("×",I510)))</formula>
    </cfRule>
  </conditionalFormatting>
  <conditionalFormatting sqref="H531">
    <cfRule type="containsText" dxfId="2" priority="251" operator="between" text="√">
      <formula>NOT(ISERROR(SEARCH("√",H531)))</formula>
    </cfRule>
    <cfRule type="containsText" dxfId="1" priority="252" operator="between" text="√">
      <formula>NOT(ISERROR(SEARCH("√",H531)))</formula>
    </cfRule>
    <cfRule type="containsText" dxfId="0" priority="253" operator="between" text="×">
      <formula>NOT(ISERROR(SEARCH("×",H531)))</formula>
    </cfRule>
  </conditionalFormatting>
  <conditionalFormatting sqref="I531">
    <cfRule type="containsText" dxfId="2" priority="254" operator="between" text="√">
      <formula>NOT(ISERROR(SEARCH("√",I531)))</formula>
    </cfRule>
    <cfRule type="containsText" dxfId="1" priority="255" operator="between" text="√">
      <formula>NOT(ISERROR(SEARCH("√",I531)))</formula>
    </cfRule>
    <cfRule type="containsText" dxfId="0" priority="256" operator="between" text="×">
      <formula>NOT(ISERROR(SEARCH("×",I531)))</formula>
    </cfRule>
  </conditionalFormatting>
  <conditionalFormatting sqref="H533">
    <cfRule type="containsText" dxfId="2" priority="248" operator="between" text="√">
      <formula>NOT(ISERROR(SEARCH("√",H533)))</formula>
    </cfRule>
    <cfRule type="containsText" dxfId="1" priority="249" operator="between" text="√">
      <formula>NOT(ISERROR(SEARCH("√",H533)))</formula>
    </cfRule>
    <cfRule type="containsText" dxfId="0" priority="250" operator="between" text="×">
      <formula>NOT(ISERROR(SEARCH("×",H533)))</formula>
    </cfRule>
  </conditionalFormatting>
  <conditionalFormatting sqref="H534">
    <cfRule type="containsText" dxfId="2" priority="245" operator="between" text="√">
      <formula>NOT(ISERROR(SEARCH("√",H534)))</formula>
    </cfRule>
    <cfRule type="containsText" dxfId="1" priority="246" operator="between" text="√">
      <formula>NOT(ISERROR(SEARCH("√",H534)))</formula>
    </cfRule>
    <cfRule type="containsText" dxfId="0" priority="247" operator="between" text="×">
      <formula>NOT(ISERROR(SEARCH("×",H534)))</formula>
    </cfRule>
  </conditionalFormatting>
  <conditionalFormatting sqref="I535">
    <cfRule type="containsText" dxfId="2" priority="236" operator="between" text="√">
      <formula>NOT(ISERROR(SEARCH("√",I535)))</formula>
    </cfRule>
    <cfRule type="containsText" dxfId="1" priority="237" operator="between" text="√">
      <formula>NOT(ISERROR(SEARCH("√",I535)))</formula>
    </cfRule>
    <cfRule type="containsText" dxfId="0" priority="238" operator="between" text="×">
      <formula>NOT(ISERROR(SEARCH("×",I535)))</formula>
    </cfRule>
  </conditionalFormatting>
  <conditionalFormatting sqref="H536">
    <cfRule type="containsText" dxfId="2" priority="242" operator="between" text="√">
      <formula>NOT(ISERROR(SEARCH("√",H536)))</formula>
    </cfRule>
    <cfRule type="containsText" dxfId="1" priority="243" operator="between" text="√">
      <formula>NOT(ISERROR(SEARCH("√",H536)))</formula>
    </cfRule>
    <cfRule type="containsText" dxfId="0" priority="244" operator="between" text="×">
      <formula>NOT(ISERROR(SEARCH("×",H536)))</formula>
    </cfRule>
  </conditionalFormatting>
  <conditionalFormatting sqref="I536">
    <cfRule type="containsText" dxfId="2" priority="233" operator="between" text="√">
      <formula>NOT(ISERROR(SEARCH("√",I536)))</formula>
    </cfRule>
    <cfRule type="containsText" dxfId="1" priority="234" operator="between" text="√">
      <formula>NOT(ISERROR(SEARCH("√",I536)))</formula>
    </cfRule>
    <cfRule type="containsText" dxfId="0" priority="235" operator="between" text="×">
      <formula>NOT(ISERROR(SEARCH("×",I536)))</formula>
    </cfRule>
  </conditionalFormatting>
  <conditionalFormatting sqref="H537">
    <cfRule type="containsText" dxfId="2" priority="239" operator="between" text="√">
      <formula>NOT(ISERROR(SEARCH("√",H537)))</formula>
    </cfRule>
    <cfRule type="containsText" dxfId="1" priority="240" operator="between" text="√">
      <formula>NOT(ISERROR(SEARCH("√",H537)))</formula>
    </cfRule>
    <cfRule type="containsText" dxfId="0" priority="241" operator="between" text="×">
      <formula>NOT(ISERROR(SEARCH("×",H537)))</formula>
    </cfRule>
  </conditionalFormatting>
  <conditionalFormatting sqref="I539">
    <cfRule type="containsText" dxfId="2" priority="211" operator="between" text="√">
      <formula>NOT(ISERROR(SEARCH("√",I539)))</formula>
    </cfRule>
    <cfRule type="containsText" dxfId="1" priority="212" operator="between" text="√">
      <formula>NOT(ISERROR(SEARCH("√",I539)))</formula>
    </cfRule>
    <cfRule type="containsText" dxfId="0" priority="213" operator="between" text="×">
      <formula>NOT(ISERROR(SEARCH("×",I539)))</formula>
    </cfRule>
  </conditionalFormatting>
  <conditionalFormatting sqref="I540">
    <cfRule type="containsText" dxfId="2" priority="208" operator="between" text="√">
      <formula>NOT(ISERROR(SEARCH("√",I540)))</formula>
    </cfRule>
    <cfRule type="containsText" dxfId="1" priority="209" operator="between" text="√">
      <formula>NOT(ISERROR(SEARCH("√",I540)))</formula>
    </cfRule>
    <cfRule type="containsText" dxfId="0" priority="210" operator="between" text="×">
      <formula>NOT(ISERROR(SEARCH("×",I540)))</formula>
    </cfRule>
  </conditionalFormatting>
  <conditionalFormatting sqref="H545">
    <cfRule type="containsText" dxfId="2" priority="222" operator="between" text="√">
      <formula>NOT(ISERROR(SEARCH("√",H545)))</formula>
    </cfRule>
    <cfRule type="containsText" dxfId="1" priority="223" operator="between" text="√">
      <formula>NOT(ISERROR(SEARCH("√",H545)))</formula>
    </cfRule>
    <cfRule type="containsText" dxfId="0" priority="224" operator="between" text="×">
      <formula>NOT(ISERROR(SEARCH("×",H545)))</formula>
    </cfRule>
  </conditionalFormatting>
  <conditionalFormatting sqref="I547">
    <cfRule type="containsText" dxfId="2" priority="205" operator="between" text="√">
      <formula>NOT(ISERROR(SEARCH("√",I547)))</formula>
    </cfRule>
    <cfRule type="containsText" dxfId="1" priority="206" operator="between" text="√">
      <formula>NOT(ISERROR(SEARCH("√",I547)))</formula>
    </cfRule>
    <cfRule type="containsText" dxfId="0" priority="207" operator="between" text="×">
      <formula>NOT(ISERROR(SEARCH("×",I547)))</formula>
    </cfRule>
  </conditionalFormatting>
  <conditionalFormatting sqref="I551">
    <cfRule type="containsText" dxfId="2" priority="194" operator="between" text="√">
      <formula>NOT(ISERROR(SEARCH("√",I551)))</formula>
    </cfRule>
    <cfRule type="containsText" dxfId="1" priority="195" operator="between" text="√">
      <formula>NOT(ISERROR(SEARCH("√",I551)))</formula>
    </cfRule>
    <cfRule type="containsText" dxfId="0" priority="196" operator="between" text="×">
      <formula>NOT(ISERROR(SEARCH("×",I551)))</formula>
    </cfRule>
  </conditionalFormatting>
  <conditionalFormatting sqref="H561">
    <cfRule type="containsText" dxfId="2" priority="188" operator="between" text="√">
      <formula>NOT(ISERROR(SEARCH("√",H561)))</formula>
    </cfRule>
    <cfRule type="containsText" dxfId="1" priority="189" operator="between" text="√">
      <formula>NOT(ISERROR(SEARCH("√",H561)))</formula>
    </cfRule>
    <cfRule type="containsText" dxfId="0" priority="190" operator="between" text="×">
      <formula>NOT(ISERROR(SEARCH("×",H561)))</formula>
    </cfRule>
  </conditionalFormatting>
  <conditionalFormatting sqref="H563">
    <cfRule type="containsText" dxfId="2" priority="185" operator="between" text="√">
      <formula>NOT(ISERROR(SEARCH("√",H563)))</formula>
    </cfRule>
    <cfRule type="containsText" dxfId="1" priority="186" operator="between" text="√">
      <formula>NOT(ISERROR(SEARCH("√",H563)))</formula>
    </cfRule>
    <cfRule type="containsText" dxfId="0" priority="187" operator="between" text="×">
      <formula>NOT(ISERROR(SEARCH("×",H563)))</formula>
    </cfRule>
  </conditionalFormatting>
  <conditionalFormatting sqref="H564">
    <cfRule type="containsText" dxfId="2" priority="182" operator="between" text="√">
      <formula>NOT(ISERROR(SEARCH("√",H564)))</formula>
    </cfRule>
    <cfRule type="containsText" dxfId="1" priority="183" operator="between" text="√">
      <formula>NOT(ISERROR(SEARCH("√",H564)))</formula>
    </cfRule>
    <cfRule type="containsText" dxfId="0" priority="184" operator="between" text="×">
      <formula>NOT(ISERROR(SEARCH("×",H564)))</formula>
    </cfRule>
  </conditionalFormatting>
  <conditionalFormatting sqref="H570">
    <cfRule type="containsText" dxfId="2" priority="179" operator="between" text="√">
      <formula>NOT(ISERROR(SEARCH("√",H570)))</formula>
    </cfRule>
    <cfRule type="containsText" dxfId="1" priority="180" operator="between" text="√">
      <formula>NOT(ISERROR(SEARCH("√",H570)))</formula>
    </cfRule>
    <cfRule type="containsText" dxfId="0" priority="181" operator="between" text="×">
      <formula>NOT(ISERROR(SEARCH("×",H570)))</formula>
    </cfRule>
  </conditionalFormatting>
  <conditionalFormatting sqref="H571">
    <cfRule type="containsText" dxfId="2" priority="176" operator="between" text="√">
      <formula>NOT(ISERROR(SEARCH("√",H571)))</formula>
    </cfRule>
    <cfRule type="containsText" dxfId="1" priority="177" operator="between" text="√">
      <formula>NOT(ISERROR(SEARCH("√",H571)))</formula>
    </cfRule>
    <cfRule type="containsText" dxfId="0" priority="178" operator="between" text="×">
      <formula>NOT(ISERROR(SEARCH("×",H571)))</formula>
    </cfRule>
  </conditionalFormatting>
  <conditionalFormatting sqref="H573">
    <cfRule type="containsText" dxfId="2" priority="159" operator="between" text="√">
      <formula>NOT(ISERROR(SEARCH("√",H573)))</formula>
    </cfRule>
    <cfRule type="containsText" dxfId="1" priority="160" operator="between" text="√">
      <formula>NOT(ISERROR(SEARCH("√",H573)))</formula>
    </cfRule>
    <cfRule type="containsText" dxfId="0" priority="161" operator="between" text="×">
      <formula>NOT(ISERROR(SEARCH("×",H573)))</formula>
    </cfRule>
  </conditionalFormatting>
  <conditionalFormatting sqref="I575">
    <cfRule type="containsText" dxfId="2" priority="156" operator="between" text="√">
      <formula>NOT(ISERROR(SEARCH("√",I575)))</formula>
    </cfRule>
    <cfRule type="containsText" dxfId="1" priority="157" operator="between" text="√">
      <formula>NOT(ISERROR(SEARCH("√",I575)))</formula>
    </cfRule>
    <cfRule type="containsText" dxfId="0" priority="158" operator="between" text="×">
      <formula>NOT(ISERROR(SEARCH("×",I575)))</formula>
    </cfRule>
  </conditionalFormatting>
  <conditionalFormatting sqref="I580">
    <cfRule type="containsText" dxfId="2" priority="153" operator="between" text="√">
      <formula>NOT(ISERROR(SEARCH("√",I580)))</formula>
    </cfRule>
    <cfRule type="containsText" dxfId="1" priority="154" operator="between" text="√">
      <formula>NOT(ISERROR(SEARCH("√",I580)))</formula>
    </cfRule>
    <cfRule type="containsText" dxfId="0" priority="155" operator="between" text="×">
      <formula>NOT(ISERROR(SEARCH("×",I580)))</formula>
    </cfRule>
  </conditionalFormatting>
  <conditionalFormatting sqref="H644">
    <cfRule type="containsText" dxfId="2" priority="131" operator="between" text="√">
      <formula>NOT(ISERROR(SEARCH("√",H644)))</formula>
    </cfRule>
    <cfRule type="containsText" dxfId="1" priority="132" operator="between" text="√">
      <formula>NOT(ISERROR(SEARCH("√",H644)))</formula>
    </cfRule>
    <cfRule type="containsText" dxfId="0" priority="133" operator="between" text="×">
      <formula>NOT(ISERROR(SEARCH("×",H644)))</formula>
    </cfRule>
  </conditionalFormatting>
  <conditionalFormatting sqref="H645">
    <cfRule type="containsText" dxfId="2" priority="128" operator="between" text="√">
      <formula>NOT(ISERROR(SEARCH("√",H645)))</formula>
    </cfRule>
    <cfRule type="containsText" dxfId="1" priority="129" operator="between" text="√">
      <formula>NOT(ISERROR(SEARCH("√",H645)))</formula>
    </cfRule>
    <cfRule type="containsText" dxfId="0" priority="130" operator="between" text="×">
      <formula>NOT(ISERROR(SEARCH("×",H645)))</formula>
    </cfRule>
  </conditionalFormatting>
  <conditionalFormatting sqref="C656">
    <cfRule type="containsText" dxfId="2" priority="122" operator="between" text="√">
      <formula>NOT(ISERROR(SEARCH("√",C656)))</formula>
    </cfRule>
    <cfRule type="containsText" dxfId="1" priority="123" operator="between" text="√">
      <formula>NOT(ISERROR(SEARCH("√",C656)))</formula>
    </cfRule>
    <cfRule type="containsText" dxfId="0" priority="124" operator="between" text="×">
      <formula>NOT(ISERROR(SEARCH("×",C656)))</formula>
    </cfRule>
  </conditionalFormatting>
  <conditionalFormatting sqref="D657">
    <cfRule type="containsText" dxfId="2" priority="119" operator="between" text="√">
      <formula>NOT(ISERROR(SEARCH("√",D657)))</formula>
    </cfRule>
    <cfRule type="containsText" dxfId="1" priority="120" operator="between" text="√">
      <formula>NOT(ISERROR(SEARCH("√",D657)))</formula>
    </cfRule>
    <cfRule type="containsText" dxfId="0" priority="121" operator="between" text="×">
      <formula>NOT(ISERROR(SEARCH("×",D657)))</formula>
    </cfRule>
  </conditionalFormatting>
  <conditionalFormatting sqref="H657">
    <cfRule type="containsText" dxfId="2" priority="104" operator="between" text="√">
      <formula>NOT(ISERROR(SEARCH("√",H657)))</formula>
    </cfRule>
    <cfRule type="containsText" dxfId="1" priority="105" operator="between" text="√">
      <formula>NOT(ISERROR(SEARCH("√",H657)))</formula>
    </cfRule>
    <cfRule type="containsText" dxfId="0" priority="106" operator="between" text="×">
      <formula>NOT(ISERROR(SEARCH("×",H657)))</formula>
    </cfRule>
  </conditionalFormatting>
  <conditionalFormatting sqref="E658">
    <cfRule type="containsText" dxfId="2" priority="116" operator="between" text="√">
      <formula>NOT(ISERROR(SEARCH("√",E658)))</formula>
    </cfRule>
    <cfRule type="containsText" dxfId="1" priority="117" operator="between" text="√">
      <formula>NOT(ISERROR(SEARCH("√",E658)))</formula>
    </cfRule>
    <cfRule type="containsText" dxfId="0" priority="118" operator="between" text="×">
      <formula>NOT(ISERROR(SEARCH("×",E658)))</formula>
    </cfRule>
  </conditionalFormatting>
  <conditionalFormatting sqref="C659">
    <cfRule type="containsText" dxfId="2" priority="113" operator="between" text="√">
      <formula>NOT(ISERROR(SEARCH("√",C659)))</formula>
    </cfRule>
    <cfRule type="containsText" dxfId="1" priority="114" operator="between" text="√">
      <formula>NOT(ISERROR(SEARCH("√",C659)))</formula>
    </cfRule>
    <cfRule type="containsText" dxfId="0" priority="115" operator="between" text="×">
      <formula>NOT(ISERROR(SEARCH("×",C659)))</formula>
    </cfRule>
  </conditionalFormatting>
  <conditionalFormatting sqref="E674">
    <cfRule type="containsText" dxfId="2" priority="101" operator="between" text="√">
      <formula>NOT(ISERROR(SEARCH("√",E674)))</formula>
    </cfRule>
    <cfRule type="containsText" dxfId="1" priority="102" operator="between" text="√">
      <formula>NOT(ISERROR(SEARCH("√",E674)))</formula>
    </cfRule>
    <cfRule type="containsText" dxfId="0" priority="103" operator="between" text="×">
      <formula>NOT(ISERROR(SEARCH("×",E674)))</formula>
    </cfRule>
  </conditionalFormatting>
  <conditionalFormatting sqref="D675">
    <cfRule type="containsText" dxfId="2" priority="98" operator="between" text="√">
      <formula>NOT(ISERROR(SEARCH("√",D675)))</formula>
    </cfRule>
    <cfRule type="containsText" dxfId="1" priority="99" operator="between" text="√">
      <formula>NOT(ISERROR(SEARCH("√",D675)))</formula>
    </cfRule>
    <cfRule type="containsText" dxfId="0" priority="100" operator="between" text="×">
      <formula>NOT(ISERROR(SEARCH("×",D675)))</formula>
    </cfRule>
  </conditionalFormatting>
  <conditionalFormatting sqref="D676">
    <cfRule type="containsText" dxfId="2" priority="95" operator="between" text="√">
      <formula>NOT(ISERROR(SEARCH("√",D676)))</formula>
    </cfRule>
    <cfRule type="containsText" dxfId="1" priority="96" operator="between" text="√">
      <formula>NOT(ISERROR(SEARCH("√",D676)))</formula>
    </cfRule>
    <cfRule type="containsText" dxfId="0" priority="97" operator="between" text="×">
      <formula>NOT(ISERROR(SEARCH("×",D676)))</formula>
    </cfRule>
  </conditionalFormatting>
  <conditionalFormatting sqref="E677">
    <cfRule type="containsText" dxfId="2" priority="92" operator="between" text="√">
      <formula>NOT(ISERROR(SEARCH("√",E677)))</formula>
    </cfRule>
    <cfRule type="containsText" dxfId="1" priority="93" operator="between" text="√">
      <formula>NOT(ISERROR(SEARCH("√",E677)))</formula>
    </cfRule>
    <cfRule type="containsText" dxfId="0" priority="94" operator="between" text="×">
      <formula>NOT(ISERROR(SEARCH("×",E677)))</formula>
    </cfRule>
  </conditionalFormatting>
  <conditionalFormatting sqref="H679">
    <cfRule type="containsText" dxfId="2" priority="86" operator="between" text="√">
      <formula>NOT(ISERROR(SEARCH("√",H679)))</formula>
    </cfRule>
    <cfRule type="containsText" dxfId="1" priority="87" operator="between" text="√">
      <formula>NOT(ISERROR(SEARCH("√",H679)))</formula>
    </cfRule>
    <cfRule type="containsText" dxfId="0" priority="88" operator="between" text="×">
      <formula>NOT(ISERROR(SEARCH("×",H679)))</formula>
    </cfRule>
  </conditionalFormatting>
  <conditionalFormatting sqref="J679">
    <cfRule type="containsText" dxfId="2" priority="83" operator="between" text="√">
      <formula>NOT(ISERROR(SEARCH("√",J679)))</formula>
    </cfRule>
    <cfRule type="containsText" dxfId="1" priority="84" operator="between" text="√">
      <formula>NOT(ISERROR(SEARCH("√",J679)))</formula>
    </cfRule>
    <cfRule type="containsText" dxfId="0" priority="85" operator="between" text="×">
      <formula>NOT(ISERROR(SEARCH("×",J679)))</formula>
    </cfRule>
  </conditionalFormatting>
  <conditionalFormatting sqref="I682">
    <cfRule type="containsText" dxfId="2" priority="60" operator="between" text="√">
      <formula>NOT(ISERROR(SEARCH("√",I682)))</formula>
    </cfRule>
    <cfRule type="containsText" dxfId="1" priority="61" operator="between" text="√">
      <formula>NOT(ISERROR(SEARCH("√",I682)))</formula>
    </cfRule>
    <cfRule type="containsText" dxfId="0" priority="62" operator="between" text="×">
      <formula>NOT(ISERROR(SEARCH("×",I682)))</formula>
    </cfRule>
  </conditionalFormatting>
  <conditionalFormatting sqref="H683">
    <cfRule type="containsText" dxfId="2" priority="72" operator="between" text="√">
      <formula>NOT(ISERROR(SEARCH("√",H683)))</formula>
    </cfRule>
    <cfRule type="containsText" dxfId="1" priority="73" operator="between" text="√">
      <formula>NOT(ISERROR(SEARCH("√",H683)))</formula>
    </cfRule>
    <cfRule type="containsText" dxfId="0" priority="74" operator="between" text="×">
      <formula>NOT(ISERROR(SEARCH("×",H683)))</formula>
    </cfRule>
  </conditionalFormatting>
  <conditionalFormatting sqref="I685">
    <cfRule type="containsText" dxfId="2" priority="57" operator="between" text="√">
      <formula>NOT(ISERROR(SEARCH("√",I685)))</formula>
    </cfRule>
    <cfRule type="containsText" dxfId="1" priority="58" operator="between" text="√">
      <formula>NOT(ISERROR(SEARCH("√",I685)))</formula>
    </cfRule>
    <cfRule type="containsText" dxfId="0" priority="59" operator="between" text="×">
      <formula>NOT(ISERROR(SEARCH("×",I685)))</formula>
    </cfRule>
  </conditionalFormatting>
  <conditionalFormatting sqref="H686">
    <cfRule type="containsText" dxfId="2" priority="69" operator="between" text="√">
      <formula>NOT(ISERROR(SEARCH("√",H686)))</formula>
    </cfRule>
    <cfRule type="containsText" dxfId="1" priority="70" operator="between" text="√">
      <formula>NOT(ISERROR(SEARCH("√",H686)))</formula>
    </cfRule>
    <cfRule type="containsText" dxfId="0" priority="71" operator="between" text="×">
      <formula>NOT(ISERROR(SEARCH("×",H686)))</formula>
    </cfRule>
  </conditionalFormatting>
  <conditionalFormatting sqref="H687">
    <cfRule type="containsText" dxfId="2" priority="66" operator="between" text="√">
      <formula>NOT(ISERROR(SEARCH("√",H687)))</formula>
    </cfRule>
    <cfRule type="containsText" dxfId="1" priority="67" operator="between" text="√">
      <formula>NOT(ISERROR(SEARCH("√",H687)))</formula>
    </cfRule>
    <cfRule type="containsText" dxfId="0" priority="68" operator="between" text="×">
      <formula>NOT(ISERROR(SEARCH("×",H687)))</formula>
    </cfRule>
  </conditionalFormatting>
  <conditionalFormatting sqref="I690">
    <cfRule type="containsText" dxfId="2" priority="54" operator="between" text="√">
      <formula>NOT(ISERROR(SEARCH("√",I690)))</formula>
    </cfRule>
    <cfRule type="containsText" dxfId="1" priority="55" operator="between" text="√">
      <formula>NOT(ISERROR(SEARCH("√",I690)))</formula>
    </cfRule>
    <cfRule type="containsText" dxfId="0" priority="56" operator="between" text="×">
      <formula>NOT(ISERROR(SEARCH("×",I690)))</formula>
    </cfRule>
  </conditionalFormatting>
  <conditionalFormatting sqref="H691">
    <cfRule type="containsText" dxfId="2" priority="63" operator="between" text="√">
      <formula>NOT(ISERROR(SEARCH("√",H691)))</formula>
    </cfRule>
    <cfRule type="containsText" dxfId="1" priority="64" operator="between" text="√">
      <formula>NOT(ISERROR(SEARCH("√",H691)))</formula>
    </cfRule>
    <cfRule type="containsText" dxfId="0" priority="65" operator="between" text="×">
      <formula>NOT(ISERROR(SEARCH("×",H691)))</formula>
    </cfRule>
  </conditionalFormatting>
  <conditionalFormatting sqref="H780">
    <cfRule type="containsText" dxfId="2" priority="34" operator="between" text="√">
      <formula>NOT(ISERROR(SEARCH("√",H780)))</formula>
    </cfRule>
    <cfRule type="containsText" dxfId="1" priority="35" operator="between" text="√">
      <formula>NOT(ISERROR(SEARCH("√",H780)))</formula>
    </cfRule>
    <cfRule type="containsText" dxfId="0" priority="36" operator="between" text="×">
      <formula>NOT(ISERROR(SEARCH("×",H780)))</formula>
    </cfRule>
  </conditionalFormatting>
  <conditionalFormatting sqref="H781">
    <cfRule type="containsText" dxfId="2" priority="31" operator="between" text="√">
      <formula>NOT(ISERROR(SEARCH("√",H781)))</formula>
    </cfRule>
    <cfRule type="containsText" dxfId="1" priority="32" operator="between" text="√">
      <formula>NOT(ISERROR(SEARCH("√",H781)))</formula>
    </cfRule>
    <cfRule type="containsText" dxfId="0" priority="33" operator="between" text="×">
      <formula>NOT(ISERROR(SEARCH("×",H781)))</formula>
    </cfRule>
  </conditionalFormatting>
  <conditionalFormatting sqref="C4:C116">
    <cfRule type="containsText" dxfId="3" priority="659" operator="between" text="√">
      <formula>NOT(ISERROR(SEARCH("√",C4)))</formula>
    </cfRule>
  </conditionalFormatting>
  <conditionalFormatting sqref="C117:C193">
    <cfRule type="containsText" dxfId="3" priority="588" operator="between" text="√">
      <formula>NOT(ISERROR(SEARCH("√",C117)))</formula>
    </cfRule>
  </conditionalFormatting>
  <conditionalFormatting sqref="C194:C530">
    <cfRule type="containsText" dxfId="3" priority="520" operator="between" text="√">
      <formula>NOT(ISERROR(SEARCH("√",C194)))</formula>
    </cfRule>
  </conditionalFormatting>
  <conditionalFormatting sqref="C531:C537">
    <cfRule type="containsText" dxfId="3" priority="230" operator="between" text="√">
      <formula>NOT(ISERROR(SEARCH("√",C531)))</formula>
    </cfRule>
  </conditionalFormatting>
  <conditionalFormatting sqref="C538:C547">
    <cfRule type="containsText" dxfId="3" priority="216" operator="between" text="√">
      <formula>NOT(ISERROR(SEARCH("√",C538)))</formula>
    </cfRule>
  </conditionalFormatting>
  <conditionalFormatting sqref="C548:C571">
    <cfRule type="containsText" dxfId="3" priority="202" operator="between" text="√">
      <formula>NOT(ISERROR(SEARCH("√",C548)))</formula>
    </cfRule>
  </conditionalFormatting>
  <conditionalFormatting sqref="C572:C635">
    <cfRule type="containsText" dxfId="3" priority="173" operator="between" text="√">
      <formula>NOT(ISERROR(SEARCH("√",C572)))</formula>
    </cfRule>
  </conditionalFormatting>
  <conditionalFormatting sqref="C638:C642">
    <cfRule type="containsText" dxfId="3" priority="150" operator="between" text="√">
      <formula>NOT(ISERROR(SEARCH("√",C638)))</formula>
    </cfRule>
  </conditionalFormatting>
  <conditionalFormatting sqref="C643:C655">
    <cfRule type="containsText" dxfId="3" priority="145" operator="between" text="√">
      <formula>NOT(ISERROR(SEARCH("√",C643)))</formula>
    </cfRule>
  </conditionalFormatting>
  <conditionalFormatting sqref="C680:C698">
    <cfRule type="containsText" dxfId="3" priority="77" operator="between" text="√">
      <formula>NOT(ISERROR(SEARCH("√",C680)))</formula>
    </cfRule>
  </conditionalFormatting>
  <conditionalFormatting sqref="C699:C781">
    <cfRule type="containsText" dxfId="3" priority="45" operator="between" text="√">
      <formula>NOT(ISERROR(SEARCH("√",C699)))</formula>
    </cfRule>
  </conditionalFormatting>
  <conditionalFormatting sqref="D4:D116">
    <cfRule type="containsText" dxfId="2" priority="658" operator="between" text="√">
      <formula>NOT(ISERROR(SEARCH("√",D4)))</formula>
    </cfRule>
  </conditionalFormatting>
  <conditionalFormatting sqref="D117:D193">
    <cfRule type="containsText" dxfId="2" priority="587" operator="between" text="√">
      <formula>NOT(ISERROR(SEARCH("√",D117)))</formula>
    </cfRule>
  </conditionalFormatting>
  <conditionalFormatting sqref="D194:D530">
    <cfRule type="containsText" dxfId="2" priority="519" operator="between" text="√">
      <formula>NOT(ISERROR(SEARCH("√",D194)))</formula>
    </cfRule>
  </conditionalFormatting>
  <conditionalFormatting sqref="D531:D537">
    <cfRule type="containsText" dxfId="2" priority="229" operator="between" text="√">
      <formula>NOT(ISERROR(SEARCH("√",D531)))</formula>
    </cfRule>
  </conditionalFormatting>
  <conditionalFormatting sqref="D538:D547">
    <cfRule type="containsText" dxfId="2" priority="215" operator="between" text="√">
      <formula>NOT(ISERROR(SEARCH("√",D538)))</formula>
    </cfRule>
  </conditionalFormatting>
  <conditionalFormatting sqref="D548:D571">
    <cfRule type="containsText" dxfId="2" priority="201" operator="between" text="√">
      <formula>NOT(ISERROR(SEARCH("√",D548)))</formula>
    </cfRule>
  </conditionalFormatting>
  <conditionalFormatting sqref="D572:D637">
    <cfRule type="containsText" dxfId="2" priority="172" operator="between" text="√">
      <formula>NOT(ISERROR(SEARCH("√",D572)))</formula>
    </cfRule>
  </conditionalFormatting>
  <conditionalFormatting sqref="D638:D642">
    <cfRule type="containsText" dxfId="2" priority="149" operator="between" text="√">
      <formula>NOT(ISERROR(SEARCH("√",D638)))</formula>
    </cfRule>
  </conditionalFormatting>
  <conditionalFormatting sqref="D643:D656">
    <cfRule type="containsText" dxfId="2" priority="144" operator="between" text="√">
      <formula>NOT(ISERROR(SEARCH("√",D643)))</formula>
    </cfRule>
  </conditionalFormatting>
  <conditionalFormatting sqref="D680:D698">
    <cfRule type="containsText" dxfId="2" priority="76" operator="between" text="√">
      <formula>NOT(ISERROR(SEARCH("√",D680)))</formula>
    </cfRule>
  </conditionalFormatting>
  <conditionalFormatting sqref="D699:D781">
    <cfRule type="containsText" dxfId="2" priority="44" operator="between" text="√">
      <formula>NOT(ISERROR(SEARCH("√",D699)))</formula>
    </cfRule>
  </conditionalFormatting>
  <conditionalFormatting sqref="E4:E116">
    <cfRule type="containsText" dxfId="4" priority="657" operator="between" text="√">
      <formula>NOT(ISERROR(SEARCH("√",E4)))</formula>
    </cfRule>
  </conditionalFormatting>
  <conditionalFormatting sqref="E117:E193">
    <cfRule type="containsText" dxfId="4" priority="586" operator="between" text="√">
      <formula>NOT(ISERROR(SEARCH("√",E117)))</formula>
    </cfRule>
  </conditionalFormatting>
  <conditionalFormatting sqref="E194:E530">
    <cfRule type="containsText" dxfId="4" priority="518" operator="between" text="√">
      <formula>NOT(ISERROR(SEARCH("√",E194)))</formula>
    </cfRule>
  </conditionalFormatting>
  <conditionalFormatting sqref="E531:E537">
    <cfRule type="containsText" dxfId="4" priority="228" operator="between" text="√">
      <formula>NOT(ISERROR(SEARCH("√",E531)))</formula>
    </cfRule>
  </conditionalFormatting>
  <conditionalFormatting sqref="E538:E547">
    <cfRule type="containsText" dxfId="4" priority="214" operator="between" text="√">
      <formula>NOT(ISERROR(SEARCH("√",E538)))</formula>
    </cfRule>
  </conditionalFormatting>
  <conditionalFormatting sqref="E548:E571">
    <cfRule type="containsText" dxfId="4" priority="200" operator="between" text="√">
      <formula>NOT(ISERROR(SEARCH("√",E548)))</formula>
    </cfRule>
  </conditionalFormatting>
  <conditionalFormatting sqref="E572:E635">
    <cfRule type="containsText" dxfId="4" priority="171" operator="between" text="√">
      <formula>NOT(ISERROR(SEARCH("√",E572)))</formula>
    </cfRule>
  </conditionalFormatting>
  <conditionalFormatting sqref="E638:E642">
    <cfRule type="containsText" dxfId="4" priority="148" operator="between" text="√">
      <formula>NOT(ISERROR(SEARCH("√",E638)))</formula>
    </cfRule>
  </conditionalFormatting>
  <conditionalFormatting sqref="E643:E655">
    <cfRule type="containsText" dxfId="4" priority="143" operator="between" text="√">
      <formula>NOT(ISERROR(SEARCH("√",E643)))</formula>
    </cfRule>
  </conditionalFormatting>
  <conditionalFormatting sqref="E678:E679">
    <cfRule type="containsText" dxfId="2" priority="89" operator="between" text="√">
      <formula>NOT(ISERROR(SEARCH("√",E678)))</formula>
    </cfRule>
    <cfRule type="containsText" dxfId="1" priority="90" operator="between" text="√">
      <formula>NOT(ISERROR(SEARCH("√",E678)))</formula>
    </cfRule>
    <cfRule type="containsText" dxfId="0" priority="91" operator="between" text="×">
      <formula>NOT(ISERROR(SEARCH("×",E678)))</formula>
    </cfRule>
  </conditionalFormatting>
  <conditionalFormatting sqref="E680:E698">
    <cfRule type="containsText" dxfId="4" priority="75" operator="between" text="√">
      <formula>NOT(ISERROR(SEARCH("√",E680)))</formula>
    </cfRule>
  </conditionalFormatting>
  <conditionalFormatting sqref="E699:E781">
    <cfRule type="containsText" dxfId="4" priority="43" operator="between" text="√">
      <formula>NOT(ISERROR(SEARCH("√",E699)))</formula>
    </cfRule>
  </conditionalFormatting>
  <conditionalFormatting sqref="G4:G20">
    <cfRule type="containsText" dxfId="2" priority="636" operator="between" text="√">
      <formula>NOT(ISERROR(SEARCH("√",G4)))</formula>
    </cfRule>
    <cfRule type="containsText" dxfId="1" priority="637" operator="between" text="√">
      <formula>NOT(ISERROR(SEARCH("√",G4)))</formula>
    </cfRule>
    <cfRule type="containsText" dxfId="0" priority="638" operator="between" text="×">
      <formula>NOT(ISERROR(SEARCH("×",G4)))</formula>
    </cfRule>
  </conditionalFormatting>
  <conditionalFormatting sqref="G22:G781">
    <cfRule type="containsText" dxfId="0" priority="27" operator="between" text="×">
      <formula>NOT(ISERROR(SEARCH("×",G22)))</formula>
    </cfRule>
    <cfRule type="containsText" dxfId="1" priority="26" operator="between" text="√">
      <formula>NOT(ISERROR(SEARCH("√",G22)))</formula>
    </cfRule>
    <cfRule type="containsText" dxfId="2" priority="25" operator="between" text="√">
      <formula>NOT(ISERROR(SEARCH("√",G22)))</formula>
    </cfRule>
  </conditionalFormatting>
  <conditionalFormatting sqref="H4:H7">
    <cfRule type="containsText" dxfId="2" priority="645" operator="between" text="√">
      <formula>NOT(ISERROR(SEARCH("√",H4)))</formula>
    </cfRule>
    <cfRule type="containsText" dxfId="1" priority="646" operator="between" text="√">
      <formula>NOT(ISERROR(SEARCH("√",H4)))</formula>
    </cfRule>
    <cfRule type="containsText" dxfId="0" priority="647" operator="between" text="×">
      <formula>NOT(ISERROR(SEARCH("×",H4)))</formula>
    </cfRule>
  </conditionalFormatting>
  <conditionalFormatting sqref="H9:H10">
    <cfRule type="containsText" dxfId="2" priority="642" operator="between" text="√">
      <formula>NOT(ISERROR(SEARCH("√",H9)))</formula>
    </cfRule>
    <cfRule type="containsText" dxfId="1" priority="643" operator="between" text="√">
      <formula>NOT(ISERROR(SEARCH("√",H9)))</formula>
    </cfRule>
    <cfRule type="containsText" dxfId="0" priority="644" operator="between" text="×">
      <formula>NOT(ISERROR(SEARCH("×",H9)))</formula>
    </cfRule>
  </conditionalFormatting>
  <conditionalFormatting sqref="H66:H86">
    <cfRule type="containsText" dxfId="2" priority="633" operator="between" text="√">
      <formula>NOT(ISERROR(SEARCH("√",H66)))</formula>
    </cfRule>
    <cfRule type="containsText" dxfId="1" priority="634" operator="between" text="√">
      <formula>NOT(ISERROR(SEARCH("√",H66)))</formula>
    </cfRule>
    <cfRule type="containsText" dxfId="0" priority="635" operator="between" text="×">
      <formula>NOT(ISERROR(SEARCH("×",H66)))</formula>
    </cfRule>
  </conditionalFormatting>
  <conditionalFormatting sqref="H88:H89">
    <cfRule type="containsText" dxfId="2" priority="630" operator="between" text="√">
      <formula>NOT(ISERROR(SEARCH("√",H88)))</formula>
    </cfRule>
    <cfRule type="containsText" dxfId="1" priority="631" operator="between" text="√">
      <formula>NOT(ISERROR(SEARCH("√",H88)))</formula>
    </cfRule>
    <cfRule type="containsText" dxfId="0" priority="632" operator="between" text="×">
      <formula>NOT(ISERROR(SEARCH("×",H88)))</formula>
    </cfRule>
  </conditionalFormatting>
  <conditionalFormatting sqref="H93:H94">
    <cfRule type="containsText" dxfId="2" priority="627" operator="between" text="√">
      <formula>NOT(ISERROR(SEARCH("√",H93)))</formula>
    </cfRule>
    <cfRule type="containsText" dxfId="1" priority="628" operator="between" text="√">
      <formula>NOT(ISERROR(SEARCH("√",H93)))</formula>
    </cfRule>
    <cfRule type="containsText" dxfId="0" priority="629" operator="between" text="×">
      <formula>NOT(ISERROR(SEARCH("×",H93)))</formula>
    </cfRule>
  </conditionalFormatting>
  <conditionalFormatting sqref="H139:H152">
    <cfRule type="containsText" dxfId="2" priority="446" operator="between" text="√">
      <formula>NOT(ISERROR(SEARCH("√",H139)))</formula>
    </cfRule>
    <cfRule type="containsText" dxfId="1" priority="447" operator="between" text="√">
      <formula>NOT(ISERROR(SEARCH("√",H139)))</formula>
    </cfRule>
    <cfRule type="containsText" dxfId="0" priority="448" operator="between" text="×">
      <formula>NOT(ISERROR(SEARCH("×",H139)))</formula>
    </cfRule>
  </conditionalFormatting>
  <conditionalFormatting sqref="H165:H167">
    <cfRule type="containsText" dxfId="2" priority="443" operator="between" text="√">
      <formula>NOT(ISERROR(SEARCH("√",H165)))</formula>
    </cfRule>
    <cfRule type="containsText" dxfId="1" priority="444" operator="between" text="√">
      <formula>NOT(ISERROR(SEARCH("√",H165)))</formula>
    </cfRule>
    <cfRule type="containsText" dxfId="0" priority="445" operator="between" text="×">
      <formula>NOT(ISERROR(SEARCH("×",H165)))</formula>
    </cfRule>
  </conditionalFormatting>
  <conditionalFormatting sqref="H177:H178">
    <cfRule type="containsText" dxfId="2" priority="440" operator="between" text="√">
      <formula>NOT(ISERROR(SEARCH("√",H177)))</formula>
    </cfRule>
    <cfRule type="containsText" dxfId="1" priority="441" operator="between" text="√">
      <formula>NOT(ISERROR(SEARCH("√",H177)))</formula>
    </cfRule>
    <cfRule type="containsText" dxfId="0" priority="442" operator="between" text="×">
      <formula>NOT(ISERROR(SEARCH("×",H177)))</formula>
    </cfRule>
  </conditionalFormatting>
  <conditionalFormatting sqref="H211:H212">
    <cfRule type="containsText" dxfId="2" priority="422" operator="between" text="√">
      <formula>NOT(ISERROR(SEARCH("√",H211)))</formula>
    </cfRule>
    <cfRule type="containsText" dxfId="1" priority="423" operator="between" text="√">
      <formula>NOT(ISERROR(SEARCH("√",H211)))</formula>
    </cfRule>
    <cfRule type="containsText" dxfId="0" priority="424" operator="between" text="×">
      <formula>NOT(ISERROR(SEARCH("×",H211)))</formula>
    </cfRule>
  </conditionalFormatting>
  <conditionalFormatting sqref="H223:H224">
    <cfRule type="containsText" dxfId="2" priority="413" operator="between" text="√">
      <formula>NOT(ISERROR(SEARCH("√",H223)))</formula>
    </cfRule>
    <cfRule type="containsText" dxfId="1" priority="414" operator="between" text="√">
      <formula>NOT(ISERROR(SEARCH("√",H223)))</formula>
    </cfRule>
    <cfRule type="containsText" dxfId="0" priority="415" operator="between" text="×">
      <formula>NOT(ISERROR(SEARCH("×",H223)))</formula>
    </cfRule>
  </conditionalFormatting>
  <conditionalFormatting sqref="H239:H254">
    <cfRule type="containsText" dxfId="2" priority="407" operator="between" text="√">
      <formula>NOT(ISERROR(SEARCH("√",H239)))</formula>
    </cfRule>
    <cfRule type="containsText" dxfId="1" priority="408" operator="between" text="√">
      <formula>NOT(ISERROR(SEARCH("√",H239)))</formula>
    </cfRule>
    <cfRule type="containsText" dxfId="0" priority="409" operator="between" text="×">
      <formula>NOT(ISERROR(SEARCH("×",H239)))</formula>
    </cfRule>
  </conditionalFormatting>
  <conditionalFormatting sqref="H260:H263">
    <cfRule type="containsText" dxfId="2" priority="392" operator="between" text="√">
      <formula>NOT(ISERROR(SEARCH("√",H260)))</formula>
    </cfRule>
    <cfRule type="containsText" dxfId="1" priority="393" operator="between" text="√">
      <formula>NOT(ISERROR(SEARCH("√",H260)))</formula>
    </cfRule>
    <cfRule type="containsText" dxfId="0" priority="394" operator="between" text="×">
      <formula>NOT(ISERROR(SEARCH("×",H260)))</formula>
    </cfRule>
  </conditionalFormatting>
  <conditionalFormatting sqref="H282:H302">
    <cfRule type="containsText" dxfId="2" priority="362" operator="between" text="√">
      <formula>NOT(ISERROR(SEARCH("√",H282)))</formula>
    </cfRule>
    <cfRule type="containsText" dxfId="1" priority="363" operator="between" text="√">
      <formula>NOT(ISERROR(SEARCH("√",H282)))</formula>
    </cfRule>
    <cfRule type="containsText" dxfId="0" priority="364" operator="between" text="×">
      <formula>NOT(ISERROR(SEARCH("×",H282)))</formula>
    </cfRule>
  </conditionalFormatting>
  <conditionalFormatting sqref="H315:H320">
    <cfRule type="containsText" dxfId="2" priority="356" operator="between" text="√">
      <formula>NOT(ISERROR(SEARCH("√",H315)))</formula>
    </cfRule>
    <cfRule type="containsText" dxfId="1" priority="357" operator="between" text="√">
      <formula>NOT(ISERROR(SEARCH("√",H315)))</formula>
    </cfRule>
    <cfRule type="containsText" dxfId="0" priority="358" operator="between" text="×">
      <formula>NOT(ISERROR(SEARCH("×",H315)))</formula>
    </cfRule>
  </conditionalFormatting>
  <conditionalFormatting sqref="H363:H364">
    <cfRule type="containsText" dxfId="2" priority="338" operator="between" text="√">
      <formula>NOT(ISERROR(SEARCH("√",H363)))</formula>
    </cfRule>
    <cfRule type="containsText" dxfId="1" priority="339" operator="between" text="√">
      <formula>NOT(ISERROR(SEARCH("√",H363)))</formula>
    </cfRule>
    <cfRule type="containsText" dxfId="0" priority="340" operator="between" text="×">
      <formula>NOT(ISERROR(SEARCH("×",H363)))</formula>
    </cfRule>
  </conditionalFormatting>
  <conditionalFormatting sqref="H366:H367">
    <cfRule type="containsText" dxfId="2" priority="332" operator="between" text="√">
      <formula>NOT(ISERROR(SEARCH("√",H366)))</formula>
    </cfRule>
    <cfRule type="containsText" dxfId="1" priority="333" operator="between" text="√">
      <formula>NOT(ISERROR(SEARCH("√",H366)))</formula>
    </cfRule>
    <cfRule type="containsText" dxfId="0" priority="334" operator="between" text="×">
      <formula>NOT(ISERROR(SEARCH("×",H366)))</formula>
    </cfRule>
  </conditionalFormatting>
  <conditionalFormatting sqref="H411:H470">
    <cfRule type="containsText" dxfId="2" priority="323" operator="between" text="√">
      <formula>NOT(ISERROR(SEARCH("√",H411)))</formula>
    </cfRule>
    <cfRule type="containsText" dxfId="1" priority="324" operator="between" text="√">
      <formula>NOT(ISERROR(SEARCH("√",H411)))</formula>
    </cfRule>
    <cfRule type="containsText" dxfId="0" priority="325" operator="between" text="×">
      <formula>NOT(ISERROR(SEARCH("×",H411)))</formula>
    </cfRule>
  </conditionalFormatting>
  <conditionalFormatting sqref="H481:H484">
    <cfRule type="containsText" dxfId="2" priority="302" operator="between" text="√">
      <formula>NOT(ISERROR(SEARCH("√",H481)))</formula>
    </cfRule>
    <cfRule type="containsText" dxfId="1" priority="303" operator="between" text="√">
      <formula>NOT(ISERROR(SEARCH("√",H481)))</formula>
    </cfRule>
    <cfRule type="containsText" dxfId="0" priority="304" operator="between" text="×">
      <formula>NOT(ISERROR(SEARCH("×",H481)))</formula>
    </cfRule>
  </conditionalFormatting>
  <conditionalFormatting sqref="H494:H502">
    <cfRule type="containsText" dxfId="2" priority="296" operator="between" text="√">
      <formula>NOT(ISERROR(SEARCH("√",H494)))</formula>
    </cfRule>
    <cfRule type="containsText" dxfId="1" priority="297" operator="between" text="√">
      <formula>NOT(ISERROR(SEARCH("√",H494)))</formula>
    </cfRule>
    <cfRule type="containsText" dxfId="0" priority="298" operator="between" text="×">
      <formula>NOT(ISERROR(SEARCH("×",H494)))</formula>
    </cfRule>
  </conditionalFormatting>
  <conditionalFormatting sqref="H504:H506">
    <cfRule type="containsText" dxfId="2" priority="293" operator="between" text="√">
      <formula>NOT(ISERROR(SEARCH("√",H504)))</formula>
    </cfRule>
    <cfRule type="containsText" dxfId="1" priority="294" operator="between" text="√">
      <formula>NOT(ISERROR(SEARCH("√",H504)))</formula>
    </cfRule>
    <cfRule type="containsText" dxfId="0" priority="295" operator="between" text="×">
      <formula>NOT(ISERROR(SEARCH("×",H504)))</formula>
    </cfRule>
  </conditionalFormatting>
  <conditionalFormatting sqref="H511:H530">
    <cfRule type="containsText" dxfId="2" priority="263" operator="between" text="√">
      <formula>NOT(ISERROR(SEARCH("√",H511)))</formula>
    </cfRule>
    <cfRule type="containsText" dxfId="1" priority="264" operator="between" text="√">
      <formula>NOT(ISERROR(SEARCH("√",H511)))</formula>
    </cfRule>
    <cfRule type="containsText" dxfId="0" priority="265" operator="between" text="×">
      <formula>NOT(ISERROR(SEARCH("×",H511)))</formula>
    </cfRule>
  </conditionalFormatting>
  <conditionalFormatting sqref="H581:H638">
    <cfRule type="containsText" dxfId="2" priority="162" operator="between" text="√">
      <formula>NOT(ISERROR(SEARCH("√",H581)))</formula>
    </cfRule>
    <cfRule type="containsText" dxfId="1" priority="163" operator="between" text="√">
      <formula>NOT(ISERROR(SEARCH("√",H581)))</formula>
    </cfRule>
    <cfRule type="containsText" dxfId="0" priority="164" operator="between" text="×">
      <formula>NOT(ISERROR(SEARCH("×",H581)))</formula>
    </cfRule>
  </conditionalFormatting>
  <conditionalFormatting sqref="H662:H671">
    <cfRule type="containsText" dxfId="2" priority="107" operator="between" text="√">
      <formula>NOT(ISERROR(SEARCH("√",H662)))</formula>
    </cfRule>
    <cfRule type="containsText" dxfId="1" priority="108" operator="between" text="√">
      <formula>NOT(ISERROR(SEARCH("√",H662)))</formula>
    </cfRule>
    <cfRule type="containsText" dxfId="0" priority="109" operator="between" text="×">
      <formula>NOT(ISERROR(SEARCH("×",H662)))</formula>
    </cfRule>
  </conditionalFormatting>
  <conditionalFormatting sqref="H699:H722">
    <cfRule type="containsText" dxfId="2" priority="37" operator="between" text="√">
      <formula>NOT(ISERROR(SEARCH("√",H699)))</formula>
    </cfRule>
    <cfRule type="containsText" dxfId="1" priority="38" operator="between" text="√">
      <formula>NOT(ISERROR(SEARCH("√",H699)))</formula>
    </cfRule>
    <cfRule type="containsText" dxfId="0" priority="39" operator="between" text="×">
      <formula>NOT(ISERROR(SEARCH("×",H699)))</formula>
    </cfRule>
  </conditionalFormatting>
  <conditionalFormatting sqref="I156:I158">
    <cfRule type="containsText" dxfId="2" priority="553" operator="between" text="√">
      <formula>NOT(ISERROR(SEARCH("√",I156)))</formula>
    </cfRule>
    <cfRule type="containsText" dxfId="1" priority="554" operator="between" text="√">
      <formula>NOT(ISERROR(SEARCH("√",I156)))</formula>
    </cfRule>
    <cfRule type="containsText" dxfId="0" priority="555" operator="between" text="×">
      <formula>NOT(ISERROR(SEARCH("×",I156)))</formula>
    </cfRule>
  </conditionalFormatting>
  <conditionalFormatting sqref="I159:I161">
    <cfRule type="containsText" dxfId="2" priority="550" operator="between" text="√">
      <formula>NOT(ISERROR(SEARCH("√",I159)))</formula>
    </cfRule>
    <cfRule type="containsText" dxfId="1" priority="551" operator="between" text="√">
      <formula>NOT(ISERROR(SEARCH("√",I159)))</formula>
    </cfRule>
    <cfRule type="containsText" dxfId="0" priority="552" operator="between" text="×">
      <formula>NOT(ISERROR(SEARCH("×",I159)))</formula>
    </cfRule>
  </conditionalFormatting>
  <conditionalFormatting sqref="I162:I164">
    <cfRule type="containsText" dxfId="2" priority="547" operator="between" text="√">
      <formula>NOT(ISERROR(SEARCH("√",I162)))</formula>
    </cfRule>
    <cfRule type="containsText" dxfId="1" priority="548" operator="between" text="√">
      <formula>NOT(ISERROR(SEARCH("√",I162)))</formula>
    </cfRule>
    <cfRule type="containsText" dxfId="0" priority="549" operator="between" text="×">
      <formula>NOT(ISERROR(SEARCH("×",I162)))</formula>
    </cfRule>
  </conditionalFormatting>
  <conditionalFormatting sqref="I168:I170">
    <cfRule type="containsText" dxfId="2" priority="544" operator="between" text="√">
      <formula>NOT(ISERROR(SEARCH("√",I168)))</formula>
    </cfRule>
    <cfRule type="containsText" dxfId="1" priority="545" operator="between" text="√">
      <formula>NOT(ISERROR(SEARCH("√",I168)))</formula>
    </cfRule>
    <cfRule type="containsText" dxfId="0" priority="546" operator="between" text="×">
      <formula>NOT(ISERROR(SEARCH("×",I168)))</formula>
    </cfRule>
  </conditionalFormatting>
  <conditionalFormatting sqref="I205:I210">
    <cfRule type="containsText" dxfId="2" priority="425" operator="between" text="√">
      <formula>NOT(ISERROR(SEARCH("√",I205)))</formula>
    </cfRule>
    <cfRule type="containsText" dxfId="1" priority="426" operator="between" text="√">
      <formula>NOT(ISERROR(SEARCH("√",I205)))</formula>
    </cfRule>
    <cfRule type="containsText" dxfId="0" priority="427" operator="between" text="×">
      <formula>NOT(ISERROR(SEARCH("×",I205)))</formula>
    </cfRule>
  </conditionalFormatting>
  <conditionalFormatting sqref="I216:I221">
    <cfRule type="containsText" dxfId="2" priority="416" operator="between" text="√">
      <formula>NOT(ISERROR(SEARCH("√",I216)))</formula>
    </cfRule>
    <cfRule type="containsText" dxfId="1" priority="417" operator="between" text="√">
      <formula>NOT(ISERROR(SEARCH("√",I216)))</formula>
    </cfRule>
    <cfRule type="containsText" dxfId="0" priority="418" operator="between" text="×">
      <formula>NOT(ISERROR(SEARCH("×",I216)))</formula>
    </cfRule>
  </conditionalFormatting>
  <conditionalFormatting sqref="I257:I259">
    <cfRule type="containsText" dxfId="2" priority="383" operator="between" text="√">
      <formula>NOT(ISERROR(SEARCH("√",I257)))</formula>
    </cfRule>
    <cfRule type="containsText" dxfId="1" priority="384" operator="between" text="√">
      <formula>NOT(ISERROR(SEARCH("√",I257)))</formula>
    </cfRule>
    <cfRule type="containsText" dxfId="0" priority="385" operator="between" text="×">
      <formula>NOT(ISERROR(SEARCH("×",I257)))</formula>
    </cfRule>
  </conditionalFormatting>
  <conditionalFormatting sqref="I264:I265">
    <cfRule type="containsText" dxfId="2" priority="380" operator="between" text="√">
      <formula>NOT(ISERROR(SEARCH("√",I264)))</formula>
    </cfRule>
    <cfRule type="containsText" dxfId="1" priority="381" operator="between" text="√">
      <formula>NOT(ISERROR(SEARCH("√",I264)))</formula>
    </cfRule>
    <cfRule type="containsText" dxfId="0" priority="382" operator="between" text="×">
      <formula>NOT(ISERROR(SEARCH("×",I264)))</formula>
    </cfRule>
  </conditionalFormatting>
  <conditionalFormatting sqref="I268:I275">
    <cfRule type="containsText" dxfId="2" priority="377" operator="between" text="√">
      <formula>NOT(ISERROR(SEARCH("√",I268)))</formula>
    </cfRule>
    <cfRule type="containsText" dxfId="1" priority="378" operator="between" text="√">
      <formula>NOT(ISERROR(SEARCH("√",I268)))</formula>
    </cfRule>
    <cfRule type="containsText" dxfId="0" priority="379" operator="between" text="×">
      <formula>NOT(ISERROR(SEARCH("×",I268)))</formula>
    </cfRule>
  </conditionalFormatting>
  <conditionalFormatting sqref="I278:I281">
    <cfRule type="containsText" dxfId="2" priority="365" operator="between" text="√">
      <formula>NOT(ISERROR(SEARCH("√",I278)))</formula>
    </cfRule>
    <cfRule type="containsText" dxfId="1" priority="366" operator="between" text="√">
      <formula>NOT(ISERROR(SEARCH("√",I278)))</formula>
    </cfRule>
    <cfRule type="containsText" dxfId="0" priority="367" operator="between" text="×">
      <formula>NOT(ISERROR(SEARCH("×",I278)))</formula>
    </cfRule>
  </conditionalFormatting>
  <conditionalFormatting sqref="I303:I314">
    <cfRule type="containsText" dxfId="2" priority="359" operator="between" text="√">
      <formula>NOT(ISERROR(SEARCH("√",I303)))</formula>
    </cfRule>
    <cfRule type="containsText" dxfId="1" priority="360" operator="between" text="√">
      <formula>NOT(ISERROR(SEARCH("√",I303)))</formula>
    </cfRule>
    <cfRule type="containsText" dxfId="0" priority="361" operator="between" text="×">
      <formula>NOT(ISERROR(SEARCH("×",I303)))</formula>
    </cfRule>
  </conditionalFormatting>
  <conditionalFormatting sqref="I321:I347">
    <cfRule type="containsText" dxfId="2" priority="353" operator="between" text="√">
      <formula>NOT(ISERROR(SEARCH("√",I321)))</formula>
    </cfRule>
    <cfRule type="containsText" dxfId="1" priority="354" operator="between" text="√">
      <formula>NOT(ISERROR(SEARCH("√",I321)))</formula>
    </cfRule>
    <cfRule type="containsText" dxfId="0" priority="355" operator="between" text="×">
      <formula>NOT(ISERROR(SEARCH("×",I321)))</formula>
    </cfRule>
  </conditionalFormatting>
  <conditionalFormatting sqref="I350:I362">
    <cfRule type="containsText" dxfId="2" priority="341" operator="between" text="√">
      <formula>NOT(ISERROR(SEARCH("√",I350)))</formula>
    </cfRule>
    <cfRule type="containsText" dxfId="1" priority="342" operator="between" text="√">
      <formula>NOT(ISERROR(SEARCH("√",I350)))</formula>
    </cfRule>
    <cfRule type="containsText" dxfId="0" priority="343" operator="between" text="×">
      <formula>NOT(ISERROR(SEARCH("×",I350)))</formula>
    </cfRule>
  </conditionalFormatting>
  <conditionalFormatting sqref="I399:I404">
    <cfRule type="containsText" dxfId="2" priority="329" operator="between" text="√">
      <formula>NOT(ISERROR(SEARCH("√",I399)))</formula>
    </cfRule>
    <cfRule type="containsText" dxfId="1" priority="330" operator="between" text="√">
      <formula>NOT(ISERROR(SEARCH("√",I399)))</formula>
    </cfRule>
    <cfRule type="containsText" dxfId="0" priority="331" operator="between" text="×">
      <formula>NOT(ISERROR(SEARCH("×",I399)))</formula>
    </cfRule>
  </conditionalFormatting>
  <conditionalFormatting sqref="I408:I410">
    <cfRule type="containsText" dxfId="2" priority="326" operator="between" text="√">
      <formula>NOT(ISERROR(SEARCH("√",I408)))</formula>
    </cfRule>
    <cfRule type="containsText" dxfId="1" priority="327" operator="between" text="√">
      <formula>NOT(ISERROR(SEARCH("√",I408)))</formula>
    </cfRule>
    <cfRule type="containsText" dxfId="0" priority="328" operator="between" text="×">
      <formula>NOT(ISERROR(SEARCH("×",I408)))</formula>
    </cfRule>
  </conditionalFormatting>
  <conditionalFormatting sqref="I554:I556">
    <cfRule type="containsText" dxfId="2" priority="191" operator="between" text="√">
      <formula>NOT(ISERROR(SEARCH("√",I554)))</formula>
    </cfRule>
    <cfRule type="containsText" dxfId="1" priority="192" operator="between" text="√">
      <formula>NOT(ISERROR(SEARCH("√",I554)))</formula>
    </cfRule>
    <cfRule type="containsText" dxfId="0" priority="193" operator="between" text="×">
      <formula>NOT(ISERROR(SEARCH("×",I554)))</formula>
    </cfRule>
  </conditionalFormatting>
  <conditionalFormatting sqref="I640:I641">
    <cfRule type="containsText" dxfId="2" priority="125" operator="between" text="√">
      <formula>NOT(ISERROR(SEARCH("√",I640)))</formula>
    </cfRule>
    <cfRule type="containsText" dxfId="1" priority="126" operator="between" text="√">
      <formula>NOT(ISERROR(SEARCH("√",I640)))</formula>
    </cfRule>
    <cfRule type="containsText" dxfId="0" priority="127" operator="between" text="×">
      <formula>NOT(ISERROR(SEARCH("×",I640)))</formula>
    </cfRule>
  </conditionalFormatting>
  <conditionalFormatting sqref="J4:J8">
    <cfRule type="containsText" dxfId="2" priority="615" operator="between" text="√">
      <formula>NOT(ISERROR(SEARCH("√",J4)))</formula>
    </cfRule>
    <cfRule type="containsText" dxfId="1" priority="616" operator="between" text="√">
      <formula>NOT(ISERROR(SEARCH("√",J4)))</formula>
    </cfRule>
    <cfRule type="containsText" dxfId="0" priority="617" operator="between" text="×">
      <formula>NOT(ISERROR(SEARCH("×",J4)))</formula>
    </cfRule>
  </conditionalFormatting>
  <conditionalFormatting sqref="J105:J116">
    <cfRule type="containsText" dxfId="2" priority="612" operator="between" text="√">
      <formula>NOT(ISERROR(SEARCH("√",J105)))</formula>
    </cfRule>
    <cfRule type="containsText" dxfId="1" priority="613" operator="between" text="√">
      <formula>NOT(ISERROR(SEARCH("√",J105)))</formula>
    </cfRule>
    <cfRule type="containsText" dxfId="0" priority="614" operator="between" text="×">
      <formula>NOT(ISERROR(SEARCH("×",J105)))</formula>
    </cfRule>
  </conditionalFormatting>
  <conditionalFormatting sqref="J192:J193">
    <cfRule type="containsText" dxfId="2" priority="523" operator="between" text="√">
      <formula>NOT(ISERROR(SEARCH("√",J192)))</formula>
    </cfRule>
    <cfRule type="containsText" dxfId="1" priority="524" operator="between" text="√">
      <formula>NOT(ISERROR(SEARCH("√",J192)))</formula>
    </cfRule>
    <cfRule type="containsText" dxfId="0" priority="525" operator="between" text="×">
      <formula>NOT(ISERROR(SEARCH("×",J192)))</formula>
    </cfRule>
  </conditionalFormatting>
  <conditionalFormatting sqref="J491:J508">
    <cfRule type="containsText" dxfId="2" priority="500" operator="between" text="√">
      <formula>NOT(ISERROR(SEARCH("√",J491)))</formula>
    </cfRule>
    <cfRule type="containsText" dxfId="1" priority="501" operator="between" text="√">
      <formula>NOT(ISERROR(SEARCH("√",J491)))</formula>
    </cfRule>
    <cfRule type="containsText" dxfId="0" priority="502" operator="between" text="×">
      <formula>NOT(ISERROR(SEARCH("×",J491)))</formula>
    </cfRule>
  </conditionalFormatting>
  <conditionalFormatting sqref="J509:J510">
    <cfRule type="containsText" dxfId="2" priority="494" operator="between" text="√">
      <formula>NOT(ISERROR(SEARCH("√",J509)))</formula>
    </cfRule>
    <cfRule type="containsText" dxfId="1" priority="495" operator="between" text="√">
      <formula>NOT(ISERROR(SEARCH("√",J509)))</formula>
    </cfRule>
    <cfRule type="containsText" dxfId="0" priority="496" operator="between" text="×">
      <formula>NOT(ISERROR(SEARCH("×",J509)))</formula>
    </cfRule>
  </conditionalFormatting>
  <conditionalFormatting sqref="J531:J674">
    <cfRule type="containsText" dxfId="2" priority="257" operator="between" text="√">
      <formula>NOT(ISERROR(SEARCH("√",J531)))</formula>
    </cfRule>
    <cfRule type="containsText" dxfId="1" priority="258" operator="between" text="√">
      <formula>NOT(ISERROR(SEARCH("√",J531)))</formula>
    </cfRule>
    <cfRule type="containsText" dxfId="0" priority="259" operator="between" text="×">
      <formula>NOT(ISERROR(SEARCH("×",J531)))</formula>
    </cfRule>
  </conditionalFormatting>
  <conditionalFormatting sqref="J692:J698">
    <cfRule type="containsText" dxfId="2" priority="51" operator="between" text="√">
      <formula>NOT(ISERROR(SEARCH("√",J692)))</formula>
    </cfRule>
    <cfRule type="containsText" dxfId="1" priority="52" operator="between" text="√">
      <formula>NOT(ISERROR(SEARCH("√",J692)))</formula>
    </cfRule>
    <cfRule type="containsText" dxfId="0" priority="53" operator="between" text="×">
      <formula>NOT(ISERROR(SEARCH("×",J692)))</formula>
    </cfRule>
  </conditionalFormatting>
  <conditionalFormatting sqref="K4:K690">
    <cfRule type="containsText" dxfId="5" priority="3" operator="between" text="①">
      <formula>NOT(ISERROR(SEARCH("①",K4)))</formula>
    </cfRule>
    <cfRule type="containsText" dxfId="6" priority="2" operator="between" text="②">
      <formula>NOT(ISERROR(SEARCH("②",K4)))</formula>
    </cfRule>
    <cfRule type="containsText" dxfId="7" priority="1" operator="between" text="③">
      <formula>NOT(ISERROR(SEARCH("③",K4)))</formula>
    </cfRule>
  </conditionalFormatting>
  <conditionalFormatting sqref="K691:K698">
    <cfRule type="containsText" dxfId="7" priority="80" operator="between" text="③">
      <formula>NOT(ISERROR(SEARCH("③",K691)))</formula>
    </cfRule>
    <cfRule type="containsText" dxfId="6" priority="81" operator="between" text="②">
      <formula>NOT(ISERROR(SEARCH("②",K691)))</formula>
    </cfRule>
    <cfRule type="containsText" dxfId="5" priority="82" operator="between" text="①">
      <formula>NOT(ISERROR(SEARCH("①",K691)))</formula>
    </cfRule>
  </conditionalFormatting>
  <conditionalFormatting sqref="K699:K781">
    <cfRule type="containsText" dxfId="7" priority="40" operator="between" text="③">
      <formula>NOT(ISERROR(SEARCH("③",K699)))</formula>
    </cfRule>
    <cfRule type="containsText" dxfId="6" priority="41" operator="between" text="②">
      <formula>NOT(ISERROR(SEARCH("②",K699)))</formula>
    </cfRule>
    <cfRule type="containsText" dxfId="5" priority="42" operator="between" text="①">
      <formula>NOT(ISERROR(SEARCH("①",K699)))</formula>
    </cfRule>
  </conditionalFormatting>
  <conditionalFormatting sqref="C4:E116">
    <cfRule type="containsText" dxfId="1" priority="660" operator="between" text="√">
      <formula>NOT(ISERROR(SEARCH("√",C4)))</formula>
    </cfRule>
    <cfRule type="containsText" dxfId="0" priority="661" operator="between" text="×">
      <formula>NOT(ISERROR(SEARCH("×",C4)))</formula>
    </cfRule>
  </conditionalFormatting>
  <conditionalFormatting sqref="C117:E193">
    <cfRule type="containsText" dxfId="1" priority="589" operator="between" text="√">
      <formula>NOT(ISERROR(SEARCH("√",C117)))</formula>
    </cfRule>
    <cfRule type="containsText" dxfId="0" priority="590" operator="between" text="×">
      <formula>NOT(ISERROR(SEARCH("×",C117)))</formula>
    </cfRule>
  </conditionalFormatting>
  <conditionalFormatting sqref="C194:E530">
    <cfRule type="containsText" dxfId="1" priority="521" operator="between" text="√">
      <formula>NOT(ISERROR(SEARCH("√",C194)))</formula>
    </cfRule>
    <cfRule type="containsText" dxfId="0" priority="522" operator="between" text="×">
      <formula>NOT(ISERROR(SEARCH("×",C194)))</formula>
    </cfRule>
  </conditionalFormatting>
  <conditionalFormatting sqref="C531:E537">
    <cfRule type="containsText" dxfId="1" priority="231" operator="between" text="√">
      <formula>NOT(ISERROR(SEARCH("√",C531)))</formula>
    </cfRule>
    <cfRule type="containsText" dxfId="0" priority="232" operator="between" text="×">
      <formula>NOT(ISERROR(SEARCH("×",C531)))</formula>
    </cfRule>
  </conditionalFormatting>
  <conditionalFormatting sqref="C538:E547">
    <cfRule type="containsText" dxfId="1" priority="217" operator="between" text="√">
      <formula>NOT(ISERROR(SEARCH("√",C538)))</formula>
    </cfRule>
    <cfRule type="containsText" dxfId="0" priority="218" operator="between" text="×">
      <formula>NOT(ISERROR(SEARCH("×",C538)))</formula>
    </cfRule>
  </conditionalFormatting>
  <conditionalFormatting sqref="C548:E571">
    <cfRule type="containsText" dxfId="1" priority="203" operator="between" text="√">
      <formula>NOT(ISERROR(SEARCH("√",C548)))</formula>
    </cfRule>
    <cfRule type="containsText" dxfId="0" priority="204" operator="between" text="×">
      <formula>NOT(ISERROR(SEARCH("×",C548)))</formula>
    </cfRule>
  </conditionalFormatting>
  <conditionalFormatting sqref="C572:E635 D636:D637">
    <cfRule type="containsText" dxfId="1" priority="174" operator="between" text="√">
      <formula>NOT(ISERROR(SEARCH("√",C572)))</formula>
    </cfRule>
    <cfRule type="containsText" dxfId="0" priority="175" operator="between" text="×">
      <formula>NOT(ISERROR(SEARCH("×",C572)))</formula>
    </cfRule>
  </conditionalFormatting>
  <conditionalFormatting sqref="C638:E642">
    <cfRule type="containsText" dxfId="1" priority="151" operator="between" text="√">
      <formula>NOT(ISERROR(SEARCH("√",C638)))</formula>
    </cfRule>
    <cfRule type="containsText" dxfId="0" priority="152" operator="between" text="×">
      <formula>NOT(ISERROR(SEARCH("×",C638)))</formula>
    </cfRule>
  </conditionalFormatting>
  <conditionalFormatting sqref="C643:E655 D656">
    <cfRule type="containsText" dxfId="1" priority="146" operator="between" text="√">
      <formula>NOT(ISERROR(SEARCH("√",C643)))</formula>
    </cfRule>
    <cfRule type="containsText" dxfId="0" priority="147" operator="between" text="×">
      <formula>NOT(ISERROR(SEARCH("×",C643)))</formula>
    </cfRule>
  </conditionalFormatting>
  <conditionalFormatting sqref="C660:E671 D672:D673">
    <cfRule type="containsText" dxfId="2" priority="110" operator="between" text="√">
      <formula>NOT(ISERROR(SEARCH("√",C660)))</formula>
    </cfRule>
    <cfRule type="containsText" dxfId="1" priority="111" operator="between" text="√">
      <formula>NOT(ISERROR(SEARCH("√",C660)))</formula>
    </cfRule>
    <cfRule type="containsText" dxfId="0" priority="112" operator="between" text="×">
      <formula>NOT(ISERROR(SEARCH("×",C660)))</formula>
    </cfRule>
  </conditionalFormatting>
  <conditionalFormatting sqref="C680:E698">
    <cfRule type="containsText" dxfId="1" priority="78" operator="between" text="√">
      <formula>NOT(ISERROR(SEARCH("√",C680)))</formula>
    </cfRule>
    <cfRule type="containsText" dxfId="0" priority="79" operator="between" text="×">
      <formula>NOT(ISERROR(SEARCH("×",C680)))</formula>
    </cfRule>
  </conditionalFormatting>
  <conditionalFormatting sqref="C699:E781">
    <cfRule type="containsText" dxfId="1" priority="46" operator="between" text="√">
      <formula>NOT(ISERROR(SEARCH("√",C699)))</formula>
    </cfRule>
    <cfRule type="containsText" dxfId="0" priority="47" operator="between" text="×">
      <formula>NOT(ISERROR(SEARCH("×",C699)))</formula>
    </cfRule>
  </conditionalFormatting>
  <dataValidations count="1">
    <dataValidation type="list" allowBlank="1" showInputMessage="1" showErrorMessage="1" sqref="C2:E2">
      <formula1>"add_trait_leader,remove_trait_leader"</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84"/>
  <sheetViews>
    <sheetView zoomScale="115" zoomScaleNormal="115" workbookViewId="0">
      <selection activeCell="K21" sqref="K21"/>
    </sheetView>
  </sheetViews>
  <sheetFormatPr defaultColWidth="9" defaultRowHeight="13.5" outlineLevelCol="6"/>
  <cols>
    <col min="1" max="1" width="12.625" customWidth="1"/>
    <col min="2" max="2" width="25.625" customWidth="1"/>
    <col min="3" max="3" width="65.375" customWidth="1"/>
    <col min="4" max="4" width="25.625" customWidth="1"/>
    <col min="5" max="5" width="5.625" customWidth="1"/>
    <col min="6" max="7" width="30.625" customWidth="1"/>
  </cols>
  <sheetData>
    <row r="1" spans="1:7">
      <c r="A1" s="555" t="s">
        <v>4028</v>
      </c>
      <c r="B1" s="555"/>
      <c r="C1" s="555"/>
      <c r="D1" s="555"/>
      <c r="E1" s="556"/>
      <c r="F1" s="557" t="s">
        <v>4029</v>
      </c>
      <c r="G1" s="557"/>
    </row>
    <row r="2" spans="1:7">
      <c r="A2" s="555"/>
      <c r="B2" s="555"/>
      <c r="C2" s="555"/>
      <c r="D2" s="555"/>
      <c r="E2" s="556"/>
      <c r="F2" s="557"/>
      <c r="G2" s="557"/>
    </row>
    <row r="3" ht="14.25" spans="1:7">
      <c r="A3" s="558"/>
      <c r="B3" s="559" t="s">
        <v>562</v>
      </c>
      <c r="C3" s="560" t="s">
        <v>4030</v>
      </c>
      <c r="D3" s="561" t="s">
        <v>4031</v>
      </c>
      <c r="E3" s="556"/>
      <c r="F3" s="556"/>
      <c r="G3" s="556"/>
    </row>
    <row r="4" spans="1:7">
      <c r="A4" s="562"/>
      <c r="B4" s="563" t="s">
        <v>4032</v>
      </c>
      <c r="C4" s="564" t="s">
        <v>4033</v>
      </c>
      <c r="D4" s="565" t="s">
        <v>4034</v>
      </c>
      <c r="E4" s="556"/>
      <c r="F4" s="566" t="s">
        <v>4035</v>
      </c>
      <c r="G4" s="567"/>
    </row>
    <row r="5" ht="14.25" spans="1:7">
      <c r="A5" s="562"/>
      <c r="B5" s="563" t="s">
        <v>4036</v>
      </c>
      <c r="C5" s="564" t="s">
        <v>4037</v>
      </c>
      <c r="D5" s="565" t="s">
        <v>4038</v>
      </c>
      <c r="E5" s="556"/>
      <c r="F5" s="568" t="s">
        <v>4039</v>
      </c>
      <c r="G5" s="569"/>
    </row>
    <row r="6" ht="14.25" spans="1:7">
      <c r="A6" s="562"/>
      <c r="B6" s="563" t="s">
        <v>4040</v>
      </c>
      <c r="C6" s="564" t="s">
        <v>4041</v>
      </c>
      <c r="D6" s="565" t="s">
        <v>4042</v>
      </c>
      <c r="E6" s="556"/>
      <c r="F6" s="570"/>
      <c r="G6" s="556"/>
    </row>
    <row r="7" spans="1:7">
      <c r="A7" s="562"/>
      <c r="B7" s="563" t="s">
        <v>4043</v>
      </c>
      <c r="C7" s="564" t="s">
        <v>4044</v>
      </c>
      <c r="D7" s="565" t="s">
        <v>4045</v>
      </c>
      <c r="E7" s="556"/>
      <c r="F7" s="566" t="s">
        <v>4046</v>
      </c>
      <c r="G7" s="567"/>
    </row>
    <row r="8" ht="14.25" spans="1:7">
      <c r="A8" s="562"/>
      <c r="B8" s="563" t="s">
        <v>4047</v>
      </c>
      <c r="C8" s="564" t="s">
        <v>4048</v>
      </c>
      <c r="D8" s="565" t="s">
        <v>4049</v>
      </c>
      <c r="E8" s="556"/>
      <c r="F8" s="568" t="s">
        <v>4050</v>
      </c>
      <c r="G8" s="569"/>
    </row>
    <row r="9" ht="14.25" spans="1:7">
      <c r="A9" s="562"/>
      <c r="B9" s="563" t="s">
        <v>4051</v>
      </c>
      <c r="C9" s="564" t="s">
        <v>4052</v>
      </c>
      <c r="D9" s="565" t="s">
        <v>4053</v>
      </c>
      <c r="E9" s="556"/>
      <c r="F9" s="570"/>
      <c r="G9" s="556"/>
    </row>
    <row r="10" spans="1:7">
      <c r="A10" s="562"/>
      <c r="B10" s="563" t="s">
        <v>4054</v>
      </c>
      <c r="C10" s="564" t="s">
        <v>4055</v>
      </c>
      <c r="D10" s="565" t="s">
        <v>4056</v>
      </c>
      <c r="E10" s="556"/>
      <c r="F10" s="566" t="s">
        <v>4057</v>
      </c>
      <c r="G10" s="567"/>
    </row>
    <row r="11" ht="14.25" spans="1:7">
      <c r="A11" s="562"/>
      <c r="B11" s="563" t="s">
        <v>4058</v>
      </c>
      <c r="C11" s="564" t="s">
        <v>4059</v>
      </c>
      <c r="D11" s="565" t="s">
        <v>4060</v>
      </c>
      <c r="E11" s="556"/>
      <c r="F11" s="568" t="s">
        <v>4061</v>
      </c>
      <c r="G11" s="569"/>
    </row>
    <row r="12" ht="14.25" spans="1:7">
      <c r="A12" s="562"/>
      <c r="B12" s="563" t="s">
        <v>4062</v>
      </c>
      <c r="C12" s="564" t="s">
        <v>4063</v>
      </c>
      <c r="D12" s="565" t="s">
        <v>4064</v>
      </c>
      <c r="E12" s="556"/>
      <c r="F12" s="570"/>
      <c r="G12" s="556"/>
    </row>
    <row r="13" spans="1:7">
      <c r="A13" s="562"/>
      <c r="B13" s="571" t="s">
        <v>4065</v>
      </c>
      <c r="C13" s="572" t="s">
        <v>4066</v>
      </c>
      <c r="D13" s="565" t="s">
        <v>4067</v>
      </c>
      <c r="E13" s="556"/>
      <c r="F13" s="566" t="s">
        <v>4068</v>
      </c>
      <c r="G13" s="567"/>
    </row>
    <row r="14" ht="14.25" spans="1:7">
      <c r="A14" s="562"/>
      <c r="B14" s="571" t="s">
        <v>4069</v>
      </c>
      <c r="C14" s="572" t="s">
        <v>4070</v>
      </c>
      <c r="D14" s="565" t="s">
        <v>4071</v>
      </c>
      <c r="E14" s="556"/>
      <c r="F14" s="568" t="s">
        <v>4072</v>
      </c>
      <c r="G14" s="569"/>
    </row>
    <row r="15" ht="14.25" spans="1:7">
      <c r="A15" s="562"/>
      <c r="B15" s="571" t="s">
        <v>4073</v>
      </c>
      <c r="C15" s="572" t="s">
        <v>4074</v>
      </c>
      <c r="D15" s="565" t="s">
        <v>4075</v>
      </c>
      <c r="E15" s="556"/>
      <c r="F15" s="570"/>
      <c r="G15" s="556"/>
    </row>
    <row r="16" spans="1:7">
      <c r="A16" s="562"/>
      <c r="B16" s="571" t="s">
        <v>4076</v>
      </c>
      <c r="C16" s="572" t="s">
        <v>4077</v>
      </c>
      <c r="D16" s="565" t="s">
        <v>4078</v>
      </c>
      <c r="E16" s="556"/>
      <c r="F16" s="566" t="s">
        <v>4079</v>
      </c>
      <c r="G16" s="567"/>
    </row>
    <row r="17" ht="14.25" spans="1:7">
      <c r="A17" s="562"/>
      <c r="B17" s="571" t="s">
        <v>4080</v>
      </c>
      <c r="C17" s="572" t="s">
        <v>4081</v>
      </c>
      <c r="D17" s="565" t="s">
        <v>4082</v>
      </c>
      <c r="E17" s="556"/>
      <c r="F17" s="568" t="s">
        <v>4083</v>
      </c>
      <c r="G17" s="569"/>
    </row>
    <row r="18" ht="14.25" spans="1:7">
      <c r="A18" s="562"/>
      <c r="B18" s="571" t="s">
        <v>4084</v>
      </c>
      <c r="C18" s="572" t="s">
        <v>4085</v>
      </c>
      <c r="D18" s="565" t="s">
        <v>4086</v>
      </c>
      <c r="E18" s="556"/>
      <c r="F18" s="570"/>
      <c r="G18" s="556"/>
    </row>
    <row r="19" spans="1:7">
      <c r="A19" s="562"/>
      <c r="B19" s="571" t="s">
        <v>4084</v>
      </c>
      <c r="C19" s="572" t="s">
        <v>4087</v>
      </c>
      <c r="D19" s="565" t="s">
        <v>4088</v>
      </c>
      <c r="E19" s="556"/>
      <c r="F19" s="566" t="s">
        <v>4089</v>
      </c>
      <c r="G19" s="567"/>
    </row>
    <row r="20" ht="14.25" spans="1:7">
      <c r="A20" s="562"/>
      <c r="B20" s="573" t="s">
        <v>4090</v>
      </c>
      <c r="C20" s="564" t="s">
        <v>4091</v>
      </c>
      <c r="D20" s="565" t="s">
        <v>4092</v>
      </c>
      <c r="E20" s="556"/>
      <c r="F20" s="568" t="s">
        <v>4093</v>
      </c>
      <c r="G20" s="569"/>
    </row>
    <row r="21" ht="14.25" spans="1:7">
      <c r="A21" s="562"/>
      <c r="B21" s="573" t="s">
        <v>4094</v>
      </c>
      <c r="C21" s="564" t="s">
        <v>4095</v>
      </c>
      <c r="D21" s="565" t="s">
        <v>4096</v>
      </c>
      <c r="E21" s="556"/>
      <c r="F21" s="574"/>
      <c r="G21" s="556"/>
    </row>
    <row r="22" spans="1:7">
      <c r="A22" s="562"/>
      <c r="B22" s="573" t="s">
        <v>4097</v>
      </c>
      <c r="C22" s="564" t="s">
        <v>4098</v>
      </c>
      <c r="D22" s="565" t="s">
        <v>4099</v>
      </c>
      <c r="E22" s="556"/>
      <c r="F22" s="575" t="s">
        <v>4100</v>
      </c>
      <c r="G22" s="576"/>
    </row>
    <row r="23" ht="14.25" spans="1:7">
      <c r="A23" s="562"/>
      <c r="B23" s="563" t="s">
        <v>1272</v>
      </c>
      <c r="C23" s="564" t="s">
        <v>4101</v>
      </c>
      <c r="D23" s="565" t="s">
        <v>4102</v>
      </c>
      <c r="E23" s="556"/>
      <c r="F23" s="577" t="s">
        <v>4103</v>
      </c>
      <c r="G23" s="578"/>
    </row>
    <row r="24" ht="14.25" spans="1:7">
      <c r="A24" s="562"/>
      <c r="B24" s="563" t="s">
        <v>4104</v>
      </c>
      <c r="C24" s="564" t="s">
        <v>4105</v>
      </c>
      <c r="D24" s="565" t="s">
        <v>4106</v>
      </c>
      <c r="E24" s="556"/>
      <c r="F24" s="574"/>
      <c r="G24" s="556"/>
    </row>
    <row r="25" spans="1:7">
      <c r="A25" s="562"/>
      <c r="B25" s="571" t="s">
        <v>4107</v>
      </c>
      <c r="C25" s="572" t="s">
        <v>4108</v>
      </c>
      <c r="D25" s="565" t="s">
        <v>4109</v>
      </c>
      <c r="E25" s="556"/>
      <c r="F25" s="575" t="s">
        <v>4110</v>
      </c>
      <c r="G25" s="576"/>
    </row>
    <row r="26" ht="14.25" spans="1:7">
      <c r="A26" s="562"/>
      <c r="B26" s="571" t="s">
        <v>4111</v>
      </c>
      <c r="C26" s="572" t="s">
        <v>4112</v>
      </c>
      <c r="D26" s="565" t="s">
        <v>4113</v>
      </c>
      <c r="E26" s="556"/>
      <c r="F26" s="577" t="s">
        <v>4114</v>
      </c>
      <c r="G26" s="578"/>
    </row>
    <row r="27" ht="14.25" spans="1:7">
      <c r="A27" s="562"/>
      <c r="B27" s="571" t="s">
        <v>4115</v>
      </c>
      <c r="C27" s="572" t="s">
        <v>4116</v>
      </c>
      <c r="D27" s="565" t="s">
        <v>4117</v>
      </c>
      <c r="E27" s="556"/>
      <c r="F27" s="574"/>
      <c r="G27" s="556"/>
    </row>
    <row r="28" spans="1:7">
      <c r="A28" s="562"/>
      <c r="B28" s="563" t="s">
        <v>4118</v>
      </c>
      <c r="C28" s="564" t="s">
        <v>4119</v>
      </c>
      <c r="D28" s="565" t="s">
        <v>4120</v>
      </c>
      <c r="E28" s="556"/>
      <c r="F28" s="579" t="s">
        <v>4121</v>
      </c>
      <c r="G28" s="580"/>
    </row>
    <row r="29" spans="1:7">
      <c r="A29" s="562"/>
      <c r="B29" s="571" t="s">
        <v>4122</v>
      </c>
      <c r="C29" s="572" t="s">
        <v>4123</v>
      </c>
      <c r="D29" s="565" t="s">
        <v>4124</v>
      </c>
      <c r="E29" s="556"/>
      <c r="F29" s="581" t="s">
        <v>4125</v>
      </c>
      <c r="G29" s="582"/>
    </row>
    <row r="30" ht="14.25" spans="1:7">
      <c r="A30" s="583"/>
      <c r="B30" s="584" t="s">
        <v>4126</v>
      </c>
      <c r="C30" s="564" t="s">
        <v>4127</v>
      </c>
      <c r="D30" s="585" t="s">
        <v>4128</v>
      </c>
      <c r="E30" s="556"/>
      <c r="F30" s="586"/>
      <c r="G30" s="587"/>
    </row>
    <row r="31" ht="14.25" spans="1:7">
      <c r="A31" s="588"/>
      <c r="B31" s="589"/>
      <c r="C31" s="590" t="s">
        <v>4129</v>
      </c>
      <c r="D31" s="591"/>
      <c r="E31" s="556"/>
      <c r="F31" s="592"/>
      <c r="G31" s="556"/>
    </row>
    <row r="32" spans="1:7">
      <c r="A32" s="583"/>
      <c r="B32" s="584" t="s">
        <v>4130</v>
      </c>
      <c r="C32" s="564" t="s">
        <v>4131</v>
      </c>
      <c r="D32" s="585" t="s">
        <v>4132</v>
      </c>
      <c r="E32" s="556"/>
      <c r="F32" s="579" t="s">
        <v>4133</v>
      </c>
      <c r="G32" s="580"/>
    </row>
    <row r="33" spans="1:7">
      <c r="A33" s="588"/>
      <c r="B33" s="589"/>
      <c r="C33" s="590" t="s">
        <v>4134</v>
      </c>
      <c r="D33" s="591"/>
      <c r="E33" s="556"/>
      <c r="F33" s="593" t="s">
        <v>4135</v>
      </c>
      <c r="G33" s="594"/>
    </row>
    <row r="34" spans="1:7">
      <c r="A34" s="583"/>
      <c r="B34" s="584" t="s">
        <v>4136</v>
      </c>
      <c r="C34" s="564" t="s">
        <v>4137</v>
      </c>
      <c r="D34" s="585" t="s">
        <v>4138</v>
      </c>
      <c r="E34" s="556"/>
      <c r="F34" s="595" t="s">
        <v>4139</v>
      </c>
      <c r="G34" s="596"/>
    </row>
    <row r="35" spans="1:7">
      <c r="A35" s="588"/>
      <c r="B35" s="589"/>
      <c r="C35" s="590" t="s">
        <v>4140</v>
      </c>
      <c r="D35" s="591"/>
      <c r="E35" s="556"/>
      <c r="F35" s="581" t="s">
        <v>4141</v>
      </c>
      <c r="G35" s="582"/>
    </row>
    <row r="36" ht="14.25" spans="1:7">
      <c r="A36" s="583"/>
      <c r="B36" s="584" t="s">
        <v>4142</v>
      </c>
      <c r="C36" s="564" t="s">
        <v>4143</v>
      </c>
      <c r="D36" s="585" t="s">
        <v>4144</v>
      </c>
      <c r="E36" s="556"/>
      <c r="F36" s="586"/>
      <c r="G36" s="587"/>
    </row>
    <row r="37" ht="14.25" spans="1:7">
      <c r="A37" s="588"/>
      <c r="B37" s="589"/>
      <c r="C37" s="590" t="s">
        <v>4145</v>
      </c>
      <c r="D37" s="591"/>
      <c r="E37" s="556"/>
      <c r="F37" s="597"/>
      <c r="G37" s="556"/>
    </row>
    <row r="38" spans="1:7">
      <c r="A38" s="583"/>
      <c r="B38" s="584" t="s">
        <v>4146</v>
      </c>
      <c r="C38" s="564" t="s">
        <v>4147</v>
      </c>
      <c r="D38" s="585" t="s">
        <v>4148</v>
      </c>
      <c r="E38" s="556"/>
      <c r="F38" s="575" t="s">
        <v>4149</v>
      </c>
      <c r="G38" s="576"/>
    </row>
    <row r="39" ht="14.25" spans="1:7">
      <c r="A39" s="588"/>
      <c r="B39" s="589"/>
      <c r="C39" s="590" t="s">
        <v>4150</v>
      </c>
      <c r="D39" s="591"/>
      <c r="E39" s="556"/>
      <c r="F39" s="577" t="s">
        <v>4151</v>
      </c>
      <c r="G39" s="578"/>
    </row>
    <row r="40" ht="14.25" spans="1:7">
      <c r="A40" s="583"/>
      <c r="B40" s="584" t="s">
        <v>4152</v>
      </c>
      <c r="C40" s="564" t="s">
        <v>4153</v>
      </c>
      <c r="D40" s="585" t="s">
        <v>4154</v>
      </c>
      <c r="E40" s="556"/>
      <c r="F40" s="597"/>
      <c r="G40" s="556"/>
    </row>
    <row r="41" spans="1:7">
      <c r="A41" s="588"/>
      <c r="B41" s="589"/>
      <c r="C41" s="590" t="s">
        <v>4155</v>
      </c>
      <c r="D41" s="591"/>
      <c r="E41" s="556"/>
      <c r="F41" s="598" t="s">
        <v>4156</v>
      </c>
      <c r="G41" s="599"/>
    </row>
    <row r="42" spans="1:7">
      <c r="A42" s="583"/>
      <c r="B42" s="584" t="s">
        <v>4157</v>
      </c>
      <c r="C42" s="564" t="s">
        <v>4158</v>
      </c>
      <c r="D42" s="585" t="s">
        <v>4159</v>
      </c>
      <c r="E42" s="556"/>
      <c r="F42" s="600" t="s">
        <v>4160</v>
      </c>
      <c r="G42" s="601"/>
    </row>
    <row r="43" ht="14.25" spans="1:7">
      <c r="A43" s="588"/>
      <c r="B43" s="589"/>
      <c r="C43" s="590" t="s">
        <v>4161</v>
      </c>
      <c r="D43" s="591"/>
      <c r="E43" s="556"/>
      <c r="F43" s="602" t="s">
        <v>4162</v>
      </c>
      <c r="G43" s="603"/>
    </row>
    <row r="44" ht="14.25" spans="1:7">
      <c r="A44" s="583"/>
      <c r="B44" s="604" t="s">
        <v>4163</v>
      </c>
      <c r="C44" s="564" t="s">
        <v>4164</v>
      </c>
      <c r="D44" s="585" t="s">
        <v>4165</v>
      </c>
      <c r="E44" s="556"/>
      <c r="F44" s="574"/>
      <c r="G44" s="556"/>
    </row>
    <row r="45" spans="1:7">
      <c r="A45" s="588"/>
      <c r="B45" s="605"/>
      <c r="C45" s="590" t="s">
        <v>4166</v>
      </c>
      <c r="D45" s="591"/>
      <c r="E45" s="556"/>
      <c r="F45" s="606" t="s">
        <v>4167</v>
      </c>
      <c r="G45" s="607"/>
    </row>
    <row r="46" spans="1:7">
      <c r="A46" s="583"/>
      <c r="B46" s="584" t="s">
        <v>4168</v>
      </c>
      <c r="C46" s="564" t="s">
        <v>4169</v>
      </c>
      <c r="D46" s="585" t="s">
        <v>4170</v>
      </c>
      <c r="E46" s="556"/>
      <c r="F46" s="608" t="s">
        <v>4171</v>
      </c>
      <c r="G46" s="609"/>
    </row>
    <row r="47" ht="14.25" spans="1:7">
      <c r="A47" s="588"/>
      <c r="B47" s="589"/>
      <c r="C47" s="590" t="s">
        <v>4172</v>
      </c>
      <c r="D47" s="591"/>
      <c r="E47" s="556"/>
      <c r="F47" s="610" t="s">
        <v>4173</v>
      </c>
      <c r="G47" s="611"/>
    </row>
    <row r="48" ht="14.25" spans="1:7">
      <c r="A48" s="583"/>
      <c r="B48" s="584" t="s">
        <v>4174</v>
      </c>
      <c r="C48" s="564" t="s">
        <v>4175</v>
      </c>
      <c r="D48" s="585" t="s">
        <v>4176</v>
      </c>
      <c r="E48" s="556"/>
      <c r="F48" s="574"/>
      <c r="G48" s="556"/>
    </row>
    <row r="49" spans="1:7">
      <c r="A49" s="588"/>
      <c r="B49" s="589"/>
      <c r="C49" s="590" t="s">
        <v>4177</v>
      </c>
      <c r="D49" s="591"/>
      <c r="E49" s="556"/>
      <c r="F49" s="598" t="s">
        <v>4178</v>
      </c>
      <c r="G49" s="599"/>
    </row>
    <row r="50" spans="1:7">
      <c r="A50" s="583"/>
      <c r="B50" s="584" t="s">
        <v>4179</v>
      </c>
      <c r="C50" s="564" t="s">
        <v>4180</v>
      </c>
      <c r="D50" s="585" t="s">
        <v>4181</v>
      </c>
      <c r="E50" s="556"/>
      <c r="F50" s="612" t="s">
        <v>4182</v>
      </c>
      <c r="G50" s="613" t="s">
        <v>4183</v>
      </c>
    </row>
    <row r="51" spans="1:7">
      <c r="A51" s="588"/>
      <c r="B51" s="589"/>
      <c r="C51" s="614" t="s">
        <v>4184</v>
      </c>
      <c r="D51" s="591"/>
      <c r="E51" s="410"/>
      <c r="F51" s="612"/>
      <c r="G51" s="613"/>
    </row>
    <row r="52" spans="1:7">
      <c r="A52" s="583"/>
      <c r="B52" s="584" t="s">
        <v>4185</v>
      </c>
      <c r="C52" s="564" t="s">
        <v>4186</v>
      </c>
      <c r="D52" s="585" t="s">
        <v>4187</v>
      </c>
      <c r="E52" s="410"/>
      <c r="F52" s="612"/>
      <c r="G52" s="613"/>
    </row>
    <row r="53" spans="1:7">
      <c r="A53" s="588"/>
      <c r="B53" s="589"/>
      <c r="C53" s="614" t="s">
        <v>4188</v>
      </c>
      <c r="D53" s="591"/>
      <c r="E53" s="410"/>
      <c r="F53" s="612"/>
      <c r="G53" s="613"/>
    </row>
    <row r="54" spans="1:7">
      <c r="A54" s="562"/>
      <c r="B54" s="571" t="s">
        <v>4122</v>
      </c>
      <c r="C54" s="572" t="s">
        <v>4189</v>
      </c>
      <c r="D54" s="565" t="s">
        <v>4190</v>
      </c>
      <c r="E54" s="410"/>
      <c r="F54" s="612"/>
      <c r="G54" s="613"/>
    </row>
    <row r="55" spans="1:7">
      <c r="A55" s="562"/>
      <c r="B55" s="571" t="s">
        <v>4191</v>
      </c>
      <c r="C55" s="572" t="s">
        <v>4192</v>
      </c>
      <c r="D55" s="565" t="s">
        <v>4193</v>
      </c>
      <c r="E55" s="410"/>
      <c r="F55" s="612"/>
      <c r="G55" s="613"/>
    </row>
    <row r="56" ht="14.25" spans="1:7">
      <c r="A56" s="562"/>
      <c r="B56" s="571" t="s">
        <v>4122</v>
      </c>
      <c r="C56" s="572" t="s">
        <v>4194</v>
      </c>
      <c r="D56" s="565" t="s">
        <v>4195</v>
      </c>
      <c r="E56" s="410"/>
      <c r="F56" s="615"/>
      <c r="G56" s="616"/>
    </row>
    <row r="57" ht="14.25" spans="1:7">
      <c r="A57" s="562"/>
      <c r="B57" s="571" t="s">
        <v>4191</v>
      </c>
      <c r="C57" s="572" t="s">
        <v>4196</v>
      </c>
      <c r="D57" s="565" t="s">
        <v>4197</v>
      </c>
      <c r="E57" s="410"/>
      <c r="F57" s="617"/>
      <c r="G57" s="556"/>
    </row>
    <row r="58" spans="1:7">
      <c r="A58" s="562"/>
      <c r="B58" s="571" t="s">
        <v>4122</v>
      </c>
      <c r="C58" s="572" t="s">
        <v>4198</v>
      </c>
      <c r="D58" s="565" t="s">
        <v>4199</v>
      </c>
      <c r="E58" s="410"/>
      <c r="F58" s="598" t="s">
        <v>4200</v>
      </c>
      <c r="G58" s="599"/>
    </row>
    <row r="59" spans="1:7">
      <c r="A59" s="562"/>
      <c r="B59" s="571" t="s">
        <v>4191</v>
      </c>
      <c r="C59" s="572" t="s">
        <v>4201</v>
      </c>
      <c r="D59" s="565" t="s">
        <v>4202</v>
      </c>
      <c r="E59" s="410"/>
      <c r="F59" s="612" t="s">
        <v>4203</v>
      </c>
      <c r="G59" s="613" t="s">
        <v>4204</v>
      </c>
    </row>
    <row r="60" spans="1:7">
      <c r="A60" s="562"/>
      <c r="B60" s="571" t="s">
        <v>469</v>
      </c>
      <c r="C60" s="572" t="s">
        <v>4205</v>
      </c>
      <c r="D60" s="565" t="s">
        <v>4206</v>
      </c>
      <c r="E60" s="410"/>
      <c r="F60" s="612"/>
      <c r="G60" s="613"/>
    </row>
    <row r="61" spans="1:7">
      <c r="A61" s="562"/>
      <c r="B61" s="571" t="s">
        <v>4207</v>
      </c>
      <c r="C61" s="572" t="s">
        <v>4208</v>
      </c>
      <c r="D61" s="565" t="s">
        <v>4209</v>
      </c>
      <c r="E61" s="410"/>
      <c r="F61" s="612"/>
      <c r="G61" s="613"/>
    </row>
    <row r="62" spans="1:7">
      <c r="A62" s="562"/>
      <c r="B62" s="571" t="s">
        <v>4210</v>
      </c>
      <c r="C62" s="572" t="s">
        <v>4211</v>
      </c>
      <c r="D62" s="565" t="s">
        <v>4212</v>
      </c>
      <c r="E62" s="410"/>
      <c r="F62" s="612"/>
      <c r="G62" s="613"/>
    </row>
    <row r="63" spans="1:7">
      <c r="A63" s="562"/>
      <c r="B63" s="571" t="s">
        <v>4213</v>
      </c>
      <c r="C63" s="572" t="s">
        <v>4214</v>
      </c>
      <c r="D63" s="565" t="s">
        <v>4215</v>
      </c>
      <c r="E63" s="410"/>
      <c r="F63" s="612"/>
      <c r="G63" s="613"/>
    </row>
    <row r="64" spans="1:7">
      <c r="A64" s="562"/>
      <c r="B64" s="571" t="s">
        <v>4216</v>
      </c>
      <c r="C64" s="572" t="s">
        <v>4217</v>
      </c>
      <c r="D64" s="565" t="s">
        <v>4218</v>
      </c>
      <c r="E64" s="410"/>
      <c r="F64" s="612"/>
      <c r="G64" s="613"/>
    </row>
    <row r="65" spans="1:7">
      <c r="A65" s="562"/>
      <c r="B65" s="571" t="s">
        <v>4219</v>
      </c>
      <c r="C65" s="572" t="s">
        <v>4220</v>
      </c>
      <c r="D65" s="565" t="s">
        <v>4221</v>
      </c>
      <c r="E65" s="410"/>
      <c r="F65" s="612"/>
      <c r="G65" s="613"/>
    </row>
    <row r="66" spans="1:7">
      <c r="A66" s="562"/>
      <c r="B66" s="571" t="s">
        <v>4222</v>
      </c>
      <c r="C66" s="572" t="s">
        <v>4223</v>
      </c>
      <c r="D66" s="565" t="s">
        <v>4224</v>
      </c>
      <c r="E66" s="556"/>
      <c r="F66" s="612"/>
      <c r="G66" s="613"/>
    </row>
    <row r="67" spans="1:7">
      <c r="A67" s="562"/>
      <c r="B67" s="571" t="s">
        <v>4076</v>
      </c>
      <c r="C67" s="572" t="s">
        <v>4225</v>
      </c>
      <c r="D67" s="565" t="s">
        <v>4226</v>
      </c>
      <c r="E67" s="556"/>
      <c r="F67" s="612"/>
      <c r="G67" s="613"/>
    </row>
    <row r="68" ht="14.25" spans="1:7">
      <c r="A68" s="562"/>
      <c r="B68" s="571" t="s">
        <v>4227</v>
      </c>
      <c r="C68" s="572" t="s">
        <v>4228</v>
      </c>
      <c r="D68" s="565" t="s">
        <v>4229</v>
      </c>
      <c r="E68" s="556"/>
      <c r="F68" s="615"/>
      <c r="G68" s="616"/>
    </row>
    <row r="69" ht="14.25" spans="1:7">
      <c r="A69" s="562"/>
      <c r="B69" s="571" t="s">
        <v>4230</v>
      </c>
      <c r="C69" s="572" t="s">
        <v>4231</v>
      </c>
      <c r="D69" s="565" t="s">
        <v>4232</v>
      </c>
      <c r="E69" s="556"/>
      <c r="F69" s="617"/>
      <c r="G69" s="617"/>
    </row>
    <row r="70" spans="1:7">
      <c r="A70" s="562"/>
      <c r="B70" s="563" t="s">
        <v>4233</v>
      </c>
      <c r="C70" s="618" t="s">
        <v>4234</v>
      </c>
      <c r="D70" s="565" t="s">
        <v>4235</v>
      </c>
      <c r="E70" s="556"/>
      <c r="F70" s="606" t="s">
        <v>4236</v>
      </c>
      <c r="G70" s="607"/>
    </row>
    <row r="71" ht="14.25" spans="1:7">
      <c r="A71" s="562"/>
      <c r="B71" s="563" t="s">
        <v>4237</v>
      </c>
      <c r="C71" s="618" t="s">
        <v>4238</v>
      </c>
      <c r="D71" s="565" t="s">
        <v>4239</v>
      </c>
      <c r="E71" s="556"/>
      <c r="F71" s="610" t="s">
        <v>4240</v>
      </c>
      <c r="G71" s="611"/>
    </row>
    <row r="72" ht="14.25" spans="1:7">
      <c r="A72" s="562"/>
      <c r="B72" s="571" t="s">
        <v>4241</v>
      </c>
      <c r="C72" s="572" t="s">
        <v>4242</v>
      </c>
      <c r="D72" s="565" t="s">
        <v>4243</v>
      </c>
      <c r="E72" s="556"/>
      <c r="F72" s="617"/>
      <c r="G72" s="617"/>
    </row>
    <row r="73" spans="1:7">
      <c r="A73" s="562"/>
      <c r="B73" s="571" t="s">
        <v>4244</v>
      </c>
      <c r="C73" s="572" t="s">
        <v>4245</v>
      </c>
      <c r="D73" s="565" t="s">
        <v>4246</v>
      </c>
      <c r="E73" s="556"/>
      <c r="F73" s="606" t="s">
        <v>4247</v>
      </c>
      <c r="G73" s="607"/>
    </row>
    <row r="74" ht="14.25" spans="1:7">
      <c r="A74" s="619" t="s">
        <v>4248</v>
      </c>
      <c r="B74" s="619"/>
      <c r="C74" s="619"/>
      <c r="D74" s="619"/>
      <c r="E74" s="556"/>
      <c r="F74" s="610" t="s">
        <v>4249</v>
      </c>
      <c r="G74" s="611"/>
    </row>
    <row r="75" spans="1:7">
      <c r="A75" s="619"/>
      <c r="B75" s="619"/>
      <c r="C75" s="619"/>
      <c r="D75" s="619"/>
      <c r="E75" s="556"/>
      <c r="F75" s="617"/>
      <c r="G75" s="617"/>
    </row>
    <row r="76" spans="1:7">
      <c r="A76" s="620" t="s">
        <v>4250</v>
      </c>
      <c r="B76" s="621"/>
      <c r="C76" s="622" t="s">
        <v>4251</v>
      </c>
      <c r="D76" s="623"/>
      <c r="E76" s="556"/>
      <c r="F76" s="617"/>
      <c r="G76" s="617"/>
    </row>
    <row r="77" spans="1:7">
      <c r="A77" s="624" t="s">
        <v>4252</v>
      </c>
      <c r="B77" s="625" t="s">
        <v>4253</v>
      </c>
      <c r="C77" s="626" t="s">
        <v>4254</v>
      </c>
      <c r="D77" s="627"/>
      <c r="E77" s="556"/>
      <c r="F77" s="556"/>
      <c r="G77" s="556"/>
    </row>
    <row r="78" spans="1:7">
      <c r="A78" s="628"/>
      <c r="B78" s="629" t="s">
        <v>4255</v>
      </c>
      <c r="C78" s="630" t="s">
        <v>4256</v>
      </c>
      <c r="D78" s="631"/>
      <c r="E78" s="556"/>
      <c r="F78" s="556"/>
      <c r="G78" s="556"/>
    </row>
    <row r="79" spans="1:7">
      <c r="A79" s="628"/>
      <c r="B79" s="629" t="s">
        <v>4257</v>
      </c>
      <c r="C79" s="630" t="s">
        <v>4258</v>
      </c>
      <c r="D79" s="631"/>
      <c r="E79" s="556"/>
      <c r="F79" s="556"/>
      <c r="G79" s="556"/>
    </row>
    <row r="80" spans="1:7">
      <c r="A80" s="628"/>
      <c r="B80" s="629" t="s">
        <v>4259</v>
      </c>
      <c r="C80" s="630" t="s">
        <v>4260</v>
      </c>
      <c r="D80" s="631"/>
      <c r="E80" s="556"/>
      <c r="F80" s="556"/>
      <c r="G80" s="556"/>
    </row>
    <row r="81" spans="1:7">
      <c r="A81" s="628"/>
      <c r="B81" s="629" t="s">
        <v>4261</v>
      </c>
      <c r="C81" s="630" t="s">
        <v>4262</v>
      </c>
      <c r="D81" s="631"/>
      <c r="E81" s="556"/>
      <c r="F81" s="556"/>
      <c r="G81" s="556"/>
    </row>
    <row r="82" spans="1:7">
      <c r="A82" s="628"/>
      <c r="B82" s="629" t="s">
        <v>4263</v>
      </c>
      <c r="C82" s="630" t="s">
        <v>4264</v>
      </c>
      <c r="D82" s="631"/>
      <c r="E82" s="556"/>
      <c r="F82" s="556"/>
      <c r="G82" s="556"/>
    </row>
    <row r="83" spans="1:7">
      <c r="A83" s="628"/>
      <c r="B83" s="629" t="s">
        <v>4265</v>
      </c>
      <c r="C83" s="630" t="s">
        <v>4266</v>
      </c>
      <c r="D83" s="631"/>
      <c r="E83" s="556"/>
      <c r="F83" s="556"/>
      <c r="G83" s="556"/>
    </row>
    <row r="84" spans="1:7">
      <c r="A84" s="628"/>
      <c r="B84" s="629" t="s">
        <v>4267</v>
      </c>
      <c r="C84" s="630" t="s">
        <v>4268</v>
      </c>
      <c r="D84" s="631"/>
      <c r="E84" s="556"/>
      <c r="F84" s="556"/>
      <c r="G84" s="556"/>
    </row>
    <row r="85" spans="1:7">
      <c r="A85" s="628"/>
      <c r="B85" s="629" t="s">
        <v>4269</v>
      </c>
      <c r="C85" s="630" t="s">
        <v>4270</v>
      </c>
      <c r="D85" s="631"/>
      <c r="E85" s="556"/>
      <c r="F85" s="556"/>
      <c r="G85" s="556"/>
    </row>
    <row r="86" spans="1:7">
      <c r="A86" s="632"/>
      <c r="B86" s="633" t="s">
        <v>4271</v>
      </c>
      <c r="C86" s="634" t="s">
        <v>4272</v>
      </c>
      <c r="D86" s="635"/>
      <c r="E86" s="556"/>
      <c r="F86" s="556"/>
      <c r="G86" s="556"/>
    </row>
    <row r="87" spans="1:7">
      <c r="A87" s="624" t="s">
        <v>4233</v>
      </c>
      <c r="B87" s="625" t="s">
        <v>4273</v>
      </c>
      <c r="C87" s="626" t="s">
        <v>4274</v>
      </c>
      <c r="D87" s="627"/>
      <c r="E87" s="556"/>
      <c r="F87" s="556"/>
      <c r="G87" s="556"/>
    </row>
    <row r="88" spans="1:7">
      <c r="A88" s="628"/>
      <c r="B88" s="629" t="s">
        <v>4275</v>
      </c>
      <c r="C88" s="630" t="s">
        <v>4276</v>
      </c>
      <c r="D88" s="631"/>
      <c r="E88" s="556"/>
      <c r="F88" s="556"/>
      <c r="G88" s="556"/>
    </row>
    <row r="89" spans="1:7">
      <c r="A89" s="628"/>
      <c r="B89" s="629" t="s">
        <v>4277</v>
      </c>
      <c r="C89" s="630" t="s">
        <v>4278</v>
      </c>
      <c r="D89" s="631"/>
      <c r="E89" s="556"/>
      <c r="F89" s="556"/>
      <c r="G89" s="556"/>
    </row>
    <row r="90" spans="1:7">
      <c r="A90" s="628"/>
      <c r="B90" s="629" t="s">
        <v>4279</v>
      </c>
      <c r="C90" s="630" t="s">
        <v>4280</v>
      </c>
      <c r="D90" s="631"/>
      <c r="E90" s="556"/>
      <c r="F90" s="556"/>
      <c r="G90" s="556"/>
    </row>
    <row r="91" spans="1:7">
      <c r="A91" s="628"/>
      <c r="B91" s="629" t="s">
        <v>4281</v>
      </c>
      <c r="C91" s="630" t="s">
        <v>4282</v>
      </c>
      <c r="D91" s="631"/>
      <c r="E91" s="556"/>
      <c r="F91" s="556"/>
      <c r="G91" s="556"/>
    </row>
    <row r="92" spans="1:7">
      <c r="A92" s="628"/>
      <c r="B92" s="629" t="s">
        <v>4283</v>
      </c>
      <c r="C92" s="630" t="s">
        <v>4284</v>
      </c>
      <c r="D92" s="631"/>
      <c r="E92" s="556"/>
      <c r="F92" s="556"/>
      <c r="G92" s="556"/>
    </row>
    <row r="93" spans="1:7">
      <c r="A93" s="632"/>
      <c r="B93" s="633" t="s">
        <v>4285</v>
      </c>
      <c r="C93" s="634" t="s">
        <v>4286</v>
      </c>
      <c r="D93" s="635"/>
      <c r="E93" s="556"/>
      <c r="F93" s="556"/>
      <c r="G93" s="556"/>
    </row>
    <row r="94" spans="1:7">
      <c r="A94" s="636" t="s">
        <v>4287</v>
      </c>
      <c r="B94" s="637" t="s">
        <v>4288</v>
      </c>
      <c r="C94" s="638" t="s">
        <v>4289</v>
      </c>
      <c r="D94" s="639"/>
      <c r="E94" s="556"/>
      <c r="F94" s="556"/>
      <c r="G94" s="556"/>
    </row>
    <row r="95" spans="1:7">
      <c r="A95" s="624" t="s">
        <v>4290</v>
      </c>
      <c r="B95" s="625" t="s">
        <v>4291</v>
      </c>
      <c r="C95" s="626" t="s">
        <v>4292</v>
      </c>
      <c r="D95" s="627"/>
      <c r="E95" s="556"/>
      <c r="F95" s="556"/>
      <c r="G95" s="556"/>
    </row>
    <row r="96" spans="1:7">
      <c r="A96" s="628"/>
      <c r="B96" s="629" t="s">
        <v>4293</v>
      </c>
      <c r="C96" s="630" t="s">
        <v>4294</v>
      </c>
      <c r="D96" s="631"/>
      <c r="E96" s="556"/>
      <c r="F96" s="556"/>
      <c r="G96" s="556"/>
    </row>
    <row r="97" spans="1:7">
      <c r="A97" s="628"/>
      <c r="B97" s="629" t="s">
        <v>4295</v>
      </c>
      <c r="C97" s="630" t="s">
        <v>4296</v>
      </c>
      <c r="D97" s="631"/>
      <c r="E97" s="556"/>
      <c r="F97" s="556"/>
      <c r="G97" s="556"/>
    </row>
    <row r="98" spans="1:7">
      <c r="A98" s="628"/>
      <c r="B98" s="629" t="s">
        <v>4297</v>
      </c>
      <c r="C98" s="630" t="s">
        <v>4298</v>
      </c>
      <c r="D98" s="631"/>
      <c r="E98" s="556"/>
      <c r="F98" s="556"/>
      <c r="G98" s="556"/>
    </row>
    <row r="99" spans="1:7">
      <c r="A99" s="628"/>
      <c r="B99" s="629" t="s">
        <v>4299</v>
      </c>
      <c r="C99" s="630" t="s">
        <v>4300</v>
      </c>
      <c r="D99" s="631"/>
      <c r="E99" s="556"/>
      <c r="F99" s="556"/>
      <c r="G99" s="556"/>
    </row>
    <row r="100" spans="1:7">
      <c r="A100" s="628"/>
      <c r="B100" s="629" t="s">
        <v>4301</v>
      </c>
      <c r="C100" s="630" t="s">
        <v>4302</v>
      </c>
      <c r="D100" s="631"/>
      <c r="E100" s="556"/>
      <c r="F100" s="556"/>
      <c r="G100" s="556"/>
    </row>
    <row r="101" spans="1:7">
      <c r="A101" s="628"/>
      <c r="B101" s="629" t="s">
        <v>4303</v>
      </c>
      <c r="C101" s="630" t="s">
        <v>4304</v>
      </c>
      <c r="D101" s="631"/>
      <c r="E101" s="556"/>
      <c r="F101" s="556"/>
      <c r="G101" s="556"/>
    </row>
    <row r="102" spans="1:7">
      <c r="A102" s="632"/>
      <c r="B102" s="633" t="s">
        <v>4305</v>
      </c>
      <c r="C102" s="634" t="s">
        <v>4306</v>
      </c>
      <c r="D102" s="635"/>
      <c r="E102" s="556"/>
      <c r="F102" s="556"/>
      <c r="G102" s="556"/>
    </row>
    <row r="103" spans="1:7">
      <c r="A103" s="624" t="s">
        <v>4307</v>
      </c>
      <c r="B103" s="625" t="s">
        <v>4308</v>
      </c>
      <c r="C103" s="626" t="s">
        <v>4309</v>
      </c>
      <c r="D103" s="627"/>
      <c r="E103" s="556"/>
      <c r="F103" s="556"/>
      <c r="G103" s="556"/>
    </row>
    <row r="104" spans="1:7">
      <c r="A104" s="628"/>
      <c r="B104" s="629" t="s">
        <v>4259</v>
      </c>
      <c r="C104" s="630" t="s">
        <v>4310</v>
      </c>
      <c r="D104" s="631"/>
      <c r="E104" s="556"/>
      <c r="F104" s="556"/>
      <c r="G104" s="556"/>
    </row>
    <row r="105" spans="1:7">
      <c r="A105" s="628"/>
      <c r="B105" s="629" t="s">
        <v>4311</v>
      </c>
      <c r="C105" s="630" t="s">
        <v>4312</v>
      </c>
      <c r="D105" s="631"/>
      <c r="E105" s="556"/>
      <c r="F105" s="556"/>
      <c r="G105" s="556"/>
    </row>
    <row r="106" spans="1:7">
      <c r="A106" s="628"/>
      <c r="B106" s="629" t="s">
        <v>4313</v>
      </c>
      <c r="C106" s="630" t="s">
        <v>4314</v>
      </c>
      <c r="D106" s="631"/>
      <c r="E106" s="556"/>
      <c r="F106" s="556"/>
      <c r="G106" s="556"/>
    </row>
    <row r="107" spans="1:7">
      <c r="A107" s="628"/>
      <c r="B107" s="629" t="s">
        <v>4315</v>
      </c>
      <c r="C107" s="630" t="s">
        <v>4316</v>
      </c>
      <c r="D107" s="631"/>
      <c r="E107" s="556"/>
      <c r="F107" s="556"/>
      <c r="G107" s="556"/>
    </row>
    <row r="108" spans="1:7">
      <c r="A108" s="632"/>
      <c r="B108" s="633" t="s">
        <v>4317</v>
      </c>
      <c r="C108" s="634" t="s">
        <v>4318</v>
      </c>
      <c r="D108" s="635"/>
      <c r="E108" s="556"/>
      <c r="F108" s="556"/>
      <c r="G108" s="556"/>
    </row>
    <row r="111" ht="40" customHeight="1" spans="1:4">
      <c r="A111" s="640" t="s">
        <v>4319</v>
      </c>
      <c r="B111" s="640"/>
      <c r="C111" s="640"/>
      <c r="D111" s="640"/>
    </row>
    <row r="112" ht="30" customHeight="1" spans="1:4">
      <c r="A112" s="641" t="s">
        <v>4320</v>
      </c>
      <c r="B112" s="641"/>
      <c r="C112" s="641"/>
      <c r="D112" s="641"/>
    </row>
    <row r="113" ht="15" spans="1:4">
      <c r="A113" t="s">
        <v>567</v>
      </c>
      <c r="B113" s="642" t="s">
        <v>4321</v>
      </c>
      <c r="C113" s="643" t="s">
        <v>4322</v>
      </c>
      <c r="D113" s="643"/>
    </row>
    <row r="114" ht="15" spans="1:4">
      <c r="A114" t="s">
        <v>567</v>
      </c>
      <c r="B114" s="642" t="s">
        <v>4323</v>
      </c>
      <c r="C114" s="643" t="s">
        <v>4324</v>
      </c>
      <c r="D114" s="643"/>
    </row>
    <row r="115" ht="15" spans="1:4">
      <c r="A115" t="s">
        <v>567</v>
      </c>
      <c r="B115" s="642" t="s">
        <v>4325</v>
      </c>
      <c r="C115" s="643" t="s">
        <v>4326</v>
      </c>
      <c r="D115" s="643"/>
    </row>
    <row r="116" ht="15" spans="1:4">
      <c r="A116" t="s">
        <v>567</v>
      </c>
      <c r="B116" s="642" t="s">
        <v>4327</v>
      </c>
      <c r="C116" s="643" t="s">
        <v>4328</v>
      </c>
      <c r="D116" s="643"/>
    </row>
    <row r="117" ht="15" spans="1:4">
      <c r="A117" t="s">
        <v>760</v>
      </c>
      <c r="B117" s="642" t="s">
        <v>4329</v>
      </c>
      <c r="C117" s="643" t="s">
        <v>4330</v>
      </c>
      <c r="D117" s="643"/>
    </row>
    <row r="118" ht="15" spans="1:4">
      <c r="A118" t="s">
        <v>760</v>
      </c>
      <c r="B118" s="642" t="s">
        <v>4331</v>
      </c>
      <c r="C118" s="643" t="s">
        <v>4332</v>
      </c>
      <c r="D118" s="643"/>
    </row>
    <row r="119" ht="15" spans="1:4">
      <c r="A119" t="s">
        <v>760</v>
      </c>
      <c r="B119" s="642" t="s">
        <v>4333</v>
      </c>
      <c r="C119" s="643" t="s">
        <v>4334</v>
      </c>
      <c r="D119" s="643"/>
    </row>
    <row r="120" ht="15" spans="1:4">
      <c r="A120" t="s">
        <v>760</v>
      </c>
      <c r="B120" s="642" t="s">
        <v>4335</v>
      </c>
      <c r="C120" s="643" t="s">
        <v>4336</v>
      </c>
      <c r="D120" s="643"/>
    </row>
    <row r="121" ht="15" spans="1:4">
      <c r="A121" t="s">
        <v>704</v>
      </c>
      <c r="B121" s="642" t="s">
        <v>4337</v>
      </c>
      <c r="C121" s="643" t="s">
        <v>4338</v>
      </c>
      <c r="D121" s="643"/>
    </row>
    <row r="122" ht="15" spans="1:4">
      <c r="A122" t="s">
        <v>704</v>
      </c>
      <c r="B122" s="642" t="s">
        <v>4339</v>
      </c>
      <c r="C122" s="643" t="s">
        <v>4340</v>
      </c>
      <c r="D122" s="643"/>
    </row>
    <row r="123" ht="15" spans="1:4">
      <c r="A123" t="s">
        <v>4307</v>
      </c>
      <c r="B123" s="642" t="s">
        <v>4341</v>
      </c>
      <c r="C123" s="643" t="s">
        <v>4342</v>
      </c>
      <c r="D123" s="643"/>
    </row>
    <row r="124" ht="15" spans="1:4">
      <c r="A124" t="s">
        <v>4307</v>
      </c>
      <c r="B124" s="642" t="s">
        <v>4343</v>
      </c>
      <c r="C124" s="643" t="s">
        <v>4344</v>
      </c>
      <c r="D124" s="643"/>
    </row>
    <row r="125" ht="15" spans="1:4">
      <c r="A125" t="s">
        <v>4307</v>
      </c>
      <c r="B125" s="642" t="s">
        <v>4345</v>
      </c>
      <c r="C125" s="643" t="s">
        <v>4346</v>
      </c>
      <c r="D125" s="643"/>
    </row>
    <row r="126" ht="15" spans="1:4">
      <c r="A126" t="s">
        <v>4347</v>
      </c>
      <c r="B126" s="642" t="s">
        <v>4348</v>
      </c>
      <c r="C126" s="643" t="s">
        <v>4349</v>
      </c>
      <c r="D126" s="643"/>
    </row>
    <row r="127" ht="15" spans="1:4">
      <c r="A127" t="s">
        <v>4347</v>
      </c>
      <c r="B127" s="642" t="s">
        <v>4350</v>
      </c>
      <c r="C127" s="643" t="s">
        <v>4351</v>
      </c>
      <c r="D127" s="643"/>
    </row>
    <row r="128" ht="15" spans="1:4">
      <c r="A128" t="s">
        <v>4352</v>
      </c>
      <c r="B128" s="642" t="s">
        <v>4353</v>
      </c>
      <c r="C128" s="643" t="s">
        <v>4354</v>
      </c>
      <c r="D128" s="643"/>
    </row>
    <row r="129" ht="15" spans="1:4">
      <c r="A129" t="s">
        <v>4352</v>
      </c>
      <c r="B129" s="642" t="s">
        <v>4355</v>
      </c>
      <c r="C129" s="643" t="s">
        <v>4356</v>
      </c>
      <c r="D129" s="643"/>
    </row>
    <row r="130" ht="15" spans="1:4">
      <c r="A130" t="s">
        <v>4357</v>
      </c>
      <c r="B130" s="642" t="s">
        <v>4358</v>
      </c>
      <c r="C130" s="643" t="s">
        <v>4359</v>
      </c>
      <c r="D130" s="643"/>
    </row>
    <row r="131" ht="15" spans="1:4">
      <c r="A131" t="s">
        <v>4357</v>
      </c>
      <c r="B131" s="642" t="s">
        <v>4360</v>
      </c>
      <c r="C131" s="643" t="s">
        <v>4361</v>
      </c>
      <c r="D131" s="643"/>
    </row>
    <row r="132" ht="15" spans="1:4">
      <c r="A132" t="s">
        <v>4357</v>
      </c>
      <c r="B132" s="642" t="s">
        <v>4362</v>
      </c>
      <c r="C132" s="643" t="s">
        <v>4363</v>
      </c>
      <c r="D132" s="643"/>
    </row>
    <row r="133" ht="15" spans="1:4">
      <c r="A133" t="s">
        <v>4364</v>
      </c>
      <c r="B133" s="642" t="s">
        <v>4321</v>
      </c>
      <c r="C133" s="643" t="s">
        <v>4365</v>
      </c>
      <c r="D133" s="643"/>
    </row>
    <row r="134" ht="15" spans="1:4">
      <c r="A134" t="s">
        <v>4364</v>
      </c>
      <c r="B134" s="642" t="s">
        <v>4323</v>
      </c>
      <c r="C134" s="643" t="s">
        <v>4366</v>
      </c>
      <c r="D134" s="643"/>
    </row>
    <row r="135" ht="15" spans="1:4">
      <c r="A135" t="s">
        <v>4364</v>
      </c>
      <c r="B135" s="642" t="s">
        <v>4325</v>
      </c>
      <c r="C135" s="643" t="s">
        <v>4367</v>
      </c>
      <c r="D135" s="643"/>
    </row>
    <row r="136" ht="15" spans="1:4">
      <c r="A136" t="s">
        <v>4364</v>
      </c>
      <c r="B136" s="642" t="s">
        <v>4327</v>
      </c>
      <c r="C136" s="643" t="s">
        <v>4368</v>
      </c>
      <c r="D136" s="643"/>
    </row>
    <row r="137" ht="15" spans="1:4">
      <c r="A137" t="s">
        <v>4369</v>
      </c>
      <c r="B137" s="642" t="s">
        <v>4329</v>
      </c>
      <c r="C137" s="643" t="s">
        <v>4370</v>
      </c>
      <c r="D137" s="643"/>
    </row>
    <row r="138" ht="15" spans="1:4">
      <c r="A138" t="s">
        <v>4369</v>
      </c>
      <c r="B138" s="642" t="s">
        <v>4331</v>
      </c>
      <c r="C138" s="643" t="s">
        <v>4371</v>
      </c>
      <c r="D138" s="643"/>
    </row>
    <row r="139" ht="15" spans="1:4">
      <c r="A139" t="s">
        <v>4369</v>
      </c>
      <c r="B139" s="642" t="s">
        <v>4333</v>
      </c>
      <c r="C139" s="643" t="s">
        <v>4372</v>
      </c>
      <c r="D139" s="643"/>
    </row>
    <row r="140" ht="15" spans="1:4">
      <c r="A140" t="s">
        <v>4369</v>
      </c>
      <c r="B140" s="642" t="s">
        <v>4335</v>
      </c>
      <c r="C140" s="643" t="s">
        <v>4373</v>
      </c>
      <c r="D140" s="643"/>
    </row>
    <row r="141" ht="15" spans="1:4">
      <c r="A141" t="s">
        <v>567</v>
      </c>
      <c r="B141" s="642" t="s">
        <v>4374</v>
      </c>
      <c r="C141" s="643" t="s">
        <v>4375</v>
      </c>
      <c r="D141" s="643"/>
    </row>
    <row r="142" ht="15" spans="1:4">
      <c r="A142" t="s">
        <v>567</v>
      </c>
      <c r="B142" s="642" t="s">
        <v>4376</v>
      </c>
      <c r="C142" s="643" t="s">
        <v>4377</v>
      </c>
      <c r="D142" s="643"/>
    </row>
    <row r="143" ht="15" spans="1:4">
      <c r="A143" t="s">
        <v>1939</v>
      </c>
      <c r="B143" s="642" t="s">
        <v>4378</v>
      </c>
      <c r="C143" s="643" t="s">
        <v>4379</v>
      </c>
      <c r="D143" s="643"/>
    </row>
    <row r="144" ht="15" spans="1:4">
      <c r="A144" t="s">
        <v>1939</v>
      </c>
      <c r="B144" s="642" t="s">
        <v>4380</v>
      </c>
      <c r="C144" s="643" t="s">
        <v>4381</v>
      </c>
      <c r="D144" s="643"/>
    </row>
    <row r="145" ht="15" spans="1:4">
      <c r="A145" t="s">
        <v>704</v>
      </c>
      <c r="B145" s="642" t="s">
        <v>4382</v>
      </c>
      <c r="C145" s="643" t="s">
        <v>4383</v>
      </c>
      <c r="D145" s="643"/>
    </row>
    <row r="146" ht="15" spans="1:4">
      <c r="A146" t="s">
        <v>501</v>
      </c>
      <c r="B146" s="642" t="s">
        <v>4384</v>
      </c>
      <c r="C146" s="643" t="s">
        <v>4385</v>
      </c>
      <c r="D146" s="643"/>
    </row>
    <row r="147" ht="15" spans="1:4">
      <c r="A147" t="s">
        <v>493</v>
      </c>
      <c r="B147" s="642" t="s">
        <v>4386</v>
      </c>
      <c r="C147" s="643" t="s">
        <v>4387</v>
      </c>
      <c r="D147" s="643"/>
    </row>
    <row r="148" ht="15" spans="1:4">
      <c r="A148" t="s">
        <v>493</v>
      </c>
      <c r="B148" s="642" t="s">
        <v>4388</v>
      </c>
      <c r="C148" s="643" t="s">
        <v>4389</v>
      </c>
      <c r="D148" s="643"/>
    </row>
    <row r="149" ht="15" spans="1:4">
      <c r="A149" t="s">
        <v>4390</v>
      </c>
      <c r="B149" s="642" t="s">
        <v>4391</v>
      </c>
      <c r="C149" s="643" t="s">
        <v>4392</v>
      </c>
      <c r="D149" s="643"/>
    </row>
    <row r="150" ht="15" spans="1:4">
      <c r="A150" t="s">
        <v>495</v>
      </c>
      <c r="B150" s="642" t="s">
        <v>4393</v>
      </c>
      <c r="C150" s="643" t="s">
        <v>4394</v>
      </c>
      <c r="D150" s="643"/>
    </row>
    <row r="151" ht="14.25" spans="1:4">
      <c r="A151" t="s">
        <v>863</v>
      </c>
      <c r="B151" s="644" t="s">
        <v>4395</v>
      </c>
      <c r="C151" s="643" t="s">
        <v>4396</v>
      </c>
      <c r="D151" s="643"/>
    </row>
    <row r="152" ht="14.25" spans="1:4">
      <c r="A152" t="s">
        <v>863</v>
      </c>
      <c r="B152" s="644" t="s">
        <v>4395</v>
      </c>
      <c r="C152" s="643" t="s">
        <v>4397</v>
      </c>
      <c r="D152" s="643"/>
    </row>
    <row r="153" ht="14.25" spans="1:4">
      <c r="A153" t="s">
        <v>863</v>
      </c>
      <c r="B153" s="644" t="s">
        <v>4395</v>
      </c>
      <c r="C153" s="643" t="s">
        <v>4398</v>
      </c>
      <c r="D153" s="643"/>
    </row>
    <row r="154" ht="15" spans="1:4">
      <c r="A154" t="s">
        <v>620</v>
      </c>
      <c r="B154" s="642" t="s">
        <v>4399</v>
      </c>
      <c r="C154" s="643" t="s">
        <v>4400</v>
      </c>
      <c r="D154" s="643"/>
    </row>
    <row r="155" ht="15" spans="1:4">
      <c r="A155" t="s">
        <v>4352</v>
      </c>
      <c r="B155" s="642" t="s">
        <v>4401</v>
      </c>
      <c r="C155" s="643" t="s">
        <v>4402</v>
      </c>
      <c r="D155" s="643"/>
    </row>
    <row r="156" ht="15" spans="1:4">
      <c r="A156" t="s">
        <v>4403</v>
      </c>
      <c r="B156" s="642" t="s">
        <v>4404</v>
      </c>
      <c r="C156" s="643" t="s">
        <v>4405</v>
      </c>
      <c r="D156" s="643"/>
    </row>
    <row r="157" ht="15" spans="1:4">
      <c r="A157" t="s">
        <v>4403</v>
      </c>
      <c r="B157" s="642" t="s">
        <v>4406</v>
      </c>
      <c r="C157" s="643" t="s">
        <v>4407</v>
      </c>
      <c r="D157" s="643"/>
    </row>
    <row r="158" ht="15" spans="1:4">
      <c r="A158" t="s">
        <v>4408</v>
      </c>
      <c r="B158" s="642" t="s">
        <v>4409</v>
      </c>
      <c r="C158" s="643" t="s">
        <v>4410</v>
      </c>
      <c r="D158" s="643"/>
    </row>
    <row r="159" ht="15" spans="1:4">
      <c r="A159" t="s">
        <v>513</v>
      </c>
      <c r="B159" s="642" t="s">
        <v>4411</v>
      </c>
      <c r="C159" s="643" t="s">
        <v>4412</v>
      </c>
      <c r="D159" s="643"/>
    </row>
    <row r="160" ht="15" spans="1:4">
      <c r="A160" t="s">
        <v>513</v>
      </c>
      <c r="B160" s="642" t="s">
        <v>4413</v>
      </c>
      <c r="C160" s="643" t="s">
        <v>4414</v>
      </c>
      <c r="D160" s="643"/>
    </row>
    <row r="161" ht="15" spans="1:4">
      <c r="A161" t="s">
        <v>378</v>
      </c>
      <c r="B161" s="642" t="s">
        <v>4415</v>
      </c>
      <c r="C161" s="643" t="s">
        <v>4416</v>
      </c>
      <c r="D161" s="643"/>
    </row>
    <row r="162" ht="15" spans="1:4">
      <c r="A162" t="s">
        <v>567</v>
      </c>
      <c r="B162" s="642" t="s">
        <v>4417</v>
      </c>
      <c r="C162" s="643" t="s">
        <v>4418</v>
      </c>
      <c r="D162" s="643"/>
    </row>
    <row r="163" ht="15" spans="1:4">
      <c r="A163" t="s">
        <v>567</v>
      </c>
      <c r="B163" s="642" t="s">
        <v>4419</v>
      </c>
      <c r="C163" s="643" t="s">
        <v>4420</v>
      </c>
      <c r="D163" s="643"/>
    </row>
    <row r="164" ht="15" spans="1:4">
      <c r="A164" t="s">
        <v>646</v>
      </c>
      <c r="B164" s="642" t="s">
        <v>4421</v>
      </c>
      <c r="C164" s="643" t="s">
        <v>4422</v>
      </c>
      <c r="D164" s="643"/>
    </row>
    <row r="165" ht="15" spans="1:4">
      <c r="A165" t="s">
        <v>646</v>
      </c>
      <c r="B165" s="642" t="s">
        <v>4423</v>
      </c>
      <c r="C165" s="643" t="s">
        <v>4424</v>
      </c>
      <c r="D165" s="643"/>
    </row>
    <row r="166" ht="15" spans="1:4">
      <c r="A166" t="s">
        <v>646</v>
      </c>
      <c r="B166" s="642" t="s">
        <v>4425</v>
      </c>
      <c r="C166" s="643" t="s">
        <v>4426</v>
      </c>
      <c r="D166" s="643"/>
    </row>
    <row r="167" ht="15" spans="1:4">
      <c r="A167" t="s">
        <v>646</v>
      </c>
      <c r="B167" s="642" t="s">
        <v>4427</v>
      </c>
      <c r="C167" s="643" t="s">
        <v>4428</v>
      </c>
      <c r="D167" s="643"/>
    </row>
    <row r="168" ht="15" spans="1:4">
      <c r="A168" t="s">
        <v>646</v>
      </c>
      <c r="B168" s="642" t="s">
        <v>4429</v>
      </c>
      <c r="C168" s="643" t="s">
        <v>4430</v>
      </c>
      <c r="D168" s="643"/>
    </row>
    <row r="169" ht="15" spans="1:4">
      <c r="A169" t="s">
        <v>4431</v>
      </c>
      <c r="B169" s="642" t="s">
        <v>4432</v>
      </c>
      <c r="C169" s="643" t="s">
        <v>4433</v>
      </c>
      <c r="D169" s="643"/>
    </row>
    <row r="170" ht="15" spans="1:4">
      <c r="A170" t="s">
        <v>4431</v>
      </c>
      <c r="B170" s="642" t="s">
        <v>4434</v>
      </c>
      <c r="C170" s="643" t="s">
        <v>4435</v>
      </c>
      <c r="D170" s="643"/>
    </row>
    <row r="171" ht="15" spans="1:4">
      <c r="A171" t="s">
        <v>4431</v>
      </c>
      <c r="B171" s="642" t="s">
        <v>4436</v>
      </c>
      <c r="C171" s="643" t="s">
        <v>4437</v>
      </c>
      <c r="D171" s="643"/>
    </row>
    <row r="172" ht="15" spans="1:4">
      <c r="A172" t="s">
        <v>388</v>
      </c>
      <c r="B172" s="642" t="s">
        <v>4438</v>
      </c>
      <c r="C172" s="643" t="s">
        <v>4439</v>
      </c>
      <c r="D172" s="643"/>
    </row>
    <row r="173" ht="15" spans="1:4">
      <c r="A173" t="s">
        <v>4431</v>
      </c>
      <c r="B173" s="642" t="s">
        <v>4440</v>
      </c>
      <c r="C173" s="643" t="s">
        <v>4441</v>
      </c>
      <c r="D173" s="643"/>
    </row>
    <row r="174" ht="15" spans="1:4">
      <c r="A174" t="s">
        <v>4431</v>
      </c>
      <c r="B174" s="642" t="s">
        <v>4442</v>
      </c>
      <c r="C174" s="643" t="s">
        <v>4443</v>
      </c>
      <c r="D174" s="643"/>
    </row>
    <row r="175" ht="15" spans="1:4">
      <c r="A175" t="s">
        <v>4431</v>
      </c>
      <c r="B175" s="642" t="s">
        <v>4444</v>
      </c>
      <c r="C175" s="643" t="s">
        <v>4445</v>
      </c>
      <c r="D175" s="643"/>
    </row>
    <row r="176" ht="15" spans="1:4">
      <c r="A176" t="s">
        <v>4431</v>
      </c>
      <c r="B176" s="642" t="s">
        <v>4446</v>
      </c>
      <c r="C176" s="643" t="s">
        <v>4447</v>
      </c>
      <c r="D176" s="643"/>
    </row>
    <row r="177" ht="15" spans="1:4">
      <c r="A177" t="s">
        <v>4431</v>
      </c>
      <c r="B177" s="642" t="s">
        <v>4448</v>
      </c>
      <c r="C177" s="643" t="s">
        <v>4449</v>
      </c>
      <c r="D177" s="643"/>
    </row>
    <row r="178" ht="15" spans="1:4">
      <c r="A178" t="s">
        <v>4431</v>
      </c>
      <c r="B178" s="642" t="s">
        <v>4450</v>
      </c>
      <c r="C178" s="643" t="s">
        <v>4451</v>
      </c>
      <c r="D178" s="643"/>
    </row>
    <row r="179" ht="15" spans="1:4">
      <c r="A179" t="s">
        <v>4431</v>
      </c>
      <c r="B179" s="642" t="s">
        <v>4452</v>
      </c>
      <c r="C179" s="643" t="s">
        <v>4453</v>
      </c>
      <c r="D179" s="643"/>
    </row>
    <row r="180" ht="15" spans="1:4">
      <c r="A180" t="s">
        <v>4431</v>
      </c>
      <c r="B180" s="642" t="s">
        <v>4454</v>
      </c>
      <c r="C180" s="643" t="s">
        <v>4455</v>
      </c>
      <c r="D180" s="643"/>
    </row>
    <row r="181" ht="15" spans="1:4">
      <c r="A181" t="s">
        <v>4431</v>
      </c>
      <c r="B181" s="642" t="s">
        <v>4456</v>
      </c>
      <c r="C181" s="643" t="s">
        <v>4457</v>
      </c>
      <c r="D181" s="643"/>
    </row>
    <row r="182" ht="15" spans="1:4">
      <c r="A182" t="s">
        <v>4431</v>
      </c>
      <c r="B182" s="642" t="s">
        <v>4458</v>
      </c>
      <c r="C182" s="643" t="s">
        <v>4459</v>
      </c>
      <c r="D182" s="643"/>
    </row>
    <row r="183" ht="15" spans="1:4">
      <c r="A183" t="s">
        <v>4431</v>
      </c>
      <c r="B183" s="642" t="s">
        <v>4460</v>
      </c>
      <c r="C183" s="643" t="s">
        <v>4461</v>
      </c>
      <c r="D183" s="643"/>
    </row>
    <row r="184" ht="15" spans="1:4">
      <c r="A184" t="s">
        <v>4431</v>
      </c>
      <c r="B184" s="642" t="s">
        <v>4462</v>
      </c>
      <c r="C184" s="643" t="s">
        <v>4463</v>
      </c>
      <c r="D184" s="643"/>
    </row>
    <row r="185" ht="15" spans="1:4">
      <c r="A185" t="s">
        <v>4431</v>
      </c>
      <c r="B185" s="642" t="s">
        <v>4464</v>
      </c>
      <c r="C185" s="643" t="s">
        <v>4465</v>
      </c>
      <c r="D185" s="643"/>
    </row>
    <row r="186" ht="15" spans="1:4">
      <c r="A186" t="s">
        <v>4431</v>
      </c>
      <c r="B186" s="642" t="s">
        <v>4466</v>
      </c>
      <c r="C186" s="643" t="s">
        <v>4467</v>
      </c>
      <c r="D186" s="643"/>
    </row>
    <row r="187" ht="15" spans="1:4">
      <c r="A187" t="s">
        <v>4431</v>
      </c>
      <c r="B187" s="642" t="s">
        <v>4468</v>
      </c>
      <c r="C187" s="643" t="s">
        <v>4469</v>
      </c>
      <c r="D187" s="643"/>
    </row>
    <row r="188" ht="15" spans="1:4">
      <c r="A188" t="s">
        <v>4431</v>
      </c>
      <c r="B188" s="642" t="s">
        <v>4470</v>
      </c>
      <c r="C188" s="643" t="s">
        <v>4471</v>
      </c>
      <c r="D188" s="643"/>
    </row>
    <row r="189" ht="15" spans="1:4">
      <c r="A189" t="s">
        <v>4431</v>
      </c>
      <c r="B189" s="642" t="s">
        <v>4472</v>
      </c>
      <c r="C189" s="643" t="s">
        <v>4473</v>
      </c>
      <c r="D189" s="643"/>
    </row>
    <row r="190" ht="15" spans="1:4">
      <c r="A190" t="s">
        <v>4431</v>
      </c>
      <c r="B190" s="642" t="s">
        <v>4474</v>
      </c>
      <c r="C190" s="643" t="s">
        <v>4475</v>
      </c>
      <c r="D190" s="643"/>
    </row>
    <row r="191" ht="15" spans="1:4">
      <c r="A191" t="s">
        <v>4431</v>
      </c>
      <c r="B191" s="642" t="s">
        <v>4476</v>
      </c>
      <c r="C191" s="643" t="s">
        <v>4477</v>
      </c>
      <c r="D191" s="643"/>
    </row>
    <row r="192" ht="15" spans="1:4">
      <c r="A192" t="s">
        <v>4431</v>
      </c>
      <c r="B192" s="642" t="s">
        <v>4478</v>
      </c>
      <c r="C192" s="643" t="s">
        <v>4479</v>
      </c>
      <c r="D192" s="643"/>
    </row>
    <row r="193" ht="15" spans="1:4">
      <c r="A193" t="s">
        <v>4431</v>
      </c>
      <c r="B193" s="642" t="s">
        <v>4480</v>
      </c>
      <c r="C193" s="643" t="s">
        <v>4481</v>
      </c>
      <c r="D193" s="643"/>
    </row>
    <row r="194" ht="15" spans="1:4">
      <c r="A194" t="s">
        <v>4431</v>
      </c>
      <c r="B194" s="642" t="s">
        <v>4482</v>
      </c>
      <c r="C194" s="643" t="s">
        <v>4483</v>
      </c>
      <c r="D194" s="643"/>
    </row>
    <row r="195" ht="15" spans="1:4">
      <c r="A195" t="s">
        <v>4431</v>
      </c>
      <c r="B195" s="642" t="s">
        <v>4484</v>
      </c>
      <c r="C195" s="643" t="s">
        <v>4485</v>
      </c>
      <c r="D195" s="643"/>
    </row>
    <row r="196" ht="15" spans="1:4">
      <c r="A196" t="s">
        <v>4431</v>
      </c>
      <c r="B196" s="642" t="s">
        <v>4486</v>
      </c>
      <c r="C196" s="643" t="s">
        <v>4487</v>
      </c>
      <c r="D196" s="643"/>
    </row>
    <row r="197" ht="15" spans="1:4">
      <c r="A197" t="s">
        <v>4431</v>
      </c>
      <c r="B197" s="642" t="s">
        <v>4488</v>
      </c>
      <c r="C197" s="643" t="s">
        <v>4489</v>
      </c>
      <c r="D197" s="643"/>
    </row>
    <row r="198" ht="15" spans="1:4">
      <c r="A198" t="s">
        <v>4431</v>
      </c>
      <c r="B198" s="642" t="s">
        <v>4490</v>
      </c>
      <c r="C198" s="643" t="s">
        <v>4491</v>
      </c>
      <c r="D198" s="643"/>
    </row>
    <row r="199" ht="15" spans="1:4">
      <c r="A199" t="s">
        <v>4431</v>
      </c>
      <c r="B199" s="642" t="s">
        <v>4492</v>
      </c>
      <c r="C199" s="643" t="s">
        <v>4493</v>
      </c>
      <c r="D199" s="643"/>
    </row>
    <row r="200" ht="15" spans="1:4">
      <c r="A200" t="s">
        <v>4431</v>
      </c>
      <c r="B200" s="642" t="s">
        <v>4494</v>
      </c>
      <c r="C200" s="643" t="s">
        <v>4495</v>
      </c>
      <c r="D200" s="643"/>
    </row>
    <row r="201" ht="15" spans="1:4">
      <c r="A201" t="s">
        <v>388</v>
      </c>
      <c r="B201" s="642" t="s">
        <v>4496</v>
      </c>
      <c r="C201" s="643" t="s">
        <v>4497</v>
      </c>
      <c r="D201" s="643"/>
    </row>
    <row r="202" ht="15" spans="1:4">
      <c r="A202" t="s">
        <v>4431</v>
      </c>
      <c r="B202" s="642" t="s">
        <v>4498</v>
      </c>
      <c r="C202" s="643" t="s">
        <v>4499</v>
      </c>
      <c r="D202" s="643"/>
    </row>
    <row r="203" ht="15" spans="1:4">
      <c r="A203" t="s">
        <v>4431</v>
      </c>
      <c r="B203" s="642" t="s">
        <v>4500</v>
      </c>
      <c r="C203" s="643" t="s">
        <v>4501</v>
      </c>
      <c r="D203" s="643"/>
    </row>
    <row r="204" ht="15" spans="1:4">
      <c r="A204" t="s">
        <v>4431</v>
      </c>
      <c r="B204" s="642" t="s">
        <v>4502</v>
      </c>
      <c r="C204" s="643" t="s">
        <v>4503</v>
      </c>
      <c r="D204" s="643"/>
    </row>
    <row r="205" ht="15" spans="1:4">
      <c r="A205" t="s">
        <v>4504</v>
      </c>
      <c r="B205" s="642" t="s">
        <v>4505</v>
      </c>
      <c r="C205" s="643" t="s">
        <v>4506</v>
      </c>
      <c r="D205" s="643"/>
    </row>
    <row r="206" ht="15" spans="1:4">
      <c r="A206" t="s">
        <v>4504</v>
      </c>
      <c r="B206" s="642" t="s">
        <v>4507</v>
      </c>
      <c r="C206" s="643" t="s">
        <v>4508</v>
      </c>
      <c r="D206" s="643"/>
    </row>
    <row r="207" ht="15" spans="1:4">
      <c r="A207" t="s">
        <v>4504</v>
      </c>
      <c r="B207" s="642" t="s">
        <v>4509</v>
      </c>
      <c r="C207" s="643" t="s">
        <v>4510</v>
      </c>
      <c r="D207" s="643"/>
    </row>
    <row r="208" ht="15" spans="1:4">
      <c r="A208" t="s">
        <v>4504</v>
      </c>
      <c r="B208" s="642" t="s">
        <v>4511</v>
      </c>
      <c r="C208" s="643" t="s">
        <v>4512</v>
      </c>
      <c r="D208" s="643"/>
    </row>
    <row r="209" ht="15" spans="1:4">
      <c r="A209" t="s">
        <v>760</v>
      </c>
      <c r="B209" s="642" t="s">
        <v>4513</v>
      </c>
      <c r="C209" s="643" t="s">
        <v>4514</v>
      </c>
      <c r="D209" s="643"/>
    </row>
    <row r="210" ht="15" spans="1:4">
      <c r="A210" t="s">
        <v>760</v>
      </c>
      <c r="B210" s="642" t="s">
        <v>4515</v>
      </c>
      <c r="C210" s="643" t="s">
        <v>4516</v>
      </c>
      <c r="D210" s="643"/>
    </row>
    <row r="211" ht="15" spans="1:4">
      <c r="A211" t="s">
        <v>704</v>
      </c>
      <c r="B211" s="642" t="s">
        <v>4517</v>
      </c>
      <c r="C211" s="643" t="s">
        <v>4518</v>
      </c>
      <c r="D211" s="643"/>
    </row>
    <row r="212" ht="15" spans="1:4">
      <c r="A212" t="s">
        <v>704</v>
      </c>
      <c r="B212" s="642" t="s">
        <v>4519</v>
      </c>
      <c r="C212" s="643" t="s">
        <v>4520</v>
      </c>
      <c r="D212" s="643"/>
    </row>
    <row r="213" ht="15" spans="1:4">
      <c r="A213" t="s">
        <v>567</v>
      </c>
      <c r="B213" s="642" t="s">
        <v>4521</v>
      </c>
      <c r="C213" s="643" t="s">
        <v>4522</v>
      </c>
      <c r="D213" s="643"/>
    </row>
    <row r="214" ht="15" spans="1:4">
      <c r="A214" t="s">
        <v>567</v>
      </c>
      <c r="B214" s="642" t="s">
        <v>4523</v>
      </c>
      <c r="C214" s="643" t="s">
        <v>4524</v>
      </c>
      <c r="D214" s="643"/>
    </row>
    <row r="215" ht="15" spans="1:4">
      <c r="A215" t="s">
        <v>567</v>
      </c>
      <c r="B215" s="642" t="s">
        <v>4525</v>
      </c>
      <c r="C215" s="643" t="s">
        <v>4526</v>
      </c>
      <c r="D215" s="643"/>
    </row>
    <row r="216" ht="15" spans="1:4">
      <c r="A216" t="s">
        <v>567</v>
      </c>
      <c r="B216" s="642" t="s">
        <v>4527</v>
      </c>
      <c r="C216" s="643" t="s">
        <v>4528</v>
      </c>
      <c r="D216" s="643"/>
    </row>
    <row r="217" ht="15" spans="2:4">
      <c r="B217" s="642" t="s">
        <v>4529</v>
      </c>
      <c r="C217" s="643" t="s">
        <v>4530</v>
      </c>
      <c r="D217" s="643"/>
    </row>
    <row r="218" ht="15" spans="2:4">
      <c r="B218" s="642" t="s">
        <v>4531</v>
      </c>
      <c r="C218" s="643" t="s">
        <v>4532</v>
      </c>
      <c r="D218" s="643"/>
    </row>
    <row r="219" ht="15" spans="2:4">
      <c r="B219" s="642" t="s">
        <v>4533</v>
      </c>
      <c r="C219" s="643" t="s">
        <v>4534</v>
      </c>
      <c r="D219" s="643"/>
    </row>
    <row r="220" ht="15" spans="2:4">
      <c r="B220" s="642" t="s">
        <v>4535</v>
      </c>
      <c r="C220" s="643" t="s">
        <v>4536</v>
      </c>
      <c r="D220" s="643"/>
    </row>
    <row r="221" ht="15" spans="2:4">
      <c r="B221" s="642" t="s">
        <v>654</v>
      </c>
      <c r="C221" s="643" t="s">
        <v>4537</v>
      </c>
      <c r="D221" s="643"/>
    </row>
    <row r="222" ht="15" spans="2:4">
      <c r="B222" s="642" t="s">
        <v>4538</v>
      </c>
      <c r="C222" s="643" t="s">
        <v>4539</v>
      </c>
      <c r="D222" s="643"/>
    </row>
    <row r="223" ht="15" spans="2:4">
      <c r="B223" s="642" t="s">
        <v>4540</v>
      </c>
      <c r="C223" s="643" t="s">
        <v>4541</v>
      </c>
      <c r="D223" s="643"/>
    </row>
    <row r="224" ht="15" spans="2:4">
      <c r="B224" s="642" t="s">
        <v>4542</v>
      </c>
      <c r="C224" s="643" t="s">
        <v>4543</v>
      </c>
      <c r="D224" s="643"/>
    </row>
    <row r="225" ht="15" spans="2:4">
      <c r="B225" s="642" t="s">
        <v>4544</v>
      </c>
      <c r="C225" s="643" t="s">
        <v>4545</v>
      </c>
      <c r="D225" s="643"/>
    </row>
    <row r="226" ht="15" spans="2:4">
      <c r="B226" s="642" t="s">
        <v>4546</v>
      </c>
      <c r="C226" s="643" t="s">
        <v>4547</v>
      </c>
      <c r="D226" s="643"/>
    </row>
    <row r="227" ht="15" spans="2:4">
      <c r="B227" s="642" t="s">
        <v>4548</v>
      </c>
      <c r="C227" s="643" t="s">
        <v>4549</v>
      </c>
      <c r="D227" s="643"/>
    </row>
    <row r="228" ht="15" spans="2:4">
      <c r="B228" s="642" t="s">
        <v>4550</v>
      </c>
      <c r="C228" s="643" t="s">
        <v>4551</v>
      </c>
      <c r="D228" s="643"/>
    </row>
    <row r="229" ht="15" spans="2:4">
      <c r="B229" s="642" t="s">
        <v>4552</v>
      </c>
      <c r="C229" s="643" t="s">
        <v>4553</v>
      </c>
      <c r="D229" s="643"/>
    </row>
    <row r="230" ht="15" spans="2:4">
      <c r="B230" s="642" t="s">
        <v>4554</v>
      </c>
      <c r="C230" s="643" t="s">
        <v>4555</v>
      </c>
      <c r="D230" s="643"/>
    </row>
    <row r="231" ht="15" spans="2:4">
      <c r="B231" s="642" t="s">
        <v>4556</v>
      </c>
      <c r="C231" s="643" t="s">
        <v>4557</v>
      </c>
      <c r="D231" s="643"/>
    </row>
    <row r="232" ht="15" spans="2:4">
      <c r="B232" s="642" t="s">
        <v>4558</v>
      </c>
      <c r="C232" s="643" t="s">
        <v>4559</v>
      </c>
      <c r="D232" s="643"/>
    </row>
    <row r="233" ht="15" spans="2:4">
      <c r="B233" s="642" t="s">
        <v>4560</v>
      </c>
      <c r="C233" s="643" t="s">
        <v>4561</v>
      </c>
      <c r="D233" s="643"/>
    </row>
    <row r="234" ht="15" spans="2:4">
      <c r="B234" s="642" t="s">
        <v>4562</v>
      </c>
      <c r="C234" s="643" t="s">
        <v>4563</v>
      </c>
      <c r="D234" s="643"/>
    </row>
    <row r="235" ht="15" spans="2:4">
      <c r="B235" s="642" t="s">
        <v>4564</v>
      </c>
      <c r="C235" s="643" t="s">
        <v>4565</v>
      </c>
      <c r="D235" s="643"/>
    </row>
    <row r="236" ht="15" spans="2:4">
      <c r="B236" s="642" t="s">
        <v>4566</v>
      </c>
      <c r="C236" s="643" t="s">
        <v>4567</v>
      </c>
      <c r="D236" s="643"/>
    </row>
    <row r="237" ht="15" spans="1:4">
      <c r="A237" t="s">
        <v>636</v>
      </c>
      <c r="B237" s="642" t="s">
        <v>4568</v>
      </c>
      <c r="C237" s="643" t="s">
        <v>4569</v>
      </c>
      <c r="D237" s="643"/>
    </row>
    <row r="238" ht="15" spans="1:4">
      <c r="A238" t="s">
        <v>636</v>
      </c>
      <c r="B238" s="642" t="s">
        <v>4570</v>
      </c>
      <c r="C238" s="643" t="s">
        <v>4571</v>
      </c>
      <c r="D238" s="643"/>
    </row>
    <row r="239" ht="15" spans="1:4">
      <c r="A239" t="s">
        <v>636</v>
      </c>
      <c r="B239" s="642" t="s">
        <v>4572</v>
      </c>
      <c r="C239" s="643" t="s">
        <v>4573</v>
      </c>
      <c r="D239" s="643"/>
    </row>
    <row r="240" ht="15" spans="1:4">
      <c r="A240" t="s">
        <v>638</v>
      </c>
      <c r="B240" s="642" t="s">
        <v>4574</v>
      </c>
      <c r="C240" s="643" t="s">
        <v>4575</v>
      </c>
      <c r="D240" s="643"/>
    </row>
    <row r="241" ht="15" spans="1:4">
      <c r="A241" t="s">
        <v>638</v>
      </c>
      <c r="B241" s="642" t="s">
        <v>4576</v>
      </c>
      <c r="C241" s="643" t="s">
        <v>4577</v>
      </c>
      <c r="D241" s="643"/>
    </row>
    <row r="242" ht="15" spans="1:4">
      <c r="A242" t="s">
        <v>638</v>
      </c>
      <c r="B242" s="642" t="s">
        <v>4578</v>
      </c>
      <c r="C242" s="643" t="s">
        <v>4579</v>
      </c>
      <c r="D242" s="643"/>
    </row>
    <row r="243" ht="15" spans="1:4">
      <c r="A243" t="s">
        <v>760</v>
      </c>
      <c r="B243" s="642" t="s">
        <v>4580</v>
      </c>
      <c r="C243" s="643" t="s">
        <v>4581</v>
      </c>
      <c r="D243" s="643"/>
    </row>
    <row r="244" ht="15" spans="1:4">
      <c r="A244" t="s">
        <v>760</v>
      </c>
      <c r="B244" s="642" t="s">
        <v>4582</v>
      </c>
      <c r="C244" s="643" t="s">
        <v>4583</v>
      </c>
      <c r="D244" s="643"/>
    </row>
    <row r="245" ht="15" spans="1:4">
      <c r="A245" t="s">
        <v>760</v>
      </c>
      <c r="B245" s="642" t="s">
        <v>4584</v>
      </c>
      <c r="C245" s="643" t="s">
        <v>4585</v>
      </c>
      <c r="D245" s="643"/>
    </row>
    <row r="246" ht="15" spans="1:4">
      <c r="A246" t="s">
        <v>824</v>
      </c>
      <c r="B246" s="642" t="s">
        <v>4586</v>
      </c>
      <c r="C246" s="643" t="s">
        <v>4587</v>
      </c>
      <c r="D246" s="643"/>
    </row>
    <row r="247" ht="15" spans="1:4">
      <c r="A247" t="s">
        <v>824</v>
      </c>
      <c r="B247" s="642" t="s">
        <v>4588</v>
      </c>
      <c r="C247" s="643" t="s">
        <v>4589</v>
      </c>
      <c r="D247" s="643"/>
    </row>
    <row r="248" ht="15" spans="1:4">
      <c r="A248" t="s">
        <v>824</v>
      </c>
      <c r="B248" s="642" t="s">
        <v>4590</v>
      </c>
      <c r="C248" s="643" t="s">
        <v>4591</v>
      </c>
      <c r="D248" s="643"/>
    </row>
    <row r="249" ht="15" spans="1:4">
      <c r="A249" t="s">
        <v>704</v>
      </c>
      <c r="B249" s="642" t="s">
        <v>4592</v>
      </c>
      <c r="C249" s="643" t="s">
        <v>4593</v>
      </c>
      <c r="D249" s="643"/>
    </row>
    <row r="250" ht="15" spans="1:4">
      <c r="A250" t="s">
        <v>704</v>
      </c>
      <c r="B250" s="642" t="s">
        <v>4594</v>
      </c>
      <c r="C250" s="643" t="s">
        <v>4595</v>
      </c>
      <c r="D250" s="643"/>
    </row>
    <row r="251" ht="15" spans="1:4">
      <c r="A251" t="s">
        <v>704</v>
      </c>
      <c r="B251" s="642" t="s">
        <v>4596</v>
      </c>
      <c r="C251" s="643" t="s">
        <v>4597</v>
      </c>
      <c r="D251" s="643"/>
    </row>
    <row r="252" ht="15" spans="2:4">
      <c r="B252" s="642" t="s">
        <v>4598</v>
      </c>
      <c r="C252" s="643" t="s">
        <v>4599</v>
      </c>
      <c r="D252" s="643"/>
    </row>
    <row r="253" ht="15" spans="2:4">
      <c r="B253" s="642" t="s">
        <v>4600</v>
      </c>
      <c r="C253" s="643" t="s">
        <v>4601</v>
      </c>
      <c r="D253" s="643"/>
    </row>
    <row r="254" ht="15" spans="2:4">
      <c r="B254" s="642" t="s">
        <v>4602</v>
      </c>
      <c r="C254" s="643" t="s">
        <v>4603</v>
      </c>
      <c r="D254" s="643"/>
    </row>
    <row r="255" ht="15" spans="2:4">
      <c r="B255" s="642" t="s">
        <v>4604</v>
      </c>
      <c r="C255" s="643" t="s">
        <v>4605</v>
      </c>
      <c r="D255" s="643"/>
    </row>
    <row r="256" ht="15" spans="2:4">
      <c r="B256" s="642" t="s">
        <v>4606</v>
      </c>
      <c r="C256" s="643" t="s">
        <v>4607</v>
      </c>
      <c r="D256" s="643"/>
    </row>
    <row r="257" ht="15" spans="2:4">
      <c r="B257" s="642" t="s">
        <v>4608</v>
      </c>
      <c r="C257" s="643" t="s">
        <v>4609</v>
      </c>
      <c r="D257" s="643"/>
    </row>
    <row r="258" ht="15" spans="1:4">
      <c r="A258" t="s">
        <v>388</v>
      </c>
      <c r="B258" s="642" t="s">
        <v>4610</v>
      </c>
      <c r="C258" s="643" t="s">
        <v>4611</v>
      </c>
      <c r="D258" s="643"/>
    </row>
    <row r="259" ht="15" spans="2:4">
      <c r="B259" s="642" t="s">
        <v>4612</v>
      </c>
      <c r="C259" s="643" t="s">
        <v>4613</v>
      </c>
      <c r="D259" s="643"/>
    </row>
    <row r="260" ht="15" spans="2:4">
      <c r="B260" s="642" t="s">
        <v>4614</v>
      </c>
      <c r="C260" s="643" t="s">
        <v>4615</v>
      </c>
      <c r="D260" s="643"/>
    </row>
    <row r="261" ht="15" spans="1:4">
      <c r="A261" t="s">
        <v>4431</v>
      </c>
      <c r="B261" s="642" t="s">
        <v>4616</v>
      </c>
      <c r="C261" s="643" t="s">
        <v>4617</v>
      </c>
      <c r="D261" s="643"/>
    </row>
    <row r="262" ht="15" spans="1:4">
      <c r="A262" t="s">
        <v>4431</v>
      </c>
      <c r="B262" s="642" t="s">
        <v>4618</v>
      </c>
      <c r="C262" s="643" t="s">
        <v>4619</v>
      </c>
      <c r="D262" s="643"/>
    </row>
    <row r="263" ht="15" spans="1:4">
      <c r="A263" t="s">
        <v>4431</v>
      </c>
      <c r="B263" s="642" t="s">
        <v>4620</v>
      </c>
      <c r="C263" s="643" t="s">
        <v>4621</v>
      </c>
      <c r="D263" s="643"/>
    </row>
    <row r="264" ht="15" spans="1:4">
      <c r="A264" t="s">
        <v>4431</v>
      </c>
      <c r="B264" s="642" t="s">
        <v>4622</v>
      </c>
      <c r="C264" s="643" t="s">
        <v>4623</v>
      </c>
      <c r="D264" s="643"/>
    </row>
    <row r="265" ht="15" spans="1:4">
      <c r="A265" t="s">
        <v>4431</v>
      </c>
      <c r="B265" s="642" t="s">
        <v>4624</v>
      </c>
      <c r="C265" s="643" t="s">
        <v>4625</v>
      </c>
      <c r="D265" s="643"/>
    </row>
    <row r="266" ht="15" spans="1:4">
      <c r="A266" t="s">
        <v>4431</v>
      </c>
      <c r="B266" s="642" t="s">
        <v>4626</v>
      </c>
      <c r="C266" s="643" t="s">
        <v>4627</v>
      </c>
      <c r="D266" s="643"/>
    </row>
    <row r="267" ht="15" spans="1:4">
      <c r="A267" t="s">
        <v>4431</v>
      </c>
      <c r="B267" s="642" t="s">
        <v>4628</v>
      </c>
      <c r="C267" s="643" t="s">
        <v>4629</v>
      </c>
      <c r="D267" s="643"/>
    </row>
    <row r="268" ht="15" spans="1:4">
      <c r="A268" t="s">
        <v>4431</v>
      </c>
      <c r="B268" s="642" t="s">
        <v>4630</v>
      </c>
      <c r="C268" s="643" t="s">
        <v>4631</v>
      </c>
      <c r="D268" s="643"/>
    </row>
    <row r="269" ht="15" spans="1:4">
      <c r="A269" t="s">
        <v>4632</v>
      </c>
      <c r="B269" s="642" t="s">
        <v>4633</v>
      </c>
      <c r="C269" s="643" t="s">
        <v>4634</v>
      </c>
      <c r="D269" s="643"/>
    </row>
    <row r="270" ht="15" spans="1:4">
      <c r="A270" t="s">
        <v>4632</v>
      </c>
      <c r="B270" s="642" t="s">
        <v>4635</v>
      </c>
      <c r="C270" s="643" t="s">
        <v>4636</v>
      </c>
      <c r="D270" s="643"/>
    </row>
    <row r="271" ht="15" spans="1:4">
      <c r="A271" t="s">
        <v>4632</v>
      </c>
      <c r="B271" s="642" t="s">
        <v>4637</v>
      </c>
      <c r="C271" s="643" t="s">
        <v>4638</v>
      </c>
      <c r="D271" s="643"/>
    </row>
    <row r="272" ht="15" spans="1:4">
      <c r="A272" t="s">
        <v>4632</v>
      </c>
      <c r="B272" s="642" t="s">
        <v>4639</v>
      </c>
      <c r="C272" s="643" t="s">
        <v>4640</v>
      </c>
      <c r="D272" s="643"/>
    </row>
    <row r="273" ht="15" spans="1:4">
      <c r="A273" t="s">
        <v>4632</v>
      </c>
      <c r="B273" s="642" t="s">
        <v>4641</v>
      </c>
      <c r="C273" s="643" t="s">
        <v>4642</v>
      </c>
      <c r="D273" s="643"/>
    </row>
    <row r="274" ht="15" spans="1:4">
      <c r="A274" t="s">
        <v>4632</v>
      </c>
      <c r="B274" s="642" t="s">
        <v>4643</v>
      </c>
      <c r="C274" s="643" t="s">
        <v>4644</v>
      </c>
      <c r="D274" s="643"/>
    </row>
    <row r="275" ht="15" spans="1:4">
      <c r="A275" t="s">
        <v>4632</v>
      </c>
      <c r="B275" s="642" t="s">
        <v>4645</v>
      </c>
      <c r="C275" s="643" t="s">
        <v>4646</v>
      </c>
      <c r="D275" s="643"/>
    </row>
    <row r="276" ht="15" spans="1:4">
      <c r="A276" t="s">
        <v>4632</v>
      </c>
      <c r="B276" s="642" t="s">
        <v>4647</v>
      </c>
      <c r="C276" s="643" t="s">
        <v>4648</v>
      </c>
      <c r="D276" s="643"/>
    </row>
    <row r="277" ht="15" spans="1:4">
      <c r="A277" t="s">
        <v>4632</v>
      </c>
      <c r="B277" s="642" t="s">
        <v>4649</v>
      </c>
      <c r="C277" s="643" t="s">
        <v>4650</v>
      </c>
      <c r="D277" s="643"/>
    </row>
    <row r="278" ht="15" spans="1:4">
      <c r="A278" t="s">
        <v>4632</v>
      </c>
      <c r="B278" s="642" t="s">
        <v>4651</v>
      </c>
      <c r="C278" s="643" t="s">
        <v>4652</v>
      </c>
      <c r="D278" s="643"/>
    </row>
    <row r="279" ht="15" spans="1:4">
      <c r="A279" t="s">
        <v>4632</v>
      </c>
      <c r="B279" s="642" t="s">
        <v>4653</v>
      </c>
      <c r="C279" s="643" t="s">
        <v>4654</v>
      </c>
      <c r="D279" s="643"/>
    </row>
    <row r="280" ht="15" spans="1:4">
      <c r="A280" t="s">
        <v>4632</v>
      </c>
      <c r="B280" s="642" t="s">
        <v>4655</v>
      </c>
      <c r="C280" s="643" t="s">
        <v>4656</v>
      </c>
      <c r="D280" s="643"/>
    </row>
    <row r="281" ht="15" spans="1:4">
      <c r="A281" t="s">
        <v>4632</v>
      </c>
      <c r="B281" s="642" t="s">
        <v>4657</v>
      </c>
      <c r="C281" s="643" t="s">
        <v>4658</v>
      </c>
      <c r="D281" s="643"/>
    </row>
    <row r="282" ht="15" spans="1:4">
      <c r="A282" t="s">
        <v>4632</v>
      </c>
      <c r="B282" s="642" t="s">
        <v>4639</v>
      </c>
      <c r="C282" s="643" t="s">
        <v>4659</v>
      </c>
      <c r="D282" s="643"/>
    </row>
    <row r="283" ht="15" spans="1:4">
      <c r="A283" t="s">
        <v>4632</v>
      </c>
      <c r="B283" s="642" t="s">
        <v>4641</v>
      </c>
      <c r="C283" s="643" t="s">
        <v>4660</v>
      </c>
      <c r="D283" s="643"/>
    </row>
    <row r="284" ht="15" spans="1:4">
      <c r="A284" t="s">
        <v>4632</v>
      </c>
      <c r="B284" s="642" t="s">
        <v>4643</v>
      </c>
      <c r="C284" s="643" t="s">
        <v>4661</v>
      </c>
      <c r="D284" s="643"/>
    </row>
    <row r="285" ht="15" spans="1:4">
      <c r="A285" t="s">
        <v>4632</v>
      </c>
      <c r="B285" s="642" t="s">
        <v>4645</v>
      </c>
      <c r="C285" s="643" t="s">
        <v>4662</v>
      </c>
      <c r="D285" s="643"/>
    </row>
    <row r="286" ht="15" spans="2:4">
      <c r="B286" s="642" t="s">
        <v>4663</v>
      </c>
      <c r="C286" s="643" t="s">
        <v>4664</v>
      </c>
      <c r="D286" s="643"/>
    </row>
    <row r="287" ht="15" spans="2:4">
      <c r="B287" s="642" t="s">
        <v>4665</v>
      </c>
      <c r="C287" s="643" t="s">
        <v>4666</v>
      </c>
      <c r="D287" s="643"/>
    </row>
    <row r="288" ht="15" spans="2:4">
      <c r="B288" s="642" t="s">
        <v>4525</v>
      </c>
      <c r="C288" s="643" t="s">
        <v>4667</v>
      </c>
      <c r="D288" s="643"/>
    </row>
    <row r="289" ht="15" spans="1:4">
      <c r="A289" t="s">
        <v>4668</v>
      </c>
      <c r="B289" s="642" t="s">
        <v>4669</v>
      </c>
      <c r="C289" s="643" t="s">
        <v>4670</v>
      </c>
      <c r="D289" s="643"/>
    </row>
    <row r="290" ht="15" spans="1:4">
      <c r="A290" t="s">
        <v>4668</v>
      </c>
      <c r="B290" s="642" t="s">
        <v>4671</v>
      </c>
      <c r="C290" s="643" t="s">
        <v>4672</v>
      </c>
      <c r="D290" s="643"/>
    </row>
    <row r="291" ht="15" spans="1:4">
      <c r="A291" t="s">
        <v>4668</v>
      </c>
      <c r="B291" s="642" t="s">
        <v>4673</v>
      </c>
      <c r="C291" s="643" t="s">
        <v>4674</v>
      </c>
      <c r="D291" s="643"/>
    </row>
    <row r="292" ht="15" spans="1:4">
      <c r="A292" t="s">
        <v>4668</v>
      </c>
      <c r="B292" s="642" t="s">
        <v>4675</v>
      </c>
      <c r="C292" s="643" t="s">
        <v>4676</v>
      </c>
      <c r="D292" s="643"/>
    </row>
    <row r="293" ht="15" spans="1:4">
      <c r="A293" t="s">
        <v>4677</v>
      </c>
      <c r="B293" s="642" t="s">
        <v>4678</v>
      </c>
      <c r="C293" s="643" t="s">
        <v>4679</v>
      </c>
      <c r="D293" s="643"/>
    </row>
    <row r="294" ht="15" spans="1:4">
      <c r="A294" t="s">
        <v>4680</v>
      </c>
      <c r="B294" s="642" t="s">
        <v>4681</v>
      </c>
      <c r="C294" s="643" t="s">
        <v>4682</v>
      </c>
      <c r="D294" s="643"/>
    </row>
    <row r="295" ht="15" spans="2:4">
      <c r="B295" s="642" t="s">
        <v>4683</v>
      </c>
      <c r="C295" s="643" t="s">
        <v>4684</v>
      </c>
      <c r="D295" s="643"/>
    </row>
    <row r="296" ht="15" spans="2:4">
      <c r="B296" s="642" t="s">
        <v>4685</v>
      </c>
      <c r="C296" s="643" t="s">
        <v>4686</v>
      </c>
      <c r="D296" s="643"/>
    </row>
    <row r="297" ht="15" spans="2:4">
      <c r="B297" s="642" t="s">
        <v>4687</v>
      </c>
      <c r="C297" s="643" t="s">
        <v>4688</v>
      </c>
      <c r="D297" s="643"/>
    </row>
    <row r="298" ht="15" spans="2:4">
      <c r="B298" s="642" t="s">
        <v>4689</v>
      </c>
      <c r="C298" s="643" t="s">
        <v>4690</v>
      </c>
      <c r="D298" s="643"/>
    </row>
    <row r="299" ht="15" spans="2:4">
      <c r="B299" s="642" t="s">
        <v>4691</v>
      </c>
      <c r="C299" s="643" t="s">
        <v>4692</v>
      </c>
      <c r="D299" s="643"/>
    </row>
    <row r="300" ht="15" spans="1:4">
      <c r="A300" t="s">
        <v>378</v>
      </c>
      <c r="B300" s="642" t="s">
        <v>4693</v>
      </c>
      <c r="C300" s="643" t="s">
        <v>4694</v>
      </c>
      <c r="D300" s="643"/>
    </row>
    <row r="301" ht="15" spans="1:4">
      <c r="A301" t="s">
        <v>378</v>
      </c>
      <c r="B301" s="642" t="s">
        <v>4695</v>
      </c>
      <c r="C301" s="643" t="s">
        <v>4696</v>
      </c>
      <c r="D301" s="643"/>
    </row>
    <row r="302" ht="15" spans="1:4">
      <c r="A302" t="s">
        <v>378</v>
      </c>
      <c r="B302" s="642" t="s">
        <v>4697</v>
      </c>
      <c r="C302" s="643" t="s">
        <v>4698</v>
      </c>
      <c r="D302" s="643"/>
    </row>
    <row r="303" ht="15" spans="1:4">
      <c r="A303" t="s">
        <v>378</v>
      </c>
      <c r="B303" s="642" t="s">
        <v>4699</v>
      </c>
      <c r="C303" s="643" t="s">
        <v>4700</v>
      </c>
      <c r="D303" s="643"/>
    </row>
    <row r="304" ht="15" spans="1:4">
      <c r="A304" t="s">
        <v>4701</v>
      </c>
      <c r="B304" s="642" t="s">
        <v>4702</v>
      </c>
      <c r="C304" s="643" t="s">
        <v>4703</v>
      </c>
      <c r="D304" s="643"/>
    </row>
    <row r="305" ht="15" spans="1:4">
      <c r="A305" t="s">
        <v>4701</v>
      </c>
      <c r="B305" s="642" t="s">
        <v>4704</v>
      </c>
      <c r="C305" s="643" t="s">
        <v>4705</v>
      </c>
      <c r="D305" s="643"/>
    </row>
    <row r="306" ht="15" spans="1:4">
      <c r="A306" t="s">
        <v>4701</v>
      </c>
      <c r="B306" s="642" t="s">
        <v>4706</v>
      </c>
      <c r="C306" s="643" t="s">
        <v>4707</v>
      </c>
      <c r="D306" s="643"/>
    </row>
    <row r="307" ht="15" spans="1:4">
      <c r="A307" t="s">
        <v>4701</v>
      </c>
      <c r="B307" s="642" t="s">
        <v>4708</v>
      </c>
      <c r="C307" s="643" t="s">
        <v>4709</v>
      </c>
      <c r="D307" s="643"/>
    </row>
    <row r="308" ht="15" spans="1:4">
      <c r="A308" t="s">
        <v>4701</v>
      </c>
      <c r="B308" s="642" t="s">
        <v>4341</v>
      </c>
      <c r="C308" s="643" t="s">
        <v>4710</v>
      </c>
      <c r="D308" s="643"/>
    </row>
    <row r="309" ht="15" spans="1:4">
      <c r="A309" t="s">
        <v>4701</v>
      </c>
      <c r="B309" s="642" t="s">
        <v>4711</v>
      </c>
      <c r="C309" s="643" t="s">
        <v>4712</v>
      </c>
      <c r="D309" s="643"/>
    </row>
    <row r="310" ht="15" spans="1:4">
      <c r="A310" t="s">
        <v>4701</v>
      </c>
      <c r="B310" s="642" t="s">
        <v>4713</v>
      </c>
      <c r="C310" s="643" t="s">
        <v>4714</v>
      </c>
      <c r="D310" s="643"/>
    </row>
    <row r="311" ht="15" spans="1:4">
      <c r="A311" t="s">
        <v>4701</v>
      </c>
      <c r="B311" s="642" t="s">
        <v>4715</v>
      </c>
      <c r="C311" s="643" t="s">
        <v>4716</v>
      </c>
      <c r="D311" s="643"/>
    </row>
    <row r="312" ht="15" spans="1:4">
      <c r="A312" t="s">
        <v>1220</v>
      </c>
      <c r="B312" s="642" t="s">
        <v>4717</v>
      </c>
      <c r="C312" s="643" t="s">
        <v>4718</v>
      </c>
      <c r="D312" s="643"/>
    </row>
    <row r="313" ht="15" spans="1:4">
      <c r="A313" t="s">
        <v>1220</v>
      </c>
      <c r="B313" s="642" t="s">
        <v>4719</v>
      </c>
      <c r="C313" s="643" t="s">
        <v>4720</v>
      </c>
      <c r="D313" s="643"/>
    </row>
    <row r="314" ht="15" spans="1:4">
      <c r="A314" t="s">
        <v>1220</v>
      </c>
      <c r="B314" s="642" t="s">
        <v>4721</v>
      </c>
      <c r="C314" s="643" t="s">
        <v>4722</v>
      </c>
      <c r="D314" s="643"/>
    </row>
    <row r="315" ht="15" spans="1:4">
      <c r="A315" t="s">
        <v>1220</v>
      </c>
      <c r="B315" s="642" t="s">
        <v>4723</v>
      </c>
      <c r="C315" s="643" t="s">
        <v>4724</v>
      </c>
      <c r="D315" s="643"/>
    </row>
    <row r="316" ht="15" spans="1:4">
      <c r="A316" t="s">
        <v>1220</v>
      </c>
      <c r="B316" s="642" t="s">
        <v>4725</v>
      </c>
      <c r="C316" s="643" t="s">
        <v>4726</v>
      </c>
      <c r="D316" s="643"/>
    </row>
    <row r="317" ht="15" spans="1:4">
      <c r="A317" t="s">
        <v>1220</v>
      </c>
      <c r="B317" s="642" t="s">
        <v>4727</v>
      </c>
      <c r="C317" s="643" t="s">
        <v>4728</v>
      </c>
      <c r="D317" s="643"/>
    </row>
    <row r="318" ht="15" spans="1:4">
      <c r="A318" t="s">
        <v>1220</v>
      </c>
      <c r="B318" s="642" t="s">
        <v>4729</v>
      </c>
      <c r="C318" s="643" t="s">
        <v>4730</v>
      </c>
      <c r="D318" s="643"/>
    </row>
    <row r="319" ht="15" spans="1:4">
      <c r="A319" t="s">
        <v>1220</v>
      </c>
      <c r="B319" s="642" t="s">
        <v>4731</v>
      </c>
      <c r="C319" s="643" t="s">
        <v>4732</v>
      </c>
      <c r="D319" s="643"/>
    </row>
    <row r="320" ht="15" spans="1:4">
      <c r="A320" t="s">
        <v>1220</v>
      </c>
      <c r="B320" s="642" t="s">
        <v>4733</v>
      </c>
      <c r="C320" s="643" t="s">
        <v>4734</v>
      </c>
      <c r="D320" s="643"/>
    </row>
    <row r="321" ht="15" spans="1:4">
      <c r="A321" t="s">
        <v>1220</v>
      </c>
      <c r="B321" s="642" t="s">
        <v>4735</v>
      </c>
      <c r="C321" s="643" t="s">
        <v>4736</v>
      </c>
      <c r="D321" s="643"/>
    </row>
    <row r="322" ht="15" spans="1:4">
      <c r="A322" t="s">
        <v>1220</v>
      </c>
      <c r="B322" s="642" t="s">
        <v>4737</v>
      </c>
      <c r="C322" s="643" t="s">
        <v>4738</v>
      </c>
      <c r="D322" s="643"/>
    </row>
    <row r="323" ht="15" spans="1:4">
      <c r="A323" t="s">
        <v>1220</v>
      </c>
      <c r="B323" s="642" t="s">
        <v>4739</v>
      </c>
      <c r="C323" s="643" t="s">
        <v>4740</v>
      </c>
      <c r="D323" s="643"/>
    </row>
    <row r="324" ht="15" spans="1:4">
      <c r="A324" t="s">
        <v>1220</v>
      </c>
      <c r="B324" s="642" t="s">
        <v>4741</v>
      </c>
      <c r="C324" s="643" t="s">
        <v>4742</v>
      </c>
      <c r="D324" s="643"/>
    </row>
    <row r="325" ht="15" spans="1:4">
      <c r="A325" t="s">
        <v>1220</v>
      </c>
      <c r="B325" s="642" t="s">
        <v>4743</v>
      </c>
      <c r="C325" s="643" t="s">
        <v>4744</v>
      </c>
      <c r="D325" s="643"/>
    </row>
    <row r="326" ht="15" spans="1:4">
      <c r="A326" t="s">
        <v>1220</v>
      </c>
      <c r="B326" s="642" t="s">
        <v>4745</v>
      </c>
      <c r="C326" s="643" t="s">
        <v>4746</v>
      </c>
      <c r="D326" s="643"/>
    </row>
    <row r="327" ht="15" spans="1:4">
      <c r="A327" t="s">
        <v>1220</v>
      </c>
      <c r="B327" s="642" t="s">
        <v>4747</v>
      </c>
      <c r="C327" s="643" t="s">
        <v>4748</v>
      </c>
      <c r="D327" s="643"/>
    </row>
    <row r="328" ht="15" spans="1:4">
      <c r="A328" t="s">
        <v>1220</v>
      </c>
      <c r="B328" s="642" t="s">
        <v>4749</v>
      </c>
      <c r="C328" s="643" t="s">
        <v>4750</v>
      </c>
      <c r="D328" s="643"/>
    </row>
    <row r="329" ht="15" spans="1:4">
      <c r="A329" t="s">
        <v>1220</v>
      </c>
      <c r="B329" s="642" t="s">
        <v>4751</v>
      </c>
      <c r="C329" s="643" t="s">
        <v>4752</v>
      </c>
      <c r="D329" s="643"/>
    </row>
    <row r="330" ht="15" spans="1:4">
      <c r="A330" t="s">
        <v>1220</v>
      </c>
      <c r="B330" s="642" t="s">
        <v>4753</v>
      </c>
      <c r="C330" s="643" t="s">
        <v>4754</v>
      </c>
      <c r="D330" s="643"/>
    </row>
    <row r="331" ht="15" spans="1:4">
      <c r="A331" t="s">
        <v>1220</v>
      </c>
      <c r="B331" s="642" t="s">
        <v>4755</v>
      </c>
      <c r="C331" s="643" t="s">
        <v>4756</v>
      </c>
      <c r="D331" s="643"/>
    </row>
    <row r="332" ht="15" spans="1:4">
      <c r="A332" t="s">
        <v>1220</v>
      </c>
      <c r="B332" s="642" t="s">
        <v>4757</v>
      </c>
      <c r="C332" s="643" t="s">
        <v>4758</v>
      </c>
      <c r="D332" s="643"/>
    </row>
    <row r="333" ht="15" spans="1:4">
      <c r="A333" t="s">
        <v>1220</v>
      </c>
      <c r="B333" s="642" t="s">
        <v>4759</v>
      </c>
      <c r="C333" s="643" t="s">
        <v>4760</v>
      </c>
      <c r="D333" s="643"/>
    </row>
    <row r="334" ht="15" spans="1:4">
      <c r="A334" t="s">
        <v>1220</v>
      </c>
      <c r="B334" s="642" t="s">
        <v>4761</v>
      </c>
      <c r="C334" s="643" t="s">
        <v>4762</v>
      </c>
      <c r="D334" s="643"/>
    </row>
    <row r="335" ht="15" spans="1:4">
      <c r="A335" t="s">
        <v>1220</v>
      </c>
      <c r="B335" s="642" t="s">
        <v>4763</v>
      </c>
      <c r="C335" s="643" t="s">
        <v>4764</v>
      </c>
      <c r="D335" s="643"/>
    </row>
    <row r="336" ht="15" spans="1:4">
      <c r="A336" t="s">
        <v>1220</v>
      </c>
      <c r="B336" s="642" t="s">
        <v>4765</v>
      </c>
      <c r="C336" s="643" t="s">
        <v>4766</v>
      </c>
      <c r="D336" s="643"/>
    </row>
    <row r="337" ht="15" spans="1:4">
      <c r="A337" t="s">
        <v>1220</v>
      </c>
      <c r="B337" s="642" t="s">
        <v>4767</v>
      </c>
      <c r="C337" s="643" t="s">
        <v>4768</v>
      </c>
      <c r="D337" s="643"/>
    </row>
    <row r="338" ht="15" spans="1:4">
      <c r="A338" t="s">
        <v>1220</v>
      </c>
      <c r="B338" s="642" t="s">
        <v>4769</v>
      </c>
      <c r="C338" s="643" t="s">
        <v>4770</v>
      </c>
      <c r="D338" s="643"/>
    </row>
    <row r="339" ht="15" spans="1:4">
      <c r="A339" t="s">
        <v>1220</v>
      </c>
      <c r="B339" s="642" t="s">
        <v>4771</v>
      </c>
      <c r="C339" s="643" t="s">
        <v>4772</v>
      </c>
      <c r="D339" s="643"/>
    </row>
    <row r="340" ht="15" spans="1:4">
      <c r="A340" t="s">
        <v>1220</v>
      </c>
      <c r="B340" s="642" t="s">
        <v>4773</v>
      </c>
      <c r="C340" s="643" t="s">
        <v>4774</v>
      </c>
      <c r="D340" s="643"/>
    </row>
    <row r="341" ht="15" spans="1:4">
      <c r="A341" t="s">
        <v>1220</v>
      </c>
      <c r="B341" s="642" t="s">
        <v>4775</v>
      </c>
      <c r="C341" s="643" t="s">
        <v>4776</v>
      </c>
      <c r="D341" s="643"/>
    </row>
    <row r="342" ht="15" spans="1:4">
      <c r="A342" t="s">
        <v>1220</v>
      </c>
      <c r="B342" s="642" t="s">
        <v>4777</v>
      </c>
      <c r="C342" s="643" t="s">
        <v>4778</v>
      </c>
      <c r="D342" s="643"/>
    </row>
    <row r="343" ht="15" spans="1:4">
      <c r="A343" t="s">
        <v>1220</v>
      </c>
      <c r="B343" s="642" t="s">
        <v>4779</v>
      </c>
      <c r="C343" s="643" t="s">
        <v>4780</v>
      </c>
      <c r="D343" s="643"/>
    </row>
    <row r="344" ht="15" spans="1:4">
      <c r="A344" t="s">
        <v>1220</v>
      </c>
      <c r="B344" s="642" t="s">
        <v>4781</v>
      </c>
      <c r="C344" s="643" t="s">
        <v>4782</v>
      </c>
      <c r="D344" s="643"/>
    </row>
    <row r="345" ht="15" spans="1:4">
      <c r="A345" t="s">
        <v>1220</v>
      </c>
      <c r="B345" s="642" t="s">
        <v>4783</v>
      </c>
      <c r="C345" s="643" t="s">
        <v>4784</v>
      </c>
      <c r="D345" s="643"/>
    </row>
    <row r="346" ht="15" spans="1:4">
      <c r="A346" t="s">
        <v>1220</v>
      </c>
      <c r="B346" s="642" t="s">
        <v>4785</v>
      </c>
      <c r="C346" s="643" t="s">
        <v>4786</v>
      </c>
      <c r="D346" s="643"/>
    </row>
    <row r="347" ht="15" spans="1:4">
      <c r="A347" t="s">
        <v>1220</v>
      </c>
      <c r="B347" s="642" t="s">
        <v>4787</v>
      </c>
      <c r="C347" s="643" t="s">
        <v>4788</v>
      </c>
      <c r="D347" s="643"/>
    </row>
    <row r="348" ht="15" spans="1:4">
      <c r="A348" t="s">
        <v>1220</v>
      </c>
      <c r="B348" s="642" t="s">
        <v>4789</v>
      </c>
      <c r="C348" s="643" t="s">
        <v>4790</v>
      </c>
      <c r="D348" s="643"/>
    </row>
    <row r="349" ht="15" spans="1:4">
      <c r="A349" t="s">
        <v>1220</v>
      </c>
      <c r="B349" s="642" t="s">
        <v>4791</v>
      </c>
      <c r="C349" s="643" t="s">
        <v>4792</v>
      </c>
      <c r="D349" s="643"/>
    </row>
    <row r="350" ht="15" spans="1:4">
      <c r="A350" t="s">
        <v>4793</v>
      </c>
      <c r="B350" s="642" t="s">
        <v>4794</v>
      </c>
      <c r="C350" s="643" t="s">
        <v>4795</v>
      </c>
      <c r="D350" s="643"/>
    </row>
    <row r="351" ht="15" spans="1:4">
      <c r="A351" t="s">
        <v>4793</v>
      </c>
      <c r="B351" s="642" t="s">
        <v>4796</v>
      </c>
      <c r="C351" s="643" t="s">
        <v>4797</v>
      </c>
      <c r="D351" s="643"/>
    </row>
    <row r="352" ht="15" spans="1:4">
      <c r="A352" t="s">
        <v>4793</v>
      </c>
      <c r="B352" s="642" t="s">
        <v>4798</v>
      </c>
      <c r="C352" s="643" t="s">
        <v>4799</v>
      </c>
      <c r="D352" s="643"/>
    </row>
    <row r="353" ht="15" spans="1:4">
      <c r="A353" t="s">
        <v>4793</v>
      </c>
      <c r="B353" s="642" t="s">
        <v>4800</v>
      </c>
      <c r="C353" s="643" t="s">
        <v>4801</v>
      </c>
      <c r="D353" s="643"/>
    </row>
    <row r="354" ht="15" spans="1:4">
      <c r="A354" t="s">
        <v>4793</v>
      </c>
      <c r="B354" s="642" t="s">
        <v>4802</v>
      </c>
      <c r="C354" s="643" t="s">
        <v>4803</v>
      </c>
      <c r="D354" s="643"/>
    </row>
    <row r="355" ht="15" spans="1:4">
      <c r="A355" t="s">
        <v>4793</v>
      </c>
      <c r="B355" s="642" t="s">
        <v>4804</v>
      </c>
      <c r="C355" s="643" t="s">
        <v>4805</v>
      </c>
      <c r="D355" s="643"/>
    </row>
    <row r="356" ht="15" spans="1:4">
      <c r="A356" t="s">
        <v>4793</v>
      </c>
      <c r="B356" s="642" t="s">
        <v>4806</v>
      </c>
      <c r="C356" s="643" t="s">
        <v>4807</v>
      </c>
      <c r="D356" s="643"/>
    </row>
    <row r="357" ht="15" spans="1:4">
      <c r="A357" t="s">
        <v>4793</v>
      </c>
      <c r="B357" s="642" t="s">
        <v>4808</v>
      </c>
      <c r="C357" s="643" t="s">
        <v>4809</v>
      </c>
      <c r="D357" s="643"/>
    </row>
    <row r="358" ht="15" spans="1:4">
      <c r="A358" t="s">
        <v>4793</v>
      </c>
      <c r="B358" s="642" t="s">
        <v>4810</v>
      </c>
      <c r="C358" s="643" t="s">
        <v>4811</v>
      </c>
      <c r="D358" s="643"/>
    </row>
    <row r="359" ht="15" spans="1:4">
      <c r="A359" t="s">
        <v>4793</v>
      </c>
      <c r="B359" s="642" t="s">
        <v>4812</v>
      </c>
      <c r="C359" s="643" t="s">
        <v>4813</v>
      </c>
      <c r="D359" s="643"/>
    </row>
    <row r="360" ht="15" spans="1:4">
      <c r="A360" t="s">
        <v>4793</v>
      </c>
      <c r="B360" s="642" t="s">
        <v>4814</v>
      </c>
      <c r="C360" s="643" t="s">
        <v>4815</v>
      </c>
      <c r="D360" s="643"/>
    </row>
    <row r="361" ht="15" spans="1:4">
      <c r="A361" t="s">
        <v>4793</v>
      </c>
      <c r="B361" s="642" t="s">
        <v>4816</v>
      </c>
      <c r="C361" s="643" t="s">
        <v>4817</v>
      </c>
      <c r="D361" s="643"/>
    </row>
    <row r="362" ht="15" spans="1:4">
      <c r="A362" t="s">
        <v>4793</v>
      </c>
      <c r="B362" s="642" t="s">
        <v>4818</v>
      </c>
      <c r="C362" s="643" t="s">
        <v>4819</v>
      </c>
      <c r="D362" s="643"/>
    </row>
    <row r="363" ht="15" spans="1:4">
      <c r="A363" t="s">
        <v>4793</v>
      </c>
      <c r="B363" s="642" t="s">
        <v>4820</v>
      </c>
      <c r="C363" s="643" t="s">
        <v>4821</v>
      </c>
      <c r="D363" s="643"/>
    </row>
    <row r="364" ht="15" spans="1:4">
      <c r="A364" t="s">
        <v>4793</v>
      </c>
      <c r="B364" s="642" t="s">
        <v>4822</v>
      </c>
      <c r="C364" s="643" t="s">
        <v>4823</v>
      </c>
      <c r="D364" s="643"/>
    </row>
    <row r="365" ht="15" spans="1:4">
      <c r="A365" t="s">
        <v>4793</v>
      </c>
      <c r="B365" s="642" t="s">
        <v>4824</v>
      </c>
      <c r="C365" s="643" t="s">
        <v>4825</v>
      </c>
      <c r="D365" s="643"/>
    </row>
    <row r="366" ht="15" spans="1:4">
      <c r="A366" t="s">
        <v>4793</v>
      </c>
      <c r="B366" s="642" t="s">
        <v>4826</v>
      </c>
      <c r="C366" s="643" t="s">
        <v>4827</v>
      </c>
      <c r="D366" s="643"/>
    </row>
    <row r="367" ht="15" spans="1:4">
      <c r="A367" t="s">
        <v>4793</v>
      </c>
      <c r="B367" s="642" t="s">
        <v>4828</v>
      </c>
      <c r="C367" s="643" t="s">
        <v>4829</v>
      </c>
      <c r="D367" s="643"/>
    </row>
    <row r="368" ht="15" spans="1:4">
      <c r="A368" t="s">
        <v>4793</v>
      </c>
      <c r="B368" s="642" t="s">
        <v>4830</v>
      </c>
      <c r="C368" s="643" t="s">
        <v>4831</v>
      </c>
      <c r="D368" s="643"/>
    </row>
    <row r="369" ht="15" spans="1:4">
      <c r="A369" t="s">
        <v>4793</v>
      </c>
      <c r="B369" s="642" t="s">
        <v>4832</v>
      </c>
      <c r="C369" s="643" t="s">
        <v>4833</v>
      </c>
      <c r="D369" s="643"/>
    </row>
    <row r="370" ht="15" spans="1:4">
      <c r="A370" t="s">
        <v>4793</v>
      </c>
      <c r="B370" s="642" t="s">
        <v>4834</v>
      </c>
      <c r="C370" s="643" t="s">
        <v>4835</v>
      </c>
      <c r="D370" s="643"/>
    </row>
    <row r="371" ht="15" spans="1:4">
      <c r="A371" t="s">
        <v>4793</v>
      </c>
      <c r="B371" s="642" t="s">
        <v>4836</v>
      </c>
      <c r="C371" s="643" t="s">
        <v>4837</v>
      </c>
      <c r="D371" s="643"/>
    </row>
    <row r="372" ht="15" spans="1:4">
      <c r="A372" t="s">
        <v>4793</v>
      </c>
      <c r="B372" s="642" t="s">
        <v>4838</v>
      </c>
      <c r="C372" s="643" t="s">
        <v>4839</v>
      </c>
      <c r="D372" s="643"/>
    </row>
    <row r="373" ht="15" spans="1:4">
      <c r="A373" t="s">
        <v>4793</v>
      </c>
      <c r="B373" s="642" t="s">
        <v>4840</v>
      </c>
      <c r="C373" s="643" t="s">
        <v>4841</v>
      </c>
      <c r="D373" s="643"/>
    </row>
    <row r="374" ht="15" spans="1:4">
      <c r="A374" t="s">
        <v>4793</v>
      </c>
      <c r="B374" s="642" t="s">
        <v>4842</v>
      </c>
      <c r="C374" s="643" t="s">
        <v>4843</v>
      </c>
      <c r="D374" s="643"/>
    </row>
    <row r="375" ht="15" spans="1:4">
      <c r="A375" t="s">
        <v>4793</v>
      </c>
      <c r="B375" s="642" t="s">
        <v>4844</v>
      </c>
      <c r="C375" s="643" t="s">
        <v>4845</v>
      </c>
      <c r="D375" s="643"/>
    </row>
    <row r="376" ht="15" spans="1:4">
      <c r="A376" t="s">
        <v>4793</v>
      </c>
      <c r="B376" s="642" t="s">
        <v>4846</v>
      </c>
      <c r="C376" s="643" t="s">
        <v>4847</v>
      </c>
      <c r="D376" s="643"/>
    </row>
    <row r="377" ht="15" spans="1:4">
      <c r="A377" t="s">
        <v>4793</v>
      </c>
      <c r="B377" s="642" t="s">
        <v>4848</v>
      </c>
      <c r="C377" s="643" t="s">
        <v>4849</v>
      </c>
      <c r="D377" s="643"/>
    </row>
    <row r="378" ht="15" spans="1:4">
      <c r="A378" t="s">
        <v>4793</v>
      </c>
      <c r="B378" s="642" t="s">
        <v>4850</v>
      </c>
      <c r="C378" s="643" t="s">
        <v>4851</v>
      </c>
      <c r="D378" s="643"/>
    </row>
    <row r="379" ht="15" spans="1:4">
      <c r="A379" t="s">
        <v>4793</v>
      </c>
      <c r="B379" s="642" t="s">
        <v>4852</v>
      </c>
      <c r="C379" s="643" t="s">
        <v>4853</v>
      </c>
      <c r="D379" s="643"/>
    </row>
    <row r="380" ht="15" spans="1:4">
      <c r="A380" t="s">
        <v>4793</v>
      </c>
      <c r="B380" s="642" t="s">
        <v>4854</v>
      </c>
      <c r="C380" s="643" t="s">
        <v>4855</v>
      </c>
      <c r="D380" s="643"/>
    </row>
    <row r="381" ht="15" spans="1:4">
      <c r="A381" t="s">
        <v>4793</v>
      </c>
      <c r="B381" s="642" t="s">
        <v>4856</v>
      </c>
      <c r="C381" s="643" t="s">
        <v>4857</v>
      </c>
      <c r="D381" s="643"/>
    </row>
    <row r="382" ht="15" spans="1:4">
      <c r="A382" t="s">
        <v>4793</v>
      </c>
      <c r="B382" s="642" t="s">
        <v>4858</v>
      </c>
      <c r="C382" s="643" t="s">
        <v>4859</v>
      </c>
      <c r="D382" s="643"/>
    </row>
    <row r="383" ht="15" spans="1:4">
      <c r="A383" t="s">
        <v>4793</v>
      </c>
      <c r="B383" s="642" t="s">
        <v>4860</v>
      </c>
      <c r="C383" s="643" t="s">
        <v>4861</v>
      </c>
      <c r="D383" s="643"/>
    </row>
    <row r="384" ht="15" spans="1:4">
      <c r="A384" t="s">
        <v>4793</v>
      </c>
      <c r="B384" s="642" t="s">
        <v>4862</v>
      </c>
      <c r="C384" s="643" t="s">
        <v>4863</v>
      </c>
      <c r="D384" s="643"/>
    </row>
    <row r="385" ht="15" spans="1:4">
      <c r="A385" t="s">
        <v>4793</v>
      </c>
      <c r="B385" s="642" t="s">
        <v>4864</v>
      </c>
      <c r="C385" s="643" t="s">
        <v>4865</v>
      </c>
      <c r="D385" s="643"/>
    </row>
    <row r="386" ht="15" spans="1:4">
      <c r="A386" t="s">
        <v>4793</v>
      </c>
      <c r="B386" s="642" t="s">
        <v>4866</v>
      </c>
      <c r="C386" s="643" t="s">
        <v>4867</v>
      </c>
      <c r="D386" s="643"/>
    </row>
    <row r="387" ht="15" spans="1:4">
      <c r="A387" t="s">
        <v>4793</v>
      </c>
      <c r="B387" s="642" t="s">
        <v>4868</v>
      </c>
      <c r="C387" s="643" t="s">
        <v>4869</v>
      </c>
      <c r="D387" s="643"/>
    </row>
    <row r="388" ht="15" spans="1:4">
      <c r="A388" t="s">
        <v>4793</v>
      </c>
      <c r="B388" s="642" t="s">
        <v>4870</v>
      </c>
      <c r="C388" s="643" t="s">
        <v>4871</v>
      </c>
      <c r="D388" s="643"/>
    </row>
    <row r="389" ht="15" spans="1:4">
      <c r="A389" t="s">
        <v>4793</v>
      </c>
      <c r="B389" s="642" t="s">
        <v>4384</v>
      </c>
      <c r="C389" s="643" t="s">
        <v>4872</v>
      </c>
      <c r="D389" s="643"/>
    </row>
    <row r="390" ht="15" spans="1:4">
      <c r="A390" t="s">
        <v>4793</v>
      </c>
      <c r="B390" s="642" t="s">
        <v>4873</v>
      </c>
      <c r="C390" s="643" t="s">
        <v>4874</v>
      </c>
      <c r="D390" s="643"/>
    </row>
    <row r="391" ht="15" spans="1:4">
      <c r="A391" t="s">
        <v>4793</v>
      </c>
      <c r="B391" s="642" t="s">
        <v>4875</v>
      </c>
      <c r="C391" s="643" t="s">
        <v>4876</v>
      </c>
      <c r="D391" s="643"/>
    </row>
    <row r="392" ht="15" spans="1:4">
      <c r="A392" t="s">
        <v>4793</v>
      </c>
      <c r="B392" s="642" t="s">
        <v>4877</v>
      </c>
      <c r="C392" s="643" t="s">
        <v>4878</v>
      </c>
      <c r="D392" s="643"/>
    </row>
    <row r="393" ht="15" spans="1:4">
      <c r="A393" t="s">
        <v>4793</v>
      </c>
      <c r="B393" s="642" t="s">
        <v>4879</v>
      </c>
      <c r="C393" s="643" t="s">
        <v>4880</v>
      </c>
      <c r="D393" s="643"/>
    </row>
    <row r="394" ht="15" spans="1:4">
      <c r="A394" t="s">
        <v>4793</v>
      </c>
      <c r="B394" s="642" t="s">
        <v>4881</v>
      </c>
      <c r="C394" s="643" t="s">
        <v>4882</v>
      </c>
      <c r="D394" s="643"/>
    </row>
    <row r="395" ht="15" spans="1:4">
      <c r="A395" t="s">
        <v>4793</v>
      </c>
      <c r="B395" s="642" t="s">
        <v>4883</v>
      </c>
      <c r="C395" s="643" t="s">
        <v>4884</v>
      </c>
      <c r="D395" s="643"/>
    </row>
    <row r="396" ht="15" spans="1:4">
      <c r="A396" t="s">
        <v>4793</v>
      </c>
      <c r="B396" s="642" t="s">
        <v>4885</v>
      </c>
      <c r="C396" s="643" t="s">
        <v>4886</v>
      </c>
      <c r="D396" s="643"/>
    </row>
    <row r="397" ht="15" spans="1:4">
      <c r="A397" t="s">
        <v>4793</v>
      </c>
      <c r="B397" s="642" t="s">
        <v>4887</v>
      </c>
      <c r="C397" s="643" t="s">
        <v>4888</v>
      </c>
      <c r="D397" s="643"/>
    </row>
    <row r="398" ht="15" spans="1:4">
      <c r="A398" t="s">
        <v>4793</v>
      </c>
      <c r="B398" s="642" t="s">
        <v>4889</v>
      </c>
      <c r="C398" s="643" t="s">
        <v>4890</v>
      </c>
      <c r="D398" s="643"/>
    </row>
    <row r="399" ht="15" spans="1:4">
      <c r="A399" t="s">
        <v>4793</v>
      </c>
      <c r="B399" s="642" t="s">
        <v>4535</v>
      </c>
      <c r="C399" s="643" t="s">
        <v>4891</v>
      </c>
      <c r="D399" s="643"/>
    </row>
    <row r="400" ht="15" spans="1:4">
      <c r="A400" t="s">
        <v>4793</v>
      </c>
      <c r="B400" s="642" t="s">
        <v>4892</v>
      </c>
      <c r="C400" s="643" t="s">
        <v>4893</v>
      </c>
      <c r="D400" s="643"/>
    </row>
    <row r="401" ht="15" spans="1:4">
      <c r="A401" t="s">
        <v>4793</v>
      </c>
      <c r="B401" s="642" t="s">
        <v>4894</v>
      </c>
      <c r="C401" s="643" t="s">
        <v>4895</v>
      </c>
      <c r="D401" s="643"/>
    </row>
    <row r="402" ht="15" spans="1:4">
      <c r="A402" t="s">
        <v>4793</v>
      </c>
      <c r="B402" s="642" t="s">
        <v>4606</v>
      </c>
      <c r="C402" s="643" t="s">
        <v>4896</v>
      </c>
      <c r="D402" s="643"/>
    </row>
    <row r="403" ht="15" spans="1:4">
      <c r="A403" t="s">
        <v>4793</v>
      </c>
      <c r="B403" s="642" t="s">
        <v>4897</v>
      </c>
      <c r="C403" s="643" t="s">
        <v>4898</v>
      </c>
      <c r="D403" s="643"/>
    </row>
    <row r="404" ht="15" spans="1:4">
      <c r="A404" t="s">
        <v>4793</v>
      </c>
      <c r="B404" s="642" t="s">
        <v>4899</v>
      </c>
      <c r="C404" s="643" t="s">
        <v>4900</v>
      </c>
      <c r="D404" s="643"/>
    </row>
    <row r="405" ht="15" spans="1:4">
      <c r="A405" t="s">
        <v>4793</v>
      </c>
      <c r="B405" s="642" t="s">
        <v>654</v>
      </c>
      <c r="C405" s="643" t="s">
        <v>4901</v>
      </c>
      <c r="D405" s="643"/>
    </row>
    <row r="406" ht="15" spans="1:4">
      <c r="A406" t="s">
        <v>4793</v>
      </c>
      <c r="B406" s="642" t="s">
        <v>4902</v>
      </c>
      <c r="C406" s="643" t="s">
        <v>4903</v>
      </c>
      <c r="D406" s="643"/>
    </row>
    <row r="407" ht="15" spans="1:4">
      <c r="A407" t="s">
        <v>4793</v>
      </c>
      <c r="B407" s="642" t="s">
        <v>793</v>
      </c>
      <c r="C407" s="643" t="s">
        <v>4904</v>
      </c>
      <c r="D407" s="643"/>
    </row>
    <row r="408" ht="15" spans="1:4">
      <c r="A408" t="s">
        <v>4793</v>
      </c>
      <c r="B408" s="642" t="s">
        <v>4905</v>
      </c>
      <c r="C408" s="643" t="s">
        <v>4906</v>
      </c>
      <c r="D408" s="643"/>
    </row>
    <row r="409" ht="15" spans="1:4">
      <c r="A409" t="s">
        <v>4793</v>
      </c>
      <c r="B409" s="642" t="s">
        <v>4907</v>
      </c>
      <c r="C409" s="643" t="s">
        <v>4908</v>
      </c>
      <c r="D409" s="643"/>
    </row>
    <row r="410" ht="15" spans="1:4">
      <c r="A410" t="s">
        <v>517</v>
      </c>
      <c r="B410" s="642" t="s">
        <v>4909</v>
      </c>
      <c r="C410" s="643" t="s">
        <v>4910</v>
      </c>
      <c r="D410" s="643"/>
    </row>
    <row r="411" ht="15" spans="1:4">
      <c r="A411" t="s">
        <v>517</v>
      </c>
      <c r="B411" s="642" t="s">
        <v>4911</v>
      </c>
      <c r="C411" s="643" t="s">
        <v>4912</v>
      </c>
      <c r="D411" s="643"/>
    </row>
    <row r="412" ht="15" spans="1:4">
      <c r="A412" t="s">
        <v>517</v>
      </c>
      <c r="B412" s="642" t="s">
        <v>4913</v>
      </c>
      <c r="C412" s="643" t="s">
        <v>4914</v>
      </c>
      <c r="D412" s="643"/>
    </row>
    <row r="413" ht="15" spans="1:4">
      <c r="A413" t="s">
        <v>517</v>
      </c>
      <c r="B413" s="642" t="s">
        <v>4915</v>
      </c>
      <c r="C413" s="643" t="s">
        <v>4916</v>
      </c>
      <c r="D413" s="643"/>
    </row>
    <row r="414" ht="15" spans="1:4">
      <c r="A414" t="s">
        <v>517</v>
      </c>
      <c r="B414" s="642" t="s">
        <v>4917</v>
      </c>
      <c r="C414" s="643" t="s">
        <v>4918</v>
      </c>
      <c r="D414" s="643"/>
    </row>
    <row r="415" ht="15" spans="1:4">
      <c r="A415" t="s">
        <v>517</v>
      </c>
      <c r="B415" s="642" t="s">
        <v>4919</v>
      </c>
      <c r="C415" s="643" t="s">
        <v>4920</v>
      </c>
      <c r="D415" s="643"/>
    </row>
    <row r="416" ht="15" spans="1:4">
      <c r="A416" t="s">
        <v>662</v>
      </c>
      <c r="B416" s="642" t="s">
        <v>662</v>
      </c>
      <c r="C416" s="643" t="s">
        <v>4921</v>
      </c>
      <c r="D416" s="643"/>
    </row>
    <row r="417" ht="15" spans="1:4">
      <c r="A417" t="s">
        <v>4922</v>
      </c>
      <c r="B417" s="642" t="s">
        <v>4923</v>
      </c>
      <c r="C417" s="643" t="s">
        <v>4924</v>
      </c>
      <c r="D417" s="643"/>
    </row>
    <row r="418" ht="15" spans="1:4">
      <c r="A418" t="s">
        <v>4922</v>
      </c>
      <c r="B418" s="642" t="s">
        <v>4925</v>
      </c>
      <c r="C418" s="643" t="s">
        <v>4926</v>
      </c>
      <c r="D418" s="643"/>
    </row>
    <row r="419" ht="15" spans="1:4">
      <c r="A419" t="s">
        <v>4927</v>
      </c>
      <c r="B419" s="642" t="s">
        <v>4928</v>
      </c>
      <c r="C419" s="643" t="s">
        <v>4929</v>
      </c>
      <c r="D419" s="643"/>
    </row>
    <row r="420" ht="15" spans="1:4">
      <c r="A420" t="s">
        <v>4927</v>
      </c>
      <c r="B420" s="642" t="s">
        <v>4930</v>
      </c>
      <c r="C420" s="643" t="s">
        <v>4931</v>
      </c>
      <c r="D420" s="643"/>
    </row>
    <row r="421" ht="15" spans="1:4">
      <c r="A421" t="s">
        <v>4927</v>
      </c>
      <c r="B421" s="642" t="s">
        <v>4932</v>
      </c>
      <c r="C421" s="643" t="s">
        <v>4933</v>
      </c>
      <c r="D421" s="643"/>
    </row>
    <row r="422" ht="15" spans="1:4">
      <c r="A422" t="s">
        <v>4934</v>
      </c>
      <c r="B422" s="642" t="s">
        <v>4935</v>
      </c>
      <c r="C422" s="643" t="s">
        <v>4936</v>
      </c>
      <c r="D422" s="643"/>
    </row>
    <row r="423" ht="15" spans="1:4">
      <c r="A423" t="s">
        <v>4934</v>
      </c>
      <c r="B423" s="642" t="s">
        <v>4937</v>
      </c>
      <c r="C423" s="643" t="s">
        <v>4938</v>
      </c>
      <c r="D423" s="643"/>
    </row>
    <row r="424" ht="15" spans="1:4">
      <c r="A424" t="s">
        <v>4934</v>
      </c>
      <c r="B424" s="642" t="s">
        <v>4939</v>
      </c>
      <c r="C424" s="643" t="s">
        <v>4940</v>
      </c>
      <c r="D424" s="643"/>
    </row>
    <row r="425" ht="15" spans="1:4">
      <c r="A425" t="s">
        <v>4934</v>
      </c>
      <c r="B425" s="642" t="s">
        <v>4941</v>
      </c>
      <c r="C425" s="643" t="s">
        <v>4942</v>
      </c>
      <c r="D425" s="643"/>
    </row>
    <row r="426" ht="15" spans="1:4">
      <c r="A426" t="s">
        <v>4934</v>
      </c>
      <c r="B426" s="642" t="s">
        <v>4943</v>
      </c>
      <c r="C426" s="643" t="s">
        <v>4944</v>
      </c>
      <c r="D426" s="643"/>
    </row>
    <row r="427" ht="15" spans="1:4">
      <c r="A427" t="s">
        <v>4934</v>
      </c>
      <c r="B427" s="642" t="s">
        <v>4945</v>
      </c>
      <c r="C427" s="643" t="s">
        <v>4946</v>
      </c>
      <c r="D427" s="643"/>
    </row>
    <row r="428" ht="15" spans="1:4">
      <c r="A428" t="s">
        <v>388</v>
      </c>
      <c r="B428" s="642" t="s">
        <v>4947</v>
      </c>
      <c r="C428" s="643" t="s">
        <v>4948</v>
      </c>
      <c r="D428" s="643"/>
    </row>
    <row r="429" ht="15" spans="2:4">
      <c r="B429" s="642" t="s">
        <v>4949</v>
      </c>
      <c r="C429" s="643" t="s">
        <v>4950</v>
      </c>
      <c r="D429" s="643"/>
    </row>
    <row r="430" ht="15" spans="2:4">
      <c r="B430" s="642" t="s">
        <v>4951</v>
      </c>
      <c r="C430" s="643" t="s">
        <v>4952</v>
      </c>
      <c r="D430" s="643"/>
    </row>
    <row r="431" ht="15" spans="2:4">
      <c r="B431" s="642" t="s">
        <v>4953</v>
      </c>
      <c r="C431" s="643" t="s">
        <v>4954</v>
      </c>
      <c r="D431" s="643"/>
    </row>
    <row r="432" ht="15" spans="2:4">
      <c r="B432" s="642" t="s">
        <v>4955</v>
      </c>
      <c r="C432" s="643" t="s">
        <v>4956</v>
      </c>
      <c r="D432" s="643"/>
    </row>
    <row r="433" ht="15" spans="2:4">
      <c r="B433" s="642" t="s">
        <v>890</v>
      </c>
      <c r="C433" s="643" t="s">
        <v>4957</v>
      </c>
      <c r="D433" s="643"/>
    </row>
    <row r="434" ht="15" spans="2:4">
      <c r="B434" s="642" t="s">
        <v>4958</v>
      </c>
      <c r="C434" s="643" t="s">
        <v>4959</v>
      </c>
      <c r="D434" s="643"/>
    </row>
    <row r="435" ht="15" spans="2:4">
      <c r="B435" s="642" t="s">
        <v>4960</v>
      </c>
      <c r="C435" s="643" t="s">
        <v>4961</v>
      </c>
      <c r="D435" s="643"/>
    </row>
    <row r="436" ht="15" spans="1:4">
      <c r="A436" t="s">
        <v>527</v>
      </c>
      <c r="B436" s="642" t="s">
        <v>4962</v>
      </c>
      <c r="C436" s="643" t="s">
        <v>4963</v>
      </c>
      <c r="D436" s="643"/>
    </row>
    <row r="437" ht="15" spans="1:4">
      <c r="A437" t="s">
        <v>527</v>
      </c>
      <c r="B437" s="642" t="s">
        <v>4964</v>
      </c>
      <c r="C437" s="643" t="s">
        <v>4965</v>
      </c>
      <c r="D437" s="643"/>
    </row>
    <row r="438" ht="15" spans="1:4">
      <c r="A438" t="s">
        <v>527</v>
      </c>
      <c r="B438" s="642" t="s">
        <v>4966</v>
      </c>
      <c r="C438" s="643" t="s">
        <v>4967</v>
      </c>
      <c r="D438" s="643"/>
    </row>
    <row r="439" ht="15" spans="1:4">
      <c r="A439" t="s">
        <v>527</v>
      </c>
      <c r="B439" s="642" t="s">
        <v>4968</v>
      </c>
      <c r="C439" s="643" t="s">
        <v>4969</v>
      </c>
      <c r="D439" s="643"/>
    </row>
    <row r="440" ht="15" spans="1:4">
      <c r="A440" t="s">
        <v>527</v>
      </c>
      <c r="B440" s="642" t="s">
        <v>4970</v>
      </c>
      <c r="C440" s="643" t="s">
        <v>4971</v>
      </c>
      <c r="D440" s="643"/>
    </row>
    <row r="441" ht="15" spans="1:4">
      <c r="A441" t="s">
        <v>527</v>
      </c>
      <c r="B441" s="642" t="s">
        <v>4972</v>
      </c>
      <c r="C441" s="643" t="s">
        <v>4973</v>
      </c>
      <c r="D441" s="643"/>
    </row>
    <row r="442" ht="15" spans="1:4">
      <c r="A442" t="s">
        <v>527</v>
      </c>
      <c r="B442" s="642" t="s">
        <v>4974</v>
      </c>
      <c r="C442" s="643" t="s">
        <v>4975</v>
      </c>
      <c r="D442" s="643"/>
    </row>
    <row r="443" ht="15" spans="1:4">
      <c r="A443" t="s">
        <v>527</v>
      </c>
      <c r="B443" s="642" t="s">
        <v>4976</v>
      </c>
      <c r="C443" s="643" t="s">
        <v>4977</v>
      </c>
      <c r="D443" s="643"/>
    </row>
    <row r="444" ht="15" spans="1:4">
      <c r="A444" t="s">
        <v>527</v>
      </c>
      <c r="B444" s="642" t="s">
        <v>4978</v>
      </c>
      <c r="C444" s="643" t="s">
        <v>4979</v>
      </c>
      <c r="D444" s="643"/>
    </row>
    <row r="445" ht="15" spans="1:4">
      <c r="A445" t="s">
        <v>527</v>
      </c>
      <c r="B445" s="642" t="s">
        <v>4980</v>
      </c>
      <c r="C445" s="643" t="s">
        <v>4981</v>
      </c>
      <c r="D445" s="643"/>
    </row>
    <row r="446" ht="15" spans="1:4">
      <c r="A446" t="s">
        <v>529</v>
      </c>
      <c r="B446" s="642" t="s">
        <v>4982</v>
      </c>
      <c r="C446" s="643" t="s">
        <v>4983</v>
      </c>
      <c r="D446" s="643"/>
    </row>
    <row r="447" ht="15" spans="1:4">
      <c r="A447" t="s">
        <v>529</v>
      </c>
      <c r="B447" s="642" t="s">
        <v>4984</v>
      </c>
      <c r="C447" s="643" t="s">
        <v>4985</v>
      </c>
      <c r="D447" s="643"/>
    </row>
    <row r="448" ht="15" spans="1:4">
      <c r="A448" t="s">
        <v>1220</v>
      </c>
      <c r="B448" s="642" t="s">
        <v>4986</v>
      </c>
      <c r="C448" s="643" t="s">
        <v>4987</v>
      </c>
      <c r="D448" s="643"/>
    </row>
    <row r="449" ht="15" spans="1:4">
      <c r="A449" t="s">
        <v>1220</v>
      </c>
      <c r="B449" s="642" t="s">
        <v>4988</v>
      </c>
      <c r="C449" s="643" t="s">
        <v>4989</v>
      </c>
      <c r="D449" s="643"/>
    </row>
    <row r="450" ht="15" spans="1:4">
      <c r="A450" t="s">
        <v>1220</v>
      </c>
      <c r="B450" s="642" t="s">
        <v>4990</v>
      </c>
      <c r="C450" s="643" t="s">
        <v>4991</v>
      </c>
      <c r="D450" s="643"/>
    </row>
    <row r="451" ht="15" spans="1:4">
      <c r="A451" t="s">
        <v>1220</v>
      </c>
      <c r="B451" s="642" t="s">
        <v>4992</v>
      </c>
      <c r="C451" s="643" t="s">
        <v>4993</v>
      </c>
      <c r="D451" s="643"/>
    </row>
    <row r="452" ht="15" spans="1:4">
      <c r="A452" t="s">
        <v>1220</v>
      </c>
      <c r="B452" s="642" t="s">
        <v>4994</v>
      </c>
      <c r="C452" s="643" t="s">
        <v>4995</v>
      </c>
      <c r="D452" s="643"/>
    </row>
    <row r="453" ht="15" spans="1:4">
      <c r="A453" t="s">
        <v>1220</v>
      </c>
      <c r="B453" s="642" t="s">
        <v>4996</v>
      </c>
      <c r="C453" s="643" t="s">
        <v>4997</v>
      </c>
      <c r="D453" s="643"/>
    </row>
    <row r="454" ht="15" spans="1:4">
      <c r="A454" t="s">
        <v>1220</v>
      </c>
      <c r="B454" s="642" t="s">
        <v>4998</v>
      </c>
      <c r="C454" s="643" t="s">
        <v>4999</v>
      </c>
      <c r="D454" s="643"/>
    </row>
    <row r="455" ht="15" spans="1:4">
      <c r="A455" t="s">
        <v>1220</v>
      </c>
      <c r="B455" s="642" t="s">
        <v>5000</v>
      </c>
      <c r="C455" s="643" t="s">
        <v>5001</v>
      </c>
      <c r="D455" s="643"/>
    </row>
    <row r="456" ht="15" spans="1:4">
      <c r="A456" t="s">
        <v>1220</v>
      </c>
      <c r="B456" s="642" t="s">
        <v>5002</v>
      </c>
      <c r="C456" s="643" t="s">
        <v>5003</v>
      </c>
      <c r="D456" s="643"/>
    </row>
    <row r="457" ht="15" spans="1:4">
      <c r="A457" t="s">
        <v>1220</v>
      </c>
      <c r="B457" s="642" t="s">
        <v>5004</v>
      </c>
      <c r="C457" s="643" t="s">
        <v>5005</v>
      </c>
      <c r="D457" s="643"/>
    </row>
    <row r="458" ht="15" spans="1:4">
      <c r="A458" t="s">
        <v>1220</v>
      </c>
      <c r="B458" s="642" t="s">
        <v>5006</v>
      </c>
      <c r="C458" s="643" t="s">
        <v>5007</v>
      </c>
      <c r="D458" s="643"/>
    </row>
    <row r="459" ht="15" spans="1:4">
      <c r="A459" t="s">
        <v>5008</v>
      </c>
      <c r="B459" s="642" t="s">
        <v>5009</v>
      </c>
      <c r="C459" s="643" t="s">
        <v>5010</v>
      </c>
      <c r="D459" s="643"/>
    </row>
    <row r="460" ht="15" spans="1:4">
      <c r="A460" t="s">
        <v>5008</v>
      </c>
      <c r="B460" s="642" t="s">
        <v>5011</v>
      </c>
      <c r="C460" s="643" t="s">
        <v>5012</v>
      </c>
      <c r="D460" s="643"/>
    </row>
    <row r="461" ht="15" spans="1:4">
      <c r="A461" t="s">
        <v>5013</v>
      </c>
      <c r="B461" s="642" t="s">
        <v>5014</v>
      </c>
      <c r="C461" s="643" t="s">
        <v>5015</v>
      </c>
      <c r="D461" s="643"/>
    </row>
    <row r="462" ht="15" spans="1:4">
      <c r="A462" t="s">
        <v>5013</v>
      </c>
      <c r="B462" s="642" t="s">
        <v>5016</v>
      </c>
      <c r="C462" s="643" t="s">
        <v>5017</v>
      </c>
      <c r="D462" s="643"/>
    </row>
    <row r="463" ht="15" spans="2:4">
      <c r="B463" s="642" t="s">
        <v>5018</v>
      </c>
      <c r="C463" s="643" t="s">
        <v>5019</v>
      </c>
      <c r="D463" s="643"/>
    </row>
    <row r="464" ht="15" spans="1:4">
      <c r="A464" t="s">
        <v>1154</v>
      </c>
      <c r="B464" s="642" t="s">
        <v>5020</v>
      </c>
      <c r="C464" s="643" t="s">
        <v>5021</v>
      </c>
      <c r="D464" s="643"/>
    </row>
    <row r="465" ht="15" spans="1:4">
      <c r="A465" t="s">
        <v>1154</v>
      </c>
      <c r="B465" s="642" t="s">
        <v>5022</v>
      </c>
      <c r="C465" s="643" t="s">
        <v>5023</v>
      </c>
      <c r="D465" s="643"/>
    </row>
    <row r="466" ht="15" spans="1:4">
      <c r="A466" t="s">
        <v>1154</v>
      </c>
      <c r="B466" s="642" t="s">
        <v>4735</v>
      </c>
      <c r="C466" s="643" t="s">
        <v>5024</v>
      </c>
      <c r="D466" s="643"/>
    </row>
    <row r="467" ht="15" spans="1:4">
      <c r="A467" t="s">
        <v>5025</v>
      </c>
      <c r="B467" s="642" t="s">
        <v>5026</v>
      </c>
      <c r="C467" s="643" t="s">
        <v>5027</v>
      </c>
      <c r="D467" s="643"/>
    </row>
    <row r="468" ht="15" spans="1:4">
      <c r="A468" t="s">
        <v>5025</v>
      </c>
      <c r="B468" s="642" t="s">
        <v>5028</v>
      </c>
      <c r="C468" s="643" t="s">
        <v>5029</v>
      </c>
      <c r="D468" s="643"/>
    </row>
    <row r="469" ht="15" spans="1:4">
      <c r="A469" t="s">
        <v>5025</v>
      </c>
      <c r="B469" s="642" t="s">
        <v>5030</v>
      </c>
      <c r="C469" s="643" t="s">
        <v>5031</v>
      </c>
      <c r="D469" s="643"/>
    </row>
    <row r="470" ht="15" spans="1:4">
      <c r="A470" t="s">
        <v>537</v>
      </c>
      <c r="B470" s="642" t="s">
        <v>5032</v>
      </c>
      <c r="C470" s="643" t="s">
        <v>5033</v>
      </c>
      <c r="D470" s="643"/>
    </row>
    <row r="471" ht="15" spans="1:4">
      <c r="A471" t="s">
        <v>537</v>
      </c>
      <c r="B471" s="642" t="s">
        <v>5034</v>
      </c>
      <c r="C471" s="643" t="s">
        <v>5035</v>
      </c>
      <c r="D471" s="643"/>
    </row>
    <row r="472" ht="15" spans="1:4">
      <c r="A472" t="s">
        <v>537</v>
      </c>
      <c r="B472" s="642" t="s">
        <v>5036</v>
      </c>
      <c r="C472" s="643" t="s">
        <v>5037</v>
      </c>
      <c r="D472" s="643"/>
    </row>
    <row r="473" ht="15" spans="1:4">
      <c r="A473" t="s">
        <v>537</v>
      </c>
      <c r="B473" s="642" t="s">
        <v>5038</v>
      </c>
      <c r="C473" s="643" t="s">
        <v>5039</v>
      </c>
      <c r="D473" s="643"/>
    </row>
    <row r="474" ht="15" spans="1:4">
      <c r="A474" t="s">
        <v>537</v>
      </c>
      <c r="B474" s="642" t="s">
        <v>5040</v>
      </c>
      <c r="C474" s="643" t="s">
        <v>5041</v>
      </c>
      <c r="D474" s="643"/>
    </row>
    <row r="475" ht="15" spans="1:4">
      <c r="A475" t="s">
        <v>537</v>
      </c>
      <c r="B475" s="642" t="s">
        <v>5042</v>
      </c>
      <c r="C475" s="643" t="s">
        <v>5043</v>
      </c>
      <c r="D475" s="643"/>
    </row>
    <row r="476" ht="15" spans="1:4">
      <c r="A476" t="s">
        <v>537</v>
      </c>
      <c r="B476" s="642" t="s">
        <v>5044</v>
      </c>
      <c r="C476" s="643" t="s">
        <v>5045</v>
      </c>
      <c r="D476" s="643"/>
    </row>
    <row r="477" ht="15" spans="1:4">
      <c r="A477" t="s">
        <v>537</v>
      </c>
      <c r="B477" s="642" t="s">
        <v>5046</v>
      </c>
      <c r="C477" s="643" t="s">
        <v>5047</v>
      </c>
      <c r="D477" s="643"/>
    </row>
    <row r="478" ht="15" spans="1:4">
      <c r="A478" t="s">
        <v>537</v>
      </c>
      <c r="B478" s="642" t="s">
        <v>5048</v>
      </c>
      <c r="C478" s="643" t="s">
        <v>5049</v>
      </c>
      <c r="D478" s="643"/>
    </row>
    <row r="479" ht="15" spans="1:4">
      <c r="A479" t="s">
        <v>537</v>
      </c>
      <c r="B479" s="642" t="s">
        <v>5050</v>
      </c>
      <c r="C479" s="643" t="s">
        <v>5051</v>
      </c>
      <c r="D479" s="643"/>
    </row>
    <row r="480" ht="15" spans="1:4">
      <c r="A480" t="s">
        <v>537</v>
      </c>
      <c r="B480" s="642" t="s">
        <v>5052</v>
      </c>
      <c r="C480" s="643" t="s">
        <v>5053</v>
      </c>
      <c r="D480" s="643"/>
    </row>
    <row r="481" ht="15" spans="1:4">
      <c r="A481" t="s">
        <v>537</v>
      </c>
      <c r="B481" s="642" t="s">
        <v>5054</v>
      </c>
      <c r="C481" s="643" t="s">
        <v>5055</v>
      </c>
      <c r="D481" s="643"/>
    </row>
    <row r="482" ht="15" spans="1:4">
      <c r="A482" t="s">
        <v>537</v>
      </c>
      <c r="B482" s="642" t="s">
        <v>5056</v>
      </c>
      <c r="C482" s="643" t="s">
        <v>5057</v>
      </c>
      <c r="D482" s="643"/>
    </row>
    <row r="483" ht="15" spans="1:4">
      <c r="A483" t="s">
        <v>537</v>
      </c>
      <c r="B483" s="642" t="s">
        <v>5058</v>
      </c>
      <c r="C483" s="643" t="s">
        <v>5059</v>
      </c>
      <c r="D483" s="643"/>
    </row>
    <row r="484" ht="15" spans="1:4">
      <c r="A484" t="s">
        <v>537</v>
      </c>
      <c r="B484" s="642" t="s">
        <v>5060</v>
      </c>
      <c r="C484" s="643" t="s">
        <v>5061</v>
      </c>
      <c r="D484" s="643"/>
    </row>
  </sheetData>
  <mergeCells count="491">
    <mergeCell ref="F4:G4"/>
    <mergeCell ref="F5:G5"/>
    <mergeCell ref="F7:G7"/>
    <mergeCell ref="F8:G8"/>
    <mergeCell ref="F10:G10"/>
    <mergeCell ref="F11:G11"/>
    <mergeCell ref="F13:G13"/>
    <mergeCell ref="F14:G14"/>
    <mergeCell ref="F16:G16"/>
    <mergeCell ref="F17:G17"/>
    <mergeCell ref="F19:G19"/>
    <mergeCell ref="F20:G20"/>
    <mergeCell ref="F22:G22"/>
    <mergeCell ref="F23:G23"/>
    <mergeCell ref="F25:G25"/>
    <mergeCell ref="F26:G26"/>
    <mergeCell ref="F28:G28"/>
    <mergeCell ref="F32:G32"/>
    <mergeCell ref="F33:G33"/>
    <mergeCell ref="F34:G34"/>
    <mergeCell ref="F38:G38"/>
    <mergeCell ref="F39:G39"/>
    <mergeCell ref="F41:G41"/>
    <mergeCell ref="F42:G42"/>
    <mergeCell ref="F43:G43"/>
    <mergeCell ref="F45:G45"/>
    <mergeCell ref="F46:G46"/>
    <mergeCell ref="F47:G47"/>
    <mergeCell ref="F49:G49"/>
    <mergeCell ref="F58:G58"/>
    <mergeCell ref="F70:G70"/>
    <mergeCell ref="F71:G71"/>
    <mergeCell ref="F73:G73"/>
    <mergeCell ref="F74:G74"/>
    <mergeCell ref="A76:B76"/>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A111:D111"/>
    <mergeCell ref="A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A30:A31"/>
    <mergeCell ref="A32:A33"/>
    <mergeCell ref="A34:A35"/>
    <mergeCell ref="A36:A37"/>
    <mergeCell ref="A38:A39"/>
    <mergeCell ref="A40:A41"/>
    <mergeCell ref="A42:A43"/>
    <mergeCell ref="A44:A45"/>
    <mergeCell ref="A46:A47"/>
    <mergeCell ref="A48:A49"/>
    <mergeCell ref="A50:A51"/>
    <mergeCell ref="A52:A53"/>
    <mergeCell ref="A77:A86"/>
    <mergeCell ref="A87:A93"/>
    <mergeCell ref="A95:A102"/>
    <mergeCell ref="A103:A108"/>
    <mergeCell ref="B30:B31"/>
    <mergeCell ref="B32:B33"/>
    <mergeCell ref="B34:B35"/>
    <mergeCell ref="B36:B37"/>
    <mergeCell ref="B38:B39"/>
    <mergeCell ref="B40:B41"/>
    <mergeCell ref="B42:B43"/>
    <mergeCell ref="B44:B45"/>
    <mergeCell ref="B46:B47"/>
    <mergeCell ref="B48:B49"/>
    <mergeCell ref="B50:B51"/>
    <mergeCell ref="B52:B53"/>
    <mergeCell ref="D30:D31"/>
    <mergeCell ref="D32:D33"/>
    <mergeCell ref="D34:D35"/>
    <mergeCell ref="D36:D37"/>
    <mergeCell ref="D38:D39"/>
    <mergeCell ref="D40:D41"/>
    <mergeCell ref="D42:D43"/>
    <mergeCell ref="D44:D45"/>
    <mergeCell ref="D46:D47"/>
    <mergeCell ref="D48:D49"/>
    <mergeCell ref="D50:D51"/>
    <mergeCell ref="D52:D53"/>
    <mergeCell ref="F50:F56"/>
    <mergeCell ref="F59:F68"/>
    <mergeCell ref="G50:G56"/>
    <mergeCell ref="G59:G68"/>
    <mergeCell ref="A1:D2"/>
    <mergeCell ref="F1:G2"/>
    <mergeCell ref="F29:G30"/>
    <mergeCell ref="F35:G36"/>
    <mergeCell ref="A74:D75"/>
  </mergeCells>
  <hyperlinks>
    <hyperlink ref="F33" location="巨型建筑!B31" display="·同移除居住站代码(点击跳转)"/>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74"/>
  <sheetViews>
    <sheetView zoomScale="115" zoomScaleNormal="115" workbookViewId="0">
      <pane ySplit="4" topLeftCell="A5" activePane="bottomLeft" state="frozen"/>
      <selection/>
      <selection pane="bottomLeft" activeCell="D3" sqref="D3:G3"/>
    </sheetView>
  </sheetViews>
  <sheetFormatPr defaultColWidth="9.00833333333333" defaultRowHeight="13.5" outlineLevelCol="6"/>
  <cols>
    <col min="1" max="1" width="8.625" customWidth="1"/>
    <col min="2" max="2" width="6.625" style="498" customWidth="1"/>
    <col min="3" max="3" width="16.625" style="499" customWidth="1"/>
    <col min="4" max="4" width="60.625" style="27" customWidth="1"/>
    <col min="5" max="5" width="6.625" style="396" customWidth="1"/>
    <col min="6" max="6" width="48.625" style="27" customWidth="1"/>
    <col min="7" max="7" width="8.625" style="498" customWidth="1"/>
    <col min="8" max="22" width="8.625" customWidth="1"/>
  </cols>
  <sheetData>
    <row r="1" ht="50" customHeight="1" spans="1:7">
      <c r="A1" s="16" t="s">
        <v>5062</v>
      </c>
      <c r="B1" s="500"/>
      <c r="C1" s="501"/>
      <c r="D1" s="28"/>
      <c r="E1" s="28"/>
      <c r="F1" s="28"/>
      <c r="G1" s="500"/>
    </row>
    <row r="2" ht="15" customHeight="1" spans="1:7">
      <c r="A2" s="502" t="s">
        <v>5063</v>
      </c>
      <c r="B2" s="502"/>
      <c r="C2" s="503"/>
      <c r="D2" s="31" t="s">
        <v>5064</v>
      </c>
      <c r="E2" s="31"/>
      <c r="F2" s="31"/>
      <c r="G2" s="504"/>
    </row>
    <row r="3" ht="15" customHeight="1" spans="1:7">
      <c r="A3" s="502" t="s">
        <v>5065</v>
      </c>
      <c r="B3" s="502"/>
      <c r="C3" s="503"/>
      <c r="D3" s="31" t="s">
        <v>5066</v>
      </c>
      <c r="E3" s="31"/>
      <c r="F3" s="31"/>
      <c r="G3" s="504"/>
    </row>
    <row r="4" ht="30" customHeight="1" spans="1:7">
      <c r="A4" s="505" t="s">
        <v>151</v>
      </c>
      <c r="B4" s="505" t="s">
        <v>453</v>
      </c>
      <c r="C4" s="506" t="s">
        <v>563</v>
      </c>
      <c r="D4" s="505" t="s">
        <v>153</v>
      </c>
      <c r="E4" s="505" t="s">
        <v>2083</v>
      </c>
      <c r="F4" s="505" t="s">
        <v>566</v>
      </c>
      <c r="G4" s="505" t="s">
        <v>2079</v>
      </c>
    </row>
    <row r="5" ht="35" customHeight="1" spans="1:7">
      <c r="A5" s="507" t="s">
        <v>5067</v>
      </c>
      <c r="B5" s="508"/>
      <c r="C5" s="509"/>
      <c r="D5" s="510"/>
      <c r="E5" s="510"/>
      <c r="F5" s="510"/>
      <c r="G5" s="508"/>
    </row>
    <row r="6" spans="1:7">
      <c r="A6" s="511" t="s">
        <v>5068</v>
      </c>
      <c r="B6" s="500">
        <v>1</v>
      </c>
      <c r="C6" s="512" t="s">
        <v>5069</v>
      </c>
      <c r="D6" s="466" t="str">
        <f t="shared" ref="D6:D43" si="0">_xlfn.CONCAT("research_technology"," ",F6)</f>
        <v>research_technology tech_cloaking_1</v>
      </c>
      <c r="E6" s="513" t="s">
        <v>5070</v>
      </c>
      <c r="F6" s="514" t="s">
        <v>5071</v>
      </c>
      <c r="G6" s="500" t="s">
        <v>2086</v>
      </c>
    </row>
    <row r="7" spans="1:7">
      <c r="A7" s="515"/>
      <c r="B7" s="500">
        <v>2</v>
      </c>
      <c r="C7" s="512" t="s">
        <v>5072</v>
      </c>
      <c r="D7" s="466" t="str">
        <f t="shared" si="0"/>
        <v>research_technology tech_cloaking_2</v>
      </c>
      <c r="E7" s="513" t="s">
        <v>5073</v>
      </c>
      <c r="F7" s="514" t="s">
        <v>5074</v>
      </c>
      <c r="G7" s="500" t="s">
        <v>2086</v>
      </c>
    </row>
    <row r="8" spans="1:7">
      <c r="A8" s="515"/>
      <c r="B8" s="500">
        <v>3</v>
      </c>
      <c r="C8" s="512" t="s">
        <v>5075</v>
      </c>
      <c r="D8" s="466" t="str">
        <f t="shared" si="0"/>
        <v>research_technology tech_cloaking_3</v>
      </c>
      <c r="E8" s="513" t="s">
        <v>5076</v>
      </c>
      <c r="F8" s="514" t="s">
        <v>5077</v>
      </c>
      <c r="G8" s="500" t="s">
        <v>2086</v>
      </c>
    </row>
    <row r="9" spans="1:7">
      <c r="A9" s="515"/>
      <c r="B9" s="500">
        <v>4</v>
      </c>
      <c r="C9" s="512" t="s">
        <v>5078</v>
      </c>
      <c r="D9" s="466" t="str">
        <f t="shared" si="0"/>
        <v>research_technology tech_cloaking_dark_matter</v>
      </c>
      <c r="E9" s="513" t="s">
        <v>5079</v>
      </c>
      <c r="F9" s="514" t="s">
        <v>5080</v>
      </c>
      <c r="G9" s="500" t="s">
        <v>2086</v>
      </c>
    </row>
    <row r="10" spans="1:7">
      <c r="A10" s="515"/>
      <c r="B10" s="500">
        <v>5</v>
      </c>
      <c r="C10" s="512" t="s">
        <v>5081</v>
      </c>
      <c r="D10" s="466" t="str">
        <f t="shared" si="0"/>
        <v>research_technology tech_shields_1</v>
      </c>
      <c r="E10" s="513" t="s">
        <v>5082</v>
      </c>
      <c r="F10" s="514" t="s">
        <v>5083</v>
      </c>
      <c r="G10" s="500" t="s">
        <v>2086</v>
      </c>
    </row>
    <row r="11" spans="1:7">
      <c r="A11" s="515"/>
      <c r="B11" s="500">
        <v>6</v>
      </c>
      <c r="C11" s="512" t="s">
        <v>5084</v>
      </c>
      <c r="D11" s="466" t="str">
        <f t="shared" si="0"/>
        <v>research_technology tech_shields_2</v>
      </c>
      <c r="E11" s="513" t="s">
        <v>5085</v>
      </c>
      <c r="F11" s="514" t="s">
        <v>5086</v>
      </c>
      <c r="G11" s="500" t="s">
        <v>2086</v>
      </c>
    </row>
    <row r="12" spans="1:7">
      <c r="A12" s="515"/>
      <c r="B12" s="500">
        <v>7</v>
      </c>
      <c r="C12" s="512" t="s">
        <v>5087</v>
      </c>
      <c r="D12" s="466" t="str">
        <f t="shared" si="0"/>
        <v>research_technology tech_shields_3</v>
      </c>
      <c r="E12" s="513" t="s">
        <v>5070</v>
      </c>
      <c r="F12" s="514" t="s">
        <v>5088</v>
      </c>
      <c r="G12" s="500" t="s">
        <v>2086</v>
      </c>
    </row>
    <row r="13" spans="1:7">
      <c r="A13" s="515"/>
      <c r="B13" s="500">
        <v>8</v>
      </c>
      <c r="C13" s="512" t="s">
        <v>5089</v>
      </c>
      <c r="D13" s="466" t="str">
        <f t="shared" si="0"/>
        <v>research_technology tech_shields_4</v>
      </c>
      <c r="E13" s="513" t="s">
        <v>5073</v>
      </c>
      <c r="F13" s="514" t="s">
        <v>5090</v>
      </c>
      <c r="G13" s="500" t="s">
        <v>2086</v>
      </c>
    </row>
    <row r="14" spans="1:7">
      <c r="A14" s="515"/>
      <c r="B14" s="500">
        <v>9</v>
      </c>
      <c r="C14" s="512" t="s">
        <v>5091</v>
      </c>
      <c r="D14" s="466" t="str">
        <f t="shared" si="0"/>
        <v>research_technology tech_shields_5</v>
      </c>
      <c r="E14" s="513" t="s">
        <v>5076</v>
      </c>
      <c r="F14" s="514" t="s">
        <v>5092</v>
      </c>
      <c r="G14" s="500" t="s">
        <v>2086</v>
      </c>
    </row>
    <row r="15" spans="1:7">
      <c r="A15" s="515"/>
      <c r="B15" s="500">
        <v>10</v>
      </c>
      <c r="C15" s="512" t="s">
        <v>5093</v>
      </c>
      <c r="D15" s="466" t="str">
        <f t="shared" si="0"/>
        <v>research_technology tech_shield_rechargers_1</v>
      </c>
      <c r="E15" s="513" t="s">
        <v>5070</v>
      </c>
      <c r="F15" s="514" t="s">
        <v>5094</v>
      </c>
      <c r="G15" s="500" t="s">
        <v>2086</v>
      </c>
    </row>
    <row r="16" spans="1:7">
      <c r="A16" s="515"/>
      <c r="B16" s="500">
        <v>11</v>
      </c>
      <c r="C16" s="512" t="s">
        <v>5095</v>
      </c>
      <c r="D16" s="466" t="str">
        <f t="shared" si="0"/>
        <v>research_technology tech_shield_hardeners_1</v>
      </c>
      <c r="E16" s="513" t="s">
        <v>5070</v>
      </c>
      <c r="F16" s="514" t="s">
        <v>5096</v>
      </c>
      <c r="G16" s="500" t="s">
        <v>2086</v>
      </c>
    </row>
    <row r="17" spans="1:7">
      <c r="A17" s="515"/>
      <c r="B17" s="500">
        <v>12</v>
      </c>
      <c r="C17" s="512" t="s">
        <v>5097</v>
      </c>
      <c r="D17" s="466" t="str">
        <f t="shared" si="0"/>
        <v>research_technology tech_shield_hardeners_2</v>
      </c>
      <c r="E17" s="513" t="s">
        <v>5079</v>
      </c>
      <c r="F17" s="514" t="s">
        <v>5098</v>
      </c>
      <c r="G17" s="500" t="s">
        <v>2086</v>
      </c>
    </row>
    <row r="18" spans="1:7">
      <c r="A18" s="515"/>
      <c r="B18" s="500">
        <v>13</v>
      </c>
      <c r="C18" s="512" t="s">
        <v>5099</v>
      </c>
      <c r="D18" s="466" t="str">
        <f t="shared" si="0"/>
        <v>research_technology tech_planetary_shield_generator</v>
      </c>
      <c r="E18" s="513" t="s">
        <v>5073</v>
      </c>
      <c r="F18" s="514" t="s">
        <v>5100</v>
      </c>
      <c r="G18" s="500" t="s">
        <v>2086</v>
      </c>
    </row>
    <row r="19" spans="1:7">
      <c r="A19" s="515"/>
      <c r="B19" s="500">
        <v>14</v>
      </c>
      <c r="C19" s="512" t="s">
        <v>5101</v>
      </c>
      <c r="D19" s="466" t="str">
        <f t="shared" si="0"/>
        <v>research_technology tech_power_plant_1</v>
      </c>
      <c r="E19" s="513" t="s">
        <v>5082</v>
      </c>
      <c r="F19" s="514" t="s">
        <v>5102</v>
      </c>
      <c r="G19" s="500" t="s">
        <v>2086</v>
      </c>
    </row>
    <row r="20" spans="1:7">
      <c r="A20" s="515"/>
      <c r="B20" s="500">
        <v>15</v>
      </c>
      <c r="C20" s="512" t="s">
        <v>5103</v>
      </c>
      <c r="D20" s="466" t="str">
        <f t="shared" si="0"/>
        <v>research_technology tech_power_plant_2</v>
      </c>
      <c r="E20" s="513" t="s">
        <v>5085</v>
      </c>
      <c r="F20" s="514" t="s">
        <v>5104</v>
      </c>
      <c r="G20" s="500" t="s">
        <v>2086</v>
      </c>
    </row>
    <row r="21" spans="1:7">
      <c r="A21" s="515"/>
      <c r="B21" s="500">
        <v>16</v>
      </c>
      <c r="C21" s="512" t="s">
        <v>5105</v>
      </c>
      <c r="D21" s="466" t="str">
        <f t="shared" si="0"/>
        <v>research_technology tech_power_plant_3</v>
      </c>
      <c r="E21" s="513" t="s">
        <v>5070</v>
      </c>
      <c r="F21" s="514" t="s">
        <v>5106</v>
      </c>
      <c r="G21" s="500" t="s">
        <v>2086</v>
      </c>
    </row>
    <row r="22" spans="1:7">
      <c r="A22" s="515"/>
      <c r="B22" s="500">
        <v>17</v>
      </c>
      <c r="C22" s="512" t="s">
        <v>5107</v>
      </c>
      <c r="D22" s="466" t="str">
        <f t="shared" si="0"/>
        <v>research_technology tech_power_plant_4</v>
      </c>
      <c r="E22" s="513" t="s">
        <v>5073</v>
      </c>
      <c r="F22" s="514" t="s">
        <v>5108</v>
      </c>
      <c r="G22" s="500" t="s">
        <v>2086</v>
      </c>
    </row>
    <row r="23" spans="1:7">
      <c r="A23" s="515"/>
      <c r="B23" s="500">
        <v>18</v>
      </c>
      <c r="C23" s="512" t="s">
        <v>5109</v>
      </c>
      <c r="D23" s="466" t="str">
        <f t="shared" si="0"/>
        <v>research_technology tech_power_hub_1</v>
      </c>
      <c r="E23" s="513" t="s">
        <v>5085</v>
      </c>
      <c r="F23" s="514" t="s">
        <v>5110</v>
      </c>
      <c r="G23" s="500" t="s">
        <v>2086</v>
      </c>
    </row>
    <row r="24" spans="1:7">
      <c r="A24" s="515"/>
      <c r="B24" s="500">
        <v>19</v>
      </c>
      <c r="C24" s="512" t="s">
        <v>5111</v>
      </c>
      <c r="D24" s="466" t="str">
        <f t="shared" si="0"/>
        <v>research_technology tech_power_hub_2</v>
      </c>
      <c r="E24" s="513" t="s">
        <v>5070</v>
      </c>
      <c r="F24" s="514" t="s">
        <v>5112</v>
      </c>
      <c r="G24" s="500" t="s">
        <v>2086</v>
      </c>
    </row>
    <row r="25" spans="1:7">
      <c r="A25" s="515"/>
      <c r="B25" s="500">
        <v>20</v>
      </c>
      <c r="C25" s="512" t="s">
        <v>5113</v>
      </c>
      <c r="D25" s="466" t="str">
        <f t="shared" si="0"/>
        <v>research_technology tech_storm_manipulation</v>
      </c>
      <c r="E25" s="513" t="s">
        <v>5070</v>
      </c>
      <c r="F25" s="514" t="s">
        <v>5114</v>
      </c>
      <c r="G25" s="500" t="s">
        <v>2086</v>
      </c>
    </row>
    <row r="26" spans="1:7">
      <c r="A26" s="515"/>
      <c r="B26" s="500">
        <v>21</v>
      </c>
      <c r="C26" s="512" t="s">
        <v>5115</v>
      </c>
      <c r="D26" s="466" t="str">
        <f t="shared" si="0"/>
        <v>research_technology tech_advanced_storm_manipulation</v>
      </c>
      <c r="E26" s="513" t="s">
        <v>5073</v>
      </c>
      <c r="F26" s="514" t="s">
        <v>5116</v>
      </c>
      <c r="G26" s="500" t="s">
        <v>2086</v>
      </c>
    </row>
    <row r="27" spans="1:7">
      <c r="A27" s="515"/>
      <c r="B27" s="500">
        <v>22</v>
      </c>
      <c r="C27" s="516" t="s">
        <v>5117</v>
      </c>
      <c r="D27" s="466" t="str">
        <f t="shared" si="0"/>
        <v>research_technology tech_gravity_wells</v>
      </c>
      <c r="E27" s="513" t="s">
        <v>5070</v>
      </c>
      <c r="F27" s="514" t="s">
        <v>5118</v>
      </c>
      <c r="G27" s="500" t="s">
        <v>2086</v>
      </c>
    </row>
    <row r="28" spans="1:7">
      <c r="A28" s="515"/>
      <c r="B28" s="500">
        <v>23</v>
      </c>
      <c r="C28" s="516" t="s">
        <v>5119</v>
      </c>
      <c r="D28" s="466" t="str">
        <f t="shared" si="0"/>
        <v>research_technology tech_gravity_snare_capacity_1</v>
      </c>
      <c r="E28" s="513" t="s">
        <v>5070</v>
      </c>
      <c r="F28" s="514" t="s">
        <v>5120</v>
      </c>
      <c r="G28" s="500" t="s">
        <v>2086</v>
      </c>
    </row>
    <row r="29" spans="1:7">
      <c r="A29" s="515"/>
      <c r="B29" s="500">
        <v>24</v>
      </c>
      <c r="C29" s="516" t="s">
        <v>5121</v>
      </c>
      <c r="D29" s="466" t="str">
        <f t="shared" si="0"/>
        <v>research_technology tech_gravity_snare_capacity_2</v>
      </c>
      <c r="E29" s="513" t="s">
        <v>5073</v>
      </c>
      <c r="F29" s="514" t="s">
        <v>5122</v>
      </c>
      <c r="G29" s="500" t="s">
        <v>2086</v>
      </c>
    </row>
    <row r="30" spans="1:7">
      <c r="A30" s="515"/>
      <c r="B30" s="500">
        <v>25</v>
      </c>
      <c r="C30" s="516" t="s">
        <v>5123</v>
      </c>
      <c r="D30" s="466" t="str">
        <f t="shared" si="0"/>
        <v>research_technology tech_gravity_snare_capacity_3</v>
      </c>
      <c r="E30" s="513" t="s">
        <v>5076</v>
      </c>
      <c r="F30" s="514" t="s">
        <v>5124</v>
      </c>
      <c r="G30" s="500" t="s">
        <v>2086</v>
      </c>
    </row>
    <row r="31" spans="1:7">
      <c r="A31" s="515"/>
      <c r="B31" s="500">
        <v>26</v>
      </c>
      <c r="C31" s="516" t="s">
        <v>5125</v>
      </c>
      <c r="D31" s="466" t="str">
        <f t="shared" si="0"/>
        <v>research_technology tech_containment_vessel</v>
      </c>
      <c r="E31" s="513" t="s">
        <v>5073</v>
      </c>
      <c r="F31" s="514" t="s">
        <v>5126</v>
      </c>
      <c r="G31" s="500" t="s">
        <v>2086</v>
      </c>
    </row>
    <row r="32" spans="1:7">
      <c r="A32" s="515"/>
      <c r="B32" s="500">
        <v>27</v>
      </c>
      <c r="C32" s="512" t="s">
        <v>5127</v>
      </c>
      <c r="D32" s="466" t="str">
        <f t="shared" si="0"/>
        <v>research_technology tech_mine_dark_matter</v>
      </c>
      <c r="E32" s="513" t="s">
        <v>5073</v>
      </c>
      <c r="F32" s="514" t="s">
        <v>5128</v>
      </c>
      <c r="G32" s="500" t="s">
        <v>2086</v>
      </c>
    </row>
    <row r="33" spans="1:7">
      <c r="A33" s="515"/>
      <c r="B33" s="500">
        <v>28</v>
      </c>
      <c r="C33" s="512" t="s">
        <v>5129</v>
      </c>
      <c r="D33" s="466" t="str">
        <f t="shared" si="0"/>
        <v>research_technology tech_experimental_subspace_navigation</v>
      </c>
      <c r="E33" s="513" t="s">
        <v>5070</v>
      </c>
      <c r="F33" s="514" t="s">
        <v>5130</v>
      </c>
      <c r="G33" s="500" t="s">
        <v>2086</v>
      </c>
    </row>
    <row r="34" spans="1:7">
      <c r="A34" s="515"/>
      <c r="B34" s="500">
        <v>29</v>
      </c>
      <c r="C34" s="512" t="s">
        <v>5131</v>
      </c>
      <c r="D34" s="466" t="str">
        <f t="shared" si="0"/>
        <v>research_technology tech_repeatable_improved_tile_energy_output</v>
      </c>
      <c r="E34" s="513" t="s">
        <v>5079</v>
      </c>
      <c r="F34" s="514" t="s">
        <v>5132</v>
      </c>
      <c r="G34" s="500" t="s">
        <v>5133</v>
      </c>
    </row>
    <row r="35" spans="1:7">
      <c r="A35" s="515"/>
      <c r="B35" s="500">
        <v>30</v>
      </c>
      <c r="C35" s="512" t="s">
        <v>5134</v>
      </c>
      <c r="D35" s="466" t="str">
        <f t="shared" si="0"/>
        <v>research_technology tech_repeatable_improved_shield_output</v>
      </c>
      <c r="E35" s="513" t="s">
        <v>5079</v>
      </c>
      <c r="F35" s="514" t="s">
        <v>5135</v>
      </c>
      <c r="G35" s="500" t="s">
        <v>5133</v>
      </c>
    </row>
    <row r="36" spans="1:7">
      <c r="A36" s="515"/>
      <c r="B36" s="508">
        <v>31</v>
      </c>
      <c r="C36" s="517" t="s">
        <v>5136</v>
      </c>
      <c r="D36" s="518" t="str">
        <f t="shared" si="0"/>
        <v>research_technology tech_rift_sphere</v>
      </c>
      <c r="E36" s="519" t="s">
        <v>5070</v>
      </c>
      <c r="F36" s="520" t="s">
        <v>5137</v>
      </c>
      <c r="G36" s="508" t="s">
        <v>2082</v>
      </c>
    </row>
    <row r="37" spans="1:7">
      <c r="A37" s="515"/>
      <c r="B37" s="508">
        <v>32</v>
      </c>
      <c r="C37" s="521" t="s">
        <v>4777</v>
      </c>
      <c r="D37" s="518" t="str">
        <f t="shared" si="0"/>
        <v>research_technology tech_fe_silo_1</v>
      </c>
      <c r="E37" s="519" t="s">
        <v>5079</v>
      </c>
      <c r="F37" s="520" t="s">
        <v>5138</v>
      </c>
      <c r="G37" s="508" t="s">
        <v>2082</v>
      </c>
    </row>
    <row r="38" spans="1:7">
      <c r="A38" s="515"/>
      <c r="B38" s="508">
        <v>33</v>
      </c>
      <c r="C38" s="521" t="s">
        <v>4779</v>
      </c>
      <c r="D38" s="518" t="str">
        <f t="shared" si="0"/>
        <v>research_technology tech_fe_silo_2</v>
      </c>
      <c r="E38" s="519" t="s">
        <v>5079</v>
      </c>
      <c r="F38" s="520" t="s">
        <v>5139</v>
      </c>
      <c r="G38" s="508" t="s">
        <v>2082</v>
      </c>
    </row>
    <row r="39" spans="1:7">
      <c r="A39" s="515"/>
      <c r="B39" s="508">
        <v>34</v>
      </c>
      <c r="C39" s="517" t="s">
        <v>5140</v>
      </c>
      <c r="D39" s="518" t="str">
        <f t="shared" si="0"/>
        <v>research_technology tech_dark_matter_deflector</v>
      </c>
      <c r="E39" s="519" t="s">
        <v>5079</v>
      </c>
      <c r="F39" s="520" t="s">
        <v>5141</v>
      </c>
      <c r="G39" s="508" t="s">
        <v>2082</v>
      </c>
    </row>
    <row r="40" spans="1:7">
      <c r="A40" s="515"/>
      <c r="B40" s="508">
        <v>35</v>
      </c>
      <c r="C40" s="521" t="s">
        <v>5142</v>
      </c>
      <c r="D40" s="518" t="str">
        <f t="shared" si="0"/>
        <v>research_technology tech_akx_worm_1</v>
      </c>
      <c r="E40" s="519" t="s">
        <v>5073</v>
      </c>
      <c r="F40" s="520" t="s">
        <v>5143</v>
      </c>
      <c r="G40" s="508" t="s">
        <v>2082</v>
      </c>
    </row>
    <row r="41" spans="1:7">
      <c r="A41" s="515"/>
      <c r="B41" s="508">
        <v>36</v>
      </c>
      <c r="C41" s="521" t="s">
        <v>5144</v>
      </c>
      <c r="D41" s="518" t="str">
        <f t="shared" si="0"/>
        <v>research_technology tech_dyson_sphere</v>
      </c>
      <c r="E41" s="519" t="s">
        <v>5079</v>
      </c>
      <c r="F41" s="520" t="s">
        <v>5145</v>
      </c>
      <c r="G41" s="508" t="s">
        <v>2082</v>
      </c>
    </row>
    <row r="42" spans="1:7">
      <c r="A42" s="515"/>
      <c r="B42" s="508">
        <v>37</v>
      </c>
      <c r="C42" s="521" t="s">
        <v>5146</v>
      </c>
      <c r="D42" s="518" t="str">
        <f t="shared" si="0"/>
        <v>research_technology tech_matter_decompressor</v>
      </c>
      <c r="E42" s="519" t="s">
        <v>5079</v>
      </c>
      <c r="F42" s="520" t="s">
        <v>5147</v>
      </c>
      <c r="G42" s="508" t="s">
        <v>2082</v>
      </c>
    </row>
    <row r="43" spans="1:7">
      <c r="A43" s="515"/>
      <c r="B43" s="508">
        <v>38</v>
      </c>
      <c r="C43" s="517" t="s">
        <v>5148</v>
      </c>
      <c r="D43" s="518" t="str">
        <f t="shared" si="0"/>
        <v>research_technology tech_pk_shielder</v>
      </c>
      <c r="E43" s="519" t="s">
        <v>5079</v>
      </c>
      <c r="F43" s="520" t="s">
        <v>5149</v>
      </c>
      <c r="G43" s="508" t="s">
        <v>2082</v>
      </c>
    </row>
    <row r="44" spans="1:7">
      <c r="A44" s="511" t="s">
        <v>5150</v>
      </c>
      <c r="B44" s="500">
        <v>39</v>
      </c>
      <c r="C44" s="512" t="s">
        <v>5151</v>
      </c>
      <c r="D44" s="466" t="str">
        <f t="shared" ref="D44:D75" si="1">_xlfn.CONCAT("research_technology"," ",F44)</f>
        <v>research_technology tech_basic_science_lab_1</v>
      </c>
      <c r="E44" s="513" t="s">
        <v>5082</v>
      </c>
      <c r="F44" s="514" t="s">
        <v>5152</v>
      </c>
      <c r="G44" s="500" t="s">
        <v>2086</v>
      </c>
    </row>
    <row r="45" spans="1:7">
      <c r="A45" s="515"/>
      <c r="B45" s="500">
        <v>40</v>
      </c>
      <c r="C45" s="512" t="s">
        <v>5153</v>
      </c>
      <c r="D45" s="466" t="str">
        <f t="shared" si="1"/>
        <v>research_technology tech_basic_science_lab_2</v>
      </c>
      <c r="E45" s="513" t="s">
        <v>5085</v>
      </c>
      <c r="F45" s="514" t="s">
        <v>5154</v>
      </c>
      <c r="G45" s="500" t="s">
        <v>2086</v>
      </c>
    </row>
    <row r="46" spans="1:7">
      <c r="A46" s="515"/>
      <c r="B46" s="500">
        <v>41</v>
      </c>
      <c r="C46" s="512" t="s">
        <v>5155</v>
      </c>
      <c r="D46" s="466" t="str">
        <f t="shared" si="1"/>
        <v>research_technology tech_basic_science_lab_3</v>
      </c>
      <c r="E46" s="513" t="s">
        <v>5073</v>
      </c>
      <c r="F46" s="514" t="s">
        <v>5156</v>
      </c>
      <c r="G46" s="500" t="s">
        <v>2086</v>
      </c>
    </row>
    <row r="47" spans="1:7">
      <c r="A47" s="515"/>
      <c r="B47" s="500">
        <v>42</v>
      </c>
      <c r="C47" s="512" t="s">
        <v>5157</v>
      </c>
      <c r="D47" s="466" t="str">
        <f t="shared" si="1"/>
        <v>research_technology tech_global_research_initiative</v>
      </c>
      <c r="E47" s="513" t="s">
        <v>5073</v>
      </c>
      <c r="F47" s="514" t="s">
        <v>5158</v>
      </c>
      <c r="G47" s="500" t="s">
        <v>2086</v>
      </c>
    </row>
    <row r="48" spans="1:7">
      <c r="A48" s="515"/>
      <c r="B48" s="500">
        <v>43</v>
      </c>
      <c r="C48" s="512" t="s">
        <v>5159</v>
      </c>
      <c r="D48" s="466" t="str">
        <f t="shared" si="1"/>
        <v>research_technology tech_space_science_1</v>
      </c>
      <c r="E48" s="513" t="s">
        <v>5085</v>
      </c>
      <c r="F48" s="514" t="s">
        <v>5160</v>
      </c>
      <c r="G48" s="500" t="s">
        <v>2086</v>
      </c>
    </row>
    <row r="49" spans="1:7">
      <c r="A49" s="515"/>
      <c r="B49" s="500">
        <v>44</v>
      </c>
      <c r="C49" s="512" t="s">
        <v>5161</v>
      </c>
      <c r="D49" s="466" t="str">
        <f t="shared" si="1"/>
        <v>research_technology tech_space_science_2</v>
      </c>
      <c r="E49" s="513" t="s">
        <v>5085</v>
      </c>
      <c r="F49" s="514" t="s">
        <v>5162</v>
      </c>
      <c r="G49" s="500" t="s">
        <v>2086</v>
      </c>
    </row>
    <row r="50" spans="1:7">
      <c r="A50" s="515"/>
      <c r="B50" s="500">
        <v>45</v>
      </c>
      <c r="C50" s="512" t="s">
        <v>5163</v>
      </c>
      <c r="D50" s="466" t="str">
        <f t="shared" si="1"/>
        <v>research_technology tech_space_science_3</v>
      </c>
      <c r="E50" s="513" t="s">
        <v>5070</v>
      </c>
      <c r="F50" s="514" t="s">
        <v>5164</v>
      </c>
      <c r="G50" s="500" t="s">
        <v>2086</v>
      </c>
    </row>
    <row r="51" spans="1:7">
      <c r="A51" s="515"/>
      <c r="B51" s="500">
        <v>46</v>
      </c>
      <c r="C51" s="512" t="s">
        <v>5165</v>
      </c>
      <c r="D51" s="466" t="str">
        <f t="shared" si="1"/>
        <v>research_technology tech_space_science_4</v>
      </c>
      <c r="E51" s="513" t="s">
        <v>5070</v>
      </c>
      <c r="F51" s="514" t="s">
        <v>5166</v>
      </c>
      <c r="G51" s="500" t="s">
        <v>2086</v>
      </c>
    </row>
    <row r="52" spans="1:7">
      <c r="A52" s="515"/>
      <c r="B52" s="500">
        <v>47</v>
      </c>
      <c r="C52" s="512" t="s">
        <v>5167</v>
      </c>
      <c r="D52" s="466" t="str">
        <f t="shared" si="1"/>
        <v>research_technology tech_space_science_5</v>
      </c>
      <c r="E52" s="513" t="s">
        <v>5073</v>
      </c>
      <c r="F52" s="514" t="s">
        <v>5168</v>
      </c>
      <c r="G52" s="500" t="s">
        <v>2086</v>
      </c>
    </row>
    <row r="53" spans="1:7">
      <c r="A53" s="515"/>
      <c r="B53" s="500">
        <v>48</v>
      </c>
      <c r="C53" s="512" t="s">
        <v>5169</v>
      </c>
      <c r="D53" s="466" t="str">
        <f t="shared" si="1"/>
        <v>research_technology tech_administrative_ai</v>
      </c>
      <c r="E53" s="513" t="s">
        <v>5085</v>
      </c>
      <c r="F53" s="514" t="s">
        <v>5170</v>
      </c>
      <c r="G53" s="500" t="s">
        <v>2086</v>
      </c>
    </row>
    <row r="54" spans="1:7">
      <c r="A54" s="515"/>
      <c r="B54" s="500">
        <v>49</v>
      </c>
      <c r="C54" s="512" t="s">
        <v>5171</v>
      </c>
      <c r="D54" s="466" t="str">
        <f t="shared" si="1"/>
        <v>research_technology tech_cryostasis_1</v>
      </c>
      <c r="E54" s="513" t="s">
        <v>5085</v>
      </c>
      <c r="F54" s="514" t="s">
        <v>5172</v>
      </c>
      <c r="G54" s="500" t="s">
        <v>2086</v>
      </c>
    </row>
    <row r="55" spans="1:7">
      <c r="A55" s="515"/>
      <c r="B55" s="500">
        <v>50</v>
      </c>
      <c r="C55" s="512" t="s">
        <v>5173</v>
      </c>
      <c r="D55" s="466" t="str">
        <f t="shared" si="1"/>
        <v>research_technology tech_cryostasis_2</v>
      </c>
      <c r="E55" s="513" t="s">
        <v>5073</v>
      </c>
      <c r="F55" s="514" t="s">
        <v>5174</v>
      </c>
      <c r="G55" s="500" t="s">
        <v>2086</v>
      </c>
    </row>
    <row r="56" spans="1:7">
      <c r="A56" s="515"/>
      <c r="B56" s="500">
        <v>51</v>
      </c>
      <c r="C56" s="512" t="s">
        <v>5175</v>
      </c>
      <c r="D56" s="466" t="str">
        <f t="shared" si="1"/>
        <v>research_technology tech_self_aware_logic</v>
      </c>
      <c r="E56" s="513" t="s">
        <v>5070</v>
      </c>
      <c r="F56" s="514" t="s">
        <v>5176</v>
      </c>
      <c r="G56" s="500" t="s">
        <v>2086</v>
      </c>
    </row>
    <row r="57" spans="1:7">
      <c r="A57" s="515"/>
      <c r="B57" s="500">
        <v>52</v>
      </c>
      <c r="C57" s="512" t="s">
        <v>5177</v>
      </c>
      <c r="D57" s="466" t="str">
        <f t="shared" si="1"/>
        <v>research_technology tech_automated_exploration</v>
      </c>
      <c r="E57" s="513" t="s">
        <v>5085</v>
      </c>
      <c r="F57" s="514" t="s">
        <v>5178</v>
      </c>
      <c r="G57" s="500" t="s">
        <v>2086</v>
      </c>
    </row>
    <row r="58" spans="1:7">
      <c r="A58" s="515"/>
      <c r="B58" s="500">
        <v>53</v>
      </c>
      <c r="C58" s="512" t="s">
        <v>5179</v>
      </c>
      <c r="D58" s="466" t="str">
        <f t="shared" si="1"/>
        <v>research_technology tech_sapient_ai</v>
      </c>
      <c r="E58" s="513" t="s">
        <v>5076</v>
      </c>
      <c r="F58" s="514" t="s">
        <v>5180</v>
      </c>
      <c r="G58" s="500" t="s">
        <v>2086</v>
      </c>
    </row>
    <row r="59" spans="1:7">
      <c r="A59" s="515"/>
      <c r="B59" s="500">
        <v>54</v>
      </c>
      <c r="C59" s="512" t="s">
        <v>5181</v>
      </c>
      <c r="D59" s="466" t="str">
        <f t="shared" si="1"/>
        <v>research_technology tech_positronic_implants</v>
      </c>
      <c r="E59" s="513" t="s">
        <v>5076</v>
      </c>
      <c r="F59" s="514" t="s">
        <v>5182</v>
      </c>
      <c r="G59" s="500" t="s">
        <v>2086</v>
      </c>
    </row>
    <row r="60" spans="1:7">
      <c r="A60" s="515"/>
      <c r="B60" s="500">
        <v>55</v>
      </c>
      <c r="C60" s="512" t="s">
        <v>5183</v>
      </c>
      <c r="D60" s="466" t="str">
        <f t="shared" si="1"/>
        <v>research_technology tech_combat_computers_1</v>
      </c>
      <c r="E60" s="513" t="s">
        <v>5085</v>
      </c>
      <c r="F60" s="514" t="s">
        <v>5184</v>
      </c>
      <c r="G60" s="500" t="s">
        <v>2086</v>
      </c>
    </row>
    <row r="61" spans="1:7">
      <c r="A61" s="515"/>
      <c r="B61" s="500">
        <v>56</v>
      </c>
      <c r="C61" s="512" t="s">
        <v>5185</v>
      </c>
      <c r="D61" s="466" t="str">
        <f t="shared" si="1"/>
        <v>research_technology tech_combat_computers_2</v>
      </c>
      <c r="E61" s="513" t="s">
        <v>5073</v>
      </c>
      <c r="F61" s="514" t="s">
        <v>5186</v>
      </c>
      <c r="G61" s="500" t="s">
        <v>2086</v>
      </c>
    </row>
    <row r="62" spans="1:7">
      <c r="A62" s="515"/>
      <c r="B62" s="500">
        <v>57</v>
      </c>
      <c r="C62" s="512" t="s">
        <v>5187</v>
      </c>
      <c r="D62" s="466" t="str">
        <f t="shared" si="1"/>
        <v>research_technology tech_combat_computers_3</v>
      </c>
      <c r="E62" s="513" t="s">
        <v>5076</v>
      </c>
      <c r="F62" s="514" t="s">
        <v>5188</v>
      </c>
      <c r="G62" s="500" t="s">
        <v>2086</v>
      </c>
    </row>
    <row r="63" spans="1:7">
      <c r="A63" s="515"/>
      <c r="B63" s="500">
        <v>58</v>
      </c>
      <c r="C63" s="512" t="s">
        <v>5189</v>
      </c>
      <c r="D63" s="466" t="str">
        <f t="shared" si="1"/>
        <v>research_technology tech_combat_computers_autonomous</v>
      </c>
      <c r="E63" s="513" t="s">
        <v>5076</v>
      </c>
      <c r="F63" s="514" t="s">
        <v>5190</v>
      </c>
      <c r="G63" s="500" t="s">
        <v>2086</v>
      </c>
    </row>
    <row r="64" spans="1:7">
      <c r="A64" s="515"/>
      <c r="B64" s="500">
        <v>59</v>
      </c>
      <c r="C64" s="512" t="s">
        <v>5191</v>
      </c>
      <c r="D64" s="466" t="str">
        <f t="shared" si="1"/>
        <v>research_technology tech_auxiliary_fire_control</v>
      </c>
      <c r="E64" s="513" t="s">
        <v>5085</v>
      </c>
      <c r="F64" s="514" t="s">
        <v>5192</v>
      </c>
      <c r="G64" s="500" t="s">
        <v>2086</v>
      </c>
    </row>
    <row r="65" spans="1:7">
      <c r="A65" s="515"/>
      <c r="B65" s="500">
        <v>60</v>
      </c>
      <c r="C65" s="512" t="s">
        <v>5193</v>
      </c>
      <c r="D65" s="466" t="str">
        <f t="shared" si="1"/>
        <v>research_technology tech_synchronized_defences</v>
      </c>
      <c r="E65" s="513" t="s">
        <v>5076</v>
      </c>
      <c r="F65" s="514" t="s">
        <v>5194</v>
      </c>
      <c r="G65" s="500" t="s">
        <v>2086</v>
      </c>
    </row>
    <row r="66" spans="1:7">
      <c r="A66" s="515"/>
      <c r="B66" s="500">
        <v>61</v>
      </c>
      <c r="C66" s="512" t="s">
        <v>5195</v>
      </c>
      <c r="D66" s="466" t="str">
        <f t="shared" si="1"/>
        <v>research_technology tech_consumer_good_refinement_1</v>
      </c>
      <c r="E66" s="513" t="s">
        <v>5070</v>
      </c>
      <c r="F66" s="514" t="s">
        <v>5196</v>
      </c>
      <c r="G66" s="500" t="s">
        <v>2086</v>
      </c>
    </row>
    <row r="67" spans="1:7">
      <c r="A67" s="515"/>
      <c r="B67" s="500">
        <v>62</v>
      </c>
      <c r="C67" s="512" t="s">
        <v>5197</v>
      </c>
      <c r="D67" s="466" t="str">
        <f t="shared" si="1"/>
        <v>research_technology tech_consumer_good_refinement_2</v>
      </c>
      <c r="E67" s="513" t="s">
        <v>5076</v>
      </c>
      <c r="F67" s="514" t="s">
        <v>5198</v>
      </c>
      <c r="G67" s="500" t="s">
        <v>2086</v>
      </c>
    </row>
    <row r="68" spans="1:7">
      <c r="A68" s="515"/>
      <c r="B68" s="500">
        <v>63</v>
      </c>
      <c r="C68" s="512" t="s">
        <v>5199</v>
      </c>
      <c r="D68" s="466" t="str">
        <f t="shared" si="1"/>
        <v>research_technology tech_neuro_quantum_links</v>
      </c>
      <c r="E68" s="513" t="s">
        <v>5073</v>
      </c>
      <c r="F68" s="514" t="s">
        <v>5200</v>
      </c>
      <c r="G68" s="500" t="s">
        <v>2086</v>
      </c>
    </row>
    <row r="69" spans="1:7">
      <c r="A69" s="515"/>
      <c r="B69" s="500">
        <v>64</v>
      </c>
      <c r="C69" s="512" t="s">
        <v>5201</v>
      </c>
      <c r="D69" s="466" t="str">
        <f t="shared" si="1"/>
        <v>research_technology tech_encryption_1</v>
      </c>
      <c r="E69" s="513" t="s">
        <v>5085</v>
      </c>
      <c r="F69" s="514" t="s">
        <v>5202</v>
      </c>
      <c r="G69" s="500" t="s">
        <v>2086</v>
      </c>
    </row>
    <row r="70" spans="1:7">
      <c r="A70" s="515"/>
      <c r="B70" s="500">
        <v>65</v>
      </c>
      <c r="C70" s="512" t="s">
        <v>5203</v>
      </c>
      <c r="D70" s="466" t="str">
        <f t="shared" si="1"/>
        <v>research_technology tech_encryption_2</v>
      </c>
      <c r="E70" s="513" t="s">
        <v>5070</v>
      </c>
      <c r="F70" s="514" t="s">
        <v>5204</v>
      </c>
      <c r="G70" s="500" t="s">
        <v>2086</v>
      </c>
    </row>
    <row r="71" spans="1:7">
      <c r="A71" s="515"/>
      <c r="B71" s="500">
        <v>66</v>
      </c>
      <c r="C71" s="512" t="s">
        <v>5205</v>
      </c>
      <c r="D71" s="466" t="str">
        <f t="shared" si="1"/>
        <v>research_technology tech_encryption_3</v>
      </c>
      <c r="E71" s="513" t="s">
        <v>5076</v>
      </c>
      <c r="F71" s="514" t="s">
        <v>5206</v>
      </c>
      <c r="G71" s="500" t="s">
        <v>2086</v>
      </c>
    </row>
    <row r="72" spans="1:7">
      <c r="A72" s="515"/>
      <c r="B72" s="500">
        <v>67</v>
      </c>
      <c r="C72" s="512" t="s">
        <v>5207</v>
      </c>
      <c r="D72" s="466" t="str">
        <f t="shared" si="1"/>
        <v>research_technology tech_decryption_1</v>
      </c>
      <c r="E72" s="513" t="s">
        <v>5085</v>
      </c>
      <c r="F72" s="514" t="s">
        <v>5208</v>
      </c>
      <c r="G72" s="500" t="s">
        <v>2086</v>
      </c>
    </row>
    <row r="73" spans="1:7">
      <c r="A73" s="515"/>
      <c r="B73" s="500">
        <v>68</v>
      </c>
      <c r="C73" s="512" t="s">
        <v>5209</v>
      </c>
      <c r="D73" s="466" t="str">
        <f t="shared" si="1"/>
        <v>research_technology tech_decryption_2</v>
      </c>
      <c r="E73" s="513" t="s">
        <v>5070</v>
      </c>
      <c r="F73" s="514" t="s">
        <v>5210</v>
      </c>
      <c r="G73" s="500" t="s">
        <v>2086</v>
      </c>
    </row>
    <row r="74" spans="1:7">
      <c r="A74" s="515"/>
      <c r="B74" s="500">
        <v>69</v>
      </c>
      <c r="C74" s="512" t="s">
        <v>5211</v>
      </c>
      <c r="D74" s="466" t="str">
        <f t="shared" si="1"/>
        <v>research_technology tech_decryption_3</v>
      </c>
      <c r="E74" s="513" t="s">
        <v>5076</v>
      </c>
      <c r="F74" s="514" t="s">
        <v>5212</v>
      </c>
      <c r="G74" s="500" t="s">
        <v>2086</v>
      </c>
    </row>
    <row r="75" spans="1:7">
      <c r="A75" s="515"/>
      <c r="B75" s="500">
        <v>70</v>
      </c>
      <c r="C75" s="512" t="s">
        <v>5213</v>
      </c>
      <c r="D75" s="466" t="str">
        <f t="shared" si="1"/>
        <v>research_technology tech_sensors_2</v>
      </c>
      <c r="E75" s="513" t="s">
        <v>5070</v>
      </c>
      <c r="F75" s="514" t="s">
        <v>5214</v>
      </c>
      <c r="G75" s="500" t="s">
        <v>2086</v>
      </c>
    </row>
    <row r="76" spans="1:7">
      <c r="A76" s="515"/>
      <c r="B76" s="500">
        <v>71</v>
      </c>
      <c r="C76" s="512" t="s">
        <v>5215</v>
      </c>
      <c r="D76" s="466" t="str">
        <f t="shared" ref="D76:D107" si="2">_xlfn.CONCAT("research_technology"," ",F76)</f>
        <v>research_technology tech_sensors_3</v>
      </c>
      <c r="E76" s="513" t="s">
        <v>5073</v>
      </c>
      <c r="F76" s="514" t="s">
        <v>5216</v>
      </c>
      <c r="G76" s="500" t="s">
        <v>2086</v>
      </c>
    </row>
    <row r="77" spans="1:7">
      <c r="A77" s="515"/>
      <c r="B77" s="500">
        <v>72</v>
      </c>
      <c r="C77" s="512" t="s">
        <v>5217</v>
      </c>
      <c r="D77" s="466" t="str">
        <f t="shared" si="2"/>
        <v>research_technology tech_sensors_4</v>
      </c>
      <c r="E77" s="513" t="s">
        <v>5076</v>
      </c>
      <c r="F77" s="514" t="s">
        <v>5218</v>
      </c>
      <c r="G77" s="500" t="s">
        <v>2086</v>
      </c>
    </row>
    <row r="78" spans="1:7">
      <c r="A78" s="515"/>
      <c r="B78" s="500">
        <v>73</v>
      </c>
      <c r="C78" s="512" t="s">
        <v>5219</v>
      </c>
      <c r="D78" s="466" t="str">
        <f t="shared" si="2"/>
        <v>research_technology tech_pd_tracking_1</v>
      </c>
      <c r="E78" s="513" t="s">
        <v>5082</v>
      </c>
      <c r="F78" s="514" t="s">
        <v>5220</v>
      </c>
      <c r="G78" s="500" t="s">
        <v>2086</v>
      </c>
    </row>
    <row r="79" spans="1:7">
      <c r="A79" s="515"/>
      <c r="B79" s="500">
        <v>74</v>
      </c>
      <c r="C79" s="512" t="s">
        <v>5221</v>
      </c>
      <c r="D79" s="466" t="str">
        <f t="shared" si="2"/>
        <v>research_technology tech_pd_tracking_2</v>
      </c>
      <c r="E79" s="513" t="s">
        <v>5070</v>
      </c>
      <c r="F79" s="514" t="s">
        <v>5222</v>
      </c>
      <c r="G79" s="500" t="s">
        <v>2086</v>
      </c>
    </row>
    <row r="80" spans="1:7">
      <c r="A80" s="515"/>
      <c r="B80" s="500">
        <v>75</v>
      </c>
      <c r="C80" s="512" t="s">
        <v>5223</v>
      </c>
      <c r="D80" s="466" t="str">
        <f t="shared" si="2"/>
        <v>research_technology tech_pd_tracking_3</v>
      </c>
      <c r="E80" s="513" t="s">
        <v>5076</v>
      </c>
      <c r="F80" s="514" t="s">
        <v>5224</v>
      </c>
      <c r="G80" s="500" t="s">
        <v>2086</v>
      </c>
    </row>
    <row r="81" spans="1:7">
      <c r="A81" s="515"/>
      <c r="B81" s="500">
        <v>76</v>
      </c>
      <c r="C81" s="512" t="s">
        <v>5225</v>
      </c>
      <c r="D81" s="466" t="str">
        <f t="shared" si="2"/>
        <v>research_technology tech_detection_array</v>
      </c>
      <c r="E81" s="513" t="s">
        <v>5070</v>
      </c>
      <c r="F81" s="514" t="s">
        <v>5226</v>
      </c>
      <c r="G81" s="500" t="s">
        <v>2086</v>
      </c>
    </row>
    <row r="82" spans="1:7">
      <c r="A82" s="515"/>
      <c r="B82" s="500">
        <v>77</v>
      </c>
      <c r="C82" s="512" t="s">
        <v>5227</v>
      </c>
      <c r="D82" s="466" t="str">
        <f t="shared" si="2"/>
        <v>research_technology tech_assisted_detection</v>
      </c>
      <c r="E82" s="513" t="s">
        <v>5070</v>
      </c>
      <c r="F82" s="514" t="s">
        <v>5228</v>
      </c>
      <c r="G82" s="500" t="s">
        <v>2086</v>
      </c>
    </row>
    <row r="83" spans="1:7">
      <c r="A83" s="515"/>
      <c r="B83" s="500">
        <v>78</v>
      </c>
      <c r="C83" s="516" t="s">
        <v>5229</v>
      </c>
      <c r="D83" s="466" t="str">
        <f t="shared" si="2"/>
        <v>research_technology tech_storm_prediction_1</v>
      </c>
      <c r="E83" s="513" t="s">
        <v>5085</v>
      </c>
      <c r="F83" s="514" t="s">
        <v>5230</v>
      </c>
      <c r="G83" s="500" t="s">
        <v>2086</v>
      </c>
    </row>
    <row r="84" spans="1:7">
      <c r="A84" s="515"/>
      <c r="B84" s="500">
        <v>79</v>
      </c>
      <c r="C84" s="516" t="s">
        <v>5231</v>
      </c>
      <c r="D84" s="466" t="str">
        <f t="shared" si="2"/>
        <v>research_technology tech_storm_prediction_2</v>
      </c>
      <c r="E84" s="513" t="s">
        <v>5073</v>
      </c>
      <c r="F84" s="514" t="s">
        <v>5232</v>
      </c>
      <c r="G84" s="500" t="s">
        <v>2086</v>
      </c>
    </row>
    <row r="85" spans="1:7">
      <c r="A85" s="515"/>
      <c r="B85" s="500">
        <v>80</v>
      </c>
      <c r="C85" s="512" t="s">
        <v>5233</v>
      </c>
      <c r="D85" s="466" t="str">
        <f t="shared" si="2"/>
        <v>research_technology tech_sensors_bio_integration</v>
      </c>
      <c r="E85" s="513" t="s">
        <v>5070</v>
      </c>
      <c r="F85" s="514" t="s">
        <v>5234</v>
      </c>
      <c r="G85" s="500" t="s">
        <v>2086</v>
      </c>
    </row>
    <row r="86" spans="1:7">
      <c r="A86" s="515"/>
      <c r="B86" s="500">
        <v>81</v>
      </c>
      <c r="C86" s="512" t="s">
        <v>5235</v>
      </c>
      <c r="D86" s="466" t="str">
        <f t="shared" si="2"/>
        <v>research_technology tech_combat_computers_bio_integration</v>
      </c>
      <c r="E86" s="513" t="s">
        <v>5070</v>
      </c>
      <c r="F86" s="514" t="s">
        <v>5236</v>
      </c>
      <c r="G86" s="500" t="s">
        <v>2086</v>
      </c>
    </row>
    <row r="87" spans="1:7">
      <c r="A87" s="515"/>
      <c r="B87" s="500">
        <v>82</v>
      </c>
      <c r="C87" s="512" t="s">
        <v>5237</v>
      </c>
      <c r="D87" s="466" t="str">
        <f t="shared" si="2"/>
        <v>research_technology tech_dyson_swarm</v>
      </c>
      <c r="E87" s="513" t="s">
        <v>5070</v>
      </c>
      <c r="F87" s="514" t="s">
        <v>5238</v>
      </c>
      <c r="G87" s="500" t="s">
        <v>2086</v>
      </c>
    </row>
    <row r="88" spans="1:7">
      <c r="A88" s="515"/>
      <c r="B88" s="500">
        <v>83</v>
      </c>
      <c r="C88" s="512" t="s">
        <v>5239</v>
      </c>
      <c r="D88" s="466" t="str">
        <f t="shared" si="2"/>
        <v>research_technology tech_science_nexus</v>
      </c>
      <c r="E88" s="513" t="s">
        <v>5079</v>
      </c>
      <c r="F88" s="514" t="s">
        <v>5240</v>
      </c>
      <c r="G88" s="500" t="s">
        <v>2086</v>
      </c>
    </row>
    <row r="89" spans="1:7">
      <c r="A89" s="515"/>
      <c r="B89" s="500">
        <v>84</v>
      </c>
      <c r="C89" s="512" t="s">
        <v>5241</v>
      </c>
      <c r="D89" s="466" t="str">
        <f t="shared" si="2"/>
        <v>research_technology tech_sentry_array</v>
      </c>
      <c r="E89" s="513" t="s">
        <v>5079</v>
      </c>
      <c r="F89" s="514" t="s">
        <v>5242</v>
      </c>
      <c r="G89" s="500" t="s">
        <v>2086</v>
      </c>
    </row>
    <row r="90" spans="1:7">
      <c r="A90" s="515"/>
      <c r="B90" s="500">
        <v>85</v>
      </c>
      <c r="C90" s="512" t="s">
        <v>5243</v>
      </c>
      <c r="D90" s="466" t="str">
        <f t="shared" si="2"/>
        <v>research_technology tech_repeatable_reduced_building_cost</v>
      </c>
      <c r="E90" s="513" t="s">
        <v>5079</v>
      </c>
      <c r="F90" s="514" t="s">
        <v>5244</v>
      </c>
      <c r="G90" s="500" t="s">
        <v>5133</v>
      </c>
    </row>
    <row r="91" spans="1:7">
      <c r="A91" s="515"/>
      <c r="B91" s="508">
        <v>86</v>
      </c>
      <c r="C91" s="517" t="s">
        <v>5245</v>
      </c>
      <c r="D91" s="518" t="str">
        <f t="shared" si="2"/>
        <v>research_technology tech_new_numbers</v>
      </c>
      <c r="E91" s="519" t="s">
        <v>5070</v>
      </c>
      <c r="F91" s="520" t="s">
        <v>5246</v>
      </c>
      <c r="G91" s="508" t="s">
        <v>5247</v>
      </c>
    </row>
    <row r="92" spans="1:7">
      <c r="A92" s="515"/>
      <c r="B92" s="508">
        <v>87</v>
      </c>
      <c r="C92" s="517" t="s">
        <v>5248</v>
      </c>
      <c r="D92" s="518" t="str">
        <f t="shared" si="2"/>
        <v>research_technology tech_trinary_computing</v>
      </c>
      <c r="E92" s="519" t="s">
        <v>5070</v>
      </c>
      <c r="F92" s="520" t="s">
        <v>5249</v>
      </c>
      <c r="G92" s="508" t="s">
        <v>5247</v>
      </c>
    </row>
    <row r="93" spans="1:7">
      <c r="A93" s="515"/>
      <c r="B93" s="508">
        <v>88</v>
      </c>
      <c r="C93" s="517" t="s">
        <v>5250</v>
      </c>
      <c r="D93" s="518" t="str">
        <f t="shared" si="2"/>
        <v>research_technology tech_atmospheric_orbital_mechanics</v>
      </c>
      <c r="E93" s="519" t="s">
        <v>5070</v>
      </c>
      <c r="F93" s="520" t="s">
        <v>5251</v>
      </c>
      <c r="G93" s="508" t="s">
        <v>5247</v>
      </c>
    </row>
    <row r="94" spans="1:7">
      <c r="A94" s="515"/>
      <c r="B94" s="508">
        <v>89</v>
      </c>
      <c r="C94" s="517" t="s">
        <v>5252</v>
      </c>
      <c r="D94" s="518" t="str">
        <f t="shared" si="2"/>
        <v>research_technology tech_curator_lab</v>
      </c>
      <c r="E94" s="519" t="s">
        <v>5070</v>
      </c>
      <c r="F94" s="520" t="s">
        <v>5253</v>
      </c>
      <c r="G94" s="508" t="s">
        <v>2082</v>
      </c>
    </row>
    <row r="95" spans="1:7">
      <c r="A95" s="515"/>
      <c r="B95" s="508">
        <v>90</v>
      </c>
      <c r="C95" s="517" t="s">
        <v>5254</v>
      </c>
      <c r="D95" s="518" t="str">
        <f t="shared" si="2"/>
        <v>research_technology tech_archeology_lab</v>
      </c>
      <c r="E95" s="519" t="s">
        <v>5070</v>
      </c>
      <c r="F95" s="520" t="s">
        <v>5255</v>
      </c>
      <c r="G95" s="508" t="s">
        <v>2082</v>
      </c>
    </row>
    <row r="96" spans="1:7">
      <c r="A96" s="515"/>
      <c r="B96" s="508">
        <v>91</v>
      </c>
      <c r="C96" s="521" t="s">
        <v>5256</v>
      </c>
      <c r="D96" s="518" t="str">
        <f t="shared" si="2"/>
        <v>research_technology tech_fe_lab_1</v>
      </c>
      <c r="E96" s="519" t="s">
        <v>5079</v>
      </c>
      <c r="F96" s="520" t="s">
        <v>5257</v>
      </c>
      <c r="G96" s="508" t="s">
        <v>2082</v>
      </c>
    </row>
    <row r="97" spans="1:7">
      <c r="A97" s="515"/>
      <c r="B97" s="508">
        <v>92</v>
      </c>
      <c r="C97" s="521" t="s">
        <v>4787</v>
      </c>
      <c r="D97" s="518" t="str">
        <f t="shared" si="2"/>
        <v>research_technology tech_fe_lab_2</v>
      </c>
      <c r="E97" s="519" t="s">
        <v>5079</v>
      </c>
      <c r="F97" s="520" t="s">
        <v>5258</v>
      </c>
      <c r="G97" s="508" t="s">
        <v>2082</v>
      </c>
    </row>
    <row r="98" spans="1:7">
      <c r="A98" s="515"/>
      <c r="B98" s="508">
        <v>93</v>
      </c>
      <c r="C98" s="521" t="s">
        <v>5259</v>
      </c>
      <c r="D98" s="518" t="str">
        <f t="shared" si="2"/>
        <v>research_technology tech_enigmatic_encoder</v>
      </c>
      <c r="E98" s="519" t="s">
        <v>5079</v>
      </c>
      <c r="F98" s="520" t="s">
        <v>5260</v>
      </c>
      <c r="G98" s="508" t="s">
        <v>2082</v>
      </c>
    </row>
    <row r="99" spans="1:7">
      <c r="A99" s="515"/>
      <c r="B99" s="508">
        <v>94</v>
      </c>
      <c r="C99" s="521" t="s">
        <v>5261</v>
      </c>
      <c r="D99" s="518" t="str">
        <f t="shared" si="2"/>
        <v>research_technology tech_enigmatic_decoder</v>
      </c>
      <c r="E99" s="519" t="s">
        <v>5079</v>
      </c>
      <c r="F99" s="520" t="s">
        <v>5262</v>
      </c>
      <c r="G99" s="508" t="s">
        <v>2082</v>
      </c>
    </row>
    <row r="100" spans="1:7">
      <c r="A100" s="515"/>
      <c r="B100" s="508">
        <v>95</v>
      </c>
      <c r="C100" s="521" t="s">
        <v>5263</v>
      </c>
      <c r="D100" s="518" t="str">
        <f t="shared" si="2"/>
        <v>research_technology tech_synth_queen_knowledge</v>
      </c>
      <c r="E100" s="519" t="s">
        <v>5079</v>
      </c>
      <c r="F100" s="520" t="s">
        <v>5264</v>
      </c>
      <c r="G100" s="508" t="s">
        <v>2082</v>
      </c>
    </row>
    <row r="101" spans="1:7">
      <c r="A101" s="515"/>
      <c r="B101" s="508">
        <v>96</v>
      </c>
      <c r="C101" s="517" t="s">
        <v>5265</v>
      </c>
      <c r="D101" s="518" t="str">
        <f t="shared" si="2"/>
        <v>research_technology tech_cosmogenesis_crisis_1</v>
      </c>
      <c r="E101" s="519" t="s">
        <v>5079</v>
      </c>
      <c r="F101" s="520" t="s">
        <v>5266</v>
      </c>
      <c r="G101" s="508" t="s">
        <v>2082</v>
      </c>
    </row>
    <row r="102" spans="1:7">
      <c r="A102" s="515"/>
      <c r="B102" s="508">
        <v>97</v>
      </c>
      <c r="C102" s="517" t="s">
        <v>5267</v>
      </c>
      <c r="D102" s="518" t="str">
        <f t="shared" si="2"/>
        <v>research_technology tech_cosmogenesis_crisis_2</v>
      </c>
      <c r="E102" s="519" t="s">
        <v>5079</v>
      </c>
      <c r="F102" s="520" t="s">
        <v>5268</v>
      </c>
      <c r="G102" s="508" t="s">
        <v>2082</v>
      </c>
    </row>
    <row r="103" spans="1:7">
      <c r="A103" s="515"/>
      <c r="B103" s="508">
        <v>98</v>
      </c>
      <c r="C103" s="517" t="s">
        <v>5269</v>
      </c>
      <c r="D103" s="518" t="str">
        <f t="shared" si="2"/>
        <v>research_technology tech_cosmogenesis_crisis_3</v>
      </c>
      <c r="E103" s="519" t="s">
        <v>5079</v>
      </c>
      <c r="F103" s="520" t="s">
        <v>5270</v>
      </c>
      <c r="G103" s="508" t="s">
        <v>2082</v>
      </c>
    </row>
    <row r="104" spans="1:7">
      <c r="A104" s="515"/>
      <c r="B104" s="508">
        <v>99</v>
      </c>
      <c r="C104" s="517" t="s">
        <v>5271</v>
      </c>
      <c r="D104" s="518" t="str">
        <f t="shared" si="2"/>
        <v>research_technology tech_cosmogenesis_crisis_4</v>
      </c>
      <c r="E104" s="519" t="s">
        <v>5079</v>
      </c>
      <c r="F104" s="520" t="s">
        <v>5272</v>
      </c>
      <c r="G104" s="508" t="s">
        <v>2082</v>
      </c>
    </row>
    <row r="105" spans="1:7">
      <c r="A105" s="515"/>
      <c r="B105" s="508">
        <v>100</v>
      </c>
      <c r="C105" s="517" t="s">
        <v>5273</v>
      </c>
      <c r="D105" s="518" t="str">
        <f t="shared" si="2"/>
        <v>research_technology tech_cosmogenesis_crisis_5</v>
      </c>
      <c r="E105" s="519" t="s">
        <v>5079</v>
      </c>
      <c r="F105" s="520" t="s">
        <v>5274</v>
      </c>
      <c r="G105" s="508" t="s">
        <v>2082</v>
      </c>
    </row>
    <row r="106" spans="1:7">
      <c r="A106" s="515"/>
      <c r="B106" s="508">
        <v>101</v>
      </c>
      <c r="C106" s="517" t="s">
        <v>5275</v>
      </c>
      <c r="D106" s="518" t="str">
        <f t="shared" si="2"/>
        <v>research_technology tech_cosmogenesis_thesis</v>
      </c>
      <c r="E106" s="519" t="s">
        <v>5076</v>
      </c>
      <c r="F106" s="520" t="s">
        <v>5276</v>
      </c>
      <c r="G106" s="508" t="s">
        <v>2082</v>
      </c>
    </row>
    <row r="107" spans="1:7">
      <c r="A107" s="515"/>
      <c r="B107" s="508">
        <v>102</v>
      </c>
      <c r="C107" s="517" t="s">
        <v>4992</v>
      </c>
      <c r="D107" s="518" t="str">
        <f t="shared" si="2"/>
        <v>research_technology tech_lathe_resonator</v>
      </c>
      <c r="E107" s="519" t="s">
        <v>5079</v>
      </c>
      <c r="F107" s="520" t="s">
        <v>5277</v>
      </c>
      <c r="G107" s="508" t="s">
        <v>2082</v>
      </c>
    </row>
    <row r="108" spans="1:7">
      <c r="A108" s="515"/>
      <c r="B108" s="508">
        <v>103</v>
      </c>
      <c r="C108" s="517" t="s">
        <v>4996</v>
      </c>
      <c r="D108" s="518" t="str">
        <f t="shared" ref="D108:D139" si="3">_xlfn.CONCAT("research_technology"," ",F108)</f>
        <v>research_technology tech_lathe_overclocker</v>
      </c>
      <c r="E108" s="519" t="s">
        <v>5079</v>
      </c>
      <c r="F108" s="520" t="s">
        <v>5278</v>
      </c>
      <c r="G108" s="508" t="s">
        <v>2082</v>
      </c>
    </row>
    <row r="109" spans="1:7">
      <c r="A109" s="515"/>
      <c r="B109" s="508">
        <v>104</v>
      </c>
      <c r="C109" s="517" t="s">
        <v>5006</v>
      </c>
      <c r="D109" s="518" t="str">
        <f t="shared" si="3"/>
        <v>research_technology tech_lathe_validator</v>
      </c>
      <c r="E109" s="519" t="s">
        <v>5079</v>
      </c>
      <c r="F109" s="520" t="s">
        <v>5279</v>
      </c>
      <c r="G109" s="508" t="s">
        <v>2082</v>
      </c>
    </row>
    <row r="110" spans="1:7">
      <c r="A110" s="511" t="s">
        <v>5280</v>
      </c>
      <c r="B110" s="500">
        <v>105</v>
      </c>
      <c r="C110" s="512" t="s">
        <v>5281</v>
      </c>
      <c r="D110" s="466" t="str">
        <f t="shared" si="3"/>
        <v>research_technology tech_fission_power</v>
      </c>
      <c r="E110" s="513" t="s">
        <v>5082</v>
      </c>
      <c r="F110" s="514" t="s">
        <v>5282</v>
      </c>
      <c r="G110" s="500" t="s">
        <v>2086</v>
      </c>
    </row>
    <row r="111" spans="1:7">
      <c r="A111" s="515"/>
      <c r="B111" s="500">
        <v>106</v>
      </c>
      <c r="C111" s="512" t="s">
        <v>5283</v>
      </c>
      <c r="D111" s="466" t="str">
        <f t="shared" si="3"/>
        <v>research_technology tech_fusion_power</v>
      </c>
      <c r="E111" s="513" t="s">
        <v>5085</v>
      </c>
      <c r="F111" s="514" t="s">
        <v>5284</v>
      </c>
      <c r="G111" s="500" t="s">
        <v>2086</v>
      </c>
    </row>
    <row r="112" spans="1:7">
      <c r="A112" s="515"/>
      <c r="B112" s="500">
        <v>107</v>
      </c>
      <c r="C112" s="512" t="s">
        <v>5285</v>
      </c>
      <c r="D112" s="466" t="str">
        <f t="shared" si="3"/>
        <v>research_technology tech_cold_fusion_power</v>
      </c>
      <c r="E112" s="513" t="s">
        <v>5070</v>
      </c>
      <c r="F112" s="514" t="s">
        <v>5286</v>
      </c>
      <c r="G112" s="500" t="s">
        <v>2086</v>
      </c>
    </row>
    <row r="113" spans="1:7">
      <c r="A113" s="515"/>
      <c r="B113" s="500">
        <v>108</v>
      </c>
      <c r="C113" s="512" t="s">
        <v>5287</v>
      </c>
      <c r="D113" s="466" t="str">
        <f t="shared" si="3"/>
        <v>research_technology tech_antimatter_power</v>
      </c>
      <c r="E113" s="513" t="s">
        <v>5073</v>
      </c>
      <c r="F113" s="514" t="s">
        <v>5288</v>
      </c>
      <c r="G113" s="500" t="s">
        <v>2086</v>
      </c>
    </row>
    <row r="114" spans="1:7">
      <c r="A114" s="515"/>
      <c r="B114" s="500">
        <v>109</v>
      </c>
      <c r="C114" s="512" t="s">
        <v>5289</v>
      </c>
      <c r="D114" s="466" t="str">
        <f t="shared" si="3"/>
        <v>research_technology tech_zero_point_power</v>
      </c>
      <c r="E114" s="513" t="s">
        <v>5076</v>
      </c>
      <c r="F114" s="514" t="s">
        <v>5290</v>
      </c>
      <c r="G114" s="500" t="s">
        <v>2086</v>
      </c>
    </row>
    <row r="115" spans="1:7">
      <c r="A115" s="515"/>
      <c r="B115" s="500">
        <v>110</v>
      </c>
      <c r="C115" s="512" t="s">
        <v>5291</v>
      </c>
      <c r="D115" s="466" t="str">
        <f t="shared" si="3"/>
        <v>research_technology tech_reactor_boosters_1</v>
      </c>
      <c r="E115" s="513" t="s">
        <v>5082</v>
      </c>
      <c r="F115" s="514" t="s">
        <v>5292</v>
      </c>
      <c r="G115" s="500" t="s">
        <v>2086</v>
      </c>
    </row>
    <row r="116" spans="1:7">
      <c r="A116" s="515"/>
      <c r="B116" s="500">
        <v>111</v>
      </c>
      <c r="C116" s="512" t="s">
        <v>5293</v>
      </c>
      <c r="D116" s="466" t="str">
        <f t="shared" si="3"/>
        <v>research_technology tech_reactor_boosters_2</v>
      </c>
      <c r="E116" s="513" t="s">
        <v>5085</v>
      </c>
      <c r="F116" s="514" t="s">
        <v>5294</v>
      </c>
      <c r="G116" s="500" t="s">
        <v>2086</v>
      </c>
    </row>
    <row r="117" spans="1:7">
      <c r="A117" s="515"/>
      <c r="B117" s="500">
        <v>112</v>
      </c>
      <c r="C117" s="512" t="s">
        <v>5295</v>
      </c>
      <c r="D117" s="466" t="str">
        <f t="shared" si="3"/>
        <v>research_technology tech_reactor_boosters_3</v>
      </c>
      <c r="E117" s="513" t="s">
        <v>5085</v>
      </c>
      <c r="F117" s="514" t="s">
        <v>5296</v>
      </c>
      <c r="G117" s="500" t="s">
        <v>2086</v>
      </c>
    </row>
    <row r="118" spans="1:7">
      <c r="A118" s="515"/>
      <c r="B118" s="500">
        <v>113</v>
      </c>
      <c r="C118" s="512" t="s">
        <v>5297</v>
      </c>
      <c r="D118" s="466" t="str">
        <f t="shared" si="3"/>
        <v>research_technology tech_hyper_drive_1</v>
      </c>
      <c r="E118" s="513" t="s">
        <v>5082</v>
      </c>
      <c r="F118" s="514" t="s">
        <v>5298</v>
      </c>
      <c r="G118" s="500" t="s">
        <v>2086</v>
      </c>
    </row>
    <row r="119" spans="1:7">
      <c r="A119" s="515"/>
      <c r="B119" s="500">
        <v>114</v>
      </c>
      <c r="C119" s="512" t="s">
        <v>5299</v>
      </c>
      <c r="D119" s="466" t="str">
        <f t="shared" si="3"/>
        <v>research_technology tech_hyper_drive_2</v>
      </c>
      <c r="E119" s="513" t="s">
        <v>5070</v>
      </c>
      <c r="F119" s="514" t="s">
        <v>5300</v>
      </c>
      <c r="G119" s="500" t="s">
        <v>2086</v>
      </c>
    </row>
    <row r="120" spans="1:7">
      <c r="A120" s="515"/>
      <c r="B120" s="500">
        <v>115</v>
      </c>
      <c r="C120" s="512" t="s">
        <v>5301</v>
      </c>
      <c r="D120" s="466" t="str">
        <f t="shared" si="3"/>
        <v>research_technology tech_hyper_drive_3</v>
      </c>
      <c r="E120" s="513" t="s">
        <v>5073</v>
      </c>
      <c r="F120" s="514" t="s">
        <v>5302</v>
      </c>
      <c r="G120" s="500" t="s">
        <v>2086</v>
      </c>
    </row>
    <row r="121" spans="1:7">
      <c r="A121" s="515"/>
      <c r="B121" s="500">
        <v>116</v>
      </c>
      <c r="C121" s="512" t="s">
        <v>5303</v>
      </c>
      <c r="D121" s="466" t="str">
        <f t="shared" si="3"/>
        <v>research_technology tech_wormhole_stabilization</v>
      </c>
      <c r="E121" s="513" t="s">
        <v>5073</v>
      </c>
      <c r="F121" s="514" t="s">
        <v>5304</v>
      </c>
      <c r="G121" s="500" t="s">
        <v>2086</v>
      </c>
    </row>
    <row r="122" spans="1:7">
      <c r="A122" s="515"/>
      <c r="B122" s="500">
        <v>117</v>
      </c>
      <c r="C122" s="512" t="s">
        <v>5305</v>
      </c>
      <c r="D122" s="466" t="str">
        <f t="shared" si="3"/>
        <v>research_technology tech_jump_drive_1</v>
      </c>
      <c r="E122" s="513" t="s">
        <v>5079</v>
      </c>
      <c r="F122" s="514" t="s">
        <v>5306</v>
      </c>
      <c r="G122" s="500" t="s">
        <v>2086</v>
      </c>
    </row>
    <row r="123" spans="1:7">
      <c r="A123" s="515"/>
      <c r="B123" s="500">
        <v>118</v>
      </c>
      <c r="C123" s="512" t="s">
        <v>5307</v>
      </c>
      <c r="D123" s="466" t="str">
        <f t="shared" si="3"/>
        <v>research_technology tech_ftl_inhibitor</v>
      </c>
      <c r="E123" s="513" t="s">
        <v>5070</v>
      </c>
      <c r="F123" s="514" t="s">
        <v>5308</v>
      </c>
      <c r="G123" s="500" t="s">
        <v>2086</v>
      </c>
    </row>
    <row r="124" spans="1:7">
      <c r="A124" s="515"/>
      <c r="B124" s="500">
        <v>119</v>
      </c>
      <c r="C124" s="512" t="s">
        <v>5309</v>
      </c>
      <c r="D124" s="466" t="str">
        <f t="shared" si="3"/>
        <v>research_technology tech_lasers_1</v>
      </c>
      <c r="E124" s="513" t="s">
        <v>5082</v>
      </c>
      <c r="F124" s="514" t="s">
        <v>5310</v>
      </c>
      <c r="G124" s="500" t="s">
        <v>2086</v>
      </c>
    </row>
    <row r="125" spans="1:7">
      <c r="A125" s="515"/>
      <c r="B125" s="500">
        <v>120</v>
      </c>
      <c r="C125" s="512" t="s">
        <v>5311</v>
      </c>
      <c r="D125" s="466" t="str">
        <f t="shared" si="3"/>
        <v>research_technology tech_lasers_2</v>
      </c>
      <c r="E125" s="513" t="s">
        <v>5085</v>
      </c>
      <c r="F125" s="514" t="s">
        <v>5312</v>
      </c>
      <c r="G125" s="500" t="s">
        <v>2086</v>
      </c>
    </row>
    <row r="126" spans="1:7">
      <c r="A126" s="515"/>
      <c r="B126" s="500">
        <v>121</v>
      </c>
      <c r="C126" s="512" t="s">
        <v>5313</v>
      </c>
      <c r="D126" s="466" t="str">
        <f t="shared" si="3"/>
        <v>research_technology tech_lasers_3</v>
      </c>
      <c r="E126" s="513" t="s">
        <v>5070</v>
      </c>
      <c r="F126" s="514" t="s">
        <v>5314</v>
      </c>
      <c r="G126" s="500" t="s">
        <v>2086</v>
      </c>
    </row>
    <row r="127" spans="1:7">
      <c r="A127" s="515"/>
      <c r="B127" s="500">
        <v>122</v>
      </c>
      <c r="C127" s="512" t="s">
        <v>5315</v>
      </c>
      <c r="D127" s="466" t="str">
        <f t="shared" si="3"/>
        <v>research_technology tech_lasers_4</v>
      </c>
      <c r="E127" s="513" t="s">
        <v>5073</v>
      </c>
      <c r="F127" s="514" t="s">
        <v>5316</v>
      </c>
      <c r="G127" s="500" t="s">
        <v>2086</v>
      </c>
    </row>
    <row r="128" spans="1:7">
      <c r="A128" s="515"/>
      <c r="B128" s="500">
        <v>123</v>
      </c>
      <c r="C128" s="512" t="s">
        <v>5317</v>
      </c>
      <c r="D128" s="466" t="str">
        <f t="shared" si="3"/>
        <v>research_technology tech_lasers_5</v>
      </c>
      <c r="E128" s="513" t="s">
        <v>5076</v>
      </c>
      <c r="F128" s="514" t="s">
        <v>5318</v>
      </c>
      <c r="G128" s="500" t="s">
        <v>2086</v>
      </c>
    </row>
    <row r="129" spans="1:7">
      <c r="A129" s="515"/>
      <c r="B129" s="500">
        <v>124</v>
      </c>
      <c r="C129" s="512" t="s">
        <v>5319</v>
      </c>
      <c r="D129" s="466" t="str">
        <f t="shared" si="3"/>
        <v>research_technology tech_energy_lance_1</v>
      </c>
      <c r="E129" s="513" t="s">
        <v>5076</v>
      </c>
      <c r="F129" s="514" t="s">
        <v>5320</v>
      </c>
      <c r="G129" s="500" t="s">
        <v>2086</v>
      </c>
    </row>
    <row r="130" spans="1:7">
      <c r="A130" s="515"/>
      <c r="B130" s="500">
        <v>125</v>
      </c>
      <c r="C130" s="512" t="s">
        <v>5321</v>
      </c>
      <c r="D130" s="466" t="str">
        <f t="shared" si="3"/>
        <v>research_technology tech_energy_lance_2</v>
      </c>
      <c r="E130" s="513" t="s">
        <v>5076</v>
      </c>
      <c r="F130" s="514" t="s">
        <v>5322</v>
      </c>
      <c r="G130" s="500" t="s">
        <v>2086</v>
      </c>
    </row>
    <row r="131" spans="1:7">
      <c r="A131" s="515"/>
      <c r="B131" s="500">
        <v>126</v>
      </c>
      <c r="C131" s="512" t="s">
        <v>5323</v>
      </c>
      <c r="D131" s="466" t="str">
        <f t="shared" si="3"/>
        <v>research_technology tech_plasma_1</v>
      </c>
      <c r="E131" s="513" t="s">
        <v>5070</v>
      </c>
      <c r="F131" s="514" t="s">
        <v>5324</v>
      </c>
      <c r="G131" s="500" t="s">
        <v>2086</v>
      </c>
    </row>
    <row r="132" spans="1:7">
      <c r="A132" s="515"/>
      <c r="B132" s="500">
        <v>127</v>
      </c>
      <c r="C132" s="512" t="s">
        <v>5325</v>
      </c>
      <c r="D132" s="466" t="str">
        <f t="shared" si="3"/>
        <v>research_technology tech_plasma_2</v>
      </c>
      <c r="E132" s="513" t="s">
        <v>5073</v>
      </c>
      <c r="F132" s="514" t="s">
        <v>5326</v>
      </c>
      <c r="G132" s="500" t="s">
        <v>2086</v>
      </c>
    </row>
    <row r="133" spans="1:7">
      <c r="A133" s="515"/>
      <c r="B133" s="500">
        <v>128</v>
      </c>
      <c r="C133" s="512" t="s">
        <v>5327</v>
      </c>
      <c r="D133" s="466" t="str">
        <f t="shared" si="3"/>
        <v>research_technology tech_plasma_3</v>
      </c>
      <c r="E133" s="513" t="s">
        <v>5076</v>
      </c>
      <c r="F133" s="514" t="s">
        <v>5328</v>
      </c>
      <c r="G133" s="500" t="s">
        <v>2086</v>
      </c>
    </row>
    <row r="134" spans="1:7">
      <c r="A134" s="515"/>
      <c r="B134" s="500">
        <v>129</v>
      </c>
      <c r="C134" s="512" t="s">
        <v>5329</v>
      </c>
      <c r="D134" s="466" t="str">
        <f t="shared" si="3"/>
        <v>research_technology tech_arc_emitter_1</v>
      </c>
      <c r="E134" s="513" t="s">
        <v>5076</v>
      </c>
      <c r="F134" s="514" t="s">
        <v>5330</v>
      </c>
      <c r="G134" s="500" t="s">
        <v>2086</v>
      </c>
    </row>
    <row r="135" spans="1:7">
      <c r="A135" s="515"/>
      <c r="B135" s="500">
        <v>130</v>
      </c>
      <c r="C135" s="512" t="s">
        <v>5331</v>
      </c>
      <c r="D135" s="466" t="str">
        <f t="shared" si="3"/>
        <v>research_technology tech_arc_emitter_2</v>
      </c>
      <c r="E135" s="513" t="s">
        <v>5076</v>
      </c>
      <c r="F135" s="514" t="s">
        <v>5332</v>
      </c>
      <c r="G135" s="500" t="s">
        <v>2086</v>
      </c>
    </row>
    <row r="136" spans="1:7">
      <c r="A136" s="515"/>
      <c r="B136" s="500">
        <v>131</v>
      </c>
      <c r="C136" s="512" t="s">
        <v>5333</v>
      </c>
      <c r="D136" s="466" t="str">
        <f t="shared" si="3"/>
        <v>research_technology tech_disruptors_1</v>
      </c>
      <c r="E136" s="513" t="s">
        <v>5070</v>
      </c>
      <c r="F136" s="514" t="s">
        <v>5334</v>
      </c>
      <c r="G136" s="500" t="s">
        <v>2086</v>
      </c>
    </row>
    <row r="137" spans="1:7">
      <c r="A137" s="515"/>
      <c r="B137" s="500">
        <v>132</v>
      </c>
      <c r="C137" s="512" t="s">
        <v>5335</v>
      </c>
      <c r="D137" s="466" t="str">
        <f t="shared" si="3"/>
        <v>research_technology tech_disruptors_2</v>
      </c>
      <c r="E137" s="513" t="s">
        <v>5073</v>
      </c>
      <c r="F137" s="514" t="s">
        <v>5336</v>
      </c>
      <c r="G137" s="500" t="s">
        <v>2086</v>
      </c>
    </row>
    <row r="138" spans="1:7">
      <c r="A138" s="515"/>
      <c r="B138" s="500">
        <v>133</v>
      </c>
      <c r="C138" s="512" t="s">
        <v>5337</v>
      </c>
      <c r="D138" s="466" t="str">
        <f t="shared" si="3"/>
        <v>research_technology tech_disruptors_3</v>
      </c>
      <c r="E138" s="513" t="s">
        <v>5076</v>
      </c>
      <c r="F138" s="514" t="s">
        <v>5338</v>
      </c>
      <c r="G138" s="500" t="s">
        <v>2086</v>
      </c>
    </row>
    <row r="139" spans="1:7">
      <c r="A139" s="515"/>
      <c r="B139" s="500">
        <v>134</v>
      </c>
      <c r="C139" s="512" t="s">
        <v>5339</v>
      </c>
      <c r="D139" s="466" t="str">
        <f t="shared" si="3"/>
        <v>research_technology tech_energy_torpedoes_1</v>
      </c>
      <c r="E139" s="513" t="s">
        <v>5073</v>
      </c>
      <c r="F139" s="514" t="s">
        <v>5340</v>
      </c>
      <c r="G139" s="500" t="s">
        <v>2086</v>
      </c>
    </row>
    <row r="140" spans="1:7">
      <c r="A140" s="515"/>
      <c r="B140" s="500">
        <v>135</v>
      </c>
      <c r="C140" s="512" t="s">
        <v>5341</v>
      </c>
      <c r="D140" s="466" t="str">
        <f t="shared" ref="D140:D163" si="4">_xlfn.CONCAT("research_technology"," ",F140)</f>
        <v>research_technology tech_energy_torpedoes_2</v>
      </c>
      <c r="E140" s="513" t="s">
        <v>5076</v>
      </c>
      <c r="F140" s="514" t="s">
        <v>5342</v>
      </c>
      <c r="G140" s="500" t="s">
        <v>2086</v>
      </c>
    </row>
    <row r="141" spans="1:7">
      <c r="A141" s="515"/>
      <c r="B141" s="500">
        <v>136</v>
      </c>
      <c r="C141" s="512" t="s">
        <v>5343</v>
      </c>
      <c r="D141" s="466" t="str">
        <f t="shared" si="4"/>
        <v>research_technology Volatiletech_mine_volatile_motes</v>
      </c>
      <c r="E141" s="513" t="s">
        <v>5070</v>
      </c>
      <c r="F141" s="514" t="s">
        <v>5344</v>
      </c>
      <c r="G141" s="500" t="s">
        <v>2086</v>
      </c>
    </row>
    <row r="142" spans="1:7">
      <c r="A142" s="515"/>
      <c r="B142" s="500">
        <v>137</v>
      </c>
      <c r="C142" s="512" t="s">
        <v>5345</v>
      </c>
      <c r="D142" s="466" t="str">
        <f t="shared" si="4"/>
        <v>research_technology Volatiletech_volatile_motes</v>
      </c>
      <c r="E142" s="513" t="s">
        <v>5070</v>
      </c>
      <c r="F142" s="514" t="s">
        <v>5346</v>
      </c>
      <c r="G142" s="500" t="s">
        <v>2086</v>
      </c>
    </row>
    <row r="143" spans="1:7">
      <c r="A143" s="515"/>
      <c r="B143" s="500">
        <v>138</v>
      </c>
      <c r="C143" s="512" t="s">
        <v>5347</v>
      </c>
      <c r="D143" s="466" t="str">
        <f t="shared" si="4"/>
        <v>research_technology tech_gateway_activation</v>
      </c>
      <c r="E143" s="513" t="s">
        <v>5076</v>
      </c>
      <c r="F143" s="514" t="s">
        <v>5348</v>
      </c>
      <c r="G143" s="500" t="s">
        <v>2086</v>
      </c>
    </row>
    <row r="144" spans="1:7">
      <c r="A144" s="515"/>
      <c r="B144" s="500">
        <v>139</v>
      </c>
      <c r="C144" s="512" t="s">
        <v>5349</v>
      </c>
      <c r="D144" s="121" t="str">
        <f t="shared" si="4"/>
        <v>research_technology tech_gateway_construction</v>
      </c>
      <c r="E144" s="522" t="s">
        <v>5079</v>
      </c>
      <c r="F144" s="523" t="s">
        <v>5350</v>
      </c>
      <c r="G144" s="500" t="s">
        <v>2086</v>
      </c>
    </row>
    <row r="145" spans="1:7">
      <c r="A145" s="515"/>
      <c r="B145" s="500">
        <v>140</v>
      </c>
      <c r="C145" s="512" t="s">
        <v>5351</v>
      </c>
      <c r="D145" s="121" t="str">
        <f t="shared" si="4"/>
        <v>research_technology tech_quantum_catapult</v>
      </c>
      <c r="E145" s="522" t="s">
        <v>5073</v>
      </c>
      <c r="F145" s="523" t="s">
        <v>5352</v>
      </c>
      <c r="G145" s="500" t="s">
        <v>2086</v>
      </c>
    </row>
    <row r="146" spans="1:7">
      <c r="A146" s="515"/>
      <c r="B146" s="500">
        <v>141</v>
      </c>
      <c r="C146" s="512" t="s">
        <v>5353</v>
      </c>
      <c r="D146" s="121" t="str">
        <f t="shared" si="4"/>
        <v>research_technology tech_hyper_relays</v>
      </c>
      <c r="E146" s="522" t="s">
        <v>5070</v>
      </c>
      <c r="F146" s="523" t="s">
        <v>5354</v>
      </c>
      <c r="G146" s="500" t="s">
        <v>2086</v>
      </c>
    </row>
    <row r="147" spans="1:7">
      <c r="A147" s="515"/>
      <c r="B147" s="500">
        <v>142</v>
      </c>
      <c r="C147" s="512" t="s">
        <v>5355</v>
      </c>
      <c r="D147" s="121" t="str">
        <f t="shared" si="4"/>
        <v>research_technology tech_astral_harvesting</v>
      </c>
      <c r="E147" s="522" t="s">
        <v>5070</v>
      </c>
      <c r="F147" s="523" t="s">
        <v>5356</v>
      </c>
      <c r="G147" s="500" t="s">
        <v>2086</v>
      </c>
    </row>
    <row r="148" spans="1:7">
      <c r="A148" s="515"/>
      <c r="B148" s="500">
        <v>143</v>
      </c>
      <c r="C148" s="512" t="s">
        <v>5357</v>
      </c>
      <c r="D148" s="121" t="str">
        <f t="shared" si="4"/>
        <v>research_technology tech_hyper_drive_bio_integration</v>
      </c>
      <c r="E148" s="522" t="s">
        <v>5070</v>
      </c>
      <c r="F148" s="523" t="s">
        <v>5358</v>
      </c>
      <c r="G148" s="500" t="s">
        <v>2086</v>
      </c>
    </row>
    <row r="149" spans="1:7">
      <c r="A149" s="515"/>
      <c r="B149" s="500">
        <v>144</v>
      </c>
      <c r="C149" s="512" t="s">
        <v>5359</v>
      </c>
      <c r="D149" s="121" t="str">
        <f t="shared" si="4"/>
        <v>research_technology tech_dark_matter_detection</v>
      </c>
      <c r="E149" s="522" t="s">
        <v>5079</v>
      </c>
      <c r="F149" s="523" t="s">
        <v>5360</v>
      </c>
      <c r="G149" s="500" t="s">
        <v>2086</v>
      </c>
    </row>
    <row r="150" spans="1:7">
      <c r="A150" s="515"/>
      <c r="B150" s="500">
        <v>145</v>
      </c>
      <c r="C150" s="512" t="s">
        <v>5361</v>
      </c>
      <c r="D150" s="121" t="str">
        <f t="shared" si="4"/>
        <v>research_technology tech_repeatable_weapon_type_energy_damage</v>
      </c>
      <c r="E150" s="522" t="s">
        <v>5079</v>
      </c>
      <c r="F150" s="523" t="s">
        <v>5362</v>
      </c>
      <c r="G150" s="500" t="s">
        <v>5133</v>
      </c>
    </row>
    <row r="151" spans="1:7">
      <c r="A151" s="515"/>
      <c r="B151" s="500">
        <v>146</v>
      </c>
      <c r="C151" s="512" t="s">
        <v>5363</v>
      </c>
      <c r="D151" s="121" t="str">
        <f t="shared" si="4"/>
        <v>research_technology tech_repeatable_weapon_type_energy_fire_rate</v>
      </c>
      <c r="E151" s="522" t="s">
        <v>5079</v>
      </c>
      <c r="F151" s="523" t="s">
        <v>5364</v>
      </c>
      <c r="G151" s="500" t="s">
        <v>5133</v>
      </c>
    </row>
    <row r="152" spans="1:7">
      <c r="A152" s="515"/>
      <c r="B152" s="508">
        <v>147</v>
      </c>
      <c r="C152" s="517" t="s">
        <v>5365</v>
      </c>
      <c r="D152" s="524" t="str">
        <f t="shared" si="4"/>
        <v>research_technology tech_unusual_senses</v>
      </c>
      <c r="E152" s="525" t="s">
        <v>5070</v>
      </c>
      <c r="F152" s="526" t="s">
        <v>5366</v>
      </c>
      <c r="G152" s="508" t="s">
        <v>5247</v>
      </c>
    </row>
    <row r="153" spans="1:7">
      <c r="A153" s="515"/>
      <c r="B153" s="508">
        <v>148</v>
      </c>
      <c r="C153" s="517" t="s">
        <v>5367</v>
      </c>
      <c r="D153" s="524" t="str">
        <f t="shared" si="4"/>
        <v>research_technology tech_subspace_drive</v>
      </c>
      <c r="E153" s="525" t="s">
        <v>5082</v>
      </c>
      <c r="F153" s="526" t="s">
        <v>5368</v>
      </c>
      <c r="G153" s="508" t="s">
        <v>2082</v>
      </c>
    </row>
    <row r="154" spans="1:7">
      <c r="A154" s="515"/>
      <c r="B154" s="508">
        <v>149</v>
      </c>
      <c r="C154" s="521" t="s">
        <v>5369</v>
      </c>
      <c r="D154" s="524" t="str">
        <f t="shared" si="4"/>
        <v>research_technology tech_akx_worm_3</v>
      </c>
      <c r="E154" s="525" t="s">
        <v>5073</v>
      </c>
      <c r="F154" s="526" t="s">
        <v>5370</v>
      </c>
      <c r="G154" s="508" t="s">
        <v>2082</v>
      </c>
    </row>
    <row r="155" spans="1:7">
      <c r="A155" s="515"/>
      <c r="B155" s="508">
        <v>150</v>
      </c>
      <c r="C155" s="517" t="s">
        <v>5371</v>
      </c>
      <c r="D155" s="524" t="str">
        <f t="shared" si="4"/>
        <v>research_technology tech_lgate_activation</v>
      </c>
      <c r="E155" s="525" t="s">
        <v>5073</v>
      </c>
      <c r="F155" s="526" t="s">
        <v>5372</v>
      </c>
      <c r="G155" s="508" t="s">
        <v>2082</v>
      </c>
    </row>
    <row r="156" spans="1:7">
      <c r="A156" s="515"/>
      <c r="B156" s="508">
        <v>151</v>
      </c>
      <c r="C156" s="517" t="s">
        <v>5373</v>
      </c>
      <c r="D156" s="524" t="str">
        <f t="shared" si="4"/>
        <v>research_technology tech_pk_neutron</v>
      </c>
      <c r="E156" s="525" t="s">
        <v>5079</v>
      </c>
      <c r="F156" s="526" t="s">
        <v>5374</v>
      </c>
      <c r="G156" s="508" t="s">
        <v>2082</v>
      </c>
    </row>
    <row r="157" spans="1:7">
      <c r="A157" s="515"/>
      <c r="B157" s="508">
        <v>152</v>
      </c>
      <c r="C157" s="517" t="s">
        <v>5375</v>
      </c>
      <c r="D157" s="524" t="str">
        <f t="shared" si="4"/>
        <v>research_technology tech_dark_matter_power_core</v>
      </c>
      <c r="E157" s="525" t="s">
        <v>5079</v>
      </c>
      <c r="F157" s="526" t="s">
        <v>5376</v>
      </c>
      <c r="G157" s="508" t="s">
        <v>2082</v>
      </c>
    </row>
    <row r="158" spans="1:7">
      <c r="A158" s="515"/>
      <c r="B158" s="508">
        <v>153</v>
      </c>
      <c r="C158" s="521" t="s">
        <v>4729</v>
      </c>
      <c r="D158" s="524" t="str">
        <f t="shared" si="4"/>
        <v>research_technology tech_fe_singularity_1</v>
      </c>
      <c r="E158" s="525" t="s">
        <v>5079</v>
      </c>
      <c r="F158" s="526" t="s">
        <v>5377</v>
      </c>
      <c r="G158" s="508" t="s">
        <v>2082</v>
      </c>
    </row>
    <row r="159" spans="1:7">
      <c r="A159" s="515"/>
      <c r="B159" s="508">
        <v>154</v>
      </c>
      <c r="C159" s="521" t="s">
        <v>4731</v>
      </c>
      <c r="D159" s="524" t="str">
        <f t="shared" si="4"/>
        <v>research_technology tech_fe_singularity_2</v>
      </c>
      <c r="E159" s="525" t="s">
        <v>5079</v>
      </c>
      <c r="F159" s="526" t="s">
        <v>5378</v>
      </c>
      <c r="G159" s="508" t="s">
        <v>2082</v>
      </c>
    </row>
    <row r="160" spans="1:7">
      <c r="A160" s="515"/>
      <c r="B160" s="508">
        <v>155</v>
      </c>
      <c r="C160" s="517" t="s">
        <v>5379</v>
      </c>
      <c r="D160" s="524" t="str">
        <f t="shared" si="4"/>
        <v>research_technology tech_extradimensional_weapon_1</v>
      </c>
      <c r="E160" s="525" t="s">
        <v>5079</v>
      </c>
      <c r="F160" s="526" t="s">
        <v>5380</v>
      </c>
      <c r="G160" s="508" t="s">
        <v>2082</v>
      </c>
    </row>
    <row r="161" spans="1:7">
      <c r="A161" s="515"/>
      <c r="B161" s="508">
        <v>156</v>
      </c>
      <c r="C161" s="517" t="s">
        <v>5381</v>
      </c>
      <c r="D161" s="518" t="str">
        <f t="shared" si="4"/>
        <v>research_technology tech_mining_drone_weapon_1</v>
      </c>
      <c r="E161" s="519" t="s">
        <v>5070</v>
      </c>
      <c r="F161" s="520" t="s">
        <v>5382</v>
      </c>
      <c r="G161" s="508" t="s">
        <v>2082</v>
      </c>
    </row>
    <row r="162" spans="1:7">
      <c r="A162" s="515"/>
      <c r="B162" s="508">
        <v>157</v>
      </c>
      <c r="C162" s="517" t="s">
        <v>5383</v>
      </c>
      <c r="D162" s="518" t="str">
        <f t="shared" si="4"/>
        <v>research_technology tech_space_cloud_weapon_1</v>
      </c>
      <c r="E162" s="519" t="s">
        <v>5070</v>
      </c>
      <c r="F162" s="520" t="s">
        <v>5384</v>
      </c>
      <c r="G162" s="508" t="s">
        <v>2082</v>
      </c>
    </row>
    <row r="163" spans="1:7">
      <c r="A163" s="515"/>
      <c r="B163" s="508">
        <v>158</v>
      </c>
      <c r="C163" s="517" t="s">
        <v>5385</v>
      </c>
      <c r="D163" s="518" t="str">
        <f t="shared" si="4"/>
        <v>research_technology null_void_beam</v>
      </c>
      <c r="E163" s="519" t="s">
        <v>5070</v>
      </c>
      <c r="F163" s="520" t="s">
        <v>5386</v>
      </c>
      <c r="G163" s="508" t="s">
        <v>2082</v>
      </c>
    </row>
    <row r="164" ht="35" customHeight="1" spans="1:7">
      <c r="A164" s="527" t="s">
        <v>5387</v>
      </c>
      <c r="B164" s="528"/>
      <c r="C164" s="529"/>
      <c r="D164" s="530"/>
      <c r="E164" s="530"/>
      <c r="F164" s="530"/>
      <c r="G164" s="528"/>
    </row>
    <row r="165" spans="1:7">
      <c r="A165" s="85" t="s">
        <v>5388</v>
      </c>
      <c r="B165" s="531">
        <v>1</v>
      </c>
      <c r="C165" s="532" t="s">
        <v>5389</v>
      </c>
      <c r="D165" s="490" t="str">
        <f>_xlfn.CONCAT("research_technology"," ",F165)</f>
        <v>research_technology tech_planetary_defenses</v>
      </c>
      <c r="E165" s="533" t="s">
        <v>5082</v>
      </c>
      <c r="F165" s="534" t="s">
        <v>5390</v>
      </c>
      <c r="G165" s="531" t="s">
        <v>2086</v>
      </c>
    </row>
    <row r="166" spans="1:7">
      <c r="A166" s="89"/>
      <c r="B166" s="531">
        <v>2</v>
      </c>
      <c r="C166" s="532" t="s">
        <v>5391</v>
      </c>
      <c r="D166" s="490" t="str">
        <f t="shared" ref="D166:D229" si="5">_xlfn.CONCAT("research_technology"," ",F166)</f>
        <v>research_technology tech_doctrine_fleet_size_1</v>
      </c>
      <c r="E166" s="533" t="s">
        <v>5085</v>
      </c>
      <c r="F166" s="534" t="s">
        <v>5392</v>
      </c>
      <c r="G166" s="531" t="s">
        <v>2086</v>
      </c>
    </row>
    <row r="167" spans="1:7">
      <c r="A167" s="89"/>
      <c r="B167" s="531">
        <v>3</v>
      </c>
      <c r="C167" s="532" t="s">
        <v>5393</v>
      </c>
      <c r="D167" s="490" t="str">
        <f t="shared" si="5"/>
        <v>research_technology tech_doctrine_fleet_size_2</v>
      </c>
      <c r="E167" s="533" t="s">
        <v>5070</v>
      </c>
      <c r="F167" s="534" t="s">
        <v>5394</v>
      </c>
      <c r="G167" s="531" t="s">
        <v>2086</v>
      </c>
    </row>
    <row r="168" spans="1:7">
      <c r="A168" s="89"/>
      <c r="B168" s="531">
        <v>4</v>
      </c>
      <c r="C168" s="532" t="s">
        <v>5395</v>
      </c>
      <c r="D168" s="490" t="str">
        <f t="shared" si="5"/>
        <v>research_technology tech_doctrine_fleet_size_3</v>
      </c>
      <c r="E168" s="533" t="s">
        <v>5073</v>
      </c>
      <c r="F168" s="534" t="s">
        <v>5396</v>
      </c>
      <c r="G168" s="531" t="s">
        <v>2086</v>
      </c>
    </row>
    <row r="169" spans="1:7">
      <c r="A169" s="89"/>
      <c r="B169" s="531">
        <v>5</v>
      </c>
      <c r="C169" s="532" t="s">
        <v>5397</v>
      </c>
      <c r="D169" s="490" t="str">
        <f t="shared" si="5"/>
        <v>research_technology tech_doctrine_fleet_size_4</v>
      </c>
      <c r="E169" s="533" t="s">
        <v>5076</v>
      </c>
      <c r="F169" s="534" t="s">
        <v>5398</v>
      </c>
      <c r="G169" s="531" t="s">
        <v>2086</v>
      </c>
    </row>
    <row r="170" spans="1:7">
      <c r="A170" s="89"/>
      <c r="B170" s="531">
        <v>6</v>
      </c>
      <c r="C170" s="532" t="s">
        <v>5399</v>
      </c>
      <c r="D170" s="490" t="str">
        <f t="shared" si="5"/>
        <v>research_technology tech_doctrine_fleet_size_5</v>
      </c>
      <c r="E170" s="533" t="s">
        <v>5079</v>
      </c>
      <c r="F170" s="534" t="s">
        <v>5400</v>
      </c>
      <c r="G170" s="531" t="s">
        <v>2086</v>
      </c>
    </row>
    <row r="171" spans="1:7">
      <c r="A171" s="89"/>
      <c r="B171" s="531">
        <v>7</v>
      </c>
      <c r="C171" s="532" t="s">
        <v>5401</v>
      </c>
      <c r="D171" s="490" t="str">
        <f t="shared" si="5"/>
        <v>research_technology tech_interstellar_fleet_traditions</v>
      </c>
      <c r="E171" s="533" t="s">
        <v>5070</v>
      </c>
      <c r="F171" s="534" t="s">
        <v>5402</v>
      </c>
      <c r="G171" s="531" t="s">
        <v>2086</v>
      </c>
    </row>
    <row r="172" spans="1:7">
      <c r="A172" s="89"/>
      <c r="B172" s="531">
        <v>8</v>
      </c>
      <c r="C172" s="532" t="s">
        <v>5403</v>
      </c>
      <c r="D172" s="490" t="str">
        <f t="shared" si="5"/>
        <v>research_technology tech_refit_standards</v>
      </c>
      <c r="E172" s="533" t="s">
        <v>5073</v>
      </c>
      <c r="F172" s="534" t="s">
        <v>5404</v>
      </c>
      <c r="G172" s="531" t="s">
        <v>2086</v>
      </c>
    </row>
    <row r="173" spans="1:7">
      <c r="A173" s="89"/>
      <c r="B173" s="531">
        <v>9</v>
      </c>
      <c r="C173" s="532" t="s">
        <v>5405</v>
      </c>
      <c r="D173" s="490" t="str">
        <f t="shared" si="5"/>
        <v>research_technology tech_command_matrix</v>
      </c>
      <c r="E173" s="533" t="s">
        <v>5073</v>
      </c>
      <c r="F173" s="534" t="s">
        <v>5406</v>
      </c>
      <c r="G173" s="531" t="s">
        <v>2086</v>
      </c>
    </row>
    <row r="174" spans="1:7">
      <c r="A174" s="89"/>
      <c r="B174" s="531">
        <v>10</v>
      </c>
      <c r="C174" s="532" t="s">
        <v>5407</v>
      </c>
      <c r="D174" s="490" t="str">
        <f t="shared" si="5"/>
        <v>research_technology tech_doctrine_navy_size_1</v>
      </c>
      <c r="E174" s="533" t="s">
        <v>5085</v>
      </c>
      <c r="F174" s="534" t="s">
        <v>5408</v>
      </c>
      <c r="G174" s="531" t="s">
        <v>2086</v>
      </c>
    </row>
    <row r="175" spans="1:7">
      <c r="A175" s="89"/>
      <c r="B175" s="531">
        <v>11</v>
      </c>
      <c r="C175" s="532" t="s">
        <v>5409</v>
      </c>
      <c r="D175" s="490" t="str">
        <f t="shared" si="5"/>
        <v>research_technology tech_doctrine_navy_size_2</v>
      </c>
      <c r="E175" s="533" t="s">
        <v>5070</v>
      </c>
      <c r="F175" s="534" t="s">
        <v>5410</v>
      </c>
      <c r="G175" s="531" t="s">
        <v>2086</v>
      </c>
    </row>
    <row r="176" spans="1:7">
      <c r="A176" s="89"/>
      <c r="B176" s="531">
        <v>12</v>
      </c>
      <c r="C176" s="532" t="s">
        <v>5411</v>
      </c>
      <c r="D176" s="490" t="str">
        <f t="shared" si="5"/>
        <v>research_technology tech_doctrine_navy_size_3</v>
      </c>
      <c r="E176" s="533" t="s">
        <v>5073</v>
      </c>
      <c r="F176" s="534" t="s">
        <v>5412</v>
      </c>
      <c r="G176" s="531" t="s">
        <v>2086</v>
      </c>
    </row>
    <row r="177" spans="1:7">
      <c r="A177" s="89"/>
      <c r="B177" s="531">
        <v>13</v>
      </c>
      <c r="C177" s="532" t="s">
        <v>5413</v>
      </c>
      <c r="D177" s="490" t="str">
        <f t="shared" si="5"/>
        <v>research_technology tech_doctrine_navy_size_4</v>
      </c>
      <c r="E177" s="533" t="s">
        <v>5076</v>
      </c>
      <c r="F177" s="534" t="s">
        <v>5414</v>
      </c>
      <c r="G177" s="531" t="s">
        <v>2086</v>
      </c>
    </row>
    <row r="178" spans="1:7">
      <c r="A178" s="89"/>
      <c r="B178" s="531">
        <v>14</v>
      </c>
      <c r="C178" s="532" t="s">
        <v>5415</v>
      </c>
      <c r="D178" s="490" t="str">
        <f t="shared" si="5"/>
        <v>research_technology tech_centralized_command</v>
      </c>
      <c r="E178" s="533" t="s">
        <v>5073</v>
      </c>
      <c r="F178" s="534" t="s">
        <v>5416</v>
      </c>
      <c r="G178" s="531" t="s">
        <v>2086</v>
      </c>
    </row>
    <row r="179" spans="1:7">
      <c r="A179" s="89"/>
      <c r="B179" s="531">
        <v>15</v>
      </c>
      <c r="C179" s="532" t="s">
        <v>5417</v>
      </c>
      <c r="D179" s="490" t="str">
        <f t="shared" si="5"/>
        <v>research_technology tech_combat_training</v>
      </c>
      <c r="E179" s="533" t="s">
        <v>5073</v>
      </c>
      <c r="F179" s="534" t="s">
        <v>5418</v>
      </c>
      <c r="G179" s="531" t="s">
        <v>2086</v>
      </c>
    </row>
    <row r="180" spans="1:7">
      <c r="A180" s="89"/>
      <c r="B180" s="531">
        <v>16</v>
      </c>
      <c r="C180" s="532" t="s">
        <v>5419</v>
      </c>
      <c r="D180" s="490" t="str">
        <f t="shared" si="5"/>
        <v>research_technology tech_ground_defense_planning</v>
      </c>
      <c r="E180" s="533" t="s">
        <v>5085</v>
      </c>
      <c r="F180" s="534" t="s">
        <v>5420</v>
      </c>
      <c r="G180" s="531" t="s">
        <v>2086</v>
      </c>
    </row>
    <row r="181" spans="1:7">
      <c r="A181" s="89"/>
      <c r="B181" s="531">
        <v>17</v>
      </c>
      <c r="C181" s="532" t="s">
        <v>5421</v>
      </c>
      <c r="D181" s="490" t="str">
        <f t="shared" si="5"/>
        <v>research_technology tech_global_defense_grid</v>
      </c>
      <c r="E181" s="533" t="s">
        <v>5070</v>
      </c>
      <c r="F181" s="534" t="s">
        <v>5422</v>
      </c>
      <c r="G181" s="531" t="s">
        <v>2086</v>
      </c>
    </row>
    <row r="182" spans="1:7">
      <c r="A182" s="89"/>
      <c r="B182" s="531">
        <v>18</v>
      </c>
      <c r="C182" s="532" t="s">
        <v>5423</v>
      </c>
      <c r="D182" s="490" t="str">
        <f t="shared" si="5"/>
        <v>research_technology tech_interstellar_campaigns</v>
      </c>
      <c r="E182" s="533" t="s">
        <v>5070</v>
      </c>
      <c r="F182" s="534" t="s">
        <v>5424</v>
      </c>
      <c r="G182" s="531" t="s">
        <v>2086</v>
      </c>
    </row>
    <row r="183" spans="1:7">
      <c r="A183" s="89"/>
      <c r="B183" s="531">
        <v>19</v>
      </c>
      <c r="C183" s="532" t="s">
        <v>5425</v>
      </c>
      <c r="D183" s="490" t="str">
        <f t="shared" si="5"/>
        <v>research_technology tech_galactic_campaigns</v>
      </c>
      <c r="E183" s="533" t="s">
        <v>5076</v>
      </c>
      <c r="F183" s="534" t="s">
        <v>5426</v>
      </c>
      <c r="G183" s="531" t="s">
        <v>2086</v>
      </c>
    </row>
    <row r="184" spans="1:7">
      <c r="A184" s="89"/>
      <c r="B184" s="531">
        <v>20</v>
      </c>
      <c r="C184" s="532" t="s">
        <v>5427</v>
      </c>
      <c r="D184" s="490" t="str">
        <f t="shared" si="5"/>
        <v>research_technology tech_adaptive_combat_algorithms</v>
      </c>
      <c r="E184" s="533" t="s">
        <v>5070</v>
      </c>
      <c r="F184" s="534" t="s">
        <v>5428</v>
      </c>
      <c r="G184" s="531" t="s">
        <v>2086</v>
      </c>
    </row>
    <row r="185" spans="1:7">
      <c r="A185" s="89"/>
      <c r="B185" s="531">
        <v>21</v>
      </c>
      <c r="C185" s="532" t="s">
        <v>5429</v>
      </c>
      <c r="D185" s="490" t="str">
        <f t="shared" si="5"/>
        <v>research_technology tech_strategic_coordination</v>
      </c>
      <c r="E185" s="533" t="s">
        <v>5079</v>
      </c>
      <c r="F185" s="534" t="s">
        <v>5430</v>
      </c>
      <c r="G185" s="531" t="s">
        <v>2086</v>
      </c>
    </row>
    <row r="186" spans="1:7">
      <c r="A186" s="89"/>
      <c r="B186" s="531">
        <v>22</v>
      </c>
      <c r="C186" s="532" t="s">
        <v>5431</v>
      </c>
      <c r="D186" s="490" t="str">
        <f t="shared" si="5"/>
        <v>research_technology tech_mega_shipyard</v>
      </c>
      <c r="E186" s="533" t="s">
        <v>5079</v>
      </c>
      <c r="F186" s="534" t="s">
        <v>5432</v>
      </c>
      <c r="G186" s="531" t="s">
        <v>2086</v>
      </c>
    </row>
    <row r="187" spans="1:7">
      <c r="A187" s="89"/>
      <c r="B187" s="531">
        <v>23</v>
      </c>
      <c r="C187" s="532" t="s">
        <v>5433</v>
      </c>
      <c r="D187" s="490" t="str">
        <f t="shared" si="5"/>
        <v>research_technology tech_repeatable_improved_army_damage</v>
      </c>
      <c r="E187" s="533" t="s">
        <v>5079</v>
      </c>
      <c r="F187" s="534" t="s">
        <v>5434</v>
      </c>
      <c r="G187" s="531" t="s">
        <v>5133</v>
      </c>
    </row>
    <row r="188" spans="1:7">
      <c r="A188" s="89"/>
      <c r="B188" s="531">
        <v>24</v>
      </c>
      <c r="C188" s="532" t="s">
        <v>5435</v>
      </c>
      <c r="D188" s="490" t="str">
        <f t="shared" si="5"/>
        <v>research_technology tech_repeatable_improved_army_health</v>
      </c>
      <c r="E188" s="533" t="s">
        <v>5079</v>
      </c>
      <c r="F188" s="534" t="s">
        <v>5436</v>
      </c>
      <c r="G188" s="531" t="s">
        <v>5133</v>
      </c>
    </row>
    <row r="189" spans="1:7">
      <c r="A189" s="89"/>
      <c r="B189" s="531">
        <v>25</v>
      </c>
      <c r="C189" s="532" t="s">
        <v>5437</v>
      </c>
      <c r="D189" s="490" t="str">
        <f t="shared" si="5"/>
        <v>research_technology tech_repeatable_naval_cap</v>
      </c>
      <c r="E189" s="533" t="s">
        <v>5079</v>
      </c>
      <c r="F189" s="534" t="s">
        <v>5438</v>
      </c>
      <c r="G189" s="531" t="s">
        <v>5133</v>
      </c>
    </row>
    <row r="190" spans="1:7">
      <c r="A190" s="89"/>
      <c r="B190" s="531">
        <v>26</v>
      </c>
      <c r="C190" s="532" t="s">
        <v>5439</v>
      </c>
      <c r="D190" s="490" t="str">
        <f t="shared" si="5"/>
        <v>research_technology tech_repeatable_command_limit</v>
      </c>
      <c r="E190" s="533" t="s">
        <v>5079</v>
      </c>
      <c r="F190" s="534" t="s">
        <v>5440</v>
      </c>
      <c r="G190" s="531" t="s">
        <v>5133</v>
      </c>
    </row>
    <row r="191" spans="1:7">
      <c r="A191" s="89"/>
      <c r="B191" s="531">
        <v>27</v>
      </c>
      <c r="C191" s="532" t="s">
        <v>5441</v>
      </c>
      <c r="D191" s="490" t="str">
        <f t="shared" si="5"/>
        <v>research_technology tech_repeatable_weapon_type_strike_craft_fire_rate</v>
      </c>
      <c r="E191" s="533" t="s">
        <v>5079</v>
      </c>
      <c r="F191" s="534" t="s">
        <v>5442</v>
      </c>
      <c r="G191" s="531" t="s">
        <v>5133</v>
      </c>
    </row>
    <row r="192" spans="1:7">
      <c r="A192" s="89"/>
      <c r="B192" s="528">
        <v>28</v>
      </c>
      <c r="C192" s="535" t="s">
        <v>5443</v>
      </c>
      <c r="D192" s="536" t="str">
        <f t="shared" si="5"/>
        <v>research_technology tech_predatory_tactics</v>
      </c>
      <c r="E192" s="537" t="s">
        <v>5070</v>
      </c>
      <c r="F192" s="538" t="s">
        <v>5444</v>
      </c>
      <c r="G192" s="528" t="s">
        <v>5247</v>
      </c>
    </row>
    <row r="193" spans="1:7">
      <c r="A193" s="89"/>
      <c r="B193" s="528">
        <v>29</v>
      </c>
      <c r="C193" s="539" t="s">
        <v>4741</v>
      </c>
      <c r="D193" s="536" t="str">
        <f t="shared" si="5"/>
        <v>research_technology tech_fe_fortress_1</v>
      </c>
      <c r="E193" s="537" t="s">
        <v>5079</v>
      </c>
      <c r="F193" s="538" t="s">
        <v>5445</v>
      </c>
      <c r="G193" s="528" t="s">
        <v>2082</v>
      </c>
    </row>
    <row r="194" spans="1:7">
      <c r="A194" s="89"/>
      <c r="B194" s="528">
        <v>30</v>
      </c>
      <c r="C194" s="539" t="s">
        <v>4743</v>
      </c>
      <c r="D194" s="536" t="str">
        <f t="shared" si="5"/>
        <v>research_technology tech_fe_fortress_2</v>
      </c>
      <c r="E194" s="537" t="s">
        <v>5079</v>
      </c>
      <c r="F194" s="538" t="s">
        <v>5446</v>
      </c>
      <c r="G194" s="528" t="s">
        <v>2082</v>
      </c>
    </row>
    <row r="195" spans="1:7">
      <c r="A195" s="89"/>
      <c r="B195" s="528">
        <v>31</v>
      </c>
      <c r="C195" s="535" t="s">
        <v>5004</v>
      </c>
      <c r="D195" s="536" t="str">
        <f t="shared" si="5"/>
        <v>research_technology tech_lathe_cogitator</v>
      </c>
      <c r="E195" s="537" t="s">
        <v>5079</v>
      </c>
      <c r="F195" s="538" t="s">
        <v>5447</v>
      </c>
      <c r="G195" s="528" t="s">
        <v>2082</v>
      </c>
    </row>
    <row r="196" spans="1:7">
      <c r="A196" s="89"/>
      <c r="B196" s="528">
        <v>32</v>
      </c>
      <c r="C196" s="535" t="s">
        <v>5448</v>
      </c>
      <c r="D196" s="536" t="str">
        <f t="shared" si="5"/>
        <v>research_technology tech_repeatable_weapon_type_strike_craft_fire_damage</v>
      </c>
      <c r="E196" s="537" t="s">
        <v>5079</v>
      </c>
      <c r="F196" s="538" t="s">
        <v>5449</v>
      </c>
      <c r="G196" s="528" t="s">
        <v>2082</v>
      </c>
    </row>
    <row r="197" spans="1:7">
      <c r="A197" s="85" t="s">
        <v>5450</v>
      </c>
      <c r="B197" s="531">
        <v>33</v>
      </c>
      <c r="C197" s="532" t="s">
        <v>5451</v>
      </c>
      <c r="D197" s="490" t="str">
        <f t="shared" si="5"/>
        <v>research_technology tech_colonization_1</v>
      </c>
      <c r="E197" s="533" t="s">
        <v>5082</v>
      </c>
      <c r="F197" s="534" t="s">
        <v>5452</v>
      </c>
      <c r="G197" s="531" t="s">
        <v>2086</v>
      </c>
    </row>
    <row r="198" spans="1:7">
      <c r="A198" s="89"/>
      <c r="B198" s="531">
        <v>34</v>
      </c>
      <c r="C198" s="532" t="s">
        <v>5453</v>
      </c>
      <c r="D198" s="490" t="str">
        <f t="shared" si="5"/>
        <v>research_technology tech_colonization_2</v>
      </c>
      <c r="E198" s="533" t="s">
        <v>5070</v>
      </c>
      <c r="F198" s="534" t="s">
        <v>5454</v>
      </c>
      <c r="G198" s="531" t="s">
        <v>2086</v>
      </c>
    </row>
    <row r="199" spans="1:7">
      <c r="A199" s="89"/>
      <c r="B199" s="531">
        <v>35</v>
      </c>
      <c r="C199" s="532" t="s">
        <v>5455</v>
      </c>
      <c r="D199" s="490" t="str">
        <f t="shared" si="5"/>
        <v>research_technology tech_colonization_3</v>
      </c>
      <c r="E199" s="533" t="s">
        <v>5070</v>
      </c>
      <c r="F199" s="534" t="s">
        <v>5456</v>
      </c>
      <c r="G199" s="531" t="s">
        <v>2086</v>
      </c>
    </row>
    <row r="200" spans="1:7">
      <c r="A200" s="89"/>
      <c r="B200" s="531">
        <v>36</v>
      </c>
      <c r="C200" s="532" t="s">
        <v>5457</v>
      </c>
      <c r="D200" s="490" t="str">
        <f t="shared" si="5"/>
        <v>research_technology tech_colonization_4</v>
      </c>
      <c r="E200" s="533" t="s">
        <v>5073</v>
      </c>
      <c r="F200" s="534" t="s">
        <v>5458</v>
      </c>
      <c r="G200" s="531" t="s">
        <v>2086</v>
      </c>
    </row>
    <row r="201" spans="1:7">
      <c r="A201" s="89"/>
      <c r="B201" s="531">
        <v>37</v>
      </c>
      <c r="C201" s="532" t="s">
        <v>5459</v>
      </c>
      <c r="D201" s="490" t="str">
        <f t="shared" si="5"/>
        <v>research_technology tech_colonization_5</v>
      </c>
      <c r="E201" s="533" t="s">
        <v>5076</v>
      </c>
      <c r="F201" s="534" t="s">
        <v>5460</v>
      </c>
      <c r="G201" s="531" t="s">
        <v>2086</v>
      </c>
    </row>
    <row r="202" spans="1:7">
      <c r="A202" s="89"/>
      <c r="B202" s="531">
        <v>38</v>
      </c>
      <c r="C202" s="532" t="s">
        <v>5461</v>
      </c>
      <c r="D202" s="490" t="str">
        <f t="shared" si="5"/>
        <v>research_technology tech_tomb_world_adaption</v>
      </c>
      <c r="E202" s="533" t="s">
        <v>5073</v>
      </c>
      <c r="F202" s="534" t="s">
        <v>5462</v>
      </c>
      <c r="G202" s="531" t="s">
        <v>2086</v>
      </c>
    </row>
    <row r="203" spans="1:7">
      <c r="A203" s="89"/>
      <c r="B203" s="531">
        <v>39</v>
      </c>
      <c r="C203" s="532" t="s">
        <v>5463</v>
      </c>
      <c r="D203" s="490" t="str">
        <f t="shared" si="5"/>
        <v>research_technology tech_mountain_range</v>
      </c>
      <c r="E203" s="533" t="s">
        <v>5070</v>
      </c>
      <c r="F203" s="534" t="s">
        <v>5464</v>
      </c>
      <c r="G203" s="531" t="s">
        <v>2086</v>
      </c>
    </row>
    <row r="204" spans="1:7">
      <c r="A204" s="89"/>
      <c r="B204" s="531">
        <v>40</v>
      </c>
      <c r="C204" s="532" t="s">
        <v>5465</v>
      </c>
      <c r="D204" s="490" t="str">
        <f t="shared" si="5"/>
        <v>research_technology tech_volcano</v>
      </c>
      <c r="E204" s="533" t="s">
        <v>5070</v>
      </c>
      <c r="F204" s="534" t="s">
        <v>5466</v>
      </c>
      <c r="G204" s="531" t="s">
        <v>2086</v>
      </c>
    </row>
    <row r="205" spans="1:7">
      <c r="A205" s="89"/>
      <c r="B205" s="531">
        <v>41</v>
      </c>
      <c r="C205" s="532" t="s">
        <v>5467</v>
      </c>
      <c r="D205" s="490" t="str">
        <f t="shared" si="5"/>
        <v>research_technology tech_dangerous_wildlife</v>
      </c>
      <c r="E205" s="533" t="s">
        <v>5070</v>
      </c>
      <c r="F205" s="534" t="s">
        <v>5468</v>
      </c>
      <c r="G205" s="531" t="s">
        <v>2086</v>
      </c>
    </row>
    <row r="206" spans="1:7">
      <c r="A206" s="89"/>
      <c r="B206" s="531">
        <v>42</v>
      </c>
      <c r="C206" s="532" t="s">
        <v>5469</v>
      </c>
      <c r="D206" s="490" t="str">
        <f t="shared" si="5"/>
        <v>research_technology tech_dense_jungle</v>
      </c>
      <c r="E206" s="533" t="s">
        <v>5085</v>
      </c>
      <c r="F206" s="534" t="s">
        <v>5470</v>
      </c>
      <c r="G206" s="531" t="s">
        <v>2086</v>
      </c>
    </row>
    <row r="207" spans="1:7">
      <c r="A207" s="89"/>
      <c r="B207" s="531">
        <v>43</v>
      </c>
      <c r="C207" s="532" t="s">
        <v>5471</v>
      </c>
      <c r="D207" s="490" t="str">
        <f t="shared" si="5"/>
        <v>research_technology tech_quicksand_basin</v>
      </c>
      <c r="E207" s="533" t="s">
        <v>5085</v>
      </c>
      <c r="F207" s="534" t="s">
        <v>5472</v>
      </c>
      <c r="G207" s="531" t="s">
        <v>2086</v>
      </c>
    </row>
    <row r="208" spans="1:7">
      <c r="A208" s="89"/>
      <c r="B208" s="531">
        <v>44</v>
      </c>
      <c r="C208" s="532" t="s">
        <v>5473</v>
      </c>
      <c r="D208" s="490" t="str">
        <f t="shared" si="5"/>
        <v>research_technology tech_noxious_swamp</v>
      </c>
      <c r="E208" s="533" t="s">
        <v>5085</v>
      </c>
      <c r="F208" s="534" t="s">
        <v>5474</v>
      </c>
      <c r="G208" s="531" t="s">
        <v>2086</v>
      </c>
    </row>
    <row r="209" spans="1:7">
      <c r="A209" s="89"/>
      <c r="B209" s="531">
        <v>45</v>
      </c>
      <c r="C209" s="532" t="s">
        <v>5475</v>
      </c>
      <c r="D209" s="490" t="str">
        <f t="shared" si="5"/>
        <v>research_technology tech_massive_glacier</v>
      </c>
      <c r="E209" s="533" t="s">
        <v>5085</v>
      </c>
      <c r="F209" s="534" t="s">
        <v>5476</v>
      </c>
      <c r="G209" s="531" t="s">
        <v>2086</v>
      </c>
    </row>
    <row r="210" spans="1:7">
      <c r="A210" s="89"/>
      <c r="B210" s="531">
        <v>46</v>
      </c>
      <c r="C210" s="532" t="s">
        <v>5477</v>
      </c>
      <c r="D210" s="490" t="str">
        <f t="shared" si="5"/>
        <v>research_technology tech_toxic_kelp</v>
      </c>
      <c r="E210" s="533" t="s">
        <v>5085</v>
      </c>
      <c r="F210" s="534" t="s">
        <v>5478</v>
      </c>
      <c r="G210" s="531" t="s">
        <v>2086</v>
      </c>
    </row>
    <row r="211" spans="1:7">
      <c r="A211" s="89"/>
      <c r="B211" s="531">
        <v>47</v>
      </c>
      <c r="C211" s="532" t="s">
        <v>5479</v>
      </c>
      <c r="D211" s="490" t="str">
        <f t="shared" si="5"/>
        <v>research_technology tech_deep_sinkhole</v>
      </c>
      <c r="E211" s="533" t="s">
        <v>5085</v>
      </c>
      <c r="F211" s="534" t="s">
        <v>5480</v>
      </c>
      <c r="G211" s="531" t="s">
        <v>2086</v>
      </c>
    </row>
    <row r="212" spans="1:7">
      <c r="A212" s="89"/>
      <c r="B212" s="531">
        <v>48</v>
      </c>
      <c r="C212" s="532" t="s">
        <v>5481</v>
      </c>
      <c r="D212" s="490" t="str">
        <f t="shared" si="5"/>
        <v>research_technology tech_terrestrial_sculpting</v>
      </c>
      <c r="E212" s="533" t="s">
        <v>5070</v>
      </c>
      <c r="F212" s="534" t="s">
        <v>5482</v>
      </c>
      <c r="G212" s="531" t="s">
        <v>2086</v>
      </c>
    </row>
    <row r="213" spans="1:7">
      <c r="A213" s="89"/>
      <c r="B213" s="531">
        <v>49</v>
      </c>
      <c r="C213" s="532" t="s">
        <v>5483</v>
      </c>
      <c r="D213" s="490" t="str">
        <f t="shared" si="5"/>
        <v>research_technology tech_ecological_adaptation</v>
      </c>
      <c r="E213" s="533" t="s">
        <v>5073</v>
      </c>
      <c r="F213" s="534" t="s">
        <v>5484</v>
      </c>
      <c r="G213" s="531" t="s">
        <v>2086</v>
      </c>
    </row>
    <row r="214" spans="1:7">
      <c r="A214" s="89"/>
      <c r="B214" s="531">
        <v>50</v>
      </c>
      <c r="C214" s="532" t="s">
        <v>5485</v>
      </c>
      <c r="D214" s="490" t="str">
        <f t="shared" si="5"/>
        <v>research_technology tech_climate_restoration</v>
      </c>
      <c r="E214" s="533" t="s">
        <v>5076</v>
      </c>
      <c r="F214" s="534" t="s">
        <v>5486</v>
      </c>
      <c r="G214" s="531" t="s">
        <v>2086</v>
      </c>
    </row>
    <row r="215" spans="1:7">
      <c r="A215" s="89"/>
      <c r="B215" s="531">
        <v>51</v>
      </c>
      <c r="C215" s="532" t="s">
        <v>5487</v>
      </c>
      <c r="D215" s="490" t="str">
        <f t="shared" si="5"/>
        <v>research_technology tech_galactic_ambitions</v>
      </c>
      <c r="E215" s="533" t="s">
        <v>5070</v>
      </c>
      <c r="F215" s="534" t="s">
        <v>5488</v>
      </c>
      <c r="G215" s="531" t="s">
        <v>2086</v>
      </c>
    </row>
    <row r="216" spans="1:7">
      <c r="A216" s="89"/>
      <c r="B216" s="531">
        <v>52</v>
      </c>
      <c r="C216" s="532" t="s">
        <v>5489</v>
      </c>
      <c r="D216" s="490" t="str">
        <f t="shared" si="5"/>
        <v>research_technology tech_manifest_destiny</v>
      </c>
      <c r="E216" s="533" t="s">
        <v>5076</v>
      </c>
      <c r="F216" s="534" t="s">
        <v>5490</v>
      </c>
      <c r="G216" s="531" t="s">
        <v>2086</v>
      </c>
    </row>
    <row r="217" spans="1:7">
      <c r="A217" s="89"/>
      <c r="B217" s="531">
        <v>53</v>
      </c>
      <c r="C217" s="532" t="s">
        <v>5491</v>
      </c>
      <c r="D217" s="490" t="str">
        <f t="shared" si="5"/>
        <v>research_technology tech_colonial_centralization</v>
      </c>
      <c r="E217" s="533" t="s">
        <v>5070</v>
      </c>
      <c r="F217" s="534" t="s">
        <v>5492</v>
      </c>
      <c r="G217" s="531" t="s">
        <v>2086</v>
      </c>
    </row>
    <row r="218" spans="1:7">
      <c r="A218" s="89"/>
      <c r="B218" s="531">
        <v>54</v>
      </c>
      <c r="C218" s="532" t="s">
        <v>5493</v>
      </c>
      <c r="D218" s="490" t="str">
        <f t="shared" si="5"/>
        <v>research_technology tech_planetary_infrastructure_1</v>
      </c>
      <c r="E218" s="533" t="s">
        <v>5070</v>
      </c>
      <c r="F218" s="534" t="s">
        <v>5494</v>
      </c>
      <c r="G218" s="531" t="s">
        <v>2086</v>
      </c>
    </row>
    <row r="219" spans="1:7">
      <c r="A219" s="89"/>
      <c r="B219" s="531">
        <v>55</v>
      </c>
      <c r="C219" s="532" t="s">
        <v>5495</v>
      </c>
      <c r="D219" s="490" t="str">
        <f t="shared" si="5"/>
        <v>research_technology tech_planetary_infrastructure_2</v>
      </c>
      <c r="E219" s="533" t="s">
        <v>5076</v>
      </c>
      <c r="F219" s="534" t="s">
        <v>5496</v>
      </c>
      <c r="G219" s="531" t="s">
        <v>2086</v>
      </c>
    </row>
    <row r="220" spans="1:7">
      <c r="A220" s="89"/>
      <c r="B220" s="531">
        <v>56</v>
      </c>
      <c r="C220" s="532" t="s">
        <v>5497</v>
      </c>
      <c r="D220" s="490" t="str">
        <f t="shared" si="5"/>
        <v>research_technology tech_repeatable_improved_core_system_cap</v>
      </c>
      <c r="E220" s="533" t="s">
        <v>5079</v>
      </c>
      <c r="F220" s="534" t="s">
        <v>5498</v>
      </c>
      <c r="G220" s="531" t="s">
        <v>5133</v>
      </c>
    </row>
    <row r="221" spans="1:7">
      <c r="A221" s="89"/>
      <c r="B221" s="531">
        <v>57</v>
      </c>
      <c r="C221" s="532" t="s">
        <v>5487</v>
      </c>
      <c r="D221" s="490" t="str">
        <f t="shared" si="5"/>
        <v>research_technology tech_repeatable_improved_starbase_capacity</v>
      </c>
      <c r="E221" s="533" t="s">
        <v>5079</v>
      </c>
      <c r="F221" s="534" t="s">
        <v>5499</v>
      </c>
      <c r="G221" s="531" t="s">
        <v>5133</v>
      </c>
    </row>
    <row r="222" spans="1:7">
      <c r="A222" s="89"/>
      <c r="B222" s="528">
        <v>58</v>
      </c>
      <c r="C222" s="535" t="s">
        <v>5500</v>
      </c>
      <c r="D222" s="536" t="str">
        <f t="shared" si="5"/>
        <v>research_technology tech_alien_topography</v>
      </c>
      <c r="E222" s="537" t="s">
        <v>5070</v>
      </c>
      <c r="F222" s="538" t="s">
        <v>5501</v>
      </c>
      <c r="G222" s="528" t="s">
        <v>5247</v>
      </c>
    </row>
    <row r="223" spans="1:7">
      <c r="A223" s="89" t="s">
        <v>5502</v>
      </c>
      <c r="B223" s="531">
        <v>59</v>
      </c>
      <c r="C223" s="532" t="s">
        <v>5503</v>
      </c>
      <c r="D223" s="490" t="str">
        <f t="shared" si="5"/>
        <v>research_technology tech_planetary_government</v>
      </c>
      <c r="E223" s="533" t="s">
        <v>5082</v>
      </c>
      <c r="F223" s="534" t="s">
        <v>5504</v>
      </c>
      <c r="G223" s="531" t="s">
        <v>2086</v>
      </c>
    </row>
    <row r="224" spans="1:7">
      <c r="A224" s="89"/>
      <c r="B224" s="531">
        <v>60</v>
      </c>
      <c r="C224" s="532" t="s">
        <v>5505</v>
      </c>
      <c r="D224" s="490" t="str">
        <f t="shared" si="5"/>
        <v>research_technology tech_planetary_unification</v>
      </c>
      <c r="E224" s="533" t="s">
        <v>5085</v>
      </c>
      <c r="F224" s="534" t="s">
        <v>5506</v>
      </c>
      <c r="G224" s="531" t="s">
        <v>2086</v>
      </c>
    </row>
    <row r="225" spans="1:7">
      <c r="A225" s="89"/>
      <c r="B225" s="531">
        <v>61</v>
      </c>
      <c r="C225" s="532" t="s">
        <v>5507</v>
      </c>
      <c r="D225" s="490" t="str">
        <f t="shared" si="5"/>
        <v>research_technology tech_galactic_administration</v>
      </c>
      <c r="E225" s="533" t="s">
        <v>5073</v>
      </c>
      <c r="F225" s="534" t="s">
        <v>5508</v>
      </c>
      <c r="G225" s="531" t="s">
        <v>2086</v>
      </c>
    </row>
    <row r="226" spans="1:7">
      <c r="A226" s="89"/>
      <c r="B226" s="531">
        <v>62</v>
      </c>
      <c r="C226" s="532" t="s">
        <v>5509</v>
      </c>
      <c r="D226" s="490" t="str">
        <f t="shared" si="5"/>
        <v>research_technology tech_tracking_implants</v>
      </c>
      <c r="E226" s="533" t="s">
        <v>5076</v>
      </c>
      <c r="F226" s="534" t="s">
        <v>5510</v>
      </c>
      <c r="G226" s="531" t="s">
        <v>2086</v>
      </c>
    </row>
    <row r="227" spans="1:7">
      <c r="A227" s="89"/>
      <c r="B227" s="531">
        <v>63</v>
      </c>
      <c r="C227" s="532" t="s">
        <v>5511</v>
      </c>
      <c r="D227" s="490" t="str">
        <f t="shared" si="5"/>
        <v>research_technology tech_global_production_strategy</v>
      </c>
      <c r="E227" s="533" t="s">
        <v>5073</v>
      </c>
      <c r="F227" s="534" t="s">
        <v>5512</v>
      </c>
      <c r="G227" s="531" t="s">
        <v>2086</v>
      </c>
    </row>
    <row r="228" spans="1:7">
      <c r="A228" s="89"/>
      <c r="B228" s="531">
        <v>64</v>
      </c>
      <c r="C228" s="532" t="s">
        <v>5513</v>
      </c>
      <c r="D228" s="490" t="str">
        <f t="shared" si="5"/>
        <v>research_technology tech_adaptive_bureaucracy</v>
      </c>
      <c r="E228" s="533" t="s">
        <v>5085</v>
      </c>
      <c r="F228" s="534" t="s">
        <v>5514</v>
      </c>
      <c r="G228" s="531" t="s">
        <v>2086</v>
      </c>
    </row>
    <row r="229" spans="1:7">
      <c r="A229" s="89"/>
      <c r="B229" s="531">
        <v>65</v>
      </c>
      <c r="C229" s="532" t="s">
        <v>614</v>
      </c>
      <c r="D229" s="490" t="str">
        <f t="shared" si="5"/>
        <v>research_technology tech_effective_bureaucracy</v>
      </c>
      <c r="E229" s="533" t="s">
        <v>5070</v>
      </c>
      <c r="F229" s="534" t="s">
        <v>5515</v>
      </c>
      <c r="G229" s="531" t="s">
        <v>2086</v>
      </c>
    </row>
    <row r="230" spans="1:7">
      <c r="A230" s="89"/>
      <c r="B230" s="531">
        <v>66</v>
      </c>
      <c r="C230" s="532" t="s">
        <v>5516</v>
      </c>
      <c r="D230" s="490" t="str">
        <f t="shared" ref="D230:D293" si="6">_xlfn.CONCAT("research_technology"," ",F230)</f>
        <v>research_technology tech_colonial_bureaucracy</v>
      </c>
      <c r="E230" s="533" t="s">
        <v>5070</v>
      </c>
      <c r="F230" s="534" t="s">
        <v>5517</v>
      </c>
      <c r="G230" s="531" t="s">
        <v>2086</v>
      </c>
    </row>
    <row r="231" spans="1:7">
      <c r="A231" s="89"/>
      <c r="B231" s="531">
        <v>67</v>
      </c>
      <c r="C231" s="532" t="s">
        <v>5518</v>
      </c>
      <c r="D231" s="490" t="str">
        <f t="shared" si="6"/>
        <v>research_technology tech_galactic_bureaucracy</v>
      </c>
      <c r="E231" s="533" t="s">
        <v>5073</v>
      </c>
      <c r="F231" s="534" t="s">
        <v>5519</v>
      </c>
      <c r="G231" s="531" t="s">
        <v>2086</v>
      </c>
    </row>
    <row r="232" spans="1:7">
      <c r="A232" s="89"/>
      <c r="B232" s="531">
        <v>68</v>
      </c>
      <c r="C232" s="532" t="s">
        <v>5520</v>
      </c>
      <c r="D232" s="490" t="str">
        <f t="shared" si="6"/>
        <v>research_technology tech_living_state</v>
      </c>
      <c r="E232" s="533" t="s">
        <v>5070</v>
      </c>
      <c r="F232" s="534" t="s">
        <v>5521</v>
      </c>
      <c r="G232" s="531" t="s">
        <v>2086</v>
      </c>
    </row>
    <row r="233" spans="1:7">
      <c r="A233" s="89"/>
      <c r="B233" s="531">
        <v>69</v>
      </c>
      <c r="C233" s="532" t="s">
        <v>5522</v>
      </c>
      <c r="D233" s="490" t="str">
        <f t="shared" si="6"/>
        <v>research_technology tech_collective_self</v>
      </c>
      <c r="E233" s="533" t="s">
        <v>5073</v>
      </c>
      <c r="F233" s="534" t="s">
        <v>5523</v>
      </c>
      <c r="G233" s="531" t="s">
        <v>2086</v>
      </c>
    </row>
    <row r="234" spans="1:7">
      <c r="A234" s="89"/>
      <c r="B234" s="531">
        <v>70</v>
      </c>
      <c r="C234" s="532" t="s">
        <v>5524</v>
      </c>
      <c r="D234" s="490" t="str">
        <f t="shared" si="6"/>
        <v>research_technology tech_autonomous_agents</v>
      </c>
      <c r="E234" s="533" t="s">
        <v>5070</v>
      </c>
      <c r="F234" s="534" t="s">
        <v>5525</v>
      </c>
      <c r="G234" s="531" t="s">
        <v>2086</v>
      </c>
    </row>
    <row r="235" spans="1:7">
      <c r="A235" s="89"/>
      <c r="B235" s="531">
        <v>71</v>
      </c>
      <c r="C235" s="532" t="s">
        <v>5526</v>
      </c>
      <c r="D235" s="490" t="str">
        <f t="shared" si="6"/>
        <v>research_technology tech_embodied_dynamism</v>
      </c>
      <c r="E235" s="533" t="s">
        <v>5073</v>
      </c>
      <c r="F235" s="534" t="s">
        <v>5527</v>
      </c>
      <c r="G235" s="531" t="s">
        <v>2086</v>
      </c>
    </row>
    <row r="236" spans="1:7">
      <c r="A236" s="89"/>
      <c r="B236" s="531">
        <v>72</v>
      </c>
      <c r="C236" s="532" t="s">
        <v>5528</v>
      </c>
      <c r="D236" s="490" t="str">
        <f t="shared" si="6"/>
        <v>research_technology tech_neural_implants</v>
      </c>
      <c r="E236" s="533" t="s">
        <v>5085</v>
      </c>
      <c r="F236" s="534" t="s">
        <v>5529</v>
      </c>
      <c r="G236" s="531" t="s">
        <v>2086</v>
      </c>
    </row>
    <row r="237" spans="1:7">
      <c r="A237" s="89"/>
      <c r="B237" s="531">
        <v>73</v>
      </c>
      <c r="C237" s="532" t="s">
        <v>5530</v>
      </c>
      <c r="D237" s="490" t="str">
        <f t="shared" si="6"/>
        <v>research_technology tech_artificial_moral_codes</v>
      </c>
      <c r="E237" s="533" t="s">
        <v>5070</v>
      </c>
      <c r="F237" s="534" t="s">
        <v>5531</v>
      </c>
      <c r="G237" s="531" t="s">
        <v>2086</v>
      </c>
    </row>
    <row r="238" spans="1:7">
      <c r="A238" s="89"/>
      <c r="B238" s="531">
        <v>74</v>
      </c>
      <c r="C238" s="532" t="s">
        <v>5532</v>
      </c>
      <c r="D238" s="490" t="str">
        <f t="shared" si="6"/>
        <v>research_technology tech_synthetic_thought_patterns</v>
      </c>
      <c r="E238" s="533" t="s">
        <v>5073</v>
      </c>
      <c r="F238" s="534" t="s">
        <v>5533</v>
      </c>
      <c r="G238" s="531" t="s">
        <v>2086</v>
      </c>
    </row>
    <row r="239" spans="1:7">
      <c r="A239" s="89"/>
      <c r="B239" s="531">
        <v>75</v>
      </c>
      <c r="C239" s="532" t="s">
        <v>5534</v>
      </c>
      <c r="D239" s="490" t="str">
        <f t="shared" si="6"/>
        <v>research_technology tech_unity_of_purpose</v>
      </c>
      <c r="E239" s="533" t="s">
        <v>5070</v>
      </c>
      <c r="F239" s="534" t="s">
        <v>5535</v>
      </c>
      <c r="G239" s="531" t="s">
        <v>2086</v>
      </c>
    </row>
    <row r="240" spans="1:7">
      <c r="A240" s="89"/>
      <c r="B240" s="531">
        <v>76</v>
      </c>
      <c r="C240" s="532" t="s">
        <v>5536</v>
      </c>
      <c r="D240" s="490" t="str">
        <f t="shared" si="6"/>
        <v>research_technology tech_collective_production_methods</v>
      </c>
      <c r="E240" s="533" t="s">
        <v>5073</v>
      </c>
      <c r="F240" s="534" t="s">
        <v>5537</v>
      </c>
      <c r="G240" s="531" t="s">
        <v>2086</v>
      </c>
    </row>
    <row r="241" spans="1:7">
      <c r="A241" s="89"/>
      <c r="B241" s="531">
        <v>77</v>
      </c>
      <c r="C241" s="532" t="s">
        <v>5538</v>
      </c>
      <c r="D241" s="490" t="str">
        <f t="shared" si="6"/>
        <v>research_technology tech_resource_processing_algorithms</v>
      </c>
      <c r="E241" s="533" t="s">
        <v>5073</v>
      </c>
      <c r="F241" s="534" t="s">
        <v>5539</v>
      </c>
      <c r="G241" s="531" t="s">
        <v>2086</v>
      </c>
    </row>
    <row r="242" spans="1:7">
      <c r="A242" s="89"/>
      <c r="B242" s="531">
        <v>78</v>
      </c>
      <c r="C242" s="532" t="s">
        <v>5540</v>
      </c>
      <c r="D242" s="490" t="str">
        <f t="shared" si="6"/>
        <v>research_technology tech_holo_entertainment</v>
      </c>
      <c r="E242" s="533" t="s">
        <v>5082</v>
      </c>
      <c r="F242" s="534" t="s">
        <v>5541</v>
      </c>
      <c r="G242" s="531" t="s">
        <v>2086</v>
      </c>
    </row>
    <row r="243" spans="1:7">
      <c r="A243" s="89"/>
      <c r="B243" s="531">
        <v>79</v>
      </c>
      <c r="C243" s="532" t="s">
        <v>4523</v>
      </c>
      <c r="D243" s="490" t="str">
        <f t="shared" si="6"/>
        <v>research_technology tech_hyper_entertainment_forum</v>
      </c>
      <c r="E243" s="533" t="s">
        <v>5085</v>
      </c>
      <c r="F243" s="534" t="s">
        <v>5542</v>
      </c>
      <c r="G243" s="531" t="s">
        <v>2086</v>
      </c>
    </row>
    <row r="244" spans="1:7">
      <c r="A244" s="89"/>
      <c r="B244" s="531">
        <v>80</v>
      </c>
      <c r="C244" s="532" t="s">
        <v>5543</v>
      </c>
      <c r="D244" s="490" t="str">
        <f t="shared" si="6"/>
        <v>research_technology tech_paradise_dome</v>
      </c>
      <c r="E244" s="533" t="s">
        <v>5073</v>
      </c>
      <c r="F244" s="534" t="s">
        <v>5544</v>
      </c>
      <c r="G244" s="531" t="s">
        <v>2086</v>
      </c>
    </row>
    <row r="245" spans="1:7">
      <c r="A245" s="89"/>
      <c r="B245" s="531">
        <v>81</v>
      </c>
      <c r="C245" s="532" t="s">
        <v>5545</v>
      </c>
      <c r="D245" s="490" t="str">
        <f t="shared" si="6"/>
        <v>research_technology tech_cultural_heritage</v>
      </c>
      <c r="E245" s="533" t="s">
        <v>5082</v>
      </c>
      <c r="F245" s="534" t="s">
        <v>5546</v>
      </c>
      <c r="G245" s="531" t="s">
        <v>2086</v>
      </c>
    </row>
    <row r="246" spans="1:7">
      <c r="A246" s="89"/>
      <c r="B246" s="531">
        <v>82</v>
      </c>
      <c r="C246" s="532" t="s">
        <v>4540</v>
      </c>
      <c r="D246" s="490" t="str">
        <f t="shared" si="6"/>
        <v>research_technology tech_heritage_site</v>
      </c>
      <c r="E246" s="533" t="s">
        <v>5085</v>
      </c>
      <c r="F246" s="534" t="s">
        <v>5547</v>
      </c>
      <c r="G246" s="531" t="s">
        <v>2086</v>
      </c>
    </row>
    <row r="247" spans="1:7">
      <c r="A247" s="89"/>
      <c r="B247" s="531">
        <v>83</v>
      </c>
      <c r="C247" s="532" t="s">
        <v>5548</v>
      </c>
      <c r="D247" s="490" t="str">
        <f t="shared" si="6"/>
        <v>research_technology tech_hypercomms_forum</v>
      </c>
      <c r="E247" s="533" t="s">
        <v>5073</v>
      </c>
      <c r="F247" s="534" t="s">
        <v>5549</v>
      </c>
      <c r="G247" s="531" t="s">
        <v>2086</v>
      </c>
    </row>
    <row r="248" spans="1:7">
      <c r="A248" s="89"/>
      <c r="B248" s="531">
        <v>84</v>
      </c>
      <c r="C248" s="532" t="s">
        <v>5550</v>
      </c>
      <c r="D248" s="490" t="str">
        <f t="shared" si="6"/>
        <v>research_technology tech_autocurating_vault</v>
      </c>
      <c r="E248" s="533" t="s">
        <v>5073</v>
      </c>
      <c r="F248" s="534" t="s">
        <v>5551</v>
      </c>
      <c r="G248" s="531" t="s">
        <v>2086</v>
      </c>
    </row>
    <row r="249" spans="1:7">
      <c r="A249" s="89"/>
      <c r="B249" s="531">
        <v>85</v>
      </c>
      <c r="C249" s="532" t="s">
        <v>5552</v>
      </c>
      <c r="D249" s="490" t="str">
        <f t="shared" si="6"/>
        <v>research_technology tech_holographic_rituals</v>
      </c>
      <c r="E249" s="533" t="s">
        <v>5070</v>
      </c>
      <c r="F249" s="534" t="s">
        <v>5553</v>
      </c>
      <c r="G249" s="531" t="s">
        <v>2086</v>
      </c>
    </row>
    <row r="250" spans="1:7">
      <c r="A250" s="89"/>
      <c r="B250" s="531">
        <v>86</v>
      </c>
      <c r="C250" s="532" t="s">
        <v>5554</v>
      </c>
      <c r="D250" s="490" t="str">
        <f t="shared" si="6"/>
        <v>research_technology tech_consecration_fields</v>
      </c>
      <c r="E250" s="533" t="s">
        <v>5073</v>
      </c>
      <c r="F250" s="534" t="s">
        <v>5555</v>
      </c>
      <c r="G250" s="531" t="s">
        <v>2086</v>
      </c>
    </row>
    <row r="251" spans="1:7">
      <c r="A251" s="89"/>
      <c r="B251" s="531">
        <v>87</v>
      </c>
      <c r="C251" s="532" t="s">
        <v>5556</v>
      </c>
      <c r="D251" s="490" t="str">
        <f t="shared" si="6"/>
        <v>research_technology tech_transcendent_faith</v>
      </c>
      <c r="E251" s="533" t="s">
        <v>5076</v>
      </c>
      <c r="F251" s="534" t="s">
        <v>5557</v>
      </c>
      <c r="G251" s="531" t="s">
        <v>2086</v>
      </c>
    </row>
    <row r="252" spans="1:7">
      <c r="A252" s="89"/>
      <c r="B252" s="531">
        <v>88</v>
      </c>
      <c r="C252" s="532" t="s">
        <v>5558</v>
      </c>
      <c r="D252" s="490" t="str">
        <f t="shared" si="6"/>
        <v>research_technology tech_hive_node</v>
      </c>
      <c r="E252" s="533" t="s">
        <v>5082</v>
      </c>
      <c r="F252" s="534" t="s">
        <v>5559</v>
      </c>
      <c r="G252" s="531" t="s">
        <v>2086</v>
      </c>
    </row>
    <row r="253" spans="1:7">
      <c r="A253" s="89"/>
      <c r="B253" s="531">
        <v>89</v>
      </c>
      <c r="C253" s="532" t="s">
        <v>5560</v>
      </c>
      <c r="D253" s="490" t="str">
        <f t="shared" si="6"/>
        <v>research_technology tech_hive_cluster</v>
      </c>
      <c r="E253" s="533" t="s">
        <v>5070</v>
      </c>
      <c r="F253" s="534" t="s">
        <v>5561</v>
      </c>
      <c r="G253" s="531" t="s">
        <v>2086</v>
      </c>
    </row>
    <row r="254" spans="1:7">
      <c r="A254" s="89"/>
      <c r="B254" s="531">
        <v>90</v>
      </c>
      <c r="C254" s="532" t="s">
        <v>4566</v>
      </c>
      <c r="D254" s="490" t="str">
        <f t="shared" si="6"/>
        <v>research_technology tech_hive_confluence</v>
      </c>
      <c r="E254" s="533" t="s">
        <v>5073</v>
      </c>
      <c r="F254" s="534" t="s">
        <v>5562</v>
      </c>
      <c r="G254" s="531" t="s">
        <v>2086</v>
      </c>
    </row>
    <row r="255" spans="1:7">
      <c r="A255" s="89"/>
      <c r="B255" s="531">
        <v>91</v>
      </c>
      <c r="C255" s="532" t="s">
        <v>5563</v>
      </c>
      <c r="D255" s="490" t="str">
        <f t="shared" si="6"/>
        <v>research_technology tech_ascension_theory</v>
      </c>
      <c r="E255" s="533" t="s">
        <v>5076</v>
      </c>
      <c r="F255" s="534" t="s">
        <v>5564</v>
      </c>
      <c r="G255" s="531" t="s">
        <v>2086</v>
      </c>
    </row>
    <row r="256" spans="1:7">
      <c r="A256" s="89"/>
      <c r="B256" s="531">
        <v>92</v>
      </c>
      <c r="C256" s="532" t="s">
        <v>5565</v>
      </c>
      <c r="D256" s="490" t="str">
        <f t="shared" si="6"/>
        <v>research_technology tech_penal_colonies</v>
      </c>
      <c r="E256" s="533" t="s">
        <v>5073</v>
      </c>
      <c r="F256" s="534" t="s">
        <v>5566</v>
      </c>
      <c r="G256" s="531" t="s">
        <v>2086</v>
      </c>
    </row>
    <row r="257" spans="1:7">
      <c r="A257" s="89"/>
      <c r="B257" s="531">
        <v>93</v>
      </c>
      <c r="C257" s="532" t="s">
        <v>4347</v>
      </c>
      <c r="D257" s="490" t="str">
        <f t="shared" si="6"/>
        <v>research_technology tech_resort_colonies</v>
      </c>
      <c r="E257" s="533" t="s">
        <v>5073</v>
      </c>
      <c r="F257" s="534" t="s">
        <v>5567</v>
      </c>
      <c r="G257" s="531" t="s">
        <v>2086</v>
      </c>
    </row>
    <row r="258" spans="1:7">
      <c r="A258" s="89"/>
      <c r="B258" s="531">
        <v>94</v>
      </c>
      <c r="C258" s="532" t="s">
        <v>4352</v>
      </c>
      <c r="D258" s="490" t="str">
        <f t="shared" si="6"/>
        <v>research_technology tech_slave_colonies</v>
      </c>
      <c r="E258" s="533" t="s">
        <v>5070</v>
      </c>
      <c r="F258" s="534" t="s">
        <v>5568</v>
      </c>
      <c r="G258" s="531" t="s">
        <v>2086</v>
      </c>
    </row>
    <row r="259" spans="1:7">
      <c r="A259" s="89"/>
      <c r="B259" s="531">
        <v>95</v>
      </c>
      <c r="C259" s="532" t="s">
        <v>5569</v>
      </c>
      <c r="D259" s="490" t="str">
        <f t="shared" si="6"/>
        <v>research_technology tech_housing_agrarian_idyll</v>
      </c>
      <c r="E259" s="533" t="s">
        <v>5073</v>
      </c>
      <c r="F259" s="534" t="s">
        <v>5570</v>
      </c>
      <c r="G259" s="531" t="s">
        <v>2086</v>
      </c>
    </row>
    <row r="260" spans="1:7">
      <c r="A260" s="89"/>
      <c r="B260" s="531">
        <v>96</v>
      </c>
      <c r="C260" s="532" t="s">
        <v>5571</v>
      </c>
      <c r="D260" s="490" t="str">
        <f t="shared" si="6"/>
        <v>research_technology tech_xeno_diplomacy</v>
      </c>
      <c r="E260" s="533" t="s">
        <v>5070</v>
      </c>
      <c r="F260" s="534" t="s">
        <v>5572</v>
      </c>
      <c r="G260" s="531" t="s">
        <v>2086</v>
      </c>
    </row>
    <row r="261" spans="1:7">
      <c r="A261" s="89"/>
      <c r="B261" s="531">
        <v>97</v>
      </c>
      <c r="C261" s="532" t="s">
        <v>5573</v>
      </c>
      <c r="D261" s="490" t="str">
        <f t="shared" si="6"/>
        <v>research_technology tech_xeno_relations</v>
      </c>
      <c r="E261" s="533" t="s">
        <v>5073</v>
      </c>
      <c r="F261" s="534" t="s">
        <v>5574</v>
      </c>
      <c r="G261" s="531" t="s">
        <v>2086</v>
      </c>
    </row>
    <row r="262" spans="1:7">
      <c r="A262" s="89"/>
      <c r="B262" s="531">
        <v>98</v>
      </c>
      <c r="C262" s="532" t="s">
        <v>5575</v>
      </c>
      <c r="D262" s="490" t="str">
        <f t="shared" si="6"/>
        <v>research_technology tech_capital_productivity_1</v>
      </c>
      <c r="E262" s="533" t="s">
        <v>5070</v>
      </c>
      <c r="F262" s="534" t="s">
        <v>5576</v>
      </c>
      <c r="G262" s="531" t="s">
        <v>2086</v>
      </c>
    </row>
    <row r="263" spans="1:7">
      <c r="A263" s="89"/>
      <c r="B263" s="531">
        <v>99</v>
      </c>
      <c r="C263" s="532" t="s">
        <v>5577</v>
      </c>
      <c r="D263" s="490" t="str">
        <f t="shared" si="6"/>
        <v>research_technology tech_capital_productivity_2</v>
      </c>
      <c r="E263" s="533" t="s">
        <v>5073</v>
      </c>
      <c r="F263" s="534" t="s">
        <v>5578</v>
      </c>
      <c r="G263" s="531" t="s">
        <v>2086</v>
      </c>
    </row>
    <row r="264" spans="1:7">
      <c r="A264" s="89"/>
      <c r="B264" s="531">
        <v>100</v>
      </c>
      <c r="C264" s="532" t="s">
        <v>5579</v>
      </c>
      <c r="D264" s="490" t="str">
        <f t="shared" si="6"/>
        <v>research_technology tech_capital_productivity_3</v>
      </c>
      <c r="E264" s="533" t="s">
        <v>5076</v>
      </c>
      <c r="F264" s="534" t="s">
        <v>5580</v>
      </c>
      <c r="G264" s="531" t="s">
        <v>2086</v>
      </c>
    </row>
    <row r="265" spans="1:7">
      <c r="A265" s="89"/>
      <c r="B265" s="531">
        <v>101</v>
      </c>
      <c r="C265" s="532" t="s">
        <v>5581</v>
      </c>
      <c r="D265" s="490" t="str">
        <f t="shared" si="6"/>
        <v>research_technology tech_xeno_linguistics</v>
      </c>
      <c r="E265" s="533" t="s">
        <v>5085</v>
      </c>
      <c r="F265" s="534" t="s">
        <v>5582</v>
      </c>
      <c r="G265" s="531" t="s">
        <v>2086</v>
      </c>
    </row>
    <row r="266" spans="1:7">
      <c r="A266" s="89"/>
      <c r="B266" s="531">
        <v>102</v>
      </c>
      <c r="C266" s="532" t="s">
        <v>5583</v>
      </c>
      <c r="D266" s="490" t="str">
        <f t="shared" si="6"/>
        <v>research_technology tech_node_reformatting_1</v>
      </c>
      <c r="E266" s="533" t="s">
        <v>5070</v>
      </c>
      <c r="F266" s="534" t="s">
        <v>5584</v>
      </c>
      <c r="G266" s="531" t="s">
        <v>2086</v>
      </c>
    </row>
    <row r="267" spans="1:7">
      <c r="A267" s="89"/>
      <c r="B267" s="531">
        <v>103</v>
      </c>
      <c r="C267" s="532" t="s">
        <v>5585</v>
      </c>
      <c r="D267" s="490" t="str">
        <f t="shared" si="6"/>
        <v>research_technology tech_node_reformatting_2</v>
      </c>
      <c r="E267" s="533" t="s">
        <v>5073</v>
      </c>
      <c r="F267" s="534" t="s">
        <v>5586</v>
      </c>
      <c r="G267" s="531" t="s">
        <v>2086</v>
      </c>
    </row>
    <row r="268" spans="1:7">
      <c r="A268" s="89"/>
      <c r="B268" s="531">
        <v>104</v>
      </c>
      <c r="C268" s="532" t="s">
        <v>5587</v>
      </c>
      <c r="D268" s="490" t="str">
        <f t="shared" si="6"/>
        <v>research_technology tech_node_reformatting_3</v>
      </c>
      <c r="E268" s="533" t="s">
        <v>5076</v>
      </c>
      <c r="F268" s="534" t="s">
        <v>5588</v>
      </c>
      <c r="G268" s="531" t="s">
        <v>2086</v>
      </c>
    </row>
    <row r="269" spans="1:7">
      <c r="A269" s="89"/>
      <c r="B269" s="531">
        <v>105</v>
      </c>
      <c r="C269" s="532" t="s">
        <v>5589</v>
      </c>
      <c r="D269" s="490" t="str">
        <f t="shared" si="6"/>
        <v>research_technology tech_node_culling_1</v>
      </c>
      <c r="E269" s="533" t="s">
        <v>5070</v>
      </c>
      <c r="F269" s="534" t="s">
        <v>5590</v>
      </c>
      <c r="G269" s="531" t="s">
        <v>2086</v>
      </c>
    </row>
    <row r="270" spans="1:7">
      <c r="A270" s="89"/>
      <c r="B270" s="531">
        <v>106</v>
      </c>
      <c r="C270" s="532" t="s">
        <v>5591</v>
      </c>
      <c r="D270" s="490" t="str">
        <f t="shared" si="6"/>
        <v>research_technology tech_node_culling_2</v>
      </c>
      <c r="E270" s="533" t="s">
        <v>5073</v>
      </c>
      <c r="F270" s="534" t="s">
        <v>5592</v>
      </c>
      <c r="G270" s="531" t="s">
        <v>2086</v>
      </c>
    </row>
    <row r="271" spans="1:7">
      <c r="A271" s="89"/>
      <c r="B271" s="531">
        <v>107</v>
      </c>
      <c r="C271" s="532" t="s">
        <v>5593</v>
      </c>
      <c r="D271" s="490" t="str">
        <f t="shared" si="6"/>
        <v>research_technology tech_node_culling_3</v>
      </c>
      <c r="E271" s="533" t="s">
        <v>5076</v>
      </c>
      <c r="F271" s="534" t="s">
        <v>5594</v>
      </c>
      <c r="G271" s="531" t="s">
        <v>2086</v>
      </c>
    </row>
    <row r="272" spans="1:7">
      <c r="A272" s="89"/>
      <c r="B272" s="531">
        <v>108</v>
      </c>
      <c r="C272" s="532" t="s">
        <v>5595</v>
      </c>
      <c r="D272" s="490" t="str">
        <f t="shared" si="6"/>
        <v>research_technology tech_galactic_archivism</v>
      </c>
      <c r="E272" s="533" t="s">
        <v>5070</v>
      </c>
      <c r="F272" s="534" t="s">
        <v>5596</v>
      </c>
      <c r="G272" s="531" t="s">
        <v>2086</v>
      </c>
    </row>
    <row r="273" spans="1:7">
      <c r="A273" s="89"/>
      <c r="B273" s="531">
        <v>109</v>
      </c>
      <c r="C273" s="532" t="s">
        <v>5597</v>
      </c>
      <c r="D273" s="490" t="str">
        <f t="shared" si="6"/>
        <v>research_technology tech_interstellar_assembly</v>
      </c>
      <c r="E273" s="533" t="s">
        <v>5079</v>
      </c>
      <c r="F273" s="534" t="s">
        <v>5598</v>
      </c>
      <c r="G273" s="531" t="s">
        <v>2086</v>
      </c>
    </row>
    <row r="274" spans="1:7">
      <c r="A274" s="89"/>
      <c r="B274" s="531">
        <v>110</v>
      </c>
      <c r="C274" s="532" t="s">
        <v>5599</v>
      </c>
      <c r="D274" s="490" t="str">
        <f t="shared" si="6"/>
        <v>research_technology tech_mega_art</v>
      </c>
      <c r="E274" s="533" t="s">
        <v>5079</v>
      </c>
      <c r="F274" s="534" t="s">
        <v>5600</v>
      </c>
      <c r="G274" s="531" t="s">
        <v>2086</v>
      </c>
    </row>
    <row r="275" spans="1:7">
      <c r="A275" s="89"/>
      <c r="B275" s="531">
        <v>111</v>
      </c>
      <c r="C275" s="532" t="s">
        <v>5601</v>
      </c>
      <c r="D275" s="490" t="str">
        <f t="shared" si="6"/>
        <v>research_technology tech_interplanetary_commerce</v>
      </c>
      <c r="E275" s="533" t="s">
        <v>5082</v>
      </c>
      <c r="F275" s="534" t="s">
        <v>5602</v>
      </c>
      <c r="G275" s="531" t="s">
        <v>2086</v>
      </c>
    </row>
    <row r="276" spans="1:7">
      <c r="A276" s="89"/>
      <c r="B276" s="531">
        <v>112</v>
      </c>
      <c r="C276" s="532" t="s">
        <v>5603</v>
      </c>
      <c r="D276" s="490" t="str">
        <f t="shared" si="6"/>
        <v>research_technology tech_space_trading</v>
      </c>
      <c r="E276" s="533" t="s">
        <v>5085</v>
      </c>
      <c r="F276" s="534" t="s">
        <v>5604</v>
      </c>
      <c r="G276" s="531" t="s">
        <v>2086</v>
      </c>
    </row>
    <row r="277" spans="1:7">
      <c r="A277" s="89"/>
      <c r="B277" s="531">
        <v>113</v>
      </c>
      <c r="C277" s="532" t="s">
        <v>5605</v>
      </c>
      <c r="D277" s="490" t="str">
        <f t="shared" si="6"/>
        <v>research_technology tech_interstellar_economics</v>
      </c>
      <c r="E277" s="533" t="s">
        <v>5073</v>
      </c>
      <c r="F277" s="534" t="s">
        <v>5606</v>
      </c>
      <c r="G277" s="531" t="s">
        <v>2086</v>
      </c>
    </row>
    <row r="278" spans="1:7">
      <c r="A278" s="89"/>
      <c r="B278" s="531">
        <v>114</v>
      </c>
      <c r="C278" s="532" t="s">
        <v>5607</v>
      </c>
      <c r="D278" s="490" t="str">
        <f t="shared" si="6"/>
        <v>research_technology tech_galactic_markets</v>
      </c>
      <c r="E278" s="533" t="s">
        <v>5076</v>
      </c>
      <c r="F278" s="534" t="s">
        <v>5608</v>
      </c>
      <c r="G278" s="531" t="s">
        <v>2086</v>
      </c>
    </row>
    <row r="279" spans="1:7">
      <c r="A279" s="89"/>
      <c r="B279" s="528">
        <v>115</v>
      </c>
      <c r="C279" s="535" t="s">
        <v>5609</v>
      </c>
      <c r="D279" s="536" t="str">
        <f t="shared" si="6"/>
        <v>research_technology tech_satisfying_insults</v>
      </c>
      <c r="E279" s="537" t="s">
        <v>5070</v>
      </c>
      <c r="F279" s="538" t="s">
        <v>5610</v>
      </c>
      <c r="G279" s="528" t="s">
        <v>5247</v>
      </c>
    </row>
    <row r="280" spans="1:7">
      <c r="A280" s="89"/>
      <c r="B280" s="528">
        <v>116</v>
      </c>
      <c r="C280" s="535" t="s">
        <v>5611</v>
      </c>
      <c r="D280" s="536" t="str">
        <f t="shared" si="6"/>
        <v>research_technology tech_compact_living</v>
      </c>
      <c r="E280" s="537" t="s">
        <v>5070</v>
      </c>
      <c r="F280" s="538" t="s">
        <v>5612</v>
      </c>
      <c r="G280" s="528" t="s">
        <v>5247</v>
      </c>
    </row>
    <row r="281" spans="1:7">
      <c r="A281" s="89"/>
      <c r="B281" s="528">
        <v>117</v>
      </c>
      <c r="C281" s="535" t="s">
        <v>5613</v>
      </c>
      <c r="D281" s="536" t="str">
        <f t="shared" si="6"/>
        <v>research_technology tech_xeno_aesthetics</v>
      </c>
      <c r="E281" s="537" t="s">
        <v>5070</v>
      </c>
      <c r="F281" s="538" t="s">
        <v>5614</v>
      </c>
      <c r="G281" s="528" t="s">
        <v>5247</v>
      </c>
    </row>
    <row r="282" spans="1:7">
      <c r="A282" s="89"/>
      <c r="B282" s="528">
        <v>118</v>
      </c>
      <c r="C282" s="539" t="s">
        <v>4737</v>
      </c>
      <c r="D282" s="536" t="str">
        <f t="shared" si="6"/>
        <v>research_technology tech_fe_dome_1</v>
      </c>
      <c r="E282" s="537" t="s">
        <v>5079</v>
      </c>
      <c r="F282" s="538" t="s">
        <v>5615</v>
      </c>
      <c r="G282" s="528" t="s">
        <v>2082</v>
      </c>
    </row>
    <row r="283" spans="1:7">
      <c r="A283" s="89"/>
      <c r="B283" s="528">
        <v>119</v>
      </c>
      <c r="C283" s="539" t="s">
        <v>4739</v>
      </c>
      <c r="D283" s="536" t="str">
        <f t="shared" si="6"/>
        <v>research_technology tech_fe_dome_2</v>
      </c>
      <c r="E283" s="537" t="s">
        <v>5079</v>
      </c>
      <c r="F283" s="538" t="s">
        <v>5616</v>
      </c>
      <c r="G283" s="528" t="s">
        <v>2082</v>
      </c>
    </row>
    <row r="284" spans="1:7">
      <c r="A284" s="89"/>
      <c r="B284" s="528">
        <v>120</v>
      </c>
      <c r="C284" s="539" t="s">
        <v>5617</v>
      </c>
      <c r="D284" s="536" t="str">
        <f t="shared" si="6"/>
        <v>research_technology tech_fe_administration_1</v>
      </c>
      <c r="E284" s="537" t="s">
        <v>5079</v>
      </c>
      <c r="F284" s="538" t="s">
        <v>5618</v>
      </c>
      <c r="G284" s="528" t="s">
        <v>2082</v>
      </c>
    </row>
    <row r="285" spans="1:7">
      <c r="A285" s="89"/>
      <c r="B285" s="528">
        <v>121</v>
      </c>
      <c r="C285" s="539" t="s">
        <v>5619</v>
      </c>
      <c r="D285" s="536" t="str">
        <f t="shared" si="6"/>
        <v>research_technology tech_fe_administration_2</v>
      </c>
      <c r="E285" s="537" t="s">
        <v>5079</v>
      </c>
      <c r="F285" s="538" t="s">
        <v>5620</v>
      </c>
      <c r="G285" s="528" t="s">
        <v>2082</v>
      </c>
    </row>
    <row r="286" spans="1:7">
      <c r="A286" s="89"/>
      <c r="B286" s="528">
        <v>122</v>
      </c>
      <c r="C286" s="539" t="s">
        <v>4769</v>
      </c>
      <c r="D286" s="536" t="str">
        <f t="shared" si="6"/>
        <v>research_technology tech_fe_security_1</v>
      </c>
      <c r="E286" s="537" t="s">
        <v>5079</v>
      </c>
      <c r="F286" s="538" t="s">
        <v>5621</v>
      </c>
      <c r="G286" s="528" t="s">
        <v>2082</v>
      </c>
    </row>
    <row r="287" spans="1:7">
      <c r="A287" s="89"/>
      <c r="B287" s="528">
        <v>123</v>
      </c>
      <c r="C287" s="539" t="s">
        <v>4771</v>
      </c>
      <c r="D287" s="536" t="str">
        <f t="shared" si="6"/>
        <v>research_technology tech_fe_security_2</v>
      </c>
      <c r="E287" s="537" t="s">
        <v>5079</v>
      </c>
      <c r="F287" s="538" t="s">
        <v>5622</v>
      </c>
      <c r="G287" s="528" t="s">
        <v>2082</v>
      </c>
    </row>
    <row r="288" spans="1:7">
      <c r="A288" s="89"/>
      <c r="B288" s="528">
        <v>124</v>
      </c>
      <c r="C288" s="539" t="s">
        <v>5623</v>
      </c>
      <c r="D288" s="536" t="str">
        <f t="shared" si="6"/>
        <v>research_technology tech_fe_market_1</v>
      </c>
      <c r="E288" s="537" t="s">
        <v>5079</v>
      </c>
      <c r="F288" s="538" t="s">
        <v>5624</v>
      </c>
      <c r="G288" s="528" t="s">
        <v>2082</v>
      </c>
    </row>
    <row r="289" spans="1:7">
      <c r="A289" s="89"/>
      <c r="B289" s="528">
        <v>125</v>
      </c>
      <c r="C289" s="539" t="s">
        <v>4775</v>
      </c>
      <c r="D289" s="536" t="str">
        <f t="shared" si="6"/>
        <v>research_technology tech_fe_market_2</v>
      </c>
      <c r="E289" s="537" t="s">
        <v>5079</v>
      </c>
      <c r="F289" s="538" t="s">
        <v>5625</v>
      </c>
      <c r="G289" s="528" t="s">
        <v>2082</v>
      </c>
    </row>
    <row r="290" spans="1:7">
      <c r="A290" s="89"/>
      <c r="B290" s="528">
        <v>126</v>
      </c>
      <c r="C290" s="539" t="s">
        <v>4781</v>
      </c>
      <c r="D290" s="536" t="str">
        <f t="shared" si="6"/>
        <v>research_technology tech_fe_entertainment_1</v>
      </c>
      <c r="E290" s="537" t="s">
        <v>5079</v>
      </c>
      <c r="F290" s="538" t="s">
        <v>5626</v>
      </c>
      <c r="G290" s="528" t="s">
        <v>2082</v>
      </c>
    </row>
    <row r="291" spans="1:7">
      <c r="A291" s="89"/>
      <c r="B291" s="528">
        <v>127</v>
      </c>
      <c r="C291" s="539" t="s">
        <v>4783</v>
      </c>
      <c r="D291" s="536" t="str">
        <f t="shared" si="6"/>
        <v>research_technology tech_fe_entertainment_2</v>
      </c>
      <c r="E291" s="537" t="s">
        <v>5079</v>
      </c>
      <c r="F291" s="538" t="s">
        <v>5627</v>
      </c>
      <c r="G291" s="528" t="s">
        <v>2082</v>
      </c>
    </row>
    <row r="292" spans="1:7">
      <c r="A292" s="89"/>
      <c r="B292" s="528">
        <v>128</v>
      </c>
      <c r="C292" s="539" t="s">
        <v>5628</v>
      </c>
      <c r="D292" s="536" t="str">
        <f t="shared" si="6"/>
        <v>research_technology tech_akx_worm_2</v>
      </c>
      <c r="E292" s="537" t="s">
        <v>5073</v>
      </c>
      <c r="F292" s="538" t="s">
        <v>5629</v>
      </c>
      <c r="G292" s="528" t="s">
        <v>2082</v>
      </c>
    </row>
    <row r="293" spans="1:7">
      <c r="A293" s="89"/>
      <c r="B293" s="528">
        <v>129</v>
      </c>
      <c r="C293" s="539" t="s">
        <v>4840</v>
      </c>
      <c r="D293" s="536" t="str">
        <f t="shared" si="6"/>
        <v>research_technology tech_xeno_tourism_agency</v>
      </c>
      <c r="E293" s="537" t="s">
        <v>5073</v>
      </c>
      <c r="F293" s="538" t="s">
        <v>5630</v>
      </c>
      <c r="G293" s="528" t="s">
        <v>2082</v>
      </c>
    </row>
    <row r="294" spans="1:7">
      <c r="A294" s="89"/>
      <c r="B294" s="528">
        <v>130</v>
      </c>
      <c r="C294" s="539" t="s">
        <v>5631</v>
      </c>
      <c r="D294" s="536" t="str">
        <f t="shared" ref="D294:D357" si="7">_xlfn.CONCAT("research_technology"," ",F294)</f>
        <v>research_technology tech_executive_retreat</v>
      </c>
      <c r="E294" s="537" t="s">
        <v>5073</v>
      </c>
      <c r="F294" s="538" t="s">
        <v>5632</v>
      </c>
      <c r="G294" s="528" t="s">
        <v>2082</v>
      </c>
    </row>
    <row r="295" spans="1:7">
      <c r="A295" s="89"/>
      <c r="B295" s="528">
        <v>131</v>
      </c>
      <c r="C295" s="535" t="s">
        <v>5633</v>
      </c>
      <c r="D295" s="536" t="str">
        <f t="shared" si="7"/>
        <v>research_technology tech_prescient_data_modeling</v>
      </c>
      <c r="E295" s="537" t="s">
        <v>5073</v>
      </c>
      <c r="F295" s="538" t="s">
        <v>5634</v>
      </c>
      <c r="G295" s="528" t="s">
        <v>2082</v>
      </c>
    </row>
    <row r="296" spans="1:7">
      <c r="A296" s="89" t="s">
        <v>5635</v>
      </c>
      <c r="B296" s="531">
        <v>132</v>
      </c>
      <c r="C296" s="532" t="s">
        <v>5636</v>
      </c>
      <c r="D296" s="490" t="str">
        <f t="shared" si="7"/>
        <v>research_technology tech_industrial_farming</v>
      </c>
      <c r="E296" s="533" t="s">
        <v>5082</v>
      </c>
      <c r="F296" s="534" t="s">
        <v>5637</v>
      </c>
      <c r="G296" s="531" t="s">
        <v>2086</v>
      </c>
    </row>
    <row r="297" spans="1:7">
      <c r="A297" s="89"/>
      <c r="B297" s="531">
        <v>133</v>
      </c>
      <c r="C297" s="532" t="s">
        <v>5638</v>
      </c>
      <c r="D297" s="490" t="str">
        <f t="shared" si="7"/>
        <v>research_technology tech_eco_simulation</v>
      </c>
      <c r="E297" s="533" t="s">
        <v>5085</v>
      </c>
      <c r="F297" s="534" t="s">
        <v>5639</v>
      </c>
      <c r="G297" s="531" t="s">
        <v>2086</v>
      </c>
    </row>
    <row r="298" spans="1:7">
      <c r="A298" s="89"/>
      <c r="B298" s="531">
        <v>134</v>
      </c>
      <c r="C298" s="532" t="s">
        <v>5640</v>
      </c>
      <c r="D298" s="490" t="str">
        <f t="shared" si="7"/>
        <v>research_technology tech_gene_crops</v>
      </c>
      <c r="E298" s="533" t="s">
        <v>5070</v>
      </c>
      <c r="F298" s="534" t="s">
        <v>5641</v>
      </c>
      <c r="G298" s="531" t="s">
        <v>2086</v>
      </c>
    </row>
    <row r="299" spans="1:7">
      <c r="A299" s="89"/>
      <c r="B299" s="531">
        <v>135</v>
      </c>
      <c r="C299" s="532" t="s">
        <v>5642</v>
      </c>
      <c r="D299" s="490" t="str">
        <f t="shared" si="7"/>
        <v>research_technology tech_nano_vitality_crops</v>
      </c>
      <c r="E299" s="533" t="s">
        <v>5073</v>
      </c>
      <c r="F299" s="534" t="s">
        <v>5643</v>
      </c>
      <c r="G299" s="531" t="s">
        <v>2086</v>
      </c>
    </row>
    <row r="300" spans="1:7">
      <c r="A300" s="89"/>
      <c r="B300" s="531">
        <v>136</v>
      </c>
      <c r="C300" s="532" t="s">
        <v>5644</v>
      </c>
      <c r="D300" s="490" t="str">
        <f t="shared" si="7"/>
        <v>research_technology tech_nutrient_replication</v>
      </c>
      <c r="E300" s="533" t="s">
        <v>5076</v>
      </c>
      <c r="F300" s="534" t="s">
        <v>5645</v>
      </c>
      <c r="G300" s="531" t="s">
        <v>2086</v>
      </c>
    </row>
    <row r="301" spans="1:7">
      <c r="A301" s="89"/>
      <c r="B301" s="531">
        <v>137</v>
      </c>
      <c r="C301" s="532" t="s">
        <v>5646</v>
      </c>
      <c r="D301" s="490" t="str">
        <f t="shared" si="7"/>
        <v>research_technology tech_hydroponics</v>
      </c>
      <c r="E301" s="533" t="s">
        <v>5085</v>
      </c>
      <c r="F301" s="534" t="s">
        <v>5647</v>
      </c>
      <c r="G301" s="531" t="s">
        <v>2086</v>
      </c>
    </row>
    <row r="302" spans="1:7">
      <c r="A302" s="89"/>
      <c r="B302" s="531">
        <v>138</v>
      </c>
      <c r="C302" s="532" t="s">
        <v>5648</v>
      </c>
      <c r="D302" s="490" t="str">
        <f t="shared" si="7"/>
        <v>research_technology tech_food_processing_1</v>
      </c>
      <c r="E302" s="533" t="s">
        <v>5085</v>
      </c>
      <c r="F302" s="534" t="s">
        <v>5649</v>
      </c>
      <c r="G302" s="531" t="s">
        <v>2086</v>
      </c>
    </row>
    <row r="303" spans="1:7">
      <c r="A303" s="89"/>
      <c r="B303" s="531">
        <v>139</v>
      </c>
      <c r="C303" s="532" t="s">
        <v>5650</v>
      </c>
      <c r="D303" s="490" t="str">
        <f t="shared" si="7"/>
        <v>research_technology tech_food_processing_2</v>
      </c>
      <c r="E303" s="533" t="s">
        <v>5073</v>
      </c>
      <c r="F303" s="534" t="s">
        <v>5651</v>
      </c>
      <c r="G303" s="531" t="s">
        <v>2086</v>
      </c>
    </row>
    <row r="304" spans="1:7">
      <c r="A304" s="89"/>
      <c r="B304" s="531">
        <v>140</v>
      </c>
      <c r="C304" s="532" t="s">
        <v>5652</v>
      </c>
      <c r="D304" s="490" t="str">
        <f t="shared" si="7"/>
        <v>research_technology tech_alien_life_studies</v>
      </c>
      <c r="E304" s="533" t="s">
        <v>5085</v>
      </c>
      <c r="F304" s="534" t="s">
        <v>5653</v>
      </c>
      <c r="G304" s="531" t="s">
        <v>2086</v>
      </c>
    </row>
    <row r="305" spans="1:7">
      <c r="A305" s="89"/>
      <c r="B305" s="531">
        <v>141</v>
      </c>
      <c r="C305" s="532" t="s">
        <v>5654</v>
      </c>
      <c r="D305" s="490" t="str">
        <f t="shared" si="7"/>
        <v>research_technology tech_frontier_health</v>
      </c>
      <c r="E305" s="533" t="s">
        <v>5085</v>
      </c>
      <c r="F305" s="534" t="s">
        <v>5655</v>
      </c>
      <c r="G305" s="531" t="s">
        <v>2086</v>
      </c>
    </row>
    <row r="306" spans="1:7">
      <c r="A306" s="89"/>
      <c r="B306" s="531">
        <v>142</v>
      </c>
      <c r="C306" s="532" t="s">
        <v>5656</v>
      </c>
      <c r="D306" s="490" t="str">
        <f t="shared" si="7"/>
        <v>research_technology tech_frontier_hospital</v>
      </c>
      <c r="E306" s="533" t="s">
        <v>5070</v>
      </c>
      <c r="F306" s="534" t="s">
        <v>5657</v>
      </c>
      <c r="G306" s="531" t="s">
        <v>2086</v>
      </c>
    </row>
    <row r="307" spans="1:7">
      <c r="A307" s="89"/>
      <c r="B307" s="531">
        <v>143</v>
      </c>
      <c r="C307" s="532" t="s">
        <v>5658</v>
      </c>
      <c r="D307" s="490" t="str">
        <f t="shared" si="7"/>
        <v>research_technology tech_genome_mapping</v>
      </c>
      <c r="E307" s="533" t="s">
        <v>5085</v>
      </c>
      <c r="F307" s="534" t="s">
        <v>5659</v>
      </c>
      <c r="G307" s="531" t="s">
        <v>2086</v>
      </c>
    </row>
    <row r="308" spans="1:7">
      <c r="A308" s="89"/>
      <c r="B308" s="531">
        <v>144</v>
      </c>
      <c r="C308" s="532" t="s">
        <v>5660</v>
      </c>
      <c r="D308" s="490" t="str">
        <f t="shared" si="7"/>
        <v>research_technology tech_vitality_boosters</v>
      </c>
      <c r="E308" s="533" t="s">
        <v>5070</v>
      </c>
      <c r="F308" s="534" t="s">
        <v>5661</v>
      </c>
      <c r="G308" s="531" t="s">
        <v>2086</v>
      </c>
    </row>
    <row r="309" spans="1:7">
      <c r="A309" s="89"/>
      <c r="B309" s="531">
        <v>145</v>
      </c>
      <c r="C309" s="532" t="s">
        <v>5662</v>
      </c>
      <c r="D309" s="490" t="str">
        <f t="shared" si="7"/>
        <v>research_technology tech_epigenetic_triggers</v>
      </c>
      <c r="E309" s="533" t="s">
        <v>5070</v>
      </c>
      <c r="F309" s="534" t="s">
        <v>5663</v>
      </c>
      <c r="G309" s="531" t="s">
        <v>2086</v>
      </c>
    </row>
    <row r="310" spans="1:7">
      <c r="A310" s="89"/>
      <c r="B310" s="531">
        <v>146</v>
      </c>
      <c r="C310" s="532" t="s">
        <v>4390</v>
      </c>
      <c r="D310" s="490" t="str">
        <f t="shared" si="7"/>
        <v>research_technology tech_cloning</v>
      </c>
      <c r="E310" s="533" t="s">
        <v>5070</v>
      </c>
      <c r="F310" s="534" t="s">
        <v>5664</v>
      </c>
      <c r="G310" s="531" t="s">
        <v>2086</v>
      </c>
    </row>
    <row r="311" spans="1:7">
      <c r="A311" s="89"/>
      <c r="B311" s="531">
        <v>147</v>
      </c>
      <c r="C311" s="532" t="s">
        <v>5665</v>
      </c>
      <c r="D311" s="490" t="str">
        <f t="shared" si="7"/>
        <v>research_technology tech_gene_banks</v>
      </c>
      <c r="E311" s="533" t="s">
        <v>5070</v>
      </c>
      <c r="F311" s="534" t="s">
        <v>5666</v>
      </c>
      <c r="G311" s="531" t="s">
        <v>2086</v>
      </c>
    </row>
    <row r="312" spans="1:7">
      <c r="A312" s="89"/>
      <c r="B312" s="531">
        <v>148</v>
      </c>
      <c r="C312" s="532" t="s">
        <v>5667</v>
      </c>
      <c r="D312" s="490" t="str">
        <f t="shared" si="7"/>
        <v>research_technology tech_gene_seed_purification</v>
      </c>
      <c r="E312" s="533" t="s">
        <v>5076</v>
      </c>
      <c r="F312" s="534" t="s">
        <v>5668</v>
      </c>
      <c r="G312" s="531" t="s">
        <v>2086</v>
      </c>
    </row>
    <row r="313" spans="1:7">
      <c r="A313" s="89"/>
      <c r="B313" s="531">
        <v>149</v>
      </c>
      <c r="C313" s="532" t="s">
        <v>5669</v>
      </c>
      <c r="D313" s="490" t="str">
        <f t="shared" si="7"/>
        <v>research_technology tech_morphogenetic_field_mastery</v>
      </c>
      <c r="E313" s="533" t="s">
        <v>5076</v>
      </c>
      <c r="F313" s="534" t="s">
        <v>5670</v>
      </c>
      <c r="G313" s="531" t="s">
        <v>2086</v>
      </c>
    </row>
    <row r="314" spans="1:7">
      <c r="A314" s="89"/>
      <c r="B314" s="531">
        <v>150</v>
      </c>
      <c r="C314" s="532" t="s">
        <v>5671</v>
      </c>
      <c r="D314" s="490" t="str">
        <f t="shared" si="7"/>
        <v>research_technology tech_gene_tailoring</v>
      </c>
      <c r="E314" s="533" t="s">
        <v>5073</v>
      </c>
      <c r="F314" s="534" t="s">
        <v>5672</v>
      </c>
      <c r="G314" s="531" t="s">
        <v>2086</v>
      </c>
    </row>
    <row r="315" spans="1:7">
      <c r="A315" s="89"/>
      <c r="B315" s="531">
        <v>151</v>
      </c>
      <c r="C315" s="532" t="s">
        <v>5673</v>
      </c>
      <c r="D315" s="490" t="str">
        <f t="shared" si="7"/>
        <v>research_technology tech_glandular_acclimation</v>
      </c>
      <c r="E315" s="533" t="s">
        <v>5073</v>
      </c>
      <c r="F315" s="534" t="s">
        <v>5674</v>
      </c>
      <c r="G315" s="531" t="s">
        <v>2086</v>
      </c>
    </row>
    <row r="316" spans="1:7">
      <c r="A316" s="89"/>
      <c r="B316" s="531">
        <v>152</v>
      </c>
      <c r="C316" s="532" t="s">
        <v>5675</v>
      </c>
      <c r="D316" s="490" t="str">
        <f t="shared" si="7"/>
        <v>research_technology tech_selected_lineages</v>
      </c>
      <c r="E316" s="533" t="s">
        <v>5073</v>
      </c>
      <c r="F316" s="534" t="s">
        <v>5676</v>
      </c>
      <c r="G316" s="531" t="s">
        <v>2086</v>
      </c>
    </row>
    <row r="317" spans="1:7">
      <c r="A317" s="89"/>
      <c r="B317" s="531">
        <v>153</v>
      </c>
      <c r="C317" s="532" t="s">
        <v>5677</v>
      </c>
      <c r="D317" s="490" t="str">
        <f t="shared" si="7"/>
        <v>research_technology tech_capacity_boosters</v>
      </c>
      <c r="E317" s="533" t="s">
        <v>5076</v>
      </c>
      <c r="F317" s="534" t="s">
        <v>5678</v>
      </c>
      <c r="G317" s="531" t="s">
        <v>2086</v>
      </c>
    </row>
    <row r="318" spans="1:7">
      <c r="A318" s="89"/>
      <c r="B318" s="531">
        <v>154</v>
      </c>
      <c r="C318" s="532" t="s">
        <v>5679</v>
      </c>
      <c r="D318" s="490" t="str">
        <f t="shared" si="7"/>
        <v>research_technology tech_gene_expressions</v>
      </c>
      <c r="E318" s="533" t="s">
        <v>5073</v>
      </c>
      <c r="F318" s="534" t="s">
        <v>5680</v>
      </c>
      <c r="G318" s="531" t="s">
        <v>2086</v>
      </c>
    </row>
    <row r="319" spans="1:7">
      <c r="A319" s="89"/>
      <c r="B319" s="531">
        <v>155</v>
      </c>
      <c r="C319" s="532" t="s">
        <v>5681</v>
      </c>
      <c r="D319" s="490" t="str">
        <f t="shared" si="7"/>
        <v>research_technology tech_subdermal_stimulation</v>
      </c>
      <c r="E319" s="533" t="s">
        <v>5070</v>
      </c>
      <c r="F319" s="534" t="s">
        <v>5682</v>
      </c>
      <c r="G319" s="531" t="s">
        <v>2086</v>
      </c>
    </row>
    <row r="320" spans="1:7">
      <c r="A320" s="89"/>
      <c r="B320" s="531">
        <v>156</v>
      </c>
      <c r="C320" s="532" t="s">
        <v>4450</v>
      </c>
      <c r="D320" s="490" t="str">
        <f t="shared" si="7"/>
        <v>research_technology tech_bio_reactor</v>
      </c>
      <c r="E320" s="533" t="s">
        <v>5085</v>
      </c>
      <c r="F320" s="534" t="s">
        <v>5683</v>
      </c>
      <c r="G320" s="531" t="s">
        <v>2086</v>
      </c>
    </row>
    <row r="321" spans="1:7">
      <c r="A321" s="89"/>
      <c r="B321" s="531">
        <v>157</v>
      </c>
      <c r="C321" s="532" t="s">
        <v>4452</v>
      </c>
      <c r="D321" s="490" t="str">
        <f t="shared" si="7"/>
        <v>research_technology tech_bio_reactor_2</v>
      </c>
      <c r="E321" s="533" t="s">
        <v>5070</v>
      </c>
      <c r="F321" s="534" t="s">
        <v>5684</v>
      </c>
      <c r="G321" s="531" t="s">
        <v>2086</v>
      </c>
    </row>
    <row r="322" spans="1:7">
      <c r="A322" s="89"/>
      <c r="B322" s="531">
        <v>158</v>
      </c>
      <c r="C322" s="540" t="s">
        <v>5685</v>
      </c>
      <c r="D322" s="490" t="str">
        <f t="shared" si="7"/>
        <v>research_technology tech_alien_cloning</v>
      </c>
      <c r="E322" s="533" t="s">
        <v>5070</v>
      </c>
      <c r="F322" s="534" t="s">
        <v>5686</v>
      </c>
      <c r="G322" s="531" t="s">
        <v>2086</v>
      </c>
    </row>
    <row r="323" spans="1:7">
      <c r="A323" s="89"/>
      <c r="B323" s="531">
        <v>159</v>
      </c>
      <c r="C323" s="540" t="s">
        <v>5687</v>
      </c>
      <c r="D323" s="490" t="str">
        <f t="shared" si="7"/>
        <v>research_technology tech_improved_incubators</v>
      </c>
      <c r="E323" s="533" t="s">
        <v>5070</v>
      </c>
      <c r="F323" s="534" t="s">
        <v>5688</v>
      </c>
      <c r="G323" s="531" t="s">
        <v>2086</v>
      </c>
    </row>
    <row r="324" spans="1:7">
      <c r="A324" s="89"/>
      <c r="B324" s="531">
        <v>160</v>
      </c>
      <c r="C324" s="540" t="s">
        <v>5689</v>
      </c>
      <c r="D324" s="490" t="str">
        <f t="shared" si="7"/>
        <v>research_technology tech_metabolic_gases</v>
      </c>
      <c r="E324" s="533" t="s">
        <v>5073</v>
      </c>
      <c r="F324" s="534" t="s">
        <v>5690</v>
      </c>
      <c r="G324" s="531" t="s">
        <v>2086</v>
      </c>
    </row>
    <row r="325" spans="1:7">
      <c r="A325" s="89"/>
      <c r="B325" s="531">
        <v>161</v>
      </c>
      <c r="C325" s="540" t="s">
        <v>5691</v>
      </c>
      <c r="D325" s="490" t="str">
        <f t="shared" si="7"/>
        <v>research_technology tech_controlled_mutations</v>
      </c>
      <c r="E325" s="533" t="s">
        <v>5070</v>
      </c>
      <c r="F325" s="534" t="s">
        <v>5692</v>
      </c>
      <c r="G325" s="531" t="s">
        <v>2086</v>
      </c>
    </row>
    <row r="326" spans="1:7">
      <c r="A326" s="89"/>
      <c r="B326" s="531">
        <v>162</v>
      </c>
      <c r="C326" s="540" t="s">
        <v>5693</v>
      </c>
      <c r="D326" s="490" t="str">
        <f t="shared" si="7"/>
        <v>research_technology tech_controlled_mutations_2</v>
      </c>
      <c r="E326" s="533" t="s">
        <v>5076</v>
      </c>
      <c r="F326" s="534" t="s">
        <v>5694</v>
      </c>
      <c r="G326" s="531" t="s">
        <v>2086</v>
      </c>
    </row>
    <row r="327" spans="1:7">
      <c r="A327" s="89"/>
      <c r="B327" s="531">
        <v>163</v>
      </c>
      <c r="C327" s="532" t="s">
        <v>5695</v>
      </c>
      <c r="D327" s="490" t="str">
        <f t="shared" si="7"/>
        <v>research_technology tech_biomechanics</v>
      </c>
      <c r="E327" s="533" t="s">
        <v>5076</v>
      </c>
      <c r="F327" s="534" t="s">
        <v>5696</v>
      </c>
      <c r="G327" s="531" t="s">
        <v>2086</v>
      </c>
    </row>
    <row r="328" spans="1:7">
      <c r="A328" s="89"/>
      <c r="B328" s="531">
        <v>164</v>
      </c>
      <c r="C328" s="532" t="s">
        <v>5640</v>
      </c>
      <c r="D328" s="490" t="str">
        <f t="shared" si="7"/>
        <v>research_technology tech_repeatable_improved_tile_food_output</v>
      </c>
      <c r="E328" s="533" t="s">
        <v>5079</v>
      </c>
      <c r="F328" s="534" t="s">
        <v>5697</v>
      </c>
      <c r="G328" s="531" t="s">
        <v>5133</v>
      </c>
    </row>
    <row r="329" spans="1:7">
      <c r="A329" s="89"/>
      <c r="B329" s="531">
        <v>165</v>
      </c>
      <c r="C329" s="532" t="s">
        <v>5698</v>
      </c>
      <c r="D329" s="490" t="str">
        <f t="shared" si="7"/>
        <v>research_technology tech_repeatable_improved_leader_life_span</v>
      </c>
      <c r="E329" s="533" t="s">
        <v>5079</v>
      </c>
      <c r="F329" s="534" t="s">
        <v>5699</v>
      </c>
      <c r="G329" s="531" t="s">
        <v>5133</v>
      </c>
    </row>
    <row r="330" spans="1:7">
      <c r="A330" s="89"/>
      <c r="B330" s="528">
        <v>166</v>
      </c>
      <c r="C330" s="539" t="s">
        <v>5700</v>
      </c>
      <c r="D330" s="536" t="str">
        <f t="shared" si="7"/>
        <v>research_technology tech_gargantuan_evolution</v>
      </c>
      <c r="E330" s="537" t="s">
        <v>5085</v>
      </c>
      <c r="F330" s="538" t="s">
        <v>5701</v>
      </c>
      <c r="G330" s="528" t="s">
        <v>2082</v>
      </c>
    </row>
    <row r="331" spans="1:7">
      <c r="A331" s="89"/>
      <c r="B331" s="528">
        <v>167</v>
      </c>
      <c r="C331" s="539" t="s">
        <v>5702</v>
      </c>
      <c r="D331" s="536" t="str">
        <f t="shared" si="7"/>
        <v>research_technology tech_neuroregeneration</v>
      </c>
      <c r="E331" s="537" t="s">
        <v>5076</v>
      </c>
      <c r="F331" s="538" t="s">
        <v>5703</v>
      </c>
      <c r="G331" s="528" t="s">
        <v>2082</v>
      </c>
    </row>
    <row r="332" spans="1:7">
      <c r="A332" s="89"/>
      <c r="B332" s="528">
        <v>168</v>
      </c>
      <c r="C332" s="539" t="s">
        <v>4721</v>
      </c>
      <c r="D332" s="536" t="str">
        <f t="shared" si="7"/>
        <v>research_technology tech_fe_nourishment_1</v>
      </c>
      <c r="E332" s="537" t="s">
        <v>5079</v>
      </c>
      <c r="F332" s="538" t="s">
        <v>5704</v>
      </c>
      <c r="G332" s="528" t="s">
        <v>2082</v>
      </c>
    </row>
    <row r="333" spans="1:7">
      <c r="A333" s="89"/>
      <c r="B333" s="528">
        <v>169</v>
      </c>
      <c r="C333" s="539" t="s">
        <v>4723</v>
      </c>
      <c r="D333" s="536" t="str">
        <f t="shared" si="7"/>
        <v>research_technology tech_fe_nourishment_2</v>
      </c>
      <c r="E333" s="537" t="s">
        <v>5079</v>
      </c>
      <c r="F333" s="538" t="s">
        <v>5705</v>
      </c>
      <c r="G333" s="528" t="s">
        <v>2082</v>
      </c>
    </row>
    <row r="334" spans="1:7">
      <c r="A334" s="89"/>
      <c r="B334" s="528">
        <v>170</v>
      </c>
      <c r="C334" s="539" t="s">
        <v>4765</v>
      </c>
      <c r="D334" s="536" t="str">
        <f t="shared" si="7"/>
        <v>research_technology tech_fe_clinic_1</v>
      </c>
      <c r="E334" s="537" t="s">
        <v>5079</v>
      </c>
      <c r="F334" s="538" t="s">
        <v>5706</v>
      </c>
      <c r="G334" s="528" t="s">
        <v>2082</v>
      </c>
    </row>
    <row r="335" spans="1:7">
      <c r="A335" s="89"/>
      <c r="B335" s="528">
        <v>171</v>
      </c>
      <c r="C335" s="539" t="s">
        <v>4767</v>
      </c>
      <c r="D335" s="536" t="str">
        <f t="shared" si="7"/>
        <v>research_technology tech_fe_clinic_2</v>
      </c>
      <c r="E335" s="537" t="s">
        <v>5079</v>
      </c>
      <c r="F335" s="538" t="s">
        <v>5707</v>
      </c>
      <c r="G335" s="528" t="s">
        <v>2082</v>
      </c>
    </row>
    <row r="336" spans="1:7">
      <c r="A336" s="89"/>
      <c r="B336" s="528">
        <v>172</v>
      </c>
      <c r="C336" s="539" t="s">
        <v>5708</v>
      </c>
      <c r="D336" s="536" t="str">
        <f t="shared" si="7"/>
        <v>research_technology tech_voidworm_immunity</v>
      </c>
      <c r="E336" s="537" t="s">
        <v>5073</v>
      </c>
      <c r="F336" s="538" t="s">
        <v>5709</v>
      </c>
      <c r="G336" s="528" t="s">
        <v>2082</v>
      </c>
    </row>
    <row r="337" spans="1:7">
      <c r="A337" s="89"/>
      <c r="B337" s="528">
        <v>173</v>
      </c>
      <c r="C337" s="539" t="s">
        <v>5710</v>
      </c>
      <c r="D337" s="536" t="str">
        <f t="shared" si="7"/>
        <v>research_technology tech_unique_mutation_space_amoeba</v>
      </c>
      <c r="E337" s="537" t="s">
        <v>5073</v>
      </c>
      <c r="F337" s="538" t="s">
        <v>5711</v>
      </c>
      <c r="G337" s="528" t="s">
        <v>2082</v>
      </c>
    </row>
    <row r="338" spans="1:7">
      <c r="A338" s="89"/>
      <c r="B338" s="528">
        <v>174</v>
      </c>
      <c r="C338" s="539" t="s">
        <v>5712</v>
      </c>
      <c r="D338" s="536" t="str">
        <f t="shared" si="7"/>
        <v>research_technology tech_unique_mutation_tiyanki</v>
      </c>
      <c r="E338" s="537" t="s">
        <v>5073</v>
      </c>
      <c r="F338" s="538" t="s">
        <v>5713</v>
      </c>
      <c r="G338" s="528" t="s">
        <v>2082</v>
      </c>
    </row>
    <row r="339" spans="1:7">
      <c r="A339" s="89"/>
      <c r="B339" s="528">
        <v>175</v>
      </c>
      <c r="C339" s="539" t="s">
        <v>5714</v>
      </c>
      <c r="D339" s="536" t="str">
        <f t="shared" si="7"/>
        <v>research_technology tech_unique_mutation_voidworm</v>
      </c>
      <c r="E339" s="537" t="s">
        <v>5073</v>
      </c>
      <c r="F339" s="538" t="s">
        <v>5715</v>
      </c>
      <c r="G339" s="528" t="s">
        <v>2082</v>
      </c>
    </row>
    <row r="340" spans="1:7">
      <c r="A340" s="89"/>
      <c r="B340" s="528">
        <v>176</v>
      </c>
      <c r="C340" s="539" t="s">
        <v>5716</v>
      </c>
      <c r="D340" s="536" t="str">
        <f t="shared" si="7"/>
        <v>research_technology tech_unique_mutation_cutholoid</v>
      </c>
      <c r="E340" s="537" t="s">
        <v>5073</v>
      </c>
      <c r="F340" s="538" t="s">
        <v>5717</v>
      </c>
      <c r="G340" s="528" t="s">
        <v>2082</v>
      </c>
    </row>
    <row r="341" spans="1:7">
      <c r="A341" s="89"/>
      <c r="B341" s="528">
        <v>177</v>
      </c>
      <c r="C341" s="539" t="s">
        <v>5718</v>
      </c>
      <c r="D341" s="536" t="str">
        <f t="shared" si="7"/>
        <v>research_technology tech_unique_mutation_crystalline_entity</v>
      </c>
      <c r="E341" s="537" t="s">
        <v>5073</v>
      </c>
      <c r="F341" s="538" t="s">
        <v>5719</v>
      </c>
      <c r="G341" s="528" t="s">
        <v>2082</v>
      </c>
    </row>
    <row r="342" spans="1:7">
      <c r="A342" s="89"/>
      <c r="B342" s="528">
        <v>178</v>
      </c>
      <c r="C342" s="539" t="s">
        <v>5720</v>
      </c>
      <c r="D342" s="536" t="str">
        <f t="shared" si="7"/>
        <v>research_technology tech_unique_mutation_restorative_enzymes</v>
      </c>
      <c r="E342" s="537" t="s">
        <v>5076</v>
      </c>
      <c r="F342" s="538" t="s">
        <v>5721</v>
      </c>
      <c r="G342" s="528" t="s">
        <v>2082</v>
      </c>
    </row>
    <row r="343" spans="1:7">
      <c r="A343" s="89"/>
      <c r="B343" s="528">
        <v>179</v>
      </c>
      <c r="C343" s="539" t="s">
        <v>5722</v>
      </c>
      <c r="D343" s="536" t="str">
        <f t="shared" si="7"/>
        <v>research_technology tech_unique_mutation_starborne_biology</v>
      </c>
      <c r="E343" s="537" t="s">
        <v>5076</v>
      </c>
      <c r="F343" s="538" t="s">
        <v>5723</v>
      </c>
      <c r="G343" s="528" t="s">
        <v>2082</v>
      </c>
    </row>
    <row r="344" spans="1:7">
      <c r="A344" s="89"/>
      <c r="B344" s="528">
        <v>180</v>
      </c>
      <c r="C344" s="535" t="s">
        <v>4998</v>
      </c>
      <c r="D344" s="536" t="str">
        <f t="shared" si="7"/>
        <v>research_technology tech_lathe_preserver</v>
      </c>
      <c r="E344" s="537" t="s">
        <v>5079</v>
      </c>
      <c r="F344" s="538" t="s">
        <v>5724</v>
      </c>
      <c r="G344" s="528" t="s">
        <v>2082</v>
      </c>
    </row>
    <row r="345" spans="1:7">
      <c r="A345" s="89"/>
      <c r="B345" s="528">
        <v>181</v>
      </c>
      <c r="C345" s="535" t="s">
        <v>5002</v>
      </c>
      <c r="D345" s="536" t="str">
        <f t="shared" si="7"/>
        <v>research_technology tech_lathe_life_support</v>
      </c>
      <c r="E345" s="537" t="s">
        <v>5079</v>
      </c>
      <c r="F345" s="538" t="s">
        <v>5725</v>
      </c>
      <c r="G345" s="528" t="s">
        <v>2082</v>
      </c>
    </row>
    <row r="346" spans="1:7">
      <c r="A346" s="89"/>
      <c r="B346" s="528">
        <v>182</v>
      </c>
      <c r="C346" s="535" t="s">
        <v>5726</v>
      </c>
      <c r="D346" s="536" t="str">
        <f t="shared" si="7"/>
        <v>research_technology tech_critter_feeder</v>
      </c>
      <c r="E346" s="537" t="s">
        <v>5082</v>
      </c>
      <c r="F346" s="538" t="s">
        <v>5727</v>
      </c>
      <c r="G346" s="528" t="s">
        <v>2082</v>
      </c>
    </row>
    <row r="347" spans="1:7">
      <c r="A347" s="89"/>
      <c r="B347" s="528">
        <v>183</v>
      </c>
      <c r="C347" s="535" t="s">
        <v>5728</v>
      </c>
      <c r="D347" s="536" t="str">
        <f t="shared" si="7"/>
        <v>research_technology tech_lithoid_transgenesis</v>
      </c>
      <c r="E347" s="537" t="s">
        <v>5079</v>
      </c>
      <c r="F347" s="538" t="s">
        <v>5729</v>
      </c>
      <c r="G347" s="528" t="s">
        <v>2082</v>
      </c>
    </row>
    <row r="348" spans="1:7">
      <c r="A348" s="89"/>
      <c r="B348" s="528">
        <v>184</v>
      </c>
      <c r="C348" s="535" t="s">
        <v>5730</v>
      </c>
      <c r="D348" s="536" t="str">
        <f t="shared" si="7"/>
        <v>research_technology tech_plantoid_transgenesis</v>
      </c>
      <c r="E348" s="537" t="s">
        <v>5079</v>
      </c>
      <c r="F348" s="538" t="s">
        <v>5731</v>
      </c>
      <c r="G348" s="528" t="s">
        <v>2082</v>
      </c>
    </row>
    <row r="349" spans="1:7">
      <c r="A349" s="89"/>
      <c r="B349" s="528">
        <v>185</v>
      </c>
      <c r="C349" s="535" t="s">
        <v>5732</v>
      </c>
      <c r="D349" s="536" t="str">
        <f t="shared" si="7"/>
        <v>research_technology tech_leviathan_transgenesis</v>
      </c>
      <c r="E349" s="537" t="s">
        <v>5079</v>
      </c>
      <c r="F349" s="538" t="s">
        <v>5733</v>
      </c>
      <c r="G349" s="528" t="s">
        <v>2082</v>
      </c>
    </row>
    <row r="350" spans="1:7">
      <c r="A350" s="89"/>
      <c r="B350" s="528">
        <v>186</v>
      </c>
      <c r="C350" s="535" t="s">
        <v>5734</v>
      </c>
      <c r="D350" s="536" t="str">
        <f t="shared" si="7"/>
        <v>research_technology tech_space_whale_weapon_1</v>
      </c>
      <c r="E350" s="537" t="s">
        <v>5085</v>
      </c>
      <c r="F350" s="538" t="s">
        <v>5735</v>
      </c>
      <c r="G350" s="528" t="s">
        <v>2082</v>
      </c>
    </row>
    <row r="351" spans="1:7">
      <c r="A351" s="89"/>
      <c r="B351" s="528">
        <v>187</v>
      </c>
      <c r="C351" s="535" t="s">
        <v>5736</v>
      </c>
      <c r="D351" s="536" t="str">
        <f t="shared" si="7"/>
        <v>research_technology tech_amoeba_strike_craft_1</v>
      </c>
      <c r="E351" s="537" t="s">
        <v>5070</v>
      </c>
      <c r="F351" s="538" t="s">
        <v>5737</v>
      </c>
      <c r="G351" s="528" t="s">
        <v>2082</v>
      </c>
    </row>
    <row r="352" spans="1:7">
      <c r="A352" s="89"/>
      <c r="B352" s="528">
        <v>188</v>
      </c>
      <c r="C352" s="535" t="s">
        <v>5738</v>
      </c>
      <c r="D352" s="536" t="str">
        <f t="shared" si="7"/>
        <v>research_technology tech_regenerative_hull_tissue</v>
      </c>
      <c r="E352" s="537" t="s">
        <v>5073</v>
      </c>
      <c r="F352" s="538" t="s">
        <v>5739</v>
      </c>
      <c r="G352" s="528" t="s">
        <v>2082</v>
      </c>
    </row>
    <row r="353" spans="1:7">
      <c r="A353" s="89"/>
      <c r="B353" s="528">
        <v>189</v>
      </c>
      <c r="C353" s="535" t="s">
        <v>5740</v>
      </c>
      <c r="D353" s="536" t="str">
        <f t="shared" si="7"/>
        <v>research_technology tech_swarm_strike_craft_1</v>
      </c>
      <c r="E353" s="537" t="s">
        <v>5079</v>
      </c>
      <c r="F353" s="538" t="s">
        <v>5741</v>
      </c>
      <c r="G353" s="528" t="s">
        <v>2082</v>
      </c>
    </row>
    <row r="354" spans="1:7">
      <c r="A354" s="89"/>
      <c r="B354" s="528">
        <v>190</v>
      </c>
      <c r="C354" s="535" t="s">
        <v>5742</v>
      </c>
      <c r="D354" s="536" t="str">
        <f t="shared" si="7"/>
        <v>research_technology tech_scourge_missile_1</v>
      </c>
      <c r="E354" s="537" t="s">
        <v>5079</v>
      </c>
      <c r="F354" s="538" t="s">
        <v>5743</v>
      </c>
      <c r="G354" s="528" t="s">
        <v>2082</v>
      </c>
    </row>
    <row r="355" spans="1:7">
      <c r="A355" s="85" t="s">
        <v>5744</v>
      </c>
      <c r="B355" s="528">
        <v>191</v>
      </c>
      <c r="C355" s="535" t="s">
        <v>5745</v>
      </c>
      <c r="D355" s="536" t="str">
        <f t="shared" si="7"/>
        <v>research_technology tech_psionic_theory</v>
      </c>
      <c r="E355" s="537" t="s">
        <v>5073</v>
      </c>
      <c r="F355" s="538" t="s">
        <v>5746</v>
      </c>
      <c r="G355" s="528" t="s">
        <v>2082</v>
      </c>
    </row>
    <row r="356" spans="1:7">
      <c r="A356" s="89"/>
      <c r="B356" s="528">
        <v>192</v>
      </c>
      <c r="C356" s="535" t="s">
        <v>5747</v>
      </c>
      <c r="D356" s="536" t="str">
        <f t="shared" si="7"/>
        <v>research_technology tech_telepathy</v>
      </c>
      <c r="E356" s="537" t="s">
        <v>5073</v>
      </c>
      <c r="F356" s="538" t="s">
        <v>5748</v>
      </c>
      <c r="G356" s="528" t="s">
        <v>2082</v>
      </c>
    </row>
    <row r="357" spans="1:7">
      <c r="A357" s="89"/>
      <c r="B357" s="528">
        <v>193</v>
      </c>
      <c r="C357" s="535" t="s">
        <v>5749</v>
      </c>
      <c r="D357" s="536" t="str">
        <f t="shared" si="7"/>
        <v>research_technology tech_precognition_interface</v>
      </c>
      <c r="E357" s="537" t="s">
        <v>5076</v>
      </c>
      <c r="F357" s="538" t="s">
        <v>5750</v>
      </c>
      <c r="G357" s="528" t="s">
        <v>2082</v>
      </c>
    </row>
    <row r="358" spans="1:7">
      <c r="A358" s="89"/>
      <c r="B358" s="528">
        <v>194</v>
      </c>
      <c r="C358" s="535" t="s">
        <v>5751</v>
      </c>
      <c r="D358" s="536" t="str">
        <f t="shared" ref="D358:D392" si="8">_xlfn.CONCAT("research_technology"," ",F358)</f>
        <v>research_technology tech_thought_enforcement</v>
      </c>
      <c r="E358" s="537" t="s">
        <v>5076</v>
      </c>
      <c r="F358" s="538" t="s">
        <v>5752</v>
      </c>
      <c r="G358" s="528" t="s">
        <v>2082</v>
      </c>
    </row>
    <row r="359" spans="1:7">
      <c r="A359" s="89"/>
      <c r="B359" s="528">
        <v>195</v>
      </c>
      <c r="C359" s="535" t="s">
        <v>5753</v>
      </c>
      <c r="D359" s="536" t="str">
        <f t="shared" si="8"/>
        <v>research_technology tech_psi_jump_drive_1</v>
      </c>
      <c r="E359" s="537" t="s">
        <v>5079</v>
      </c>
      <c r="F359" s="538" t="s">
        <v>5754</v>
      </c>
      <c r="G359" s="528" t="s">
        <v>2082</v>
      </c>
    </row>
    <row r="360" spans="1:7">
      <c r="A360" s="89"/>
      <c r="B360" s="528">
        <v>196</v>
      </c>
      <c r="C360" s="535" t="s">
        <v>5755</v>
      </c>
      <c r="D360" s="536" t="str">
        <f t="shared" si="8"/>
        <v>research_technology tech_psionic_barrier</v>
      </c>
      <c r="E360" s="537" t="s">
        <v>5073</v>
      </c>
      <c r="F360" s="538" t="s">
        <v>5756</v>
      </c>
      <c r="G360" s="528" t="s">
        <v>2082</v>
      </c>
    </row>
    <row r="361" spans="1:7">
      <c r="A361" s="89"/>
      <c r="B361" s="528">
        <v>197</v>
      </c>
      <c r="C361" s="535" t="s">
        <v>5757</v>
      </c>
      <c r="D361" s="536" t="str">
        <f t="shared" si="8"/>
        <v>research_technology tech_psionic_shield</v>
      </c>
      <c r="E361" s="537" t="s">
        <v>5079</v>
      </c>
      <c r="F361" s="538" t="s">
        <v>5758</v>
      </c>
      <c r="G361" s="528" t="s">
        <v>2082</v>
      </c>
    </row>
    <row r="362" spans="1:7">
      <c r="A362" s="89"/>
      <c r="B362" s="528">
        <v>198</v>
      </c>
      <c r="C362" s="535" t="s">
        <v>5759</v>
      </c>
      <c r="D362" s="536" t="str">
        <f t="shared" si="8"/>
        <v>research_technology tech_covenant_composer</v>
      </c>
      <c r="E362" s="537" t="s">
        <v>5079</v>
      </c>
      <c r="F362" s="538" t="s">
        <v>5760</v>
      </c>
      <c r="G362" s="528" t="s">
        <v>2082</v>
      </c>
    </row>
    <row r="363" spans="1:7">
      <c r="A363" s="89"/>
      <c r="B363" s="528">
        <v>199</v>
      </c>
      <c r="C363" s="535" t="s">
        <v>5761</v>
      </c>
      <c r="D363" s="536" t="str">
        <f t="shared" si="8"/>
        <v>research_technology tech_covenant_eater</v>
      </c>
      <c r="E363" s="537" t="s">
        <v>5079</v>
      </c>
      <c r="F363" s="538" t="s">
        <v>5762</v>
      </c>
      <c r="G363" s="528" t="s">
        <v>2082</v>
      </c>
    </row>
    <row r="364" spans="1:7">
      <c r="A364" s="89"/>
      <c r="B364" s="528">
        <v>200</v>
      </c>
      <c r="C364" s="535" t="s">
        <v>5763</v>
      </c>
      <c r="D364" s="536" t="str">
        <f t="shared" si="8"/>
        <v>research_technology tech_covenant_instrument</v>
      </c>
      <c r="E364" s="537" t="s">
        <v>5079</v>
      </c>
      <c r="F364" s="538" t="s">
        <v>5764</v>
      </c>
      <c r="G364" s="528" t="s">
        <v>2082</v>
      </c>
    </row>
    <row r="365" spans="1:7">
      <c r="A365" s="89"/>
      <c r="B365" s="528">
        <v>201</v>
      </c>
      <c r="C365" s="535" t="s">
        <v>5765</v>
      </c>
      <c r="D365" s="536" t="str">
        <f t="shared" si="8"/>
        <v>research_technology tech_covenant_whisperers</v>
      </c>
      <c r="E365" s="537" t="s">
        <v>5079</v>
      </c>
      <c r="F365" s="538" t="s">
        <v>5766</v>
      </c>
      <c r="G365" s="528" t="s">
        <v>2082</v>
      </c>
    </row>
    <row r="366" spans="1:7">
      <c r="A366" s="89"/>
      <c r="B366" s="528">
        <v>202</v>
      </c>
      <c r="C366" s="535" t="s">
        <v>5767</v>
      </c>
      <c r="D366" s="536" t="str">
        <f t="shared" si="8"/>
        <v>research_technology tech_mine_zro</v>
      </c>
      <c r="E366" s="537" t="s">
        <v>5073</v>
      </c>
      <c r="F366" s="538" t="s">
        <v>5768</v>
      </c>
      <c r="G366" s="528" t="s">
        <v>2082</v>
      </c>
    </row>
    <row r="367" spans="1:7">
      <c r="A367" s="89"/>
      <c r="B367" s="528">
        <v>203</v>
      </c>
      <c r="C367" s="535" t="s">
        <v>5769</v>
      </c>
      <c r="D367" s="536" t="str">
        <f t="shared" si="8"/>
        <v>research_technology tech_pk_godray</v>
      </c>
      <c r="E367" s="537" t="s">
        <v>5079</v>
      </c>
      <c r="F367" s="538" t="s">
        <v>5770</v>
      </c>
      <c r="G367" s="528" t="s">
        <v>2082</v>
      </c>
    </row>
    <row r="368" spans="1:7">
      <c r="A368" s="89"/>
      <c r="B368" s="528">
        <v>204</v>
      </c>
      <c r="C368" s="535" t="s">
        <v>5771</v>
      </c>
      <c r="D368" s="536" t="str">
        <f t="shared" si="8"/>
        <v>research_technology tech_cloaking_psi</v>
      </c>
      <c r="E368" s="537" t="s">
        <v>5079</v>
      </c>
      <c r="F368" s="538" t="s">
        <v>5772</v>
      </c>
      <c r="G368" s="528" t="s">
        <v>2082</v>
      </c>
    </row>
    <row r="369" spans="1:7">
      <c r="A369" s="89" t="s">
        <v>5773</v>
      </c>
      <c r="B369" s="531">
        <v>205</v>
      </c>
      <c r="C369" s="532" t="s">
        <v>5774</v>
      </c>
      <c r="D369" s="490" t="str">
        <f t="shared" si="8"/>
        <v>research_technology tech_arcane_deciphering</v>
      </c>
      <c r="E369" s="533" t="s">
        <v>5070</v>
      </c>
      <c r="F369" s="534" t="s">
        <v>5775</v>
      </c>
      <c r="G369" s="531" t="s">
        <v>2086</v>
      </c>
    </row>
    <row r="370" spans="1:7">
      <c r="A370" s="89"/>
      <c r="B370" s="531">
        <v>206</v>
      </c>
      <c r="C370" s="532" t="s">
        <v>5773</v>
      </c>
      <c r="D370" s="490" t="str">
        <f t="shared" si="8"/>
        <v>research_technology tech_archaeostudies</v>
      </c>
      <c r="E370" s="533" t="s">
        <v>5070</v>
      </c>
      <c r="F370" s="534" t="s">
        <v>5776</v>
      </c>
      <c r="G370" s="531" t="s">
        <v>2086</v>
      </c>
    </row>
    <row r="371" spans="1:7">
      <c r="A371" s="89"/>
      <c r="B371" s="531">
        <v>207</v>
      </c>
      <c r="C371" s="532" t="s">
        <v>4482</v>
      </c>
      <c r="D371" s="490" t="str">
        <f t="shared" si="8"/>
        <v>research_technology tech_archaeo_refinery</v>
      </c>
      <c r="E371" s="533" t="s">
        <v>5073</v>
      </c>
      <c r="F371" s="534" t="s">
        <v>5777</v>
      </c>
      <c r="G371" s="531" t="s">
        <v>2086</v>
      </c>
    </row>
    <row r="372" spans="1:7">
      <c r="A372" s="89"/>
      <c r="B372" s="531">
        <v>208</v>
      </c>
      <c r="C372" s="532" t="s">
        <v>5778</v>
      </c>
      <c r="D372" s="490" t="str">
        <f t="shared" si="8"/>
        <v>research_technology tech_archaeoshield</v>
      </c>
      <c r="E372" s="533" t="s">
        <v>5073</v>
      </c>
      <c r="F372" s="534" t="s">
        <v>5779</v>
      </c>
      <c r="G372" s="531" t="s">
        <v>2086</v>
      </c>
    </row>
    <row r="373" spans="1:7">
      <c r="A373" s="89"/>
      <c r="B373" s="531">
        <v>209</v>
      </c>
      <c r="C373" s="532" t="s">
        <v>5780</v>
      </c>
      <c r="D373" s="490" t="str">
        <f t="shared" si="8"/>
        <v>research_technology tech_archaeoarmor</v>
      </c>
      <c r="E373" s="533" t="s">
        <v>5073</v>
      </c>
      <c r="F373" s="534" t="s">
        <v>5781</v>
      </c>
      <c r="G373" s="531" t="s">
        <v>2086</v>
      </c>
    </row>
    <row r="374" spans="1:7">
      <c r="A374" s="89"/>
      <c r="B374" s="531">
        <v>210</v>
      </c>
      <c r="C374" s="532" t="s">
        <v>5782</v>
      </c>
      <c r="D374" s="490" t="str">
        <f t="shared" si="8"/>
        <v>research_technology tech_archaeo_detection_scrambler</v>
      </c>
      <c r="E374" s="533" t="s">
        <v>5076</v>
      </c>
      <c r="F374" s="534" t="s">
        <v>5783</v>
      </c>
      <c r="G374" s="531" t="s">
        <v>2086</v>
      </c>
    </row>
    <row r="375" spans="1:7">
      <c r="A375" s="89"/>
      <c r="B375" s="531">
        <v>211</v>
      </c>
      <c r="C375" s="532" t="s">
        <v>5784</v>
      </c>
      <c r="D375" s="490" t="str">
        <f t="shared" si="8"/>
        <v>research_technology tech_archaeo_titan_beam</v>
      </c>
      <c r="E375" s="533" t="s">
        <v>5076</v>
      </c>
      <c r="F375" s="534" t="s">
        <v>5785</v>
      </c>
      <c r="G375" s="531" t="s">
        <v>2086</v>
      </c>
    </row>
    <row r="376" spans="1:7">
      <c r="A376" s="89"/>
      <c r="B376" s="531">
        <v>212</v>
      </c>
      <c r="C376" s="532" t="s">
        <v>5786</v>
      </c>
      <c r="D376" s="490" t="str">
        <f t="shared" si="8"/>
        <v>research_technology tech_archaeo_pk_devolving_beam</v>
      </c>
      <c r="E376" s="533" t="s">
        <v>5079</v>
      </c>
      <c r="F376" s="534" t="s">
        <v>5787</v>
      </c>
      <c r="G376" s="531" t="s">
        <v>2086</v>
      </c>
    </row>
    <row r="377" spans="1:7">
      <c r="A377" s="89"/>
      <c r="B377" s="531">
        <v>213</v>
      </c>
      <c r="C377" s="532" t="s">
        <v>5788</v>
      </c>
      <c r="D377" s="490" t="str">
        <f t="shared" si="8"/>
        <v>research_technology tech_archaeo_mass_drivers</v>
      </c>
      <c r="E377" s="533" t="s">
        <v>5073</v>
      </c>
      <c r="F377" s="534" t="s">
        <v>5789</v>
      </c>
      <c r="G377" s="531" t="s">
        <v>2086</v>
      </c>
    </row>
    <row r="378" spans="1:7">
      <c r="A378" s="89"/>
      <c r="B378" s="531">
        <v>214</v>
      </c>
      <c r="C378" s="532" t="s">
        <v>5790</v>
      </c>
      <c r="D378" s="490" t="str">
        <f t="shared" si="8"/>
        <v>research_technology tech_archaeo_lasers</v>
      </c>
      <c r="E378" s="533" t="s">
        <v>5073</v>
      </c>
      <c r="F378" s="534" t="s">
        <v>5791</v>
      </c>
      <c r="G378" s="531" t="s">
        <v>2086</v>
      </c>
    </row>
    <row r="379" spans="1:7">
      <c r="A379" s="89"/>
      <c r="B379" s="531">
        <v>215</v>
      </c>
      <c r="C379" s="532" t="s">
        <v>5792</v>
      </c>
      <c r="D379" s="490" t="str">
        <f t="shared" si="8"/>
        <v>research_technology tech_archaeo_point_defence</v>
      </c>
      <c r="E379" s="533" t="s">
        <v>5073</v>
      </c>
      <c r="F379" s="534" t="s">
        <v>5793</v>
      </c>
      <c r="G379" s="531" t="s">
        <v>2086</v>
      </c>
    </row>
    <row r="380" spans="1:7">
      <c r="A380" s="89"/>
      <c r="B380" s="531">
        <v>216</v>
      </c>
      <c r="C380" s="532" t="s">
        <v>5794</v>
      </c>
      <c r="D380" s="490" t="str">
        <f t="shared" si="8"/>
        <v>research_technology tech_archaeo_missiles</v>
      </c>
      <c r="E380" s="533" t="s">
        <v>5073</v>
      </c>
      <c r="F380" s="534" t="s">
        <v>5795</v>
      </c>
      <c r="G380" s="531" t="s">
        <v>2086</v>
      </c>
    </row>
    <row r="381" spans="1:7">
      <c r="A381" s="89"/>
      <c r="B381" s="531">
        <v>217</v>
      </c>
      <c r="C381" s="532" t="s">
        <v>5796</v>
      </c>
      <c r="D381" s="490" t="str">
        <f t="shared" si="8"/>
        <v>research_technology tech_archaeo_mass_accelerator</v>
      </c>
      <c r="E381" s="533" t="s">
        <v>5073</v>
      </c>
      <c r="F381" s="534" t="s">
        <v>5797</v>
      </c>
      <c r="G381" s="531" t="s">
        <v>2086</v>
      </c>
    </row>
    <row r="382" spans="1:7">
      <c r="A382" s="89"/>
      <c r="B382" s="531">
        <v>218</v>
      </c>
      <c r="C382" s="532" t="s">
        <v>5798</v>
      </c>
      <c r="D382" s="490" t="str">
        <f t="shared" si="8"/>
        <v>research_technology tech_archaeo_strike_crafts</v>
      </c>
      <c r="E382" s="533" t="s">
        <v>5073</v>
      </c>
      <c r="F382" s="534" t="s">
        <v>5799</v>
      </c>
      <c r="G382" s="531" t="s">
        <v>2086</v>
      </c>
    </row>
    <row r="383" spans="1:7">
      <c r="A383" s="89"/>
      <c r="B383" s="531">
        <v>219</v>
      </c>
      <c r="C383" s="532" t="s">
        <v>5800</v>
      </c>
      <c r="D383" s="490" t="str">
        <f t="shared" si="8"/>
        <v>research_technology tech_archaeo_rampart</v>
      </c>
      <c r="E383" s="533" t="s">
        <v>5073</v>
      </c>
      <c r="F383" s="534" t="s">
        <v>5801</v>
      </c>
      <c r="G383" s="531" t="s">
        <v>2086</v>
      </c>
    </row>
    <row r="384" spans="1:7">
      <c r="A384" s="89"/>
      <c r="B384" s="531">
        <v>220</v>
      </c>
      <c r="C384" s="532" t="s">
        <v>5802</v>
      </c>
      <c r="D384" s="490" t="str">
        <f t="shared" si="8"/>
        <v>research_technology tech_archaeo_overcharger</v>
      </c>
      <c r="E384" s="533" t="s">
        <v>5073</v>
      </c>
      <c r="F384" s="534" t="s">
        <v>5803</v>
      </c>
      <c r="G384" s="531" t="s">
        <v>2086</v>
      </c>
    </row>
    <row r="385" spans="1:7">
      <c r="A385" s="89"/>
      <c r="B385" s="528">
        <v>221</v>
      </c>
      <c r="C385" s="535" t="s">
        <v>5254</v>
      </c>
      <c r="D385" s="536" t="str">
        <f t="shared" si="8"/>
        <v>research_technology tech_archeology_lab_ancrel</v>
      </c>
      <c r="E385" s="537" t="s">
        <v>5070</v>
      </c>
      <c r="F385" s="538" t="s">
        <v>5804</v>
      </c>
      <c r="G385" s="528" t="s">
        <v>2082</v>
      </c>
    </row>
    <row r="386" spans="1:7">
      <c r="A386" s="89"/>
      <c r="B386" s="528">
        <v>222</v>
      </c>
      <c r="C386" s="539" t="s">
        <v>5805</v>
      </c>
      <c r="D386" s="536" t="str">
        <f t="shared" si="8"/>
        <v>research_technology tech_secrets_cybrex</v>
      </c>
      <c r="E386" s="537" t="s">
        <v>5076</v>
      </c>
      <c r="F386" s="538" t="s">
        <v>5806</v>
      </c>
      <c r="G386" s="528" t="s">
        <v>2082</v>
      </c>
    </row>
    <row r="387" spans="1:7">
      <c r="A387" s="89"/>
      <c r="B387" s="528">
        <v>223</v>
      </c>
      <c r="C387" s="539" t="s">
        <v>4610</v>
      </c>
      <c r="D387" s="536" t="str">
        <f t="shared" si="8"/>
        <v>research_technology tech_secrets_league</v>
      </c>
      <c r="E387" s="537" t="s">
        <v>5076</v>
      </c>
      <c r="F387" s="538" t="s">
        <v>5807</v>
      </c>
      <c r="G387" s="528" t="s">
        <v>2082</v>
      </c>
    </row>
    <row r="388" spans="1:7">
      <c r="A388" s="89"/>
      <c r="B388" s="528">
        <v>224</v>
      </c>
      <c r="C388" s="539" t="s">
        <v>5808</v>
      </c>
      <c r="D388" s="536" t="str">
        <f t="shared" si="8"/>
        <v>research_technology tech_secrets_irassian</v>
      </c>
      <c r="E388" s="537" t="s">
        <v>5076</v>
      </c>
      <c r="F388" s="538" t="s">
        <v>5809</v>
      </c>
      <c r="G388" s="528" t="s">
        <v>2082</v>
      </c>
    </row>
    <row r="389" spans="1:7">
      <c r="A389" s="89"/>
      <c r="B389" s="528">
        <v>225</v>
      </c>
      <c r="C389" s="539" t="s">
        <v>4496</v>
      </c>
      <c r="D389" s="536" t="str">
        <f t="shared" si="8"/>
        <v>research_technology tech_secrets_vultaum</v>
      </c>
      <c r="E389" s="537" t="s">
        <v>5076</v>
      </c>
      <c r="F389" s="538" t="s">
        <v>5810</v>
      </c>
      <c r="G389" s="528" t="s">
        <v>2082</v>
      </c>
    </row>
    <row r="390" spans="1:7">
      <c r="A390" s="89"/>
      <c r="B390" s="528">
        <v>226</v>
      </c>
      <c r="C390" s="539" t="s">
        <v>5811</v>
      </c>
      <c r="D390" s="536" t="str">
        <f t="shared" si="8"/>
        <v>research_technology tech_secrets_yuht</v>
      </c>
      <c r="E390" s="537" t="s">
        <v>5076</v>
      </c>
      <c r="F390" s="538" t="s">
        <v>5812</v>
      </c>
      <c r="G390" s="528" t="s">
        <v>2082</v>
      </c>
    </row>
    <row r="391" spans="1:7">
      <c r="A391" s="89"/>
      <c r="B391" s="528">
        <v>227</v>
      </c>
      <c r="C391" s="539" t="s">
        <v>4438</v>
      </c>
      <c r="D391" s="536" t="str">
        <f t="shared" si="8"/>
        <v>research_technology tech_secrets_baol</v>
      </c>
      <c r="E391" s="537" t="s">
        <v>5076</v>
      </c>
      <c r="F391" s="538" t="s">
        <v>5813</v>
      </c>
      <c r="G391" s="528" t="s">
        <v>2082</v>
      </c>
    </row>
    <row r="392" spans="1:7">
      <c r="A392" s="89"/>
      <c r="B392" s="528">
        <v>228</v>
      </c>
      <c r="C392" s="539" t="s">
        <v>5814</v>
      </c>
      <c r="D392" s="536" t="str">
        <f t="shared" si="8"/>
        <v>research_technology tech_secrets_zroni</v>
      </c>
      <c r="E392" s="537" t="s">
        <v>5076</v>
      </c>
      <c r="F392" s="538" t="s">
        <v>5815</v>
      </c>
      <c r="G392" s="528" t="s">
        <v>2082</v>
      </c>
    </row>
    <row r="393" ht="35" customHeight="1" spans="1:7">
      <c r="A393" s="541" t="s">
        <v>5816</v>
      </c>
      <c r="B393" s="542"/>
      <c r="C393" s="543"/>
      <c r="D393" s="544"/>
      <c r="E393" s="544"/>
      <c r="F393" s="544"/>
      <c r="G393" s="542"/>
    </row>
    <row r="394" spans="1:7">
      <c r="A394" s="99" t="s">
        <v>5817</v>
      </c>
      <c r="B394" s="545">
        <v>1</v>
      </c>
      <c r="C394" s="546" t="s">
        <v>5818</v>
      </c>
      <c r="D394" s="468" t="str">
        <f>_xlfn.CONCAT("research_technology"," ",F394)</f>
        <v>research_technology tech_thrusters_1</v>
      </c>
      <c r="E394" s="547" t="s">
        <v>5082</v>
      </c>
      <c r="F394" s="548" t="s">
        <v>5819</v>
      </c>
      <c r="G394" s="545" t="s">
        <v>2086</v>
      </c>
    </row>
    <row r="395" spans="1:7">
      <c r="A395" s="77"/>
      <c r="B395" s="545">
        <v>2</v>
      </c>
      <c r="C395" s="546" t="s">
        <v>5820</v>
      </c>
      <c r="D395" s="468" t="str">
        <f t="shared" ref="D395:D426" si="9">_xlfn.CONCAT("research_technology"," ",F395)</f>
        <v>research_technology tech_thrusters_2</v>
      </c>
      <c r="E395" s="547" t="s">
        <v>5070</v>
      </c>
      <c r="F395" s="548" t="s">
        <v>5821</v>
      </c>
      <c r="G395" s="545" t="s">
        <v>2086</v>
      </c>
    </row>
    <row r="396" spans="1:7">
      <c r="A396" s="77"/>
      <c r="B396" s="545">
        <v>3</v>
      </c>
      <c r="C396" s="546" t="s">
        <v>5822</v>
      </c>
      <c r="D396" s="468" t="str">
        <f t="shared" si="9"/>
        <v>research_technology tech_thrusters_3</v>
      </c>
      <c r="E396" s="547" t="s">
        <v>5073</v>
      </c>
      <c r="F396" s="548" t="s">
        <v>5823</v>
      </c>
      <c r="G396" s="545" t="s">
        <v>2086</v>
      </c>
    </row>
    <row r="397" spans="1:7">
      <c r="A397" s="77"/>
      <c r="B397" s="545">
        <v>4</v>
      </c>
      <c r="C397" s="546" t="s">
        <v>5824</v>
      </c>
      <c r="D397" s="468" t="str">
        <f t="shared" si="9"/>
        <v>research_technology tech_thrusters_4</v>
      </c>
      <c r="E397" s="547" t="s">
        <v>5076</v>
      </c>
      <c r="F397" s="548" t="s">
        <v>5825</v>
      </c>
      <c r="G397" s="545" t="s">
        <v>2086</v>
      </c>
    </row>
    <row r="398" spans="1:7">
      <c r="A398" s="77"/>
      <c r="B398" s="545">
        <v>5</v>
      </c>
      <c r="C398" s="546" t="s">
        <v>5826</v>
      </c>
      <c r="D398" s="468" t="str">
        <f t="shared" si="9"/>
        <v>research_technology tech_afterburners_1</v>
      </c>
      <c r="E398" s="547" t="s">
        <v>5085</v>
      </c>
      <c r="F398" s="548" t="s">
        <v>5827</v>
      </c>
      <c r="G398" s="545" t="s">
        <v>2086</v>
      </c>
    </row>
    <row r="399" spans="1:7">
      <c r="A399" s="77"/>
      <c r="B399" s="545">
        <v>6</v>
      </c>
      <c r="C399" s="546" t="s">
        <v>5828</v>
      </c>
      <c r="D399" s="468" t="str">
        <f t="shared" si="9"/>
        <v>research_technology tech_afterburners_2</v>
      </c>
      <c r="E399" s="547" t="s">
        <v>5073</v>
      </c>
      <c r="F399" s="548" t="s">
        <v>5829</v>
      </c>
      <c r="G399" s="545" t="s">
        <v>2086</v>
      </c>
    </row>
    <row r="400" spans="1:7">
      <c r="A400" s="77"/>
      <c r="B400" s="545">
        <v>7</v>
      </c>
      <c r="C400" s="546" t="s">
        <v>5830</v>
      </c>
      <c r="D400" s="468" t="str">
        <f t="shared" si="9"/>
        <v>research_technology tech_mass_drivers_1</v>
      </c>
      <c r="E400" s="547" t="s">
        <v>5082</v>
      </c>
      <c r="F400" s="548" t="s">
        <v>5831</v>
      </c>
      <c r="G400" s="545" t="s">
        <v>2086</v>
      </c>
    </row>
    <row r="401" spans="1:7">
      <c r="A401" s="77"/>
      <c r="B401" s="545">
        <v>8</v>
      </c>
      <c r="C401" s="546" t="s">
        <v>5832</v>
      </c>
      <c r="D401" s="468" t="str">
        <f t="shared" si="9"/>
        <v>research_technology tech_mass_drivers_2</v>
      </c>
      <c r="E401" s="547" t="s">
        <v>5085</v>
      </c>
      <c r="F401" s="548" t="s">
        <v>5833</v>
      </c>
      <c r="G401" s="545" t="s">
        <v>2086</v>
      </c>
    </row>
    <row r="402" spans="1:7">
      <c r="A402" s="77"/>
      <c r="B402" s="545">
        <v>9</v>
      </c>
      <c r="C402" s="546" t="s">
        <v>5834</v>
      </c>
      <c r="D402" s="468" t="str">
        <f t="shared" si="9"/>
        <v>research_technology tech_mass_drivers_3</v>
      </c>
      <c r="E402" s="547" t="s">
        <v>5070</v>
      </c>
      <c r="F402" s="548" t="s">
        <v>5835</v>
      </c>
      <c r="G402" s="545" t="s">
        <v>2086</v>
      </c>
    </row>
    <row r="403" spans="1:7">
      <c r="A403" s="77"/>
      <c r="B403" s="545">
        <v>10</v>
      </c>
      <c r="C403" s="546" t="s">
        <v>5836</v>
      </c>
      <c r="D403" s="468" t="str">
        <f t="shared" si="9"/>
        <v>research_technology tech_mass_drivers_4</v>
      </c>
      <c r="E403" s="547" t="s">
        <v>5073</v>
      </c>
      <c r="F403" s="548" t="s">
        <v>5837</v>
      </c>
      <c r="G403" s="545" t="s">
        <v>2086</v>
      </c>
    </row>
    <row r="404" spans="1:7">
      <c r="A404" s="77"/>
      <c r="B404" s="545">
        <v>11</v>
      </c>
      <c r="C404" s="546" t="s">
        <v>5838</v>
      </c>
      <c r="D404" s="468" t="str">
        <f t="shared" si="9"/>
        <v>research_technology tech_mass_drivers_5</v>
      </c>
      <c r="E404" s="547" t="s">
        <v>5076</v>
      </c>
      <c r="F404" s="548" t="s">
        <v>5839</v>
      </c>
      <c r="G404" s="545" t="s">
        <v>2086</v>
      </c>
    </row>
    <row r="405" spans="1:7">
      <c r="A405" s="77"/>
      <c r="B405" s="545">
        <v>12</v>
      </c>
      <c r="C405" s="546" t="s">
        <v>5840</v>
      </c>
      <c r="D405" s="468" t="str">
        <f t="shared" si="9"/>
        <v>research_technology tech_kinetic_artillery_1</v>
      </c>
      <c r="E405" s="547" t="s">
        <v>5073</v>
      </c>
      <c r="F405" s="548" t="s">
        <v>5841</v>
      </c>
      <c r="G405" s="545" t="s">
        <v>2086</v>
      </c>
    </row>
    <row r="406" spans="1:7">
      <c r="A406" s="77"/>
      <c r="B406" s="545">
        <v>13</v>
      </c>
      <c r="C406" s="546" t="s">
        <v>5842</v>
      </c>
      <c r="D406" s="468" t="str">
        <f t="shared" si="9"/>
        <v>research_technology tech_kinetic_artillery_2</v>
      </c>
      <c r="E406" s="547" t="s">
        <v>5076</v>
      </c>
      <c r="F406" s="548" t="s">
        <v>5843</v>
      </c>
      <c r="G406" s="545" t="s">
        <v>2086</v>
      </c>
    </row>
    <row r="407" spans="1:7">
      <c r="A407" s="77"/>
      <c r="B407" s="545">
        <v>14</v>
      </c>
      <c r="C407" s="546" t="s">
        <v>5844</v>
      </c>
      <c r="D407" s="468" t="str">
        <f t="shared" si="9"/>
        <v>research_technology tech_mass_accelerator_1</v>
      </c>
      <c r="E407" s="547" t="s">
        <v>5076</v>
      </c>
      <c r="F407" s="548" t="s">
        <v>5845</v>
      </c>
      <c r="G407" s="545" t="s">
        <v>2086</v>
      </c>
    </row>
    <row r="408" spans="1:7">
      <c r="A408" s="77"/>
      <c r="B408" s="545">
        <v>15</v>
      </c>
      <c r="C408" s="546" t="s">
        <v>5846</v>
      </c>
      <c r="D408" s="468" t="str">
        <f t="shared" si="9"/>
        <v>research_technology tech_mass_accelerator_2</v>
      </c>
      <c r="E408" s="547" t="s">
        <v>5076</v>
      </c>
      <c r="F408" s="548" t="s">
        <v>5847</v>
      </c>
      <c r="G408" s="545" t="s">
        <v>2086</v>
      </c>
    </row>
    <row r="409" spans="1:7">
      <c r="A409" s="77"/>
      <c r="B409" s="545">
        <v>16</v>
      </c>
      <c r="C409" s="546" t="s">
        <v>5848</v>
      </c>
      <c r="D409" s="468" t="str">
        <f t="shared" si="9"/>
        <v>research_technology tech_autocannons_1</v>
      </c>
      <c r="E409" s="547" t="s">
        <v>5070</v>
      </c>
      <c r="F409" s="548" t="s">
        <v>5849</v>
      </c>
      <c r="G409" s="545" t="s">
        <v>2086</v>
      </c>
    </row>
    <row r="410" spans="1:7">
      <c r="A410" s="77"/>
      <c r="B410" s="545">
        <v>17</v>
      </c>
      <c r="C410" s="546" t="s">
        <v>5850</v>
      </c>
      <c r="D410" s="468" t="str">
        <f t="shared" si="9"/>
        <v>research_technology tech_autocannons_2</v>
      </c>
      <c r="E410" s="547" t="s">
        <v>5073</v>
      </c>
      <c r="F410" s="548" t="s">
        <v>5851</v>
      </c>
      <c r="G410" s="545" t="s">
        <v>2086</v>
      </c>
    </row>
    <row r="411" spans="1:7">
      <c r="A411" s="77"/>
      <c r="B411" s="545">
        <v>18</v>
      </c>
      <c r="C411" s="546" t="s">
        <v>5852</v>
      </c>
      <c r="D411" s="468" t="str">
        <f t="shared" si="9"/>
        <v>research_technology tech_autocannons_3</v>
      </c>
      <c r="E411" s="547" t="s">
        <v>5076</v>
      </c>
      <c r="F411" s="548" t="s">
        <v>5853</v>
      </c>
      <c r="G411" s="545" t="s">
        <v>2086</v>
      </c>
    </row>
    <row r="412" spans="1:7">
      <c r="A412" s="77"/>
      <c r="B412" s="545">
        <v>19</v>
      </c>
      <c r="C412" s="546" t="s">
        <v>5854</v>
      </c>
      <c r="D412" s="468" t="str">
        <f t="shared" si="9"/>
        <v>research_technology tech_flak_batteries_1</v>
      </c>
      <c r="E412" s="547" t="s">
        <v>5082</v>
      </c>
      <c r="F412" s="548" t="s">
        <v>5855</v>
      </c>
      <c r="G412" s="545" t="s">
        <v>2086</v>
      </c>
    </row>
    <row r="413" spans="1:7">
      <c r="A413" s="77"/>
      <c r="B413" s="545">
        <v>20</v>
      </c>
      <c r="C413" s="546" t="s">
        <v>5856</v>
      </c>
      <c r="D413" s="468" t="str">
        <f t="shared" si="9"/>
        <v>research_technology tech_flak_batteries_2</v>
      </c>
      <c r="E413" s="547" t="s">
        <v>5073</v>
      </c>
      <c r="F413" s="548" t="s">
        <v>5857</v>
      </c>
      <c r="G413" s="545" t="s">
        <v>2086</v>
      </c>
    </row>
    <row r="414" spans="1:7">
      <c r="A414" s="77"/>
      <c r="B414" s="545">
        <v>21</v>
      </c>
      <c r="C414" s="546" t="s">
        <v>5858</v>
      </c>
      <c r="D414" s="468" t="str">
        <f t="shared" si="9"/>
        <v>research_technology tech_flak_batteries_3</v>
      </c>
      <c r="E414" s="547" t="s">
        <v>5076</v>
      </c>
      <c r="F414" s="548" t="s">
        <v>5859</v>
      </c>
      <c r="G414" s="545" t="s">
        <v>2086</v>
      </c>
    </row>
    <row r="415" spans="1:7">
      <c r="A415" s="77"/>
      <c r="B415" s="545">
        <v>22</v>
      </c>
      <c r="C415" s="546" t="s">
        <v>5860</v>
      </c>
      <c r="D415" s="468" t="str">
        <f t="shared" si="9"/>
        <v>research_technology tech_missiles_1</v>
      </c>
      <c r="E415" s="547" t="s">
        <v>5082</v>
      </c>
      <c r="F415" s="548" t="s">
        <v>5861</v>
      </c>
      <c r="G415" s="545" t="s">
        <v>2086</v>
      </c>
    </row>
    <row r="416" spans="1:7">
      <c r="A416" s="77"/>
      <c r="B416" s="545">
        <v>23</v>
      </c>
      <c r="C416" s="546" t="s">
        <v>5862</v>
      </c>
      <c r="D416" s="468" t="str">
        <f t="shared" si="9"/>
        <v>research_technology tech_missiles_2</v>
      </c>
      <c r="E416" s="547" t="s">
        <v>5085</v>
      </c>
      <c r="F416" s="548" t="s">
        <v>5863</v>
      </c>
      <c r="G416" s="545" t="s">
        <v>2086</v>
      </c>
    </row>
    <row r="417" spans="1:7">
      <c r="A417" s="77"/>
      <c r="B417" s="545">
        <v>24</v>
      </c>
      <c r="C417" s="546" t="s">
        <v>5864</v>
      </c>
      <c r="D417" s="468" t="str">
        <f t="shared" si="9"/>
        <v>research_technology tech_missiles_3</v>
      </c>
      <c r="E417" s="547" t="s">
        <v>5070</v>
      </c>
      <c r="F417" s="548" t="s">
        <v>5865</v>
      </c>
      <c r="G417" s="545" t="s">
        <v>2086</v>
      </c>
    </row>
    <row r="418" spans="1:7">
      <c r="A418" s="77"/>
      <c r="B418" s="545">
        <v>25</v>
      </c>
      <c r="C418" s="546" t="s">
        <v>5866</v>
      </c>
      <c r="D418" s="468" t="str">
        <f t="shared" si="9"/>
        <v>research_technology tech_missiles_4</v>
      </c>
      <c r="E418" s="547" t="s">
        <v>5073</v>
      </c>
      <c r="F418" s="548" t="s">
        <v>5867</v>
      </c>
      <c r="G418" s="545" t="s">
        <v>2086</v>
      </c>
    </row>
    <row r="419" spans="1:7">
      <c r="A419" s="77"/>
      <c r="B419" s="545">
        <v>26</v>
      </c>
      <c r="C419" s="546" t="s">
        <v>5868</v>
      </c>
      <c r="D419" s="468" t="str">
        <f t="shared" si="9"/>
        <v>research_technology tech_missiles_5</v>
      </c>
      <c r="E419" s="547" t="s">
        <v>5076</v>
      </c>
      <c r="F419" s="548" t="s">
        <v>5869</v>
      </c>
      <c r="G419" s="545" t="s">
        <v>2086</v>
      </c>
    </row>
    <row r="420" spans="1:7">
      <c r="A420" s="77"/>
      <c r="B420" s="545">
        <v>27</v>
      </c>
      <c r="C420" s="546" t="s">
        <v>5870</v>
      </c>
      <c r="D420" s="468" t="str">
        <f t="shared" si="9"/>
        <v>research_technology tech_swarmer_missiles_1</v>
      </c>
      <c r="E420" s="547" t="s">
        <v>5070</v>
      </c>
      <c r="F420" s="548" t="s">
        <v>5871</v>
      </c>
      <c r="G420" s="545" t="s">
        <v>2086</v>
      </c>
    </row>
    <row r="421" spans="1:7">
      <c r="A421" s="77"/>
      <c r="B421" s="545">
        <v>28</v>
      </c>
      <c r="C421" s="546" t="s">
        <v>5872</v>
      </c>
      <c r="D421" s="468" t="str">
        <f t="shared" si="9"/>
        <v>research_technology tech_swarmer_missiles_2</v>
      </c>
      <c r="E421" s="547" t="s">
        <v>5076</v>
      </c>
      <c r="F421" s="548" t="s">
        <v>5873</v>
      </c>
      <c r="G421" s="545" t="s">
        <v>2086</v>
      </c>
    </row>
    <row r="422" spans="1:7">
      <c r="A422" s="77"/>
      <c r="B422" s="545">
        <v>29</v>
      </c>
      <c r="C422" s="546" t="s">
        <v>5874</v>
      </c>
      <c r="D422" s="468" t="str">
        <f t="shared" si="9"/>
        <v>research_technology tech_torpedoes_1</v>
      </c>
      <c r="E422" s="547" t="s">
        <v>5085</v>
      </c>
      <c r="F422" s="548" t="s">
        <v>5875</v>
      </c>
      <c r="G422" s="545" t="s">
        <v>2086</v>
      </c>
    </row>
    <row r="423" spans="1:7">
      <c r="A423" s="77"/>
      <c r="B423" s="545">
        <v>30</v>
      </c>
      <c r="C423" s="546" t="s">
        <v>5876</v>
      </c>
      <c r="D423" s="468" t="str">
        <f t="shared" si="9"/>
        <v>research_technology tech_torpedoes_2</v>
      </c>
      <c r="E423" s="547" t="s">
        <v>5073</v>
      </c>
      <c r="F423" s="548" t="s">
        <v>5877</v>
      </c>
      <c r="G423" s="545" t="s">
        <v>2086</v>
      </c>
    </row>
    <row r="424" spans="1:7">
      <c r="A424" s="77"/>
      <c r="B424" s="545">
        <v>31</v>
      </c>
      <c r="C424" s="546" t="s">
        <v>5878</v>
      </c>
      <c r="D424" s="468" t="str">
        <f t="shared" si="9"/>
        <v>research_technology tech_torpedoes_3</v>
      </c>
      <c r="E424" s="547" t="s">
        <v>5076</v>
      </c>
      <c r="F424" s="548" t="s">
        <v>5879</v>
      </c>
      <c r="G424" s="545" t="s">
        <v>2086</v>
      </c>
    </row>
    <row r="425" spans="1:7">
      <c r="A425" s="77"/>
      <c r="B425" s="545">
        <v>32</v>
      </c>
      <c r="C425" s="546" t="s">
        <v>5880</v>
      </c>
      <c r="D425" s="468" t="str">
        <f t="shared" si="9"/>
        <v>research_technology tech_thrusters_bio_integration</v>
      </c>
      <c r="E425" s="547" t="s">
        <v>5070</v>
      </c>
      <c r="F425" s="548" t="s">
        <v>5881</v>
      </c>
      <c r="G425" s="545" t="s">
        <v>2086</v>
      </c>
    </row>
    <row r="426" spans="1:7">
      <c r="A426" s="77"/>
      <c r="B426" s="545">
        <v>33</v>
      </c>
      <c r="C426" s="546" t="s">
        <v>5882</v>
      </c>
      <c r="D426" s="468" t="str">
        <f t="shared" si="9"/>
        <v>research_technology tech_repeatable_weapon_type_explosive_damage</v>
      </c>
      <c r="E426" s="547" t="s">
        <v>5079</v>
      </c>
      <c r="F426" s="548" t="s">
        <v>5883</v>
      </c>
      <c r="G426" s="545" t="s">
        <v>5133</v>
      </c>
    </row>
    <row r="427" spans="1:7">
      <c r="A427" s="77"/>
      <c r="B427" s="545">
        <v>34</v>
      </c>
      <c r="C427" s="546" t="s">
        <v>5884</v>
      </c>
      <c r="D427" s="468" t="str">
        <f t="shared" ref="D427:D473" si="10">_xlfn.CONCAT("research_technology"," ",F427)</f>
        <v>research_technology tech_repeatable_weapon_type_explosive_fire_rate</v>
      </c>
      <c r="E427" s="547" t="s">
        <v>5079</v>
      </c>
      <c r="F427" s="548" t="s">
        <v>5885</v>
      </c>
      <c r="G427" s="545" t="s">
        <v>5133</v>
      </c>
    </row>
    <row r="428" spans="1:7">
      <c r="A428" s="77"/>
      <c r="B428" s="545">
        <v>35</v>
      </c>
      <c r="C428" s="546" t="s">
        <v>5886</v>
      </c>
      <c r="D428" s="468" t="str">
        <f t="shared" si="10"/>
        <v>research_technology tech_repeatable_weapon_type_kinetic_damage</v>
      </c>
      <c r="E428" s="547" t="s">
        <v>5079</v>
      </c>
      <c r="F428" s="548" t="s">
        <v>5887</v>
      </c>
      <c r="G428" s="545" t="s">
        <v>5133</v>
      </c>
    </row>
    <row r="429" spans="1:7">
      <c r="A429" s="77"/>
      <c r="B429" s="545">
        <v>36</v>
      </c>
      <c r="C429" s="546" t="s">
        <v>5888</v>
      </c>
      <c r="D429" s="468" t="str">
        <f t="shared" si="10"/>
        <v>research_technology tech_repeatable_weapon_type_kinetic_fire_rate</v>
      </c>
      <c r="E429" s="547" t="s">
        <v>5079</v>
      </c>
      <c r="F429" s="548" t="s">
        <v>5889</v>
      </c>
      <c r="G429" s="545" t="s">
        <v>5133</v>
      </c>
    </row>
    <row r="430" spans="1:7">
      <c r="A430" s="77"/>
      <c r="B430" s="542">
        <v>37</v>
      </c>
      <c r="C430" s="549" t="s">
        <v>5890</v>
      </c>
      <c r="D430" s="550" t="str">
        <f t="shared" si="10"/>
        <v>research_technology tech_nanite_autocannon</v>
      </c>
      <c r="E430" s="551" t="s">
        <v>5079</v>
      </c>
      <c r="F430" s="552" t="s">
        <v>5891</v>
      </c>
      <c r="G430" s="542" t="s">
        <v>2082</v>
      </c>
    </row>
    <row r="431" spans="1:7">
      <c r="A431" s="77"/>
      <c r="B431" s="542">
        <v>38</v>
      </c>
      <c r="C431" s="549" t="s">
        <v>5892</v>
      </c>
      <c r="D431" s="550" t="str">
        <f t="shared" si="10"/>
        <v>research_technology tech_nanite_flak_batteries</v>
      </c>
      <c r="E431" s="551" t="s">
        <v>5079</v>
      </c>
      <c r="F431" s="552" t="s">
        <v>5893</v>
      </c>
      <c r="G431" s="542" t="s">
        <v>2082</v>
      </c>
    </row>
    <row r="432" spans="1:7">
      <c r="A432" s="77"/>
      <c r="B432" s="542">
        <v>39</v>
      </c>
      <c r="C432" s="553" t="s">
        <v>5894</v>
      </c>
      <c r="D432" s="550" t="str">
        <f t="shared" si="10"/>
        <v>research_technology tech_dark_matter_propulsion</v>
      </c>
      <c r="E432" s="551" t="s">
        <v>5079</v>
      </c>
      <c r="F432" s="552" t="s">
        <v>5895</v>
      </c>
      <c r="G432" s="542" t="s">
        <v>2082</v>
      </c>
    </row>
    <row r="433" spans="1:7">
      <c r="A433" s="77"/>
      <c r="B433" s="542">
        <v>40</v>
      </c>
      <c r="C433" s="549" t="s">
        <v>5896</v>
      </c>
      <c r="D433" s="550" t="str">
        <f t="shared" si="10"/>
        <v>research_technology tech_boarding_cables</v>
      </c>
      <c r="E433" s="551" t="s">
        <v>5085</v>
      </c>
      <c r="F433" s="552" t="s">
        <v>5897</v>
      </c>
      <c r="G433" s="542" t="s">
        <v>2082</v>
      </c>
    </row>
    <row r="434" spans="1:7">
      <c r="A434" s="77"/>
      <c r="B434" s="542">
        <v>41</v>
      </c>
      <c r="C434" s="549" t="s">
        <v>5898</v>
      </c>
      <c r="D434" s="550" t="str">
        <f t="shared" si="10"/>
        <v>research_technology tech_orbital_trash_dispersal</v>
      </c>
      <c r="E434" s="551" t="s">
        <v>5085</v>
      </c>
      <c r="F434" s="552" t="s">
        <v>5899</v>
      </c>
      <c r="G434" s="542" t="s">
        <v>2082</v>
      </c>
    </row>
    <row r="435" spans="1:7">
      <c r="A435" s="99" t="s">
        <v>5900</v>
      </c>
      <c r="B435" s="545">
        <v>42</v>
      </c>
      <c r="C435" s="546" t="s">
        <v>5901</v>
      </c>
      <c r="D435" s="468" t="str">
        <f t="shared" si="10"/>
        <v>research_technology tech_solar_panel_network</v>
      </c>
      <c r="E435" s="547" t="s">
        <v>5082</v>
      </c>
      <c r="F435" s="548" t="s">
        <v>5902</v>
      </c>
      <c r="G435" s="545" t="s">
        <v>2086</v>
      </c>
    </row>
    <row r="436" spans="1:7">
      <c r="A436" s="77"/>
      <c r="B436" s="545">
        <v>43</v>
      </c>
      <c r="C436" s="546" t="s">
        <v>5903</v>
      </c>
      <c r="D436" s="468" t="str">
        <f t="shared" si="10"/>
        <v>research_technology tech_space_exploration</v>
      </c>
      <c r="E436" s="547" t="s">
        <v>5082</v>
      </c>
      <c r="F436" s="548" t="s">
        <v>5904</v>
      </c>
      <c r="G436" s="545" t="s">
        <v>2086</v>
      </c>
    </row>
    <row r="437" spans="1:7">
      <c r="A437" s="77"/>
      <c r="B437" s="545">
        <v>44</v>
      </c>
      <c r="C437" s="546" t="s">
        <v>5905</v>
      </c>
      <c r="D437" s="468" t="str">
        <f t="shared" si="10"/>
        <v>research_technology tech_corvettes</v>
      </c>
      <c r="E437" s="547" t="s">
        <v>5082</v>
      </c>
      <c r="F437" s="548" t="s">
        <v>5906</v>
      </c>
      <c r="G437" s="545" t="s">
        <v>2086</v>
      </c>
    </row>
    <row r="438" spans="1:7">
      <c r="A438" s="77"/>
      <c r="B438" s="545">
        <v>45</v>
      </c>
      <c r="C438" s="546" t="s">
        <v>5907</v>
      </c>
      <c r="D438" s="468" t="str">
        <f t="shared" si="10"/>
        <v>research_technology tech_destroyers</v>
      </c>
      <c r="E438" s="547" t="s">
        <v>5070</v>
      </c>
      <c r="F438" s="548" t="s">
        <v>5908</v>
      </c>
      <c r="G438" s="545" t="s">
        <v>2086</v>
      </c>
    </row>
    <row r="439" spans="1:7">
      <c r="A439" s="77"/>
      <c r="B439" s="545">
        <v>46</v>
      </c>
      <c r="C439" s="546" t="s">
        <v>5909</v>
      </c>
      <c r="D439" s="468" t="str">
        <f t="shared" si="10"/>
        <v>research_technology tech_cruisers</v>
      </c>
      <c r="E439" s="547" t="s">
        <v>5073</v>
      </c>
      <c r="F439" s="548" t="s">
        <v>5910</v>
      </c>
      <c r="G439" s="545" t="s">
        <v>2086</v>
      </c>
    </row>
    <row r="440" spans="1:7">
      <c r="A440" s="77"/>
      <c r="B440" s="545">
        <v>47</v>
      </c>
      <c r="C440" s="546" t="s">
        <v>5911</v>
      </c>
      <c r="D440" s="468" t="str">
        <f t="shared" si="10"/>
        <v>research_technology tech_battleships</v>
      </c>
      <c r="E440" s="547" t="s">
        <v>5076</v>
      </c>
      <c r="F440" s="548" t="s">
        <v>5912</v>
      </c>
      <c r="G440" s="545" t="s">
        <v>2086</v>
      </c>
    </row>
    <row r="441" spans="1:7">
      <c r="A441" s="77"/>
      <c r="B441" s="545">
        <v>48</v>
      </c>
      <c r="C441" s="546" t="s">
        <v>5913</v>
      </c>
      <c r="D441" s="468" t="str">
        <f t="shared" si="10"/>
        <v>research_technology tech_titans</v>
      </c>
      <c r="E441" s="547" t="s">
        <v>5079</v>
      </c>
      <c r="F441" s="548" t="s">
        <v>5914</v>
      </c>
      <c r="G441" s="545" t="s">
        <v>2086</v>
      </c>
    </row>
    <row r="442" spans="1:7">
      <c r="A442" s="77"/>
      <c r="B442" s="545">
        <v>49</v>
      </c>
      <c r="C442" s="546" t="s">
        <v>5915</v>
      </c>
      <c r="D442" s="468" t="str">
        <f t="shared" si="10"/>
        <v>research_technology tech_juggernaut</v>
      </c>
      <c r="E442" s="547" t="s">
        <v>5079</v>
      </c>
      <c r="F442" s="548" t="s">
        <v>5916</v>
      </c>
      <c r="G442" s="545" t="s">
        <v>2086</v>
      </c>
    </row>
    <row r="443" spans="1:7">
      <c r="A443" s="77"/>
      <c r="B443" s="545">
        <v>50</v>
      </c>
      <c r="C443" s="546" t="s">
        <v>5917</v>
      </c>
      <c r="D443" s="468" t="str">
        <f t="shared" si="10"/>
        <v>research_technology tech_corvette_build_speed</v>
      </c>
      <c r="E443" s="547" t="s">
        <v>5085</v>
      </c>
      <c r="F443" s="548" t="s">
        <v>5918</v>
      </c>
      <c r="G443" s="545" t="s">
        <v>2086</v>
      </c>
    </row>
    <row r="444" spans="1:7">
      <c r="A444" s="77"/>
      <c r="B444" s="545">
        <v>51</v>
      </c>
      <c r="C444" s="546" t="s">
        <v>5919</v>
      </c>
      <c r="D444" s="468" t="str">
        <f t="shared" si="10"/>
        <v>research_technology tech_corvette_hull_1</v>
      </c>
      <c r="E444" s="547" t="s">
        <v>5085</v>
      </c>
      <c r="F444" s="548" t="s">
        <v>5920</v>
      </c>
      <c r="G444" s="545" t="s">
        <v>2086</v>
      </c>
    </row>
    <row r="445" spans="1:7">
      <c r="A445" s="77"/>
      <c r="B445" s="545">
        <v>52</v>
      </c>
      <c r="C445" s="546" t="s">
        <v>5921</v>
      </c>
      <c r="D445" s="468" t="str">
        <f t="shared" si="10"/>
        <v>research_technology tech_corvette_hull_2</v>
      </c>
      <c r="E445" s="547" t="s">
        <v>5070</v>
      </c>
      <c r="F445" s="548" t="s">
        <v>5922</v>
      </c>
      <c r="G445" s="545" t="s">
        <v>2086</v>
      </c>
    </row>
    <row r="446" spans="1:7">
      <c r="A446" s="77"/>
      <c r="B446" s="545">
        <v>53</v>
      </c>
      <c r="C446" s="546" t="s">
        <v>5923</v>
      </c>
      <c r="D446" s="468" t="str">
        <f t="shared" si="10"/>
        <v>research_technology tech_destroyer_build_speed</v>
      </c>
      <c r="E446" s="547" t="s">
        <v>5070</v>
      </c>
      <c r="F446" s="548" t="s">
        <v>5924</v>
      </c>
      <c r="G446" s="545" t="s">
        <v>2086</v>
      </c>
    </row>
    <row r="447" spans="1:7">
      <c r="A447" s="77"/>
      <c r="B447" s="545">
        <v>54</v>
      </c>
      <c r="C447" s="546" t="s">
        <v>5925</v>
      </c>
      <c r="D447" s="468" t="str">
        <f t="shared" si="10"/>
        <v>research_technology tech_destroyer_hull_1</v>
      </c>
      <c r="E447" s="547" t="s">
        <v>5070</v>
      </c>
      <c r="F447" s="548" t="s">
        <v>5926</v>
      </c>
      <c r="G447" s="545" t="s">
        <v>2086</v>
      </c>
    </row>
    <row r="448" spans="1:7">
      <c r="A448" s="77"/>
      <c r="B448" s="545">
        <v>55</v>
      </c>
      <c r="C448" s="546" t="s">
        <v>5927</v>
      </c>
      <c r="D448" s="468" t="str">
        <f t="shared" si="10"/>
        <v>research_technology tech_destroyer_hull_2</v>
      </c>
      <c r="E448" s="547" t="s">
        <v>5073</v>
      </c>
      <c r="F448" s="548" t="s">
        <v>5928</v>
      </c>
      <c r="G448" s="545" t="s">
        <v>2086</v>
      </c>
    </row>
    <row r="449" spans="1:7">
      <c r="A449" s="77"/>
      <c r="B449" s="545">
        <v>56</v>
      </c>
      <c r="C449" s="546" t="s">
        <v>5929</v>
      </c>
      <c r="D449" s="468" t="str">
        <f t="shared" si="10"/>
        <v>research_technology tech_cruiser_build_speed</v>
      </c>
      <c r="E449" s="547" t="s">
        <v>5073</v>
      </c>
      <c r="F449" s="548" t="s">
        <v>5930</v>
      </c>
      <c r="G449" s="545" t="s">
        <v>2086</v>
      </c>
    </row>
    <row r="450" spans="1:7">
      <c r="A450" s="77"/>
      <c r="B450" s="545">
        <v>57</v>
      </c>
      <c r="C450" s="546" t="s">
        <v>5931</v>
      </c>
      <c r="D450" s="468" t="str">
        <f t="shared" si="10"/>
        <v>research_technology tech_cruiser_hull_1</v>
      </c>
      <c r="E450" s="547" t="s">
        <v>5073</v>
      </c>
      <c r="F450" s="548" t="s">
        <v>5932</v>
      </c>
      <c r="G450" s="545" t="s">
        <v>2086</v>
      </c>
    </row>
    <row r="451" spans="1:7">
      <c r="A451" s="77"/>
      <c r="B451" s="545">
        <v>58</v>
      </c>
      <c r="C451" s="546" t="s">
        <v>5933</v>
      </c>
      <c r="D451" s="468" t="str">
        <f t="shared" si="10"/>
        <v>research_technology tech_cruiser_hull_2</v>
      </c>
      <c r="E451" s="547" t="s">
        <v>5076</v>
      </c>
      <c r="F451" s="548" t="s">
        <v>5934</v>
      </c>
      <c r="G451" s="545" t="s">
        <v>2086</v>
      </c>
    </row>
    <row r="452" spans="1:7">
      <c r="A452" s="77"/>
      <c r="B452" s="545">
        <v>59</v>
      </c>
      <c r="C452" s="546" t="s">
        <v>5935</v>
      </c>
      <c r="D452" s="468" t="str">
        <f t="shared" si="10"/>
        <v>research_technology tech_battleship_build_speed</v>
      </c>
      <c r="E452" s="547" t="s">
        <v>5076</v>
      </c>
      <c r="F452" s="548" t="s">
        <v>5936</v>
      </c>
      <c r="G452" s="545" t="s">
        <v>2086</v>
      </c>
    </row>
    <row r="453" spans="1:7">
      <c r="A453" s="77"/>
      <c r="B453" s="545">
        <v>60</v>
      </c>
      <c r="C453" s="546" t="s">
        <v>5937</v>
      </c>
      <c r="D453" s="468" t="str">
        <f t="shared" si="10"/>
        <v>research_technology tech_battleship_hull_1</v>
      </c>
      <c r="E453" s="547" t="s">
        <v>5076</v>
      </c>
      <c r="F453" s="548" t="s">
        <v>5938</v>
      </c>
      <c r="G453" s="545" t="s">
        <v>2086</v>
      </c>
    </row>
    <row r="454" spans="1:7">
      <c r="A454" s="77"/>
      <c r="B454" s="545">
        <v>61</v>
      </c>
      <c r="C454" s="546" t="s">
        <v>5939</v>
      </c>
      <c r="D454" s="468" t="str">
        <f t="shared" si="10"/>
        <v>research_technology tech_battleship_hull_2</v>
      </c>
      <c r="E454" s="547" t="s">
        <v>5079</v>
      </c>
      <c r="F454" s="548" t="s">
        <v>5940</v>
      </c>
      <c r="G454" s="545" t="s">
        <v>2086</v>
      </c>
    </row>
    <row r="455" spans="1:7">
      <c r="A455" s="77"/>
      <c r="B455" s="545">
        <v>62</v>
      </c>
      <c r="C455" s="546" t="s">
        <v>5941</v>
      </c>
      <c r="D455" s="468" t="str">
        <f t="shared" si="10"/>
        <v>research_technology tech_titan_hull_1</v>
      </c>
      <c r="E455" s="547" t="s">
        <v>5079</v>
      </c>
      <c r="F455" s="548" t="s">
        <v>5942</v>
      </c>
      <c r="G455" s="545" t="s">
        <v>2086</v>
      </c>
    </row>
    <row r="456" spans="1:7">
      <c r="A456" s="77"/>
      <c r="B456" s="545">
        <v>63</v>
      </c>
      <c r="C456" s="546" t="s">
        <v>5943</v>
      </c>
      <c r="D456" s="468" t="str">
        <f t="shared" si="10"/>
        <v>research_technology tech_titan_hull_2</v>
      </c>
      <c r="E456" s="547" t="s">
        <v>5079</v>
      </c>
      <c r="F456" s="548" t="s">
        <v>5944</v>
      </c>
      <c r="G456" s="545" t="s">
        <v>2086</v>
      </c>
    </row>
    <row r="457" spans="1:7">
      <c r="A457" s="77"/>
      <c r="B457" s="545">
        <v>64</v>
      </c>
      <c r="C457" s="546" t="s">
        <v>5945</v>
      </c>
      <c r="D457" s="468" t="str">
        <f t="shared" si="10"/>
        <v>research_technology tech_starbase_1</v>
      </c>
      <c r="E457" s="547" t="s">
        <v>5082</v>
      </c>
      <c r="F457" s="548" t="s">
        <v>5946</v>
      </c>
      <c r="G457" s="545" t="s">
        <v>2086</v>
      </c>
    </row>
    <row r="458" spans="1:7">
      <c r="A458" s="77"/>
      <c r="B458" s="545">
        <v>65</v>
      </c>
      <c r="C458" s="546" t="s">
        <v>5947</v>
      </c>
      <c r="D458" s="468" t="str">
        <f t="shared" si="10"/>
        <v>research_technology tech_starbase_2</v>
      </c>
      <c r="E458" s="547" t="s">
        <v>5082</v>
      </c>
      <c r="F458" s="548" t="s">
        <v>5948</v>
      </c>
      <c r="G458" s="545" t="s">
        <v>2086</v>
      </c>
    </row>
    <row r="459" spans="1:7">
      <c r="A459" s="77"/>
      <c r="B459" s="545">
        <v>66</v>
      </c>
      <c r="C459" s="546" t="s">
        <v>5949</v>
      </c>
      <c r="D459" s="468" t="str">
        <f t="shared" si="10"/>
        <v>research_technology tech_starbase_3</v>
      </c>
      <c r="E459" s="547" t="s">
        <v>5070</v>
      </c>
      <c r="F459" s="548" t="s">
        <v>5950</v>
      </c>
      <c r="G459" s="545" t="s">
        <v>2086</v>
      </c>
    </row>
    <row r="460" spans="1:7">
      <c r="A460" s="77"/>
      <c r="B460" s="545">
        <v>67</v>
      </c>
      <c r="C460" s="546" t="s">
        <v>5951</v>
      </c>
      <c r="D460" s="468" t="str">
        <f t="shared" si="10"/>
        <v>research_technology tech_starbase_4</v>
      </c>
      <c r="E460" s="547" t="s">
        <v>5073</v>
      </c>
      <c r="F460" s="548" t="s">
        <v>5952</v>
      </c>
      <c r="G460" s="545" t="s">
        <v>2086</v>
      </c>
    </row>
    <row r="461" spans="1:7">
      <c r="A461" s="77"/>
      <c r="B461" s="545">
        <v>68</v>
      </c>
      <c r="C461" s="546" t="s">
        <v>5953</v>
      </c>
      <c r="D461" s="468" t="str">
        <f t="shared" si="10"/>
        <v>research_technology tech_starbase_5</v>
      </c>
      <c r="E461" s="547" t="s">
        <v>5076</v>
      </c>
      <c r="F461" s="548" t="s">
        <v>5954</v>
      </c>
      <c r="G461" s="545" t="s">
        <v>2086</v>
      </c>
    </row>
    <row r="462" spans="1:7">
      <c r="A462" s="77"/>
      <c r="B462" s="545">
        <v>69</v>
      </c>
      <c r="C462" s="546" t="s">
        <v>4207</v>
      </c>
      <c r="D462" s="468" t="str">
        <f t="shared" si="10"/>
        <v>research_technology tech_habitat_1</v>
      </c>
      <c r="E462" s="547" t="s">
        <v>5073</v>
      </c>
      <c r="F462" s="548" t="s">
        <v>5955</v>
      </c>
      <c r="G462" s="545" t="s">
        <v>2086</v>
      </c>
    </row>
    <row r="463" spans="1:7">
      <c r="A463" s="77"/>
      <c r="B463" s="545">
        <v>70</v>
      </c>
      <c r="C463" s="546" t="s">
        <v>5956</v>
      </c>
      <c r="D463" s="468" t="str">
        <f t="shared" si="10"/>
        <v>research_technology tech_habitat_2</v>
      </c>
      <c r="E463" s="547" t="s">
        <v>5076</v>
      </c>
      <c r="F463" s="548" t="s">
        <v>5957</v>
      </c>
      <c r="G463" s="545" t="s">
        <v>2086</v>
      </c>
    </row>
    <row r="464" spans="1:7">
      <c r="A464" s="77"/>
      <c r="B464" s="545">
        <v>71</v>
      </c>
      <c r="C464" s="546" t="s">
        <v>5958</v>
      </c>
      <c r="D464" s="468" t="str">
        <f t="shared" si="10"/>
        <v>research_technology tech_habitat_3</v>
      </c>
      <c r="E464" s="547" t="s">
        <v>5076</v>
      </c>
      <c r="F464" s="548" t="s">
        <v>5959</v>
      </c>
      <c r="G464" s="545" t="s">
        <v>2086</v>
      </c>
    </row>
    <row r="465" spans="1:7">
      <c r="A465" s="77"/>
      <c r="B465" s="545">
        <v>72</v>
      </c>
      <c r="C465" s="546" t="s">
        <v>5960</v>
      </c>
      <c r="D465" s="468" t="str">
        <f t="shared" si="10"/>
        <v>research_technology tech_modular_engineering</v>
      </c>
      <c r="E465" s="547" t="s">
        <v>5070</v>
      </c>
      <c r="F465" s="548" t="s">
        <v>5961</v>
      </c>
      <c r="G465" s="545" t="s">
        <v>2086</v>
      </c>
    </row>
    <row r="466" spans="1:7">
      <c r="A466" s="77"/>
      <c r="B466" s="545">
        <v>73</v>
      </c>
      <c r="C466" s="546" t="s">
        <v>5962</v>
      </c>
      <c r="D466" s="468" t="str">
        <f t="shared" si="10"/>
        <v>research_technology tech_space_defense_station_improvement</v>
      </c>
      <c r="E466" s="547" t="s">
        <v>5073</v>
      </c>
      <c r="F466" s="548" t="s">
        <v>5963</v>
      </c>
      <c r="G466" s="545" t="s">
        <v>2086</v>
      </c>
    </row>
    <row r="467" spans="1:7">
      <c r="A467" s="77"/>
      <c r="B467" s="545">
        <v>74</v>
      </c>
      <c r="C467" s="546" t="s">
        <v>5964</v>
      </c>
      <c r="D467" s="468" t="str">
        <f t="shared" si="10"/>
        <v>research_technology tech_strike_craft_1</v>
      </c>
      <c r="E467" s="547" t="s">
        <v>5085</v>
      </c>
      <c r="F467" s="548" t="s">
        <v>5965</v>
      </c>
      <c r="G467" s="545" t="s">
        <v>2086</v>
      </c>
    </row>
    <row r="468" spans="1:7">
      <c r="A468" s="77"/>
      <c r="B468" s="545">
        <v>75</v>
      </c>
      <c r="C468" s="546" t="s">
        <v>5966</v>
      </c>
      <c r="D468" s="468" t="str">
        <f t="shared" si="10"/>
        <v>research_technology tech_strike_craft_2</v>
      </c>
      <c r="E468" s="547" t="s">
        <v>5070</v>
      </c>
      <c r="F468" s="548" t="s">
        <v>5967</v>
      </c>
      <c r="G468" s="545" t="s">
        <v>2086</v>
      </c>
    </row>
    <row r="469" spans="1:7">
      <c r="A469" s="77"/>
      <c r="B469" s="545">
        <v>76</v>
      </c>
      <c r="C469" s="546" t="s">
        <v>5968</v>
      </c>
      <c r="D469" s="468" t="str">
        <f t="shared" si="10"/>
        <v>research_technology tech_strike_craft_3</v>
      </c>
      <c r="E469" s="547" t="s">
        <v>5073</v>
      </c>
      <c r="F469" s="548" t="s">
        <v>5969</v>
      </c>
      <c r="G469" s="545" t="s">
        <v>2086</v>
      </c>
    </row>
    <row r="470" spans="1:7">
      <c r="A470" s="77"/>
      <c r="B470" s="545">
        <v>77</v>
      </c>
      <c r="C470" s="546" t="s">
        <v>5970</v>
      </c>
      <c r="D470" s="468" t="str">
        <f t="shared" si="10"/>
        <v>research_technology tech_assault_armies</v>
      </c>
      <c r="E470" s="547" t="s">
        <v>5082</v>
      </c>
      <c r="F470" s="548" t="s">
        <v>5971</v>
      </c>
      <c r="G470" s="545" t="s">
        <v>2086</v>
      </c>
    </row>
    <row r="471" spans="1:7">
      <c r="A471" s="77"/>
      <c r="B471" s="545">
        <v>78</v>
      </c>
      <c r="C471" s="546" t="s">
        <v>5972</v>
      </c>
      <c r="D471" s="468" t="str">
        <f t="shared" si="10"/>
        <v>research_technology tech_space_defense_station_1</v>
      </c>
      <c r="E471" s="547" t="s">
        <v>5082</v>
      </c>
      <c r="F471" s="548" t="s">
        <v>5973</v>
      </c>
      <c r="G471" s="545" t="s">
        <v>2086</v>
      </c>
    </row>
    <row r="472" spans="1:7">
      <c r="A472" s="77"/>
      <c r="B472" s="545">
        <v>79</v>
      </c>
      <c r="C472" s="546" t="s">
        <v>5974</v>
      </c>
      <c r="D472" s="468" t="str">
        <f t="shared" si="10"/>
        <v>research_technology tech_defense_platform_hull_1</v>
      </c>
      <c r="E472" s="547" t="s">
        <v>5070</v>
      </c>
      <c r="F472" s="548" t="s">
        <v>5975</v>
      </c>
      <c r="G472" s="545" t="s">
        <v>2086</v>
      </c>
    </row>
    <row r="473" spans="1:7">
      <c r="A473" s="77"/>
      <c r="B473" s="545">
        <v>80</v>
      </c>
      <c r="C473" s="546" t="s">
        <v>5976</v>
      </c>
      <c r="D473" s="468" t="str">
        <f t="shared" si="10"/>
        <v>research_technology tech_mega_engineering</v>
      </c>
      <c r="E473" s="547" t="s">
        <v>5079</v>
      </c>
      <c r="F473" s="548" t="s">
        <v>5977</v>
      </c>
      <c r="G473" s="545" t="s">
        <v>2086</v>
      </c>
    </row>
    <row r="474" spans="1:7">
      <c r="A474" s="77"/>
      <c r="B474" s="545">
        <v>81</v>
      </c>
      <c r="C474" s="546" t="s">
        <v>5978</v>
      </c>
      <c r="D474" s="468" t="str">
        <f t="shared" ref="D474:D490" si="11">_xlfn.CONCAT("research_technology"," ",F474)</f>
        <v>research_technology tech_orbital_ring_tier_1</v>
      </c>
      <c r="E474" s="547" t="s">
        <v>5073</v>
      </c>
      <c r="F474" s="548" t="s">
        <v>5979</v>
      </c>
      <c r="G474" s="545" t="s">
        <v>2086</v>
      </c>
    </row>
    <row r="475" spans="1:7">
      <c r="A475" s="77"/>
      <c r="B475" s="545">
        <v>82</v>
      </c>
      <c r="C475" s="554" t="s">
        <v>5980</v>
      </c>
      <c r="D475" s="468" t="str">
        <f t="shared" si="11"/>
        <v>research_technology tech_ship_storm_weapons_1</v>
      </c>
      <c r="E475" s="547" t="s">
        <v>5085</v>
      </c>
      <c r="F475" s="548" t="s">
        <v>5981</v>
      </c>
      <c r="G475" s="545" t="s">
        <v>2086</v>
      </c>
    </row>
    <row r="476" spans="1:7">
      <c r="A476" s="77"/>
      <c r="B476" s="545">
        <v>83</v>
      </c>
      <c r="C476" s="554" t="s">
        <v>5982</v>
      </c>
      <c r="D476" s="468" t="str">
        <f t="shared" si="11"/>
        <v>research_technology tech_ship_storm_weapons_2</v>
      </c>
      <c r="E476" s="547" t="s">
        <v>5070</v>
      </c>
      <c r="F476" s="548" t="s">
        <v>5983</v>
      </c>
      <c r="G476" s="545" t="s">
        <v>2086</v>
      </c>
    </row>
    <row r="477" spans="1:7">
      <c r="A477" s="77"/>
      <c r="B477" s="545">
        <v>84</v>
      </c>
      <c r="C477" s="546" t="s">
        <v>5984</v>
      </c>
      <c r="D477" s="468" t="str">
        <f t="shared" si="11"/>
        <v>research_technology tech_repeatable_improved_military_station_damage</v>
      </c>
      <c r="E477" s="547" t="s">
        <v>5079</v>
      </c>
      <c r="F477" s="548" t="s">
        <v>5985</v>
      </c>
      <c r="G477" s="545" t="s">
        <v>5133</v>
      </c>
    </row>
    <row r="478" spans="1:7">
      <c r="A478" s="77"/>
      <c r="B478" s="545">
        <v>85</v>
      </c>
      <c r="C478" s="546" t="s">
        <v>5986</v>
      </c>
      <c r="D478" s="468" t="str">
        <f t="shared" si="11"/>
        <v>research_technology tech_repeatable_improved_military_station_health</v>
      </c>
      <c r="E478" s="547" t="s">
        <v>5079</v>
      </c>
      <c r="F478" s="548" t="s">
        <v>5987</v>
      </c>
      <c r="G478" s="545" t="s">
        <v>5133</v>
      </c>
    </row>
    <row r="479" spans="1:7">
      <c r="A479" s="77"/>
      <c r="B479" s="542">
        <v>86</v>
      </c>
      <c r="C479" s="553" t="s">
        <v>5988</v>
      </c>
      <c r="D479" s="550" t="str">
        <f t="shared" si="11"/>
        <v>research_technology tech_ordered_retreat</v>
      </c>
      <c r="E479" s="551" t="s">
        <v>5070</v>
      </c>
      <c r="F479" s="552" t="s">
        <v>5989</v>
      </c>
      <c r="G479" s="542" t="s">
        <v>5247</v>
      </c>
    </row>
    <row r="480" spans="1:7">
      <c r="A480" s="77"/>
      <c r="B480" s="542">
        <v>87</v>
      </c>
      <c r="C480" s="553" t="s">
        <v>5990</v>
      </c>
      <c r="D480" s="550" t="str">
        <f t="shared" si="11"/>
        <v>research_technology tech_temple_of_transportation</v>
      </c>
      <c r="E480" s="551" t="s">
        <v>5070</v>
      </c>
      <c r="F480" s="552" t="s">
        <v>5991</v>
      </c>
      <c r="G480" s="542" t="s">
        <v>5247</v>
      </c>
    </row>
    <row r="481" spans="1:7">
      <c r="A481" s="77"/>
      <c r="B481" s="542">
        <v>88</v>
      </c>
      <c r="C481" s="549" t="s">
        <v>5992</v>
      </c>
      <c r="D481" s="550" t="str">
        <f t="shared" si="11"/>
        <v>research_technology tech_ring_world</v>
      </c>
      <c r="E481" s="551" t="s">
        <v>5079</v>
      </c>
      <c r="F481" s="552" t="s">
        <v>5993</v>
      </c>
      <c r="G481" s="542" t="s">
        <v>2082</v>
      </c>
    </row>
    <row r="482" spans="1:7">
      <c r="A482" s="77"/>
      <c r="B482" s="542">
        <v>89</v>
      </c>
      <c r="C482" s="553" t="s">
        <v>5994</v>
      </c>
      <c r="D482" s="550" t="str">
        <f t="shared" si="11"/>
        <v>research_technology tech_colossus</v>
      </c>
      <c r="E482" s="551" t="s">
        <v>5079</v>
      </c>
      <c r="F482" s="552" t="s">
        <v>5995</v>
      </c>
      <c r="G482" s="542" t="s">
        <v>2082</v>
      </c>
    </row>
    <row r="483" spans="1:7">
      <c r="A483" s="77"/>
      <c r="B483" s="542">
        <v>90</v>
      </c>
      <c r="C483" s="553" t="s">
        <v>5996</v>
      </c>
      <c r="D483" s="550" t="str">
        <f t="shared" si="11"/>
        <v>research_technology tech_pk_cracker</v>
      </c>
      <c r="E483" s="551" t="s">
        <v>5079</v>
      </c>
      <c r="F483" s="552" t="s">
        <v>5997</v>
      </c>
      <c r="G483" s="542" t="s">
        <v>2082</v>
      </c>
    </row>
    <row r="484" spans="1:7">
      <c r="A484" s="77"/>
      <c r="B484" s="542">
        <v>91</v>
      </c>
      <c r="C484" s="553" t="s">
        <v>5998</v>
      </c>
      <c r="D484" s="550" t="str">
        <f t="shared" si="11"/>
        <v>research_technology tech_pk_nanobots</v>
      </c>
      <c r="E484" s="551" t="s">
        <v>5079</v>
      </c>
      <c r="F484" s="552" t="s">
        <v>5999</v>
      </c>
      <c r="G484" s="542" t="s">
        <v>2082</v>
      </c>
    </row>
    <row r="485" spans="1:7">
      <c r="A485" s="77"/>
      <c r="B485" s="542">
        <v>92</v>
      </c>
      <c r="C485" s="553" t="s">
        <v>6000</v>
      </c>
      <c r="D485" s="550" t="str">
        <f t="shared" si="11"/>
        <v>research_technology tech_btc_1</v>
      </c>
      <c r="E485" s="551" t="s">
        <v>5079</v>
      </c>
      <c r="F485" s="552" t="s">
        <v>6001</v>
      </c>
      <c r="G485" s="542" t="s">
        <v>2082</v>
      </c>
    </row>
    <row r="486" spans="1:7">
      <c r="A486" s="77"/>
      <c r="B486" s="542">
        <v>93</v>
      </c>
      <c r="C486" s="553" t="s">
        <v>6002</v>
      </c>
      <c r="D486" s="550" t="str">
        <f t="shared" si="11"/>
        <v>research_technology tech_repeatable_lcluster_clue</v>
      </c>
      <c r="E486" s="551" t="s">
        <v>5070</v>
      </c>
      <c r="F486" s="552" t="s">
        <v>6003</v>
      </c>
      <c r="G486" s="542" t="s">
        <v>2082</v>
      </c>
    </row>
    <row r="487" spans="1:7">
      <c r="A487" s="77"/>
      <c r="B487" s="542">
        <v>94</v>
      </c>
      <c r="C487" s="549" t="s">
        <v>6004</v>
      </c>
      <c r="D487" s="550" t="str">
        <f t="shared" si="11"/>
        <v>research_technology tech_nanite_repair_system</v>
      </c>
      <c r="E487" s="551" t="s">
        <v>5079</v>
      </c>
      <c r="F487" s="552" t="s">
        <v>6005</v>
      </c>
      <c r="G487" s="542" t="s">
        <v>2082</v>
      </c>
    </row>
    <row r="488" spans="1:7">
      <c r="A488" s="77"/>
      <c r="B488" s="542">
        <v>95</v>
      </c>
      <c r="C488" s="553" t="s">
        <v>6006</v>
      </c>
      <c r="D488" s="550" t="str">
        <f t="shared" si="11"/>
        <v>research_technology tech_strike_craft_skrand</v>
      </c>
      <c r="E488" s="551" t="s">
        <v>5076</v>
      </c>
      <c r="F488" s="552" t="s">
        <v>6007</v>
      </c>
      <c r="G488" s="542" t="s">
        <v>2082</v>
      </c>
    </row>
    <row r="489" spans="1:7">
      <c r="A489" s="77"/>
      <c r="B489" s="542">
        <v>96</v>
      </c>
      <c r="C489" s="549" t="s">
        <v>6008</v>
      </c>
      <c r="D489" s="550" t="str">
        <f t="shared" si="11"/>
        <v>research_technology tech_cosmogenesis_escort</v>
      </c>
      <c r="E489" s="551" t="s">
        <v>5079</v>
      </c>
      <c r="F489" s="552" t="s">
        <v>6009</v>
      </c>
      <c r="G489" s="542" t="s">
        <v>2082</v>
      </c>
    </row>
    <row r="490" spans="1:7">
      <c r="A490" s="77"/>
      <c r="B490" s="542">
        <v>97</v>
      </c>
      <c r="C490" s="549" t="s">
        <v>6010</v>
      </c>
      <c r="D490" s="550" t="str">
        <f t="shared" si="11"/>
        <v>research_technology tech_cosmogenesis_battlecruiser</v>
      </c>
      <c r="E490" s="551" t="s">
        <v>5079</v>
      </c>
      <c r="F490" s="552" t="s">
        <v>6011</v>
      </c>
      <c r="G490" s="542" t="s">
        <v>2082</v>
      </c>
    </row>
    <row r="491" spans="1:7">
      <c r="A491" s="77"/>
      <c r="B491" s="542">
        <v>98</v>
      </c>
      <c r="C491" s="549" t="s">
        <v>6012</v>
      </c>
      <c r="D491" s="550" t="str">
        <f t="shared" ref="D491:D522" si="12">_xlfn.CONCAT("research_technology"," ",F491)</f>
        <v>research_technology tech_cosmogenesis_FE_titan</v>
      </c>
      <c r="E491" s="551" t="s">
        <v>5079</v>
      </c>
      <c r="F491" s="552" t="s">
        <v>6013</v>
      </c>
      <c r="G491" s="542" t="s">
        <v>2082</v>
      </c>
    </row>
    <row r="492" spans="1:7">
      <c r="A492" s="99" t="s">
        <v>6014</v>
      </c>
      <c r="B492" s="545">
        <v>99</v>
      </c>
      <c r="C492" s="546" t="s">
        <v>6015</v>
      </c>
      <c r="D492" s="468" t="str">
        <f t="shared" si="12"/>
        <v>research_technology tech_basic_industry</v>
      </c>
      <c r="E492" s="547" t="s">
        <v>5082</v>
      </c>
      <c r="F492" s="548" t="s">
        <v>6016</v>
      </c>
      <c r="G492" s="545" t="s">
        <v>2086</v>
      </c>
    </row>
    <row r="493" spans="1:7">
      <c r="A493" s="77"/>
      <c r="B493" s="545">
        <v>100</v>
      </c>
      <c r="C493" s="546" t="s">
        <v>6017</v>
      </c>
      <c r="D493" s="468" t="str">
        <f t="shared" si="12"/>
        <v>research_technology tech_mechanized_mining</v>
      </c>
      <c r="E493" s="547" t="s">
        <v>5082</v>
      </c>
      <c r="F493" s="548" t="s">
        <v>6018</v>
      </c>
      <c r="G493" s="545" t="s">
        <v>2086</v>
      </c>
    </row>
    <row r="494" spans="1:7">
      <c r="A494" s="77"/>
      <c r="B494" s="545">
        <v>101</v>
      </c>
      <c r="C494" s="546" t="s">
        <v>6019</v>
      </c>
      <c r="D494" s="468" t="str">
        <f t="shared" si="12"/>
        <v>research_technology tech_powered_exoskeletons</v>
      </c>
      <c r="E494" s="547" t="s">
        <v>5085</v>
      </c>
      <c r="F494" s="548" t="s">
        <v>6020</v>
      </c>
      <c r="G494" s="545" t="s">
        <v>2086</v>
      </c>
    </row>
    <row r="495" spans="1:7">
      <c r="A495" s="77"/>
      <c r="B495" s="545">
        <v>102</v>
      </c>
      <c r="C495" s="546" t="s">
        <v>6021</v>
      </c>
      <c r="D495" s="468" t="str">
        <f t="shared" si="12"/>
        <v>research_technology tech_space_mining_1</v>
      </c>
      <c r="E495" s="547" t="s">
        <v>5085</v>
      </c>
      <c r="F495" s="548" t="s">
        <v>6022</v>
      </c>
      <c r="G495" s="545" t="s">
        <v>2086</v>
      </c>
    </row>
    <row r="496" spans="1:7">
      <c r="A496" s="77"/>
      <c r="B496" s="545">
        <v>103</v>
      </c>
      <c r="C496" s="546" t="s">
        <v>6023</v>
      </c>
      <c r="D496" s="468" t="str">
        <f t="shared" si="12"/>
        <v>research_technology tech_space_mining_2</v>
      </c>
      <c r="E496" s="547" t="s">
        <v>5085</v>
      </c>
      <c r="F496" s="548" t="s">
        <v>6024</v>
      </c>
      <c r="G496" s="545" t="s">
        <v>2086</v>
      </c>
    </row>
    <row r="497" spans="1:7">
      <c r="A497" s="77"/>
      <c r="B497" s="545">
        <v>104</v>
      </c>
      <c r="C497" s="546" t="s">
        <v>6025</v>
      </c>
      <c r="D497" s="468" t="str">
        <f t="shared" si="12"/>
        <v>research_technology tech_space_mining_3</v>
      </c>
      <c r="E497" s="547" t="s">
        <v>5070</v>
      </c>
      <c r="F497" s="548" t="s">
        <v>6026</v>
      </c>
      <c r="G497" s="545" t="s">
        <v>2086</v>
      </c>
    </row>
    <row r="498" spans="1:7">
      <c r="A498" s="77"/>
      <c r="B498" s="545">
        <v>105</v>
      </c>
      <c r="C498" s="546" t="s">
        <v>6027</v>
      </c>
      <c r="D498" s="468" t="str">
        <f t="shared" si="12"/>
        <v>research_technology tech_space_mining_4</v>
      </c>
      <c r="E498" s="547" t="s">
        <v>5070</v>
      </c>
      <c r="F498" s="548" t="s">
        <v>6028</v>
      </c>
      <c r="G498" s="545" t="s">
        <v>2086</v>
      </c>
    </row>
    <row r="499" spans="1:7">
      <c r="A499" s="77"/>
      <c r="B499" s="545">
        <v>106</v>
      </c>
      <c r="C499" s="546" t="s">
        <v>6029</v>
      </c>
      <c r="D499" s="468" t="str">
        <f t="shared" si="12"/>
        <v>research_technology tech_space_mining_5</v>
      </c>
      <c r="E499" s="547" t="s">
        <v>5073</v>
      </c>
      <c r="F499" s="548" t="s">
        <v>6030</v>
      </c>
      <c r="G499" s="545" t="s">
        <v>2086</v>
      </c>
    </row>
    <row r="500" spans="1:7">
      <c r="A500" s="77"/>
      <c r="B500" s="545">
        <v>107</v>
      </c>
      <c r="C500" s="546" t="s">
        <v>6031</v>
      </c>
      <c r="D500" s="468" t="str">
        <f t="shared" si="12"/>
        <v>research_technology tech_mining_1</v>
      </c>
      <c r="E500" s="547" t="s">
        <v>5085</v>
      </c>
      <c r="F500" s="548" t="s">
        <v>6032</v>
      </c>
      <c r="G500" s="545" t="s">
        <v>2086</v>
      </c>
    </row>
    <row r="501" spans="1:7">
      <c r="A501" s="77"/>
      <c r="B501" s="545">
        <v>108</v>
      </c>
      <c r="C501" s="546" t="s">
        <v>6033</v>
      </c>
      <c r="D501" s="468" t="str">
        <f t="shared" si="12"/>
        <v>research_technology tech_mining_2</v>
      </c>
      <c r="E501" s="547" t="s">
        <v>5070</v>
      </c>
      <c r="F501" s="548" t="s">
        <v>6034</v>
      </c>
      <c r="G501" s="545" t="s">
        <v>2086</v>
      </c>
    </row>
    <row r="502" spans="1:7">
      <c r="A502" s="77"/>
      <c r="B502" s="545">
        <v>109</v>
      </c>
      <c r="C502" s="546" t="s">
        <v>6035</v>
      </c>
      <c r="D502" s="468" t="str">
        <f t="shared" si="12"/>
        <v>research_technology tech_mining_3</v>
      </c>
      <c r="E502" s="547" t="s">
        <v>5073</v>
      </c>
      <c r="F502" s="548" t="s">
        <v>6036</v>
      </c>
      <c r="G502" s="545" t="s">
        <v>2086</v>
      </c>
    </row>
    <row r="503" spans="1:7">
      <c r="A503" s="77"/>
      <c r="B503" s="545">
        <v>110</v>
      </c>
      <c r="C503" s="546" t="s">
        <v>6037</v>
      </c>
      <c r="D503" s="468" t="str">
        <f t="shared" si="12"/>
        <v>research_technology tech_mineral_purification_1</v>
      </c>
      <c r="E503" s="547" t="s">
        <v>5085</v>
      </c>
      <c r="F503" s="548" t="s">
        <v>6038</v>
      </c>
      <c r="G503" s="545" t="s">
        <v>2086</v>
      </c>
    </row>
    <row r="504" spans="1:7">
      <c r="A504" s="77"/>
      <c r="B504" s="545">
        <v>111</v>
      </c>
      <c r="C504" s="546" t="s">
        <v>6039</v>
      </c>
      <c r="D504" s="468" t="str">
        <f t="shared" si="12"/>
        <v>research_technology tech_mineral_purification_2</v>
      </c>
      <c r="E504" s="547" t="s">
        <v>5070</v>
      </c>
      <c r="F504" s="548" t="s">
        <v>6040</v>
      </c>
      <c r="G504" s="545" t="s">
        <v>2086</v>
      </c>
    </row>
    <row r="505" spans="1:7">
      <c r="A505" s="77"/>
      <c r="B505" s="545">
        <v>112</v>
      </c>
      <c r="C505" s="546" t="s">
        <v>6041</v>
      </c>
      <c r="D505" s="468" t="str">
        <f t="shared" si="12"/>
        <v>research_technology tech_robotic_workers</v>
      </c>
      <c r="E505" s="547" t="s">
        <v>5085</v>
      </c>
      <c r="F505" s="548" t="s">
        <v>6042</v>
      </c>
      <c r="G505" s="545" t="s">
        <v>2086</v>
      </c>
    </row>
    <row r="506" spans="1:7">
      <c r="A506" s="77"/>
      <c r="B506" s="545">
        <v>113</v>
      </c>
      <c r="C506" s="546" t="s">
        <v>6043</v>
      </c>
      <c r="D506" s="468" t="str">
        <f t="shared" si="12"/>
        <v>research_technology tech_droid_workers</v>
      </c>
      <c r="E506" s="547" t="s">
        <v>5070</v>
      </c>
      <c r="F506" s="548" t="s">
        <v>6044</v>
      </c>
      <c r="G506" s="545" t="s">
        <v>2086</v>
      </c>
    </row>
    <row r="507" spans="1:7">
      <c r="A507" s="77"/>
      <c r="B507" s="545">
        <v>114</v>
      </c>
      <c r="C507" s="546" t="s">
        <v>6045</v>
      </c>
      <c r="D507" s="468" t="str">
        <f t="shared" si="12"/>
        <v>research_technology tech_synthetic_workers</v>
      </c>
      <c r="E507" s="547" t="s">
        <v>5076</v>
      </c>
      <c r="F507" s="548" t="s">
        <v>6046</v>
      </c>
      <c r="G507" s="545" t="s">
        <v>2086</v>
      </c>
    </row>
    <row r="508" spans="1:7">
      <c r="A508" s="77"/>
      <c r="B508" s="545">
        <v>115</v>
      </c>
      <c r="C508" s="546" t="s">
        <v>6047</v>
      </c>
      <c r="D508" s="468" t="str">
        <f t="shared" si="12"/>
        <v>research_technology tech_synthetic_leaders</v>
      </c>
      <c r="E508" s="547" t="s">
        <v>5076</v>
      </c>
      <c r="F508" s="548" t="s">
        <v>6048</v>
      </c>
      <c r="G508" s="545" t="s">
        <v>2086</v>
      </c>
    </row>
    <row r="509" spans="1:7">
      <c r="A509" s="77"/>
      <c r="B509" s="545">
        <v>116</v>
      </c>
      <c r="C509" s="546" t="s">
        <v>6049</v>
      </c>
      <c r="D509" s="468" t="str">
        <f t="shared" si="12"/>
        <v>research_technology tech_robot_assembly_complex</v>
      </c>
      <c r="E509" s="547" t="s">
        <v>5076</v>
      </c>
      <c r="F509" s="548" t="s">
        <v>6050</v>
      </c>
      <c r="G509" s="545" t="s">
        <v>2086</v>
      </c>
    </row>
    <row r="510" spans="1:7">
      <c r="A510" s="77"/>
      <c r="B510" s="545">
        <v>117</v>
      </c>
      <c r="C510" s="546" t="s">
        <v>6051</v>
      </c>
      <c r="D510" s="468" t="str">
        <f t="shared" si="12"/>
        <v>research_technology tech_integrated_cybernetics</v>
      </c>
      <c r="E510" s="547" t="s">
        <v>5070</v>
      </c>
      <c r="F510" s="548" t="s">
        <v>6052</v>
      </c>
      <c r="G510" s="545" t="s">
        <v>2086</v>
      </c>
    </row>
    <row r="511" spans="1:7">
      <c r="A511" s="77"/>
      <c r="B511" s="545">
        <v>118</v>
      </c>
      <c r="C511" s="546" t="s">
        <v>6053</v>
      </c>
      <c r="D511" s="468" t="str">
        <f t="shared" si="12"/>
        <v>research_technology tech_space_construction</v>
      </c>
      <c r="E511" s="547" t="s">
        <v>5082</v>
      </c>
      <c r="F511" s="548" t="s">
        <v>6054</v>
      </c>
      <c r="G511" s="545" t="s">
        <v>2086</v>
      </c>
    </row>
    <row r="512" spans="1:7">
      <c r="A512" s="77"/>
      <c r="B512" s="545">
        <v>119</v>
      </c>
      <c r="C512" s="546" t="s">
        <v>6055</v>
      </c>
      <c r="D512" s="468" t="str">
        <f t="shared" si="12"/>
        <v>research_technology tech_assembly_pattern</v>
      </c>
      <c r="E512" s="547" t="s">
        <v>5085</v>
      </c>
      <c r="F512" s="548" t="s">
        <v>6056</v>
      </c>
      <c r="G512" s="545" t="s">
        <v>2086</v>
      </c>
    </row>
    <row r="513" spans="1:7">
      <c r="A513" s="77"/>
      <c r="B513" s="545">
        <v>120</v>
      </c>
      <c r="C513" s="546" t="s">
        <v>6057</v>
      </c>
      <c r="D513" s="468" t="str">
        <f t="shared" si="12"/>
        <v>research_technology tech_construction_templates</v>
      </c>
      <c r="E513" s="547" t="s">
        <v>5073</v>
      </c>
      <c r="F513" s="548" t="s">
        <v>6058</v>
      </c>
      <c r="G513" s="545" t="s">
        <v>2086</v>
      </c>
    </row>
    <row r="514" spans="1:7">
      <c r="A514" s="77"/>
      <c r="B514" s="545">
        <v>121</v>
      </c>
      <c r="C514" s="546" t="s">
        <v>6059</v>
      </c>
      <c r="D514" s="468" t="str">
        <f t="shared" si="12"/>
        <v>research_technology tech_housing_1</v>
      </c>
      <c r="E514" s="547" t="s">
        <v>5070</v>
      </c>
      <c r="F514" s="548" t="s">
        <v>6060</v>
      </c>
      <c r="G514" s="545" t="s">
        <v>2086</v>
      </c>
    </row>
    <row r="515" spans="1:7">
      <c r="A515" s="77"/>
      <c r="B515" s="545">
        <v>122</v>
      </c>
      <c r="C515" s="546" t="s">
        <v>6061</v>
      </c>
      <c r="D515" s="468" t="str">
        <f t="shared" si="12"/>
        <v>research_technology tech_housing_2</v>
      </c>
      <c r="E515" s="547" t="s">
        <v>5073</v>
      </c>
      <c r="F515" s="548" t="s">
        <v>6062</v>
      </c>
      <c r="G515" s="545" t="s">
        <v>2086</v>
      </c>
    </row>
    <row r="516" spans="1:7">
      <c r="A516" s="77"/>
      <c r="B516" s="545">
        <v>123</v>
      </c>
      <c r="C516" s="546" t="s">
        <v>6063</v>
      </c>
      <c r="D516" s="468" t="str">
        <f t="shared" si="12"/>
        <v>research_technology tech_industrial_storm_protection</v>
      </c>
      <c r="E516" s="547" t="s">
        <v>5085</v>
      </c>
      <c r="F516" s="548" t="s">
        <v>6064</v>
      </c>
      <c r="G516" s="545" t="s">
        <v>2086</v>
      </c>
    </row>
    <row r="517" spans="1:7">
      <c r="A517" s="77"/>
      <c r="B517" s="545">
        <v>124</v>
      </c>
      <c r="C517" s="546" t="s">
        <v>6065</v>
      </c>
      <c r="D517" s="468" t="str">
        <f t="shared" si="12"/>
        <v>research_technology tech_advanced_industrial_storm_protection</v>
      </c>
      <c r="E517" s="547" t="s">
        <v>5070</v>
      </c>
      <c r="F517" s="548" t="s">
        <v>6066</v>
      </c>
      <c r="G517" s="545" t="s">
        <v>2086</v>
      </c>
    </row>
    <row r="518" spans="1:7">
      <c r="A518" s="77"/>
      <c r="B518" s="545">
        <v>125</v>
      </c>
      <c r="C518" s="546" t="s">
        <v>6067</v>
      </c>
      <c r="D518" s="468" t="str">
        <f t="shared" si="12"/>
        <v>research_technology tech_robomodding_m</v>
      </c>
      <c r="E518" s="547" t="s">
        <v>5085</v>
      </c>
      <c r="F518" s="548" t="s">
        <v>6068</v>
      </c>
      <c r="G518" s="545" t="s">
        <v>2086</v>
      </c>
    </row>
    <row r="519" spans="1:7">
      <c r="A519" s="77"/>
      <c r="B519" s="545">
        <v>126</v>
      </c>
      <c r="C519" s="546" t="s">
        <v>6067</v>
      </c>
      <c r="D519" s="468" t="str">
        <f t="shared" si="12"/>
        <v>research_technology tech_robomodding</v>
      </c>
      <c r="E519" s="547" t="s">
        <v>5085</v>
      </c>
      <c r="F519" s="548" t="s">
        <v>6069</v>
      </c>
      <c r="G519" s="545" t="s">
        <v>2086</v>
      </c>
    </row>
    <row r="520" spans="1:7">
      <c r="A520" s="77"/>
      <c r="B520" s="545">
        <v>127</v>
      </c>
      <c r="C520" s="546" t="s">
        <v>6070</v>
      </c>
      <c r="D520" s="468" t="str">
        <f t="shared" si="12"/>
        <v>research_technology tech_robomodding_points_1</v>
      </c>
      <c r="E520" s="547" t="s">
        <v>5070</v>
      </c>
      <c r="F520" s="548" t="s">
        <v>6071</v>
      </c>
      <c r="G520" s="545" t="s">
        <v>2086</v>
      </c>
    </row>
    <row r="521" spans="1:7">
      <c r="A521" s="77"/>
      <c r="B521" s="545">
        <v>128</v>
      </c>
      <c r="C521" s="546" t="s">
        <v>6072</v>
      </c>
      <c r="D521" s="468" t="str">
        <f t="shared" si="12"/>
        <v>research_technology tech_robomodding_points_2</v>
      </c>
      <c r="E521" s="547" t="s">
        <v>5076</v>
      </c>
      <c r="F521" s="548" t="s">
        <v>6073</v>
      </c>
      <c r="G521" s="545" t="s">
        <v>2086</v>
      </c>
    </row>
    <row r="522" spans="1:7">
      <c r="A522" s="77"/>
      <c r="B522" s="545">
        <v>129</v>
      </c>
      <c r="C522" s="546" t="s">
        <v>6074</v>
      </c>
      <c r="D522" s="468" t="str">
        <f t="shared" si="12"/>
        <v>research_technology tech_binary_motivators</v>
      </c>
      <c r="E522" s="547" t="s">
        <v>5073</v>
      </c>
      <c r="F522" s="548" t="s">
        <v>6075</v>
      </c>
      <c r="G522" s="545" t="s">
        <v>2086</v>
      </c>
    </row>
    <row r="523" spans="1:7">
      <c r="A523" s="77"/>
      <c r="B523" s="545">
        <v>130</v>
      </c>
      <c r="C523" s="546" t="s">
        <v>6076</v>
      </c>
      <c r="D523" s="468" t="str">
        <f t="shared" ref="D523:D554" si="13">_xlfn.CONCAT("research_technology"," ",F523)</f>
        <v>research_technology tech_nanite_assemblers</v>
      </c>
      <c r="E523" s="547" t="s">
        <v>5076</v>
      </c>
      <c r="F523" s="548" t="s">
        <v>6077</v>
      </c>
      <c r="G523" s="545" t="s">
        <v>2086</v>
      </c>
    </row>
    <row r="524" spans="1:7">
      <c r="A524" s="77"/>
      <c r="B524" s="545">
        <v>131</v>
      </c>
      <c r="C524" s="546" t="s">
        <v>6078</v>
      </c>
      <c r="D524" s="468" t="str">
        <f t="shared" si="13"/>
        <v>research_technology tech_mega_assembly</v>
      </c>
      <c r="E524" s="547" t="s">
        <v>5076</v>
      </c>
      <c r="F524" s="548" t="s">
        <v>6079</v>
      </c>
      <c r="G524" s="545" t="s">
        <v>2086</v>
      </c>
    </row>
    <row r="525" spans="1:7">
      <c r="A525" s="77"/>
      <c r="B525" s="545">
        <v>132</v>
      </c>
      <c r="C525" s="546" t="s">
        <v>6080</v>
      </c>
      <c r="D525" s="468" t="str">
        <f t="shared" si="13"/>
        <v>research_technology tech_micro_replicators</v>
      </c>
      <c r="E525" s="547" t="s">
        <v>5070</v>
      </c>
      <c r="F525" s="548" t="s">
        <v>6081</v>
      </c>
      <c r="G525" s="545" t="s">
        <v>2086</v>
      </c>
    </row>
    <row r="526" spans="1:7">
      <c r="A526" s="77"/>
      <c r="B526" s="545">
        <v>133</v>
      </c>
      <c r="C526" s="546" t="s">
        <v>6082</v>
      </c>
      <c r="D526" s="468" t="str">
        <f t="shared" si="13"/>
        <v>research_technology tech_self_assembling_components</v>
      </c>
      <c r="E526" s="547" t="s">
        <v>5073</v>
      </c>
      <c r="F526" s="548" t="s">
        <v>6083</v>
      </c>
      <c r="G526" s="545" t="s">
        <v>2086</v>
      </c>
    </row>
    <row r="527" spans="1:7">
      <c r="A527" s="77"/>
      <c r="B527" s="545">
        <v>134</v>
      </c>
      <c r="C527" s="546" t="s">
        <v>6084</v>
      </c>
      <c r="D527" s="468" t="str">
        <f t="shared" si="13"/>
        <v>research_technology tech_repeatable_improved_tile_mineral_output</v>
      </c>
      <c r="E527" s="547" t="s">
        <v>5079</v>
      </c>
      <c r="F527" s="548" t="s">
        <v>6085</v>
      </c>
      <c r="G527" s="545" t="s">
        <v>5133</v>
      </c>
    </row>
    <row r="528" spans="1:7">
      <c r="A528" s="77"/>
      <c r="B528" s="545">
        <v>135</v>
      </c>
      <c r="C528" s="546" t="s">
        <v>6086</v>
      </c>
      <c r="D528" s="468" t="str">
        <f t="shared" si="13"/>
        <v>research_technology tech_repeatable_reduced_building_time</v>
      </c>
      <c r="E528" s="547" t="s">
        <v>5079</v>
      </c>
      <c r="F528" s="548" t="s">
        <v>6087</v>
      </c>
      <c r="G528" s="545" t="s">
        <v>5133</v>
      </c>
    </row>
    <row r="529" spans="1:7">
      <c r="A529" s="77"/>
      <c r="B529" s="542">
        <v>136</v>
      </c>
      <c r="C529" s="553" t="s">
        <v>6088</v>
      </c>
      <c r="D529" s="550" t="str">
        <f t="shared" si="13"/>
        <v>research_technology tech_lost_building_methods</v>
      </c>
      <c r="E529" s="551" t="s">
        <v>5070</v>
      </c>
      <c r="F529" s="552" t="s">
        <v>6089</v>
      </c>
      <c r="G529" s="542" t="s">
        <v>5247</v>
      </c>
    </row>
    <row r="530" spans="1:7">
      <c r="A530" s="77"/>
      <c r="B530" s="542">
        <v>137</v>
      </c>
      <c r="C530" s="553" t="s">
        <v>6090</v>
      </c>
      <c r="D530" s="550" t="str">
        <f t="shared" si="13"/>
        <v>research_technology tech_leviathan_techgenesis</v>
      </c>
      <c r="E530" s="551" t="s">
        <v>5079</v>
      </c>
      <c r="F530" s="552" t="s">
        <v>6091</v>
      </c>
      <c r="G530" s="542" t="s">
        <v>2082</v>
      </c>
    </row>
    <row r="531" spans="1:7">
      <c r="A531" s="77"/>
      <c r="B531" s="542">
        <v>138</v>
      </c>
      <c r="C531" s="549" t="s">
        <v>4717</v>
      </c>
      <c r="D531" s="550" t="str">
        <f t="shared" si="13"/>
        <v>research_technology tech_fe_affluence_1</v>
      </c>
      <c r="E531" s="551" t="s">
        <v>5079</v>
      </c>
      <c r="F531" s="552" t="s">
        <v>6092</v>
      </c>
      <c r="G531" s="542" t="s">
        <v>2082</v>
      </c>
    </row>
    <row r="532" spans="1:7">
      <c r="A532" s="77"/>
      <c r="B532" s="542">
        <v>139</v>
      </c>
      <c r="C532" s="549" t="s">
        <v>4719</v>
      </c>
      <c r="D532" s="550" t="str">
        <f t="shared" si="13"/>
        <v>research_technology tech_fe_affluence_2</v>
      </c>
      <c r="E532" s="551" t="s">
        <v>5079</v>
      </c>
      <c r="F532" s="552" t="s">
        <v>6093</v>
      </c>
      <c r="G532" s="542" t="s">
        <v>2082</v>
      </c>
    </row>
    <row r="533" spans="1:7">
      <c r="A533" s="77"/>
      <c r="B533" s="542">
        <v>140</v>
      </c>
      <c r="C533" s="549" t="s">
        <v>4733</v>
      </c>
      <c r="D533" s="550" t="str">
        <f t="shared" si="13"/>
        <v>research_technology tech_fe_forge_1</v>
      </c>
      <c r="E533" s="551" t="s">
        <v>5079</v>
      </c>
      <c r="F533" s="552" t="s">
        <v>6094</v>
      </c>
      <c r="G533" s="542" t="s">
        <v>2082</v>
      </c>
    </row>
    <row r="534" spans="1:7">
      <c r="A534" s="77"/>
      <c r="B534" s="542">
        <v>141</v>
      </c>
      <c r="C534" s="549" t="s">
        <v>4735</v>
      </c>
      <c r="D534" s="550" t="str">
        <f t="shared" si="13"/>
        <v>research_technology tech_fe_forge_2</v>
      </c>
      <c r="E534" s="551" t="s">
        <v>5079</v>
      </c>
      <c r="F534" s="552" t="s">
        <v>6095</v>
      </c>
      <c r="G534" s="542" t="s">
        <v>2082</v>
      </c>
    </row>
    <row r="535" spans="1:7">
      <c r="A535" s="77"/>
      <c r="B535" s="542">
        <v>142</v>
      </c>
      <c r="C535" s="549" t="s">
        <v>4761</v>
      </c>
      <c r="D535" s="550" t="str">
        <f t="shared" si="13"/>
        <v>research_technology tech_fe_assembly_1</v>
      </c>
      <c r="E535" s="551" t="s">
        <v>5079</v>
      </c>
      <c r="F535" s="552" t="s">
        <v>6096</v>
      </c>
      <c r="G535" s="542" t="s">
        <v>2082</v>
      </c>
    </row>
    <row r="536" spans="1:7">
      <c r="A536" s="77"/>
      <c r="B536" s="542">
        <v>143</v>
      </c>
      <c r="C536" s="549" t="s">
        <v>4763</v>
      </c>
      <c r="D536" s="550" t="str">
        <f t="shared" si="13"/>
        <v>research_technology tech_fe_assembly_2</v>
      </c>
      <c r="E536" s="551" t="s">
        <v>5079</v>
      </c>
      <c r="F536" s="552" t="s">
        <v>6097</v>
      </c>
      <c r="G536" s="542" t="s">
        <v>2082</v>
      </c>
    </row>
    <row r="537" spans="1:7">
      <c r="A537" s="77"/>
      <c r="B537" s="542">
        <v>144</v>
      </c>
      <c r="C537" s="549" t="s">
        <v>6098</v>
      </c>
      <c r="D537" s="550" t="str">
        <f t="shared" si="13"/>
        <v>research_technology tech_identity_copy</v>
      </c>
      <c r="E537" s="551" t="s">
        <v>5076</v>
      </c>
      <c r="F537" s="552" t="s">
        <v>6099</v>
      </c>
      <c r="G537" s="542" t="s">
        <v>2082</v>
      </c>
    </row>
    <row r="538" spans="1:7">
      <c r="A538" s="77"/>
      <c r="B538" s="542">
        <v>145</v>
      </c>
      <c r="C538" s="549" t="s">
        <v>6100</v>
      </c>
      <c r="D538" s="550" t="str">
        <f t="shared" si="13"/>
        <v>research_technology tech_identity_fusion</v>
      </c>
      <c r="E538" s="551" t="s">
        <v>5076</v>
      </c>
      <c r="F538" s="552" t="s">
        <v>6101</v>
      </c>
      <c r="G538" s="542" t="s">
        <v>2082</v>
      </c>
    </row>
    <row r="539" spans="1:7">
      <c r="A539" s="77"/>
      <c r="B539" s="542">
        <v>146</v>
      </c>
      <c r="C539" s="549" t="s">
        <v>6102</v>
      </c>
      <c r="D539" s="550" t="str">
        <f t="shared" si="13"/>
        <v>research_technology tech_identity_initialization</v>
      </c>
      <c r="E539" s="551" t="s">
        <v>5076</v>
      </c>
      <c r="F539" s="552" t="s">
        <v>6103</v>
      </c>
      <c r="G539" s="542" t="s">
        <v>2082</v>
      </c>
    </row>
    <row r="540" spans="1:7">
      <c r="A540" s="99" t="s">
        <v>6104</v>
      </c>
      <c r="B540" s="545">
        <v>147</v>
      </c>
      <c r="C540" s="546" t="s">
        <v>6105</v>
      </c>
      <c r="D540" s="468" t="str">
        <f t="shared" si="13"/>
        <v>research_technology tech_ship_armor_1</v>
      </c>
      <c r="E540" s="547" t="s">
        <v>5082</v>
      </c>
      <c r="F540" s="548" t="s">
        <v>6106</v>
      </c>
      <c r="G540" s="545" t="s">
        <v>2086</v>
      </c>
    </row>
    <row r="541" spans="1:7">
      <c r="A541" s="77"/>
      <c r="B541" s="545">
        <v>148</v>
      </c>
      <c r="C541" s="546" t="s">
        <v>6107</v>
      </c>
      <c r="D541" s="468" t="str">
        <f t="shared" si="13"/>
        <v>research_technology tech_ship_armor_2</v>
      </c>
      <c r="E541" s="547" t="s">
        <v>5085</v>
      </c>
      <c r="F541" s="548" t="s">
        <v>6108</v>
      </c>
      <c r="G541" s="545" t="s">
        <v>2086</v>
      </c>
    </row>
    <row r="542" spans="1:7">
      <c r="A542" s="77"/>
      <c r="B542" s="545">
        <v>149</v>
      </c>
      <c r="C542" s="546" t="s">
        <v>6109</v>
      </c>
      <c r="D542" s="468" t="str">
        <f t="shared" si="13"/>
        <v>research_technology Plasteeltech_ship_armor_3</v>
      </c>
      <c r="E542" s="547" t="s">
        <v>5070</v>
      </c>
      <c r="F542" s="548" t="s">
        <v>6110</v>
      </c>
      <c r="G542" s="545" t="s">
        <v>2086</v>
      </c>
    </row>
    <row r="543" spans="1:7">
      <c r="A543" s="77"/>
      <c r="B543" s="545">
        <v>150</v>
      </c>
      <c r="C543" s="546" t="s">
        <v>6111</v>
      </c>
      <c r="D543" s="468" t="str">
        <f t="shared" si="13"/>
        <v>research_technology Durasteeltech_ship_armor_4</v>
      </c>
      <c r="E543" s="547" t="s">
        <v>5073</v>
      </c>
      <c r="F543" s="548" t="s">
        <v>6112</v>
      </c>
      <c r="G543" s="545" t="s">
        <v>2086</v>
      </c>
    </row>
    <row r="544" spans="1:7">
      <c r="A544" s="77"/>
      <c r="B544" s="545">
        <v>151</v>
      </c>
      <c r="C544" s="546" t="s">
        <v>6113</v>
      </c>
      <c r="D544" s="468" t="str">
        <f t="shared" si="13"/>
        <v>research_technology Neutroniumtech_ship_armor_5</v>
      </c>
      <c r="E544" s="547" t="s">
        <v>5076</v>
      </c>
      <c r="F544" s="548" t="s">
        <v>6114</v>
      </c>
      <c r="G544" s="545" t="s">
        <v>2086</v>
      </c>
    </row>
    <row r="545" spans="1:7">
      <c r="A545" s="77"/>
      <c r="B545" s="545">
        <v>152</v>
      </c>
      <c r="C545" s="546" t="s">
        <v>6115</v>
      </c>
      <c r="D545" s="468" t="str">
        <f t="shared" si="13"/>
        <v>research_technology tech_armor_hardeners_1</v>
      </c>
      <c r="E545" s="547" t="s">
        <v>5070</v>
      </c>
      <c r="F545" s="548" t="s">
        <v>6116</v>
      </c>
      <c r="G545" s="545" t="s">
        <v>2086</v>
      </c>
    </row>
    <row r="546" spans="1:7">
      <c r="A546" s="77"/>
      <c r="B546" s="545">
        <v>153</v>
      </c>
      <c r="C546" s="546" t="s">
        <v>6117</v>
      </c>
      <c r="D546" s="468" t="str">
        <f t="shared" si="13"/>
        <v>research_technology tech_armor_hardeners_2</v>
      </c>
      <c r="E546" s="547" t="s">
        <v>5079</v>
      </c>
      <c r="F546" s="548" t="s">
        <v>6118</v>
      </c>
      <c r="G546" s="545" t="s">
        <v>2086</v>
      </c>
    </row>
    <row r="547" spans="1:7">
      <c r="A547" s="77"/>
      <c r="B547" s="545">
        <v>154</v>
      </c>
      <c r="C547" s="546" t="s">
        <v>6119</v>
      </c>
      <c r="D547" s="468" t="str">
        <f t="shared" si="13"/>
        <v>research_technology Alloystech_alloys_1</v>
      </c>
      <c r="E547" s="547" t="s">
        <v>5085</v>
      </c>
      <c r="F547" s="548" t="s">
        <v>6120</v>
      </c>
      <c r="G547" s="545" t="s">
        <v>2086</v>
      </c>
    </row>
    <row r="548" spans="1:7">
      <c r="A548" s="77"/>
      <c r="B548" s="545">
        <v>155</v>
      </c>
      <c r="C548" s="546" t="s">
        <v>6121</v>
      </c>
      <c r="D548" s="468" t="str">
        <f t="shared" si="13"/>
        <v>research_technology Alloystech_alloys_2</v>
      </c>
      <c r="E548" s="547" t="s">
        <v>5073</v>
      </c>
      <c r="F548" s="548" t="s">
        <v>6122</v>
      </c>
      <c r="G548" s="545" t="s">
        <v>2086</v>
      </c>
    </row>
    <row r="549" spans="1:7">
      <c r="A549" s="77"/>
      <c r="B549" s="545">
        <v>156</v>
      </c>
      <c r="C549" s="546" t="s">
        <v>6123</v>
      </c>
      <c r="D549" s="468" t="str">
        <f t="shared" si="13"/>
        <v>research_technology tech_advanced_metallurgy_1</v>
      </c>
      <c r="E549" s="547" t="s">
        <v>5070</v>
      </c>
      <c r="F549" s="548" t="s">
        <v>6124</v>
      </c>
      <c r="G549" s="545" t="s">
        <v>2086</v>
      </c>
    </row>
    <row r="550" spans="1:7">
      <c r="A550" s="77"/>
      <c r="B550" s="545">
        <v>157</v>
      </c>
      <c r="C550" s="546" t="s">
        <v>6125</v>
      </c>
      <c r="D550" s="468" t="str">
        <f t="shared" si="13"/>
        <v>research_technology tech_advanced_metallurgy_2</v>
      </c>
      <c r="E550" s="547" t="s">
        <v>5076</v>
      </c>
      <c r="F550" s="548" t="s">
        <v>6126</v>
      </c>
      <c r="G550" s="545" t="s">
        <v>2086</v>
      </c>
    </row>
    <row r="551" spans="1:7">
      <c r="A551" s="77"/>
      <c r="B551" s="545">
        <v>158</v>
      </c>
      <c r="C551" s="546" t="s">
        <v>6127</v>
      </c>
      <c r="D551" s="468" t="str">
        <f t="shared" si="13"/>
        <v>research_technology Luxuriestech_luxuries_1</v>
      </c>
      <c r="E551" s="547" t="s">
        <v>5085</v>
      </c>
      <c r="F551" s="548" t="s">
        <v>6128</v>
      </c>
      <c r="G551" s="545" t="s">
        <v>2086</v>
      </c>
    </row>
    <row r="552" spans="1:7">
      <c r="A552" s="77"/>
      <c r="B552" s="545">
        <v>159</v>
      </c>
      <c r="C552" s="546" t="s">
        <v>6129</v>
      </c>
      <c r="D552" s="468" t="str">
        <f t="shared" si="13"/>
        <v>research_technology Luxuriestech_luxuries_2</v>
      </c>
      <c r="E552" s="547" t="s">
        <v>5073</v>
      </c>
      <c r="F552" s="548" t="s">
        <v>6130</v>
      </c>
      <c r="G552" s="545" t="s">
        <v>2086</v>
      </c>
    </row>
    <row r="553" spans="1:7">
      <c r="A553" s="77"/>
      <c r="B553" s="545">
        <v>160</v>
      </c>
      <c r="C553" s="546" t="s">
        <v>6131</v>
      </c>
      <c r="D553" s="468" t="str">
        <f t="shared" si="13"/>
        <v>research_technology tech_orbital_arc_furnace</v>
      </c>
      <c r="E553" s="547" t="s">
        <v>5070</v>
      </c>
      <c r="F553" s="548" t="s">
        <v>6132</v>
      </c>
      <c r="G553" s="545" t="s">
        <v>2086</v>
      </c>
    </row>
    <row r="554" spans="1:7">
      <c r="A554" s="77"/>
      <c r="B554" s="545">
        <v>161</v>
      </c>
      <c r="C554" s="546" t="s">
        <v>66</v>
      </c>
      <c r="D554" s="468" t="str">
        <f t="shared" si="13"/>
        <v>research_technology tech_mine_living_metal</v>
      </c>
      <c r="E554" s="547" t="s">
        <v>5079</v>
      </c>
      <c r="F554" s="548" t="s">
        <v>6133</v>
      </c>
      <c r="G554" s="545" t="s">
        <v>2086</v>
      </c>
    </row>
    <row r="555" spans="1:7">
      <c r="A555" s="77"/>
      <c r="B555" s="545">
        <v>162</v>
      </c>
      <c r="C555" s="546" t="s">
        <v>6134</v>
      </c>
      <c r="D555" s="468" t="str">
        <f t="shared" ref="D555:D574" si="14">_xlfn.CONCAT("research_technology"," ",F555)</f>
        <v>research_technology Bethariantech_mine_betharian</v>
      </c>
      <c r="E555" s="547" t="s">
        <v>5070</v>
      </c>
      <c r="F555" s="548" t="s">
        <v>6135</v>
      </c>
      <c r="G555" s="545" t="s">
        <v>2086</v>
      </c>
    </row>
    <row r="556" spans="1:7">
      <c r="A556" s="77"/>
      <c r="B556" s="545">
        <v>163</v>
      </c>
      <c r="C556" s="546" t="s">
        <v>6136</v>
      </c>
      <c r="D556" s="468" t="str">
        <f t="shared" si="14"/>
        <v>research_technology Exotictech_mine_exotic_gases</v>
      </c>
      <c r="E556" s="547" t="s">
        <v>5070</v>
      </c>
      <c r="F556" s="548" t="s">
        <v>6137</v>
      </c>
      <c r="G556" s="545" t="s">
        <v>2086</v>
      </c>
    </row>
    <row r="557" spans="1:7">
      <c r="A557" s="77"/>
      <c r="B557" s="545">
        <v>164</v>
      </c>
      <c r="C557" s="546" t="s">
        <v>6138</v>
      </c>
      <c r="D557" s="468" t="str">
        <f t="shared" si="14"/>
        <v>research_technology Exotictech_exotic_gases</v>
      </c>
      <c r="E557" s="547" t="s">
        <v>5070</v>
      </c>
      <c r="F557" s="548" t="s">
        <v>6139</v>
      </c>
      <c r="G557" s="545" t="s">
        <v>2086</v>
      </c>
    </row>
    <row r="558" spans="1:7">
      <c r="A558" s="77"/>
      <c r="B558" s="545">
        <v>165</v>
      </c>
      <c r="C558" s="546" t="s">
        <v>6140</v>
      </c>
      <c r="D558" s="468" t="str">
        <f t="shared" si="14"/>
        <v>research_technology Raretech_mine_rare_crystals</v>
      </c>
      <c r="E558" s="547" t="s">
        <v>5070</v>
      </c>
      <c r="F558" s="548" t="s">
        <v>6141</v>
      </c>
      <c r="G558" s="545" t="s">
        <v>2086</v>
      </c>
    </row>
    <row r="559" spans="1:7">
      <c r="A559" s="77"/>
      <c r="B559" s="545">
        <v>166</v>
      </c>
      <c r="C559" s="546" t="s">
        <v>6142</v>
      </c>
      <c r="D559" s="468" t="str">
        <f t="shared" si="14"/>
        <v>research_technology Raretech_rare_crystals</v>
      </c>
      <c r="E559" s="547" t="s">
        <v>5070</v>
      </c>
      <c r="F559" s="548" t="s">
        <v>6143</v>
      </c>
      <c r="G559" s="545" t="s">
        <v>2086</v>
      </c>
    </row>
    <row r="560" spans="1:7">
      <c r="A560" s="77"/>
      <c r="B560" s="545">
        <v>167</v>
      </c>
      <c r="C560" s="546" t="s">
        <v>6144</v>
      </c>
      <c r="D560" s="468" t="str">
        <f t="shared" si="14"/>
        <v>research_technology tech_nanite_transmutation</v>
      </c>
      <c r="E560" s="547" t="s">
        <v>5070</v>
      </c>
      <c r="F560" s="548" t="s">
        <v>6145</v>
      </c>
      <c r="G560" s="545" t="s">
        <v>2086</v>
      </c>
    </row>
    <row r="561" spans="1:7">
      <c r="A561" s="77"/>
      <c r="B561" s="545">
        <v>168</v>
      </c>
      <c r="C561" s="554" t="s">
        <v>6146</v>
      </c>
      <c r="D561" s="468" t="str">
        <f t="shared" si="14"/>
        <v>research_technology tech_ship_hull_storm_breaker_1</v>
      </c>
      <c r="E561" s="547" t="s">
        <v>5085</v>
      </c>
      <c r="F561" s="548" t="s">
        <v>6147</v>
      </c>
      <c r="G561" s="545" t="s">
        <v>2086</v>
      </c>
    </row>
    <row r="562" spans="1:7">
      <c r="A562" s="77"/>
      <c r="B562" s="545">
        <v>169</v>
      </c>
      <c r="C562" s="554" t="s">
        <v>6148</v>
      </c>
      <c r="D562" s="468" t="str">
        <f t="shared" si="14"/>
        <v>research_technology tech_ship_hull_storm_breaker_2</v>
      </c>
      <c r="E562" s="547" t="s">
        <v>5070</v>
      </c>
      <c r="F562" s="548" t="s">
        <v>6149</v>
      </c>
      <c r="G562" s="545" t="s">
        <v>2086</v>
      </c>
    </row>
    <row r="563" spans="1:7">
      <c r="A563" s="77"/>
      <c r="B563" s="545">
        <v>170</v>
      </c>
      <c r="C563" s="546" t="s">
        <v>6150</v>
      </c>
      <c r="D563" s="468" t="str">
        <f t="shared" si="14"/>
        <v>research_technology tech_repeatable_improved_armor_output</v>
      </c>
      <c r="E563" s="547" t="s">
        <v>5079</v>
      </c>
      <c r="F563" s="548" t="s">
        <v>6151</v>
      </c>
      <c r="G563" s="545" t="s">
        <v>5133</v>
      </c>
    </row>
    <row r="564" spans="1:7">
      <c r="A564" s="77"/>
      <c r="B564" s="542">
        <v>171</v>
      </c>
      <c r="C564" s="553" t="s">
        <v>6152</v>
      </c>
      <c r="D564" s="550" t="str">
        <f t="shared" si="14"/>
        <v>research_technology tech_supreme_alloy</v>
      </c>
      <c r="E564" s="551" t="s">
        <v>5070</v>
      </c>
      <c r="F564" s="552" t="s">
        <v>6153</v>
      </c>
      <c r="G564" s="542" t="s">
        <v>5247</v>
      </c>
    </row>
    <row r="565" spans="1:7">
      <c r="A565" s="77"/>
      <c r="B565" s="542">
        <v>172</v>
      </c>
      <c r="C565" s="549" t="s">
        <v>4725</v>
      </c>
      <c r="D565" s="550" t="str">
        <f t="shared" si="14"/>
        <v>research_technology tech_fe_fabricator_1</v>
      </c>
      <c r="E565" s="551" t="s">
        <v>5079</v>
      </c>
      <c r="F565" s="552" t="s">
        <v>6154</v>
      </c>
      <c r="G565" s="542" t="s">
        <v>2082</v>
      </c>
    </row>
    <row r="566" spans="1:7">
      <c r="A566" s="77"/>
      <c r="B566" s="542">
        <v>173</v>
      </c>
      <c r="C566" s="549" t="s">
        <v>4727</v>
      </c>
      <c r="D566" s="550" t="str">
        <f t="shared" si="14"/>
        <v>research_technology tech_fe_fabricator_2</v>
      </c>
      <c r="E566" s="551" t="s">
        <v>5079</v>
      </c>
      <c r="F566" s="552" t="s">
        <v>6155</v>
      </c>
      <c r="G566" s="542" t="s">
        <v>2082</v>
      </c>
    </row>
    <row r="567" spans="1:7">
      <c r="A567" s="77"/>
      <c r="B567" s="542">
        <v>174</v>
      </c>
      <c r="C567" s="549" t="s">
        <v>6156</v>
      </c>
      <c r="D567" s="550" t="str">
        <f t="shared" si="14"/>
        <v>research_technology tech_fe_mine_1</v>
      </c>
      <c r="E567" s="551" t="s">
        <v>5079</v>
      </c>
      <c r="F567" s="552" t="s">
        <v>6157</v>
      </c>
      <c r="G567" s="542" t="s">
        <v>2082</v>
      </c>
    </row>
    <row r="568" spans="1:7">
      <c r="A568" s="77"/>
      <c r="B568" s="542">
        <v>175</v>
      </c>
      <c r="C568" s="549" t="s">
        <v>4791</v>
      </c>
      <c r="D568" s="550" t="str">
        <f t="shared" si="14"/>
        <v>research_technology tech_fe_mine_2</v>
      </c>
      <c r="E568" s="551" t="s">
        <v>5079</v>
      </c>
      <c r="F568" s="552" t="s">
        <v>6158</v>
      </c>
      <c r="G568" s="542" t="s">
        <v>2082</v>
      </c>
    </row>
    <row r="569" spans="1:7">
      <c r="A569" s="77"/>
      <c r="B569" s="542">
        <v>176</v>
      </c>
      <c r="C569" s="549" t="s">
        <v>6159</v>
      </c>
      <c r="D569" s="550" t="str">
        <f t="shared" si="14"/>
        <v>research_technology tech_cosmogenesis_world</v>
      </c>
      <c r="E569" s="551" t="s">
        <v>5079</v>
      </c>
      <c r="F569" s="552" t="s">
        <v>6160</v>
      </c>
      <c r="G569" s="542" t="s">
        <v>2082</v>
      </c>
    </row>
    <row r="570" spans="1:7">
      <c r="A570" s="77"/>
      <c r="B570" s="542">
        <v>177</v>
      </c>
      <c r="C570" s="553" t="s">
        <v>6161</v>
      </c>
      <c r="D570" s="550" t="str">
        <f t="shared" si="14"/>
        <v>research_technology Crystal-Infusedtech_crystal_armor_1</v>
      </c>
      <c r="E570" s="551" t="s">
        <v>5070</v>
      </c>
      <c r="F570" s="552" t="s">
        <v>6162</v>
      </c>
      <c r="G570" s="542" t="s">
        <v>2082</v>
      </c>
    </row>
    <row r="571" spans="1:7">
      <c r="A571" s="77"/>
      <c r="B571" s="542">
        <v>178</v>
      </c>
      <c r="C571" s="553" t="s">
        <v>6163</v>
      </c>
      <c r="D571" s="550" t="str">
        <f t="shared" si="14"/>
        <v>research_technology Crystal-Forgedtech_crystal_armor_2</v>
      </c>
      <c r="E571" s="551" t="s">
        <v>5076</v>
      </c>
      <c r="F571" s="552" t="s">
        <v>6164</v>
      </c>
      <c r="G571" s="542" t="s">
        <v>2082</v>
      </c>
    </row>
    <row r="572" spans="1:7">
      <c r="A572" s="77"/>
      <c r="B572" s="542">
        <v>179</v>
      </c>
      <c r="C572" s="549" t="s">
        <v>6165</v>
      </c>
      <c r="D572" s="550" t="str">
        <f t="shared" si="14"/>
        <v>research_technology tech_asteroidal_carapace</v>
      </c>
      <c r="E572" s="551" t="s">
        <v>5073</v>
      </c>
      <c r="F572" s="552" t="s">
        <v>6166</v>
      </c>
      <c r="G572" s="542" t="s">
        <v>2082</v>
      </c>
    </row>
    <row r="573" spans="1:7">
      <c r="A573" s="77"/>
      <c r="B573" s="542">
        <v>180</v>
      </c>
      <c r="C573" s="549" t="s">
        <v>6167</v>
      </c>
      <c r="D573" s="550" t="str">
        <f t="shared" si="14"/>
        <v>research_technology tech_dragon_armor</v>
      </c>
      <c r="E573" s="551" t="s">
        <v>5079</v>
      </c>
      <c r="F573" s="552" t="s">
        <v>6168</v>
      </c>
      <c r="G573" s="542" t="s">
        <v>2082</v>
      </c>
    </row>
    <row r="574" spans="1:7">
      <c r="A574" s="77"/>
      <c r="B574" s="542">
        <v>181</v>
      </c>
      <c r="C574" s="553" t="s">
        <v>6169</v>
      </c>
      <c r="D574" s="550" t="str">
        <f t="shared" si="14"/>
        <v>research_technology tech_nanite_repair_system_synth_queen</v>
      </c>
      <c r="E574" s="551" t="s">
        <v>5079</v>
      </c>
      <c r="F574" s="552" t="s">
        <v>6170</v>
      </c>
      <c r="G574" s="542" t="s">
        <v>2082</v>
      </c>
    </row>
  </sheetData>
  <autoFilter xmlns:etc="http://www.wps.cn/officeDocument/2017/etCustomData" ref="A4:G574" etc:filterBottomFollowUsedRange="0">
    <extLst/>
  </autoFilter>
  <mergeCells count="21">
    <mergeCell ref="A1:G1"/>
    <mergeCell ref="A2:C2"/>
    <mergeCell ref="D2:G2"/>
    <mergeCell ref="A3:C3"/>
    <mergeCell ref="D3:G3"/>
    <mergeCell ref="A5:G5"/>
    <mergeCell ref="A164:G164"/>
    <mergeCell ref="A393:G393"/>
    <mergeCell ref="A6:A43"/>
    <mergeCell ref="A44:A109"/>
    <mergeCell ref="A110:A163"/>
    <mergeCell ref="A165:A196"/>
    <mergeCell ref="A197:A222"/>
    <mergeCell ref="A223:A295"/>
    <mergeCell ref="A296:A354"/>
    <mergeCell ref="A355:A368"/>
    <mergeCell ref="A369:A392"/>
    <mergeCell ref="A394:A434"/>
    <mergeCell ref="A435:A491"/>
    <mergeCell ref="A492:A539"/>
    <mergeCell ref="A540:A574"/>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2"/>
  <sheetViews>
    <sheetView workbookViewId="0">
      <selection activeCell="A33" sqref="A33:I33"/>
    </sheetView>
  </sheetViews>
  <sheetFormatPr defaultColWidth="9" defaultRowHeight="13.5"/>
  <cols>
    <col min="1" max="1" width="11.5" customWidth="1"/>
    <col min="2" max="2" width="35.5" customWidth="1"/>
    <col min="3" max="3" width="74" customWidth="1"/>
    <col min="4" max="4" width="51" customWidth="1"/>
  </cols>
  <sheetData>
    <row r="1" ht="19.5" spans="1:9">
      <c r="A1" s="404"/>
      <c r="B1" s="405" t="s">
        <v>6171</v>
      </c>
      <c r="C1" s="406"/>
      <c r="D1" s="407" t="s">
        <v>6172</v>
      </c>
      <c r="E1" s="408" t="s">
        <v>6173</v>
      </c>
      <c r="F1" s="408"/>
      <c r="G1" s="408"/>
      <c r="H1" s="408"/>
      <c r="I1" s="471"/>
    </row>
    <row r="2" ht="14.25" spans="1:9">
      <c r="A2" s="409"/>
      <c r="B2" s="410"/>
      <c r="C2" s="410"/>
      <c r="D2" s="410"/>
      <c r="E2" s="410"/>
      <c r="F2" s="410"/>
      <c r="G2" s="410"/>
      <c r="H2" s="410"/>
      <c r="I2" s="410"/>
    </row>
    <row r="3" ht="27" spans="1:9">
      <c r="A3" s="411" t="s">
        <v>6174</v>
      </c>
      <c r="B3" s="412"/>
      <c r="C3" s="412"/>
      <c r="D3" s="412"/>
      <c r="E3" s="412"/>
      <c r="F3" s="412"/>
      <c r="G3" s="412"/>
      <c r="H3" s="412"/>
      <c r="I3" s="472"/>
    </row>
    <row r="4" ht="28.5" spans="1:9">
      <c r="A4" s="413" t="s">
        <v>6175</v>
      </c>
      <c r="B4" s="414"/>
      <c r="C4" s="415" t="s">
        <v>6176</v>
      </c>
      <c r="D4" s="415"/>
      <c r="E4" s="415"/>
      <c r="F4" s="415"/>
      <c r="G4" s="415"/>
      <c r="H4" s="415"/>
      <c r="I4" s="473"/>
    </row>
    <row r="5" ht="28.5" spans="1:9">
      <c r="A5" s="416" t="s">
        <v>6177</v>
      </c>
      <c r="B5" s="417"/>
      <c r="C5" s="418" t="s">
        <v>6178</v>
      </c>
      <c r="D5" s="419"/>
      <c r="E5" s="419"/>
      <c r="F5" s="419"/>
      <c r="G5" s="419"/>
      <c r="H5" s="419"/>
      <c r="I5" s="474"/>
    </row>
    <row r="6" ht="15" spans="1:9">
      <c r="A6" s="409"/>
      <c r="B6" s="410"/>
      <c r="C6" s="410"/>
      <c r="D6" s="410"/>
      <c r="E6" s="410"/>
      <c r="F6" s="410"/>
      <c r="G6" s="410"/>
      <c r="H6" s="410"/>
      <c r="I6" s="410"/>
    </row>
    <row r="7" ht="24" spans="1:9">
      <c r="A7" s="420" t="s">
        <v>6179</v>
      </c>
      <c r="B7" s="421"/>
      <c r="C7" s="421"/>
      <c r="D7" s="421"/>
      <c r="E7" s="421"/>
      <c r="F7" s="421"/>
      <c r="G7" s="421"/>
      <c r="H7" s="421"/>
      <c r="I7" s="475"/>
    </row>
    <row r="8" ht="23.25" spans="1:9">
      <c r="A8" s="422" t="s">
        <v>5353</v>
      </c>
      <c r="B8" s="423"/>
      <c r="C8" s="424" t="s">
        <v>6180</v>
      </c>
      <c r="D8" s="424"/>
      <c r="E8" s="424"/>
      <c r="F8" s="424"/>
      <c r="G8" s="424"/>
      <c r="H8" s="424"/>
      <c r="I8" s="476"/>
    </row>
    <row r="9" ht="22.5" spans="1:9">
      <c r="A9" s="425" t="s">
        <v>6181</v>
      </c>
      <c r="B9" s="426"/>
      <c r="C9" s="427" t="s">
        <v>6182</v>
      </c>
      <c r="D9" s="427"/>
      <c r="E9" s="427"/>
      <c r="F9" s="427"/>
      <c r="G9" s="427"/>
      <c r="H9" s="427"/>
      <c r="I9" s="477"/>
    </row>
    <row r="10" ht="23.25" spans="1:9">
      <c r="A10" s="428" t="s">
        <v>369</v>
      </c>
      <c r="B10" s="429"/>
      <c r="C10" s="430" t="s">
        <v>6183</v>
      </c>
      <c r="D10" s="430"/>
      <c r="E10" s="430"/>
      <c r="F10" s="430"/>
      <c r="G10" s="430"/>
      <c r="H10" s="430"/>
      <c r="I10" s="478"/>
    </row>
    <row r="11" ht="21" spans="1:9">
      <c r="A11" s="431" t="s">
        <v>6184</v>
      </c>
      <c r="B11" s="432"/>
      <c r="C11" s="432"/>
      <c r="D11" s="432"/>
      <c r="E11" s="432"/>
      <c r="F11" s="432"/>
      <c r="G11" s="432"/>
      <c r="H11" s="432"/>
      <c r="I11" s="479"/>
    </row>
    <row r="12" ht="15" spans="1:9">
      <c r="A12" s="433" t="s">
        <v>6185</v>
      </c>
      <c r="B12" s="434"/>
      <c r="C12" s="434"/>
      <c r="D12" s="434"/>
      <c r="E12" s="434"/>
      <c r="F12" s="434"/>
      <c r="G12" s="434"/>
      <c r="H12" s="434"/>
      <c r="I12" s="480"/>
    </row>
    <row r="13" ht="15.75" spans="1:9">
      <c r="A13" s="433" t="s">
        <v>6186</v>
      </c>
      <c r="B13" s="434"/>
      <c r="C13" s="434"/>
      <c r="D13" s="434"/>
      <c r="E13" s="434"/>
      <c r="F13" s="434"/>
      <c r="G13" s="434"/>
      <c r="H13" s="434"/>
      <c r="I13" s="480"/>
    </row>
    <row r="14" ht="15" spans="1:9">
      <c r="A14" s="409"/>
      <c r="B14" s="410"/>
      <c r="C14" s="410"/>
      <c r="D14" s="410"/>
      <c r="E14" s="410"/>
      <c r="F14" s="410"/>
      <c r="G14" s="410"/>
      <c r="H14" s="410"/>
      <c r="I14" s="410"/>
    </row>
    <row r="15" ht="24" spans="1:9">
      <c r="A15" s="435" t="s">
        <v>6187</v>
      </c>
      <c r="B15" s="436"/>
      <c r="C15" s="436"/>
      <c r="D15" s="436"/>
      <c r="E15" s="436"/>
      <c r="F15" s="436"/>
      <c r="G15" s="436"/>
      <c r="H15" s="436"/>
      <c r="I15" s="481"/>
    </row>
    <row r="16" ht="23.25" spans="1:9">
      <c r="A16" s="437" t="s">
        <v>6188</v>
      </c>
      <c r="B16" s="438"/>
      <c r="C16" s="439" t="s">
        <v>6189</v>
      </c>
      <c r="D16" s="440"/>
      <c r="E16" s="440"/>
      <c r="F16" s="440"/>
      <c r="G16" s="440"/>
      <c r="H16" s="440"/>
      <c r="I16" s="482"/>
    </row>
    <row r="17" ht="22.5" spans="1:9">
      <c r="A17" s="441" t="s">
        <v>5144</v>
      </c>
      <c r="B17" s="442"/>
      <c r="C17" s="443" t="s">
        <v>6190</v>
      </c>
      <c r="D17" s="443"/>
      <c r="E17" s="443"/>
      <c r="F17" s="443"/>
      <c r="G17" s="443"/>
      <c r="H17" s="443"/>
      <c r="I17" s="483"/>
    </row>
    <row r="18" ht="22.5" spans="1:9">
      <c r="A18" s="441" t="s">
        <v>6191</v>
      </c>
      <c r="B18" s="442"/>
      <c r="C18" s="443" t="s">
        <v>6192</v>
      </c>
      <c r="D18" s="443"/>
      <c r="E18" s="443"/>
      <c r="F18" s="443"/>
      <c r="G18" s="443"/>
      <c r="H18" s="443"/>
      <c r="I18" s="483"/>
    </row>
    <row r="19" ht="22.5" spans="1:9">
      <c r="A19" s="441" t="s">
        <v>5241</v>
      </c>
      <c r="B19" s="442"/>
      <c r="C19" s="443" t="s">
        <v>6193</v>
      </c>
      <c r="D19" s="443"/>
      <c r="E19" s="443"/>
      <c r="F19" s="443"/>
      <c r="G19" s="443"/>
      <c r="H19" s="443"/>
      <c r="I19" s="483"/>
    </row>
    <row r="20" ht="22.5" spans="1:9">
      <c r="A20" s="441" t="s">
        <v>5239</v>
      </c>
      <c r="B20" s="442"/>
      <c r="C20" s="443" t="s">
        <v>6194</v>
      </c>
      <c r="D20" s="443"/>
      <c r="E20" s="443"/>
      <c r="F20" s="443"/>
      <c r="G20" s="443"/>
      <c r="H20" s="443"/>
      <c r="I20" s="483"/>
    </row>
    <row r="21" ht="22.5" spans="1:9">
      <c r="A21" s="441" t="s">
        <v>5146</v>
      </c>
      <c r="B21" s="442"/>
      <c r="C21" s="443" t="s">
        <v>6195</v>
      </c>
      <c r="D21" s="443"/>
      <c r="E21" s="443"/>
      <c r="F21" s="443"/>
      <c r="G21" s="443"/>
      <c r="H21" s="443"/>
      <c r="I21" s="483"/>
    </row>
    <row r="22" ht="22.5" spans="1:9">
      <c r="A22" s="441" t="s">
        <v>5429</v>
      </c>
      <c r="B22" s="442"/>
      <c r="C22" s="443" t="s">
        <v>6196</v>
      </c>
      <c r="D22" s="443"/>
      <c r="E22" s="443"/>
      <c r="F22" s="443"/>
      <c r="G22" s="443"/>
      <c r="H22" s="443"/>
      <c r="I22" s="483"/>
    </row>
    <row r="23" ht="22.5" spans="1:9">
      <c r="A23" s="441" t="s">
        <v>6197</v>
      </c>
      <c r="B23" s="442"/>
      <c r="C23" s="443" t="s">
        <v>6198</v>
      </c>
      <c r="D23" s="443"/>
      <c r="E23" s="443"/>
      <c r="F23" s="443"/>
      <c r="G23" s="443"/>
      <c r="H23" s="443"/>
      <c r="I23" s="483"/>
    </row>
    <row r="24" ht="22.5" spans="1:9">
      <c r="A24" s="441" t="s">
        <v>5597</v>
      </c>
      <c r="B24" s="442"/>
      <c r="C24" s="443" t="s">
        <v>6199</v>
      </c>
      <c r="D24" s="443"/>
      <c r="E24" s="443"/>
      <c r="F24" s="443"/>
      <c r="G24" s="443"/>
      <c r="H24" s="443"/>
      <c r="I24" s="483"/>
    </row>
    <row r="25" ht="22.5" spans="1:9">
      <c r="A25" s="441" t="s">
        <v>5431</v>
      </c>
      <c r="B25" s="442"/>
      <c r="C25" s="443" t="s">
        <v>6200</v>
      </c>
      <c r="D25" s="443"/>
      <c r="E25" s="443"/>
      <c r="F25" s="443"/>
      <c r="G25" s="443"/>
      <c r="H25" s="443"/>
      <c r="I25" s="483"/>
    </row>
    <row r="26" ht="22.5" spans="1:9">
      <c r="A26" s="441" t="s">
        <v>6201</v>
      </c>
      <c r="B26" s="442"/>
      <c r="C26" s="443" t="s">
        <v>6202</v>
      </c>
      <c r="D26" s="443"/>
      <c r="E26" s="443"/>
      <c r="F26" s="443"/>
      <c r="G26" s="443"/>
      <c r="H26" s="443"/>
      <c r="I26" s="483"/>
    </row>
    <row r="27" ht="22.5" spans="1:9">
      <c r="A27" s="441" t="s">
        <v>6203</v>
      </c>
      <c r="B27" s="442"/>
      <c r="C27" s="443" t="s">
        <v>6204</v>
      </c>
      <c r="D27" s="443"/>
      <c r="E27" s="443"/>
      <c r="F27" s="443"/>
      <c r="G27" s="443"/>
      <c r="H27" s="443"/>
      <c r="I27" s="483"/>
    </row>
    <row r="28" ht="22.5" spans="1:9">
      <c r="A28" s="441" t="s">
        <v>5978</v>
      </c>
      <c r="B28" s="442"/>
      <c r="C28" s="443" t="s">
        <v>6205</v>
      </c>
      <c r="D28" s="443"/>
      <c r="E28" s="443"/>
      <c r="F28" s="443"/>
      <c r="G28" s="443"/>
      <c r="H28" s="443"/>
      <c r="I28" s="483"/>
    </row>
    <row r="29" ht="20.25" spans="1:9">
      <c r="A29" s="444" t="s">
        <v>6206</v>
      </c>
      <c r="B29" s="445"/>
      <c r="C29" s="443" t="s">
        <v>6207</v>
      </c>
      <c r="D29" s="443"/>
      <c r="E29" s="443"/>
      <c r="F29" s="443"/>
      <c r="G29" s="443"/>
      <c r="H29" s="443"/>
      <c r="I29" s="483"/>
    </row>
    <row r="30" ht="20.25" spans="1:9">
      <c r="A30" s="444"/>
      <c r="B30" s="445" t="s">
        <v>5237</v>
      </c>
      <c r="C30" s="443" t="s">
        <v>6208</v>
      </c>
      <c r="D30" s="443"/>
      <c r="E30" s="443"/>
      <c r="F30" s="443"/>
      <c r="G30" s="443"/>
      <c r="H30" s="443"/>
      <c r="I30" s="483"/>
    </row>
    <row r="31" ht="20.25" spans="1:9">
      <c r="A31" s="444"/>
      <c r="B31" s="445" t="s">
        <v>6209</v>
      </c>
      <c r="C31" s="443" t="s">
        <v>6210</v>
      </c>
      <c r="D31" s="443"/>
      <c r="E31" s="443"/>
      <c r="F31" s="443"/>
      <c r="G31" s="443"/>
      <c r="H31" s="443"/>
      <c r="I31" s="483"/>
    </row>
    <row r="32" ht="20.25" spans="1:9">
      <c r="A32" s="444"/>
      <c r="B32" s="445" t="s">
        <v>6211</v>
      </c>
      <c r="C32" s="443" t="s">
        <v>6212</v>
      </c>
      <c r="D32" s="443"/>
      <c r="E32" s="443"/>
      <c r="F32" s="443"/>
      <c r="G32" s="443"/>
      <c r="H32" s="443"/>
      <c r="I32" s="483"/>
    </row>
    <row r="33" ht="20.25" spans="1:9">
      <c r="A33" s="446" t="s">
        <v>6213</v>
      </c>
      <c r="B33" s="447"/>
      <c r="C33" s="447"/>
      <c r="D33" s="447"/>
      <c r="E33" s="447"/>
      <c r="F33" s="447"/>
      <c r="G33" s="447"/>
      <c r="H33" s="447"/>
      <c r="I33" s="484"/>
    </row>
    <row r="34" ht="14.25" spans="1:9">
      <c r="A34" s="448" t="s">
        <v>6214</v>
      </c>
      <c r="B34" s="449"/>
      <c r="C34" s="449"/>
      <c r="D34" s="449"/>
      <c r="E34" s="449"/>
      <c r="F34" s="449"/>
      <c r="G34" s="449"/>
      <c r="H34" s="449"/>
      <c r="I34" s="485"/>
    </row>
    <row r="35" ht="15.75" spans="1:9">
      <c r="A35" s="450" t="s">
        <v>6215</v>
      </c>
      <c r="B35" s="451" t="s">
        <v>6216</v>
      </c>
      <c r="C35" s="452" t="s">
        <v>6217</v>
      </c>
      <c r="D35" s="452"/>
      <c r="E35" s="452"/>
      <c r="F35" s="452"/>
      <c r="G35" s="452"/>
      <c r="H35" s="452"/>
      <c r="I35" s="486"/>
    </row>
    <row r="36" ht="15.75" spans="1:9">
      <c r="A36" s="453" t="s">
        <v>6218</v>
      </c>
      <c r="B36" s="454" t="s">
        <v>6219</v>
      </c>
      <c r="C36" s="455" t="s">
        <v>6220</v>
      </c>
      <c r="D36" s="455"/>
      <c r="E36" s="455"/>
      <c r="F36" s="455"/>
      <c r="G36" s="455"/>
      <c r="H36" s="455"/>
      <c r="I36" s="487"/>
    </row>
    <row r="37" ht="15.75" spans="1:9">
      <c r="A37" s="453" t="s">
        <v>6221</v>
      </c>
      <c r="B37" s="454" t="s">
        <v>6222</v>
      </c>
      <c r="C37" s="455" t="s">
        <v>6223</v>
      </c>
      <c r="D37" s="455"/>
      <c r="E37" s="455"/>
      <c r="F37" s="455"/>
      <c r="G37" s="455"/>
      <c r="H37" s="455"/>
      <c r="I37" s="487"/>
    </row>
    <row r="38" ht="36.75" spans="1:9">
      <c r="A38" s="456"/>
      <c r="B38" s="457" t="s">
        <v>6224</v>
      </c>
      <c r="C38" s="458" t="s">
        <v>6225</v>
      </c>
      <c r="D38" s="459" t="s">
        <v>6226</v>
      </c>
      <c r="E38" s="459"/>
      <c r="F38" s="459"/>
      <c r="G38" s="459"/>
      <c r="H38" s="459"/>
      <c r="I38" s="488"/>
    </row>
    <row r="39" ht="14.25" spans="1:9">
      <c r="A39" s="409"/>
      <c r="B39" s="410"/>
      <c r="C39" s="410"/>
      <c r="D39" s="410"/>
      <c r="E39" s="410"/>
      <c r="F39" s="410"/>
      <c r="G39" s="410"/>
      <c r="H39" s="410"/>
      <c r="I39" s="410"/>
    </row>
    <row r="40" ht="31.5" spans="1:9">
      <c r="A40" s="460" t="s">
        <v>6227</v>
      </c>
      <c r="B40" s="460"/>
      <c r="C40" s="460"/>
      <c r="D40" s="460"/>
      <c r="E40" s="410"/>
      <c r="F40" s="410"/>
      <c r="G40" s="410"/>
      <c r="H40" s="410"/>
      <c r="I40" s="410"/>
    </row>
    <row r="41" ht="25.5" spans="1:9">
      <c r="A41" s="461" t="s">
        <v>6228</v>
      </c>
      <c r="B41" s="461"/>
      <c r="C41" s="461" t="s">
        <v>6229</v>
      </c>
      <c r="D41" s="461" t="s">
        <v>566</v>
      </c>
      <c r="E41" s="410"/>
      <c r="F41" s="410"/>
      <c r="G41" s="410"/>
      <c r="H41" s="410"/>
      <c r="I41" s="410"/>
    </row>
    <row r="42" ht="20" customHeight="1" spans="1:9">
      <c r="A42" s="462" t="s">
        <v>6230</v>
      </c>
      <c r="B42" s="463" t="s">
        <v>5353</v>
      </c>
      <c r="C42" s="463" t="s">
        <v>6231</v>
      </c>
      <c r="D42" s="463" t="s">
        <v>6232</v>
      </c>
      <c r="E42" s="410"/>
      <c r="F42" s="410"/>
      <c r="G42" s="410"/>
      <c r="H42" s="410"/>
      <c r="I42" s="410"/>
    </row>
    <row r="43" ht="20" customHeight="1" spans="1:9">
      <c r="A43" s="464"/>
      <c r="B43" s="463" t="s">
        <v>6233</v>
      </c>
      <c r="C43" s="463" t="s">
        <v>6234</v>
      </c>
      <c r="D43" s="463" t="s">
        <v>6235</v>
      </c>
      <c r="E43" s="410"/>
      <c r="F43" s="410"/>
      <c r="G43" s="410"/>
      <c r="H43" s="410"/>
      <c r="I43" s="410"/>
    </row>
    <row r="44" ht="20" customHeight="1" spans="1:9">
      <c r="A44" s="464"/>
      <c r="B44" s="463" t="s">
        <v>6236</v>
      </c>
      <c r="C44" s="463" t="s">
        <v>6237</v>
      </c>
      <c r="D44" s="463" t="s">
        <v>6238</v>
      </c>
      <c r="E44" s="410"/>
      <c r="F44" s="410"/>
      <c r="G44" s="410"/>
      <c r="H44" s="410"/>
      <c r="I44" s="410"/>
    </row>
    <row r="45" ht="20" customHeight="1" spans="1:9">
      <c r="A45" s="465" t="s">
        <v>6181</v>
      </c>
      <c r="B45" s="466" t="s">
        <v>6239</v>
      </c>
      <c r="C45" s="466" t="s">
        <v>6240</v>
      </c>
      <c r="D45" s="466" t="s">
        <v>6241</v>
      </c>
      <c r="E45" s="410"/>
      <c r="F45" s="410"/>
      <c r="G45" s="410"/>
      <c r="H45" s="410"/>
      <c r="I45" s="410"/>
    </row>
    <row r="46" ht="20" customHeight="1" spans="1:9">
      <c r="A46" s="465"/>
      <c r="B46" s="466" t="s">
        <v>6181</v>
      </c>
      <c r="C46" s="466" t="s">
        <v>6242</v>
      </c>
      <c r="D46" s="466" t="s">
        <v>6243</v>
      </c>
      <c r="E46" s="410"/>
      <c r="F46" s="410"/>
      <c r="G46" s="410"/>
      <c r="H46" s="410"/>
      <c r="I46" s="410"/>
    </row>
    <row r="47" ht="20" customHeight="1" spans="1:9">
      <c r="A47" s="465"/>
      <c r="B47" s="466" t="s">
        <v>6244</v>
      </c>
      <c r="C47" s="466" t="s">
        <v>6245</v>
      </c>
      <c r="D47" s="466" t="s">
        <v>6246</v>
      </c>
      <c r="E47" s="410"/>
      <c r="F47" s="410"/>
      <c r="G47" s="410"/>
      <c r="H47" s="410"/>
      <c r="I47" s="410"/>
    </row>
    <row r="48" ht="20" customHeight="1" spans="1:9">
      <c r="A48" s="465"/>
      <c r="B48" s="466" t="s">
        <v>6247</v>
      </c>
      <c r="C48" s="466" t="s">
        <v>6248</v>
      </c>
      <c r="D48" s="466" t="s">
        <v>6249</v>
      </c>
      <c r="E48" s="410"/>
      <c r="F48" s="410"/>
      <c r="G48" s="410"/>
      <c r="H48" s="410"/>
      <c r="I48" s="410"/>
    </row>
    <row r="49" ht="20" customHeight="1" spans="1:9">
      <c r="A49" s="465"/>
      <c r="B49" s="466" t="s">
        <v>6250</v>
      </c>
      <c r="C49" s="466" t="s">
        <v>6251</v>
      </c>
      <c r="D49" s="466" t="s">
        <v>6252</v>
      </c>
      <c r="E49" s="410"/>
      <c r="F49" s="410"/>
      <c r="G49" s="410"/>
      <c r="H49" s="410"/>
      <c r="I49" s="410"/>
    </row>
    <row r="50" ht="20" customHeight="1" spans="1:9">
      <c r="A50" s="465"/>
      <c r="B50" s="466" t="s">
        <v>369</v>
      </c>
      <c r="C50" s="466" t="s">
        <v>6253</v>
      </c>
      <c r="D50" s="466" t="s">
        <v>6254</v>
      </c>
      <c r="E50" s="410"/>
      <c r="F50" s="410"/>
      <c r="G50" s="410"/>
      <c r="H50" s="410"/>
      <c r="I50" s="410"/>
    </row>
    <row r="51" ht="20" customHeight="1" spans="1:9">
      <c r="A51" s="467" t="s">
        <v>4290</v>
      </c>
      <c r="B51" s="468" t="s">
        <v>6255</v>
      </c>
      <c r="C51" s="468" t="s">
        <v>6256</v>
      </c>
      <c r="D51" s="468" t="s">
        <v>6257</v>
      </c>
      <c r="E51" s="410"/>
      <c r="F51" s="410"/>
      <c r="G51" s="410"/>
      <c r="H51" s="410"/>
      <c r="I51" s="410"/>
    </row>
    <row r="52" ht="20" customHeight="1" spans="1:9">
      <c r="A52" s="467"/>
      <c r="B52" s="468" t="s">
        <v>6258</v>
      </c>
      <c r="C52" s="468" t="s">
        <v>6259</v>
      </c>
      <c r="D52" s="468" t="s">
        <v>6260</v>
      </c>
      <c r="E52" s="410"/>
      <c r="F52" s="410"/>
      <c r="G52" s="410"/>
      <c r="H52" s="410"/>
      <c r="I52" s="410"/>
    </row>
    <row r="53" ht="20" customHeight="1" spans="1:9">
      <c r="A53" s="467"/>
      <c r="B53" s="468" t="s">
        <v>6261</v>
      </c>
      <c r="C53" s="468" t="s">
        <v>6262</v>
      </c>
      <c r="D53" s="468" t="s">
        <v>6263</v>
      </c>
      <c r="E53" s="410"/>
      <c r="F53" s="410"/>
      <c r="G53" s="410"/>
      <c r="H53" s="410"/>
      <c r="I53" s="410"/>
    </row>
    <row r="54" ht="20" customHeight="1" spans="1:9">
      <c r="A54" s="467"/>
      <c r="B54" s="468" t="s">
        <v>6264</v>
      </c>
      <c r="C54" s="468" t="s">
        <v>6265</v>
      </c>
      <c r="D54" s="468" t="s">
        <v>6266</v>
      </c>
      <c r="E54" s="410"/>
      <c r="F54" s="410"/>
      <c r="G54" s="410"/>
      <c r="H54" s="410"/>
      <c r="I54" s="410"/>
    </row>
    <row r="55" ht="20" customHeight="1" spans="1:9">
      <c r="A55" s="467"/>
      <c r="B55" s="468" t="s">
        <v>6267</v>
      </c>
      <c r="C55" s="468" t="s">
        <v>6268</v>
      </c>
      <c r="D55" s="468" t="s">
        <v>6269</v>
      </c>
      <c r="E55" s="410"/>
      <c r="F55" s="410"/>
      <c r="G55" s="410"/>
      <c r="H55" s="410"/>
      <c r="I55" s="410"/>
    </row>
    <row r="56" ht="20" customHeight="1" spans="1:9">
      <c r="A56" s="467"/>
      <c r="B56" s="468" t="s">
        <v>6270</v>
      </c>
      <c r="C56" s="468" t="s">
        <v>6271</v>
      </c>
      <c r="D56" s="468" t="s">
        <v>6272</v>
      </c>
      <c r="E56" s="410"/>
      <c r="F56" s="410"/>
      <c r="G56" s="410"/>
      <c r="H56" s="410"/>
      <c r="I56" s="410"/>
    </row>
    <row r="57" ht="20" customHeight="1" spans="1:9">
      <c r="A57" s="469" t="s">
        <v>5144</v>
      </c>
      <c r="B57" s="470" t="s">
        <v>6273</v>
      </c>
      <c r="C57" s="470" t="s">
        <v>6274</v>
      </c>
      <c r="D57" s="470" t="s">
        <v>6275</v>
      </c>
      <c r="E57" s="410"/>
      <c r="F57" s="410"/>
      <c r="G57" s="410"/>
      <c r="H57" s="410"/>
      <c r="I57" s="410"/>
    </row>
    <row r="58" ht="20" customHeight="1" spans="1:9">
      <c r="A58" s="469"/>
      <c r="B58" s="470" t="s">
        <v>6276</v>
      </c>
      <c r="C58" s="470" t="s">
        <v>6277</v>
      </c>
      <c r="D58" s="470" t="s">
        <v>6278</v>
      </c>
      <c r="E58" s="410"/>
      <c r="F58" s="410"/>
      <c r="G58" s="410"/>
      <c r="H58" s="410"/>
      <c r="I58" s="410"/>
    </row>
    <row r="59" ht="20" customHeight="1" spans="1:9">
      <c r="A59" s="469"/>
      <c r="B59" s="470" t="s">
        <v>6279</v>
      </c>
      <c r="C59" s="470" t="s">
        <v>6280</v>
      </c>
      <c r="D59" s="470" t="s">
        <v>6281</v>
      </c>
      <c r="E59" s="410"/>
      <c r="F59" s="410"/>
      <c r="G59" s="410"/>
      <c r="H59" s="410"/>
      <c r="I59" s="410"/>
    </row>
    <row r="60" ht="20" customHeight="1" spans="1:9">
      <c r="A60" s="469"/>
      <c r="B60" s="470" t="s">
        <v>6279</v>
      </c>
      <c r="C60" s="470" t="s">
        <v>6282</v>
      </c>
      <c r="D60" s="470" t="s">
        <v>6283</v>
      </c>
      <c r="E60" s="410"/>
      <c r="F60" s="410"/>
      <c r="G60" s="410"/>
      <c r="H60" s="410"/>
      <c r="I60" s="410"/>
    </row>
    <row r="61" ht="20" customHeight="1" spans="1:9">
      <c r="A61" s="469"/>
      <c r="B61" s="470" t="s">
        <v>6279</v>
      </c>
      <c r="C61" s="470" t="s">
        <v>6284</v>
      </c>
      <c r="D61" s="470" t="s">
        <v>6285</v>
      </c>
      <c r="E61" s="410"/>
      <c r="F61" s="410"/>
      <c r="G61" s="410"/>
      <c r="H61" s="410"/>
      <c r="I61" s="410"/>
    </row>
    <row r="62" ht="20" customHeight="1" spans="1:9">
      <c r="A62" s="469"/>
      <c r="B62" s="470" t="s">
        <v>5144</v>
      </c>
      <c r="C62" s="470" t="s">
        <v>6286</v>
      </c>
      <c r="D62" s="470" t="s">
        <v>6287</v>
      </c>
      <c r="E62" s="410"/>
      <c r="F62" s="410"/>
      <c r="G62" s="410"/>
      <c r="H62" s="410"/>
      <c r="I62" s="410"/>
    </row>
    <row r="63" ht="20" customHeight="1" spans="1:9">
      <c r="A63" s="469"/>
      <c r="B63" s="470" t="s">
        <v>6288</v>
      </c>
      <c r="C63" s="470" t="s">
        <v>6289</v>
      </c>
      <c r="D63" s="470" t="s">
        <v>6290</v>
      </c>
      <c r="E63" s="410"/>
      <c r="F63" s="410"/>
      <c r="G63" s="410"/>
      <c r="H63" s="410"/>
      <c r="I63" s="410"/>
    </row>
    <row r="64" ht="20" customHeight="1" spans="1:9">
      <c r="A64" s="469"/>
      <c r="B64" s="470" t="s">
        <v>6291</v>
      </c>
      <c r="C64" s="470" t="s">
        <v>6292</v>
      </c>
      <c r="D64" s="470" t="s">
        <v>6293</v>
      </c>
      <c r="E64" s="410"/>
      <c r="F64" s="410"/>
      <c r="G64" s="410"/>
      <c r="H64" s="410"/>
      <c r="I64" s="410"/>
    </row>
    <row r="65" ht="20" customHeight="1" spans="1:9">
      <c r="A65" s="469"/>
      <c r="B65" s="470" t="s">
        <v>6294</v>
      </c>
      <c r="C65" s="470" t="s">
        <v>6295</v>
      </c>
      <c r="D65" s="470" t="s">
        <v>6296</v>
      </c>
      <c r="E65" s="410"/>
      <c r="F65" s="410"/>
      <c r="G65" s="410"/>
      <c r="H65" s="410"/>
      <c r="I65" s="410"/>
    </row>
    <row r="66" ht="20" customHeight="1" spans="1:9">
      <c r="A66" s="469"/>
      <c r="B66" s="470" t="s">
        <v>6191</v>
      </c>
      <c r="C66" s="470" t="s">
        <v>6297</v>
      </c>
      <c r="D66" s="470" t="s">
        <v>6298</v>
      </c>
      <c r="E66" s="410"/>
      <c r="F66" s="410"/>
      <c r="G66" s="410"/>
      <c r="H66" s="410"/>
      <c r="I66" s="410"/>
    </row>
    <row r="67" ht="20" customHeight="1" spans="1:9">
      <c r="A67" s="469"/>
      <c r="B67" s="470" t="s">
        <v>6299</v>
      </c>
      <c r="C67" s="470" t="s">
        <v>6300</v>
      </c>
      <c r="D67" s="470" t="s">
        <v>6301</v>
      </c>
      <c r="E67" s="410"/>
      <c r="F67" s="410"/>
      <c r="G67" s="410"/>
      <c r="H67" s="410"/>
      <c r="I67" s="410"/>
    </row>
    <row r="68" ht="20" customHeight="1" spans="1:9">
      <c r="A68" s="489" t="s">
        <v>5241</v>
      </c>
      <c r="B68" s="490" t="s">
        <v>6302</v>
      </c>
      <c r="C68" s="490" t="s">
        <v>6303</v>
      </c>
      <c r="D68" s="490" t="s">
        <v>6304</v>
      </c>
      <c r="E68" s="410"/>
      <c r="F68" s="410"/>
      <c r="G68" s="410"/>
      <c r="H68" s="410"/>
      <c r="I68" s="410"/>
    </row>
    <row r="69" ht="20" customHeight="1" spans="1:9">
      <c r="A69" s="489"/>
      <c r="B69" s="490" t="s">
        <v>6305</v>
      </c>
      <c r="C69" s="490" t="s">
        <v>6306</v>
      </c>
      <c r="D69" s="490" t="s">
        <v>6307</v>
      </c>
      <c r="E69" s="410"/>
      <c r="F69" s="410"/>
      <c r="G69" s="410"/>
      <c r="H69" s="410"/>
      <c r="I69" s="410"/>
    </row>
    <row r="70" ht="20" customHeight="1" spans="1:9">
      <c r="A70" s="489"/>
      <c r="B70" s="490" t="s">
        <v>6308</v>
      </c>
      <c r="C70" s="490" t="s">
        <v>6306</v>
      </c>
      <c r="D70" s="490" t="s">
        <v>6307</v>
      </c>
      <c r="E70" s="410"/>
      <c r="F70" s="410"/>
      <c r="G70" s="410"/>
      <c r="H70" s="410"/>
      <c r="I70" s="410"/>
    </row>
    <row r="71" ht="20" customHeight="1" spans="1:9">
      <c r="A71" s="489"/>
      <c r="B71" s="490" t="s">
        <v>6309</v>
      </c>
      <c r="C71" s="490" t="s">
        <v>6310</v>
      </c>
      <c r="D71" s="490" t="s">
        <v>6311</v>
      </c>
      <c r="E71" s="410"/>
      <c r="F71" s="410"/>
      <c r="G71" s="410"/>
      <c r="H71" s="410"/>
      <c r="I71" s="410"/>
    </row>
    <row r="72" ht="20" customHeight="1" spans="1:9">
      <c r="A72" s="489"/>
      <c r="B72" s="490" t="s">
        <v>5241</v>
      </c>
      <c r="C72" s="490" t="s">
        <v>6312</v>
      </c>
      <c r="D72" s="490" t="s">
        <v>6313</v>
      </c>
      <c r="E72" s="410"/>
      <c r="F72" s="410"/>
      <c r="G72" s="410"/>
      <c r="H72" s="410"/>
      <c r="I72" s="410"/>
    </row>
    <row r="73" ht="20" customHeight="1" spans="1:9">
      <c r="A73" s="489"/>
      <c r="B73" s="490" t="s">
        <v>6314</v>
      </c>
      <c r="C73" s="490" t="s">
        <v>6315</v>
      </c>
      <c r="D73" s="490" t="s">
        <v>6316</v>
      </c>
      <c r="E73" s="410"/>
      <c r="F73" s="410"/>
      <c r="G73" s="410"/>
      <c r="H73" s="410"/>
      <c r="I73" s="410"/>
    </row>
    <row r="74" ht="20" customHeight="1" spans="1:9">
      <c r="A74" s="489"/>
      <c r="B74" s="490" t="s">
        <v>6317</v>
      </c>
      <c r="C74" s="490" t="s">
        <v>6318</v>
      </c>
      <c r="D74" s="490" t="s">
        <v>6319</v>
      </c>
      <c r="E74" s="410"/>
      <c r="F74" s="410"/>
      <c r="G74" s="410"/>
      <c r="H74" s="410"/>
      <c r="I74" s="410"/>
    </row>
    <row r="75" ht="20" customHeight="1" spans="1:9">
      <c r="A75" s="489"/>
      <c r="B75" s="490" t="s">
        <v>6320</v>
      </c>
      <c r="C75" s="490" t="s">
        <v>6321</v>
      </c>
      <c r="D75" s="490" t="s">
        <v>6322</v>
      </c>
      <c r="E75" s="410"/>
      <c r="F75" s="410"/>
      <c r="G75" s="410"/>
      <c r="H75" s="410"/>
      <c r="I75" s="410"/>
    </row>
    <row r="76" ht="20" customHeight="1" spans="1:9">
      <c r="A76" s="491" t="s">
        <v>5239</v>
      </c>
      <c r="B76" s="492" t="s">
        <v>6323</v>
      </c>
      <c r="C76" s="492" t="s">
        <v>6324</v>
      </c>
      <c r="D76" s="492" t="s">
        <v>6325</v>
      </c>
      <c r="E76" s="410"/>
      <c r="F76" s="410"/>
      <c r="G76" s="410"/>
      <c r="H76" s="410"/>
      <c r="I76" s="410"/>
    </row>
    <row r="77" ht="20" customHeight="1" spans="1:9">
      <c r="A77" s="491"/>
      <c r="B77" s="492" t="s">
        <v>6326</v>
      </c>
      <c r="C77" s="492" t="s">
        <v>6327</v>
      </c>
      <c r="D77" s="492" t="s">
        <v>6328</v>
      </c>
      <c r="E77" s="410"/>
      <c r="F77" s="410"/>
      <c r="G77" s="410"/>
      <c r="H77" s="410"/>
      <c r="I77" s="410"/>
    </row>
    <row r="78" ht="20" customHeight="1" spans="1:9">
      <c r="A78" s="491"/>
      <c r="B78" s="492" t="s">
        <v>6329</v>
      </c>
      <c r="C78" s="492" t="s">
        <v>6330</v>
      </c>
      <c r="D78" s="492" t="s">
        <v>6331</v>
      </c>
      <c r="E78" s="410"/>
      <c r="F78" s="410"/>
      <c r="G78" s="410"/>
      <c r="H78" s="410"/>
      <c r="I78" s="410"/>
    </row>
    <row r="79" ht="20" customHeight="1" spans="1:9">
      <c r="A79" s="491"/>
      <c r="B79" s="492" t="s">
        <v>5239</v>
      </c>
      <c r="C79" s="492" t="s">
        <v>6332</v>
      </c>
      <c r="D79" s="492" t="s">
        <v>6333</v>
      </c>
      <c r="E79" s="410"/>
      <c r="F79" s="410"/>
      <c r="G79" s="410"/>
      <c r="H79" s="410"/>
      <c r="I79" s="410"/>
    </row>
    <row r="80" ht="20" customHeight="1" spans="1:9">
      <c r="A80" s="491"/>
      <c r="B80" s="492" t="s">
        <v>6334</v>
      </c>
      <c r="C80" s="492" t="s">
        <v>6335</v>
      </c>
      <c r="D80" s="492" t="s">
        <v>6336</v>
      </c>
      <c r="E80" s="410"/>
      <c r="F80" s="410"/>
      <c r="G80" s="410"/>
      <c r="H80" s="410"/>
      <c r="I80" s="410"/>
    </row>
    <row r="81" ht="20" customHeight="1" spans="1:9">
      <c r="A81" s="491"/>
      <c r="B81" s="492" t="s">
        <v>6337</v>
      </c>
      <c r="C81" s="492" t="s">
        <v>6338</v>
      </c>
      <c r="D81" s="492" t="s">
        <v>6339</v>
      </c>
      <c r="E81" s="410"/>
      <c r="F81" s="410"/>
      <c r="G81" s="410"/>
      <c r="H81" s="410"/>
      <c r="I81" s="410"/>
    </row>
    <row r="82" ht="20" customHeight="1" spans="1:9">
      <c r="A82" s="491"/>
      <c r="B82" s="492" t="s">
        <v>6340</v>
      </c>
      <c r="C82" s="492" t="s">
        <v>6341</v>
      </c>
      <c r="D82" s="492" t="s">
        <v>6342</v>
      </c>
      <c r="E82" s="410"/>
      <c r="F82" s="410"/>
      <c r="G82" s="410"/>
      <c r="H82" s="410"/>
      <c r="I82" s="410"/>
    </row>
    <row r="83" ht="20" customHeight="1" spans="1:9">
      <c r="A83" s="493" t="s">
        <v>5146</v>
      </c>
      <c r="B83" s="494" t="s">
        <v>6343</v>
      </c>
      <c r="C83" s="494" t="s">
        <v>6344</v>
      </c>
      <c r="D83" s="494" t="s">
        <v>6345</v>
      </c>
      <c r="E83" s="410"/>
      <c r="F83" s="410"/>
      <c r="G83" s="410"/>
      <c r="H83" s="410"/>
      <c r="I83" s="410"/>
    </row>
    <row r="84" ht="20" customHeight="1" spans="1:9">
      <c r="A84" s="493"/>
      <c r="B84" s="494" t="s">
        <v>6346</v>
      </c>
      <c r="C84" s="494" t="s">
        <v>6347</v>
      </c>
      <c r="D84" s="494" t="s">
        <v>6348</v>
      </c>
      <c r="E84" s="410"/>
      <c r="F84" s="410"/>
      <c r="G84" s="410"/>
      <c r="H84" s="410"/>
      <c r="I84" s="410"/>
    </row>
    <row r="85" ht="20" customHeight="1" spans="1:9">
      <c r="A85" s="493"/>
      <c r="B85" s="494" t="s">
        <v>6349</v>
      </c>
      <c r="C85" s="494" t="s">
        <v>6350</v>
      </c>
      <c r="D85" s="494" t="s">
        <v>6351</v>
      </c>
      <c r="E85" s="410"/>
      <c r="F85" s="410"/>
      <c r="G85" s="410"/>
      <c r="H85" s="410"/>
      <c r="I85" s="410"/>
    </row>
    <row r="86" ht="20" customHeight="1" spans="1:9">
      <c r="A86" s="493"/>
      <c r="B86" s="494" t="s">
        <v>6352</v>
      </c>
      <c r="C86" s="494" t="s">
        <v>6353</v>
      </c>
      <c r="D86" s="494" t="s">
        <v>6354</v>
      </c>
      <c r="E86" s="410"/>
      <c r="F86" s="410"/>
      <c r="G86" s="410"/>
      <c r="H86" s="410"/>
      <c r="I86" s="410"/>
    </row>
    <row r="87" ht="20" customHeight="1" spans="1:9">
      <c r="A87" s="493"/>
      <c r="B87" s="494" t="s">
        <v>5146</v>
      </c>
      <c r="C87" s="494" t="s">
        <v>6355</v>
      </c>
      <c r="D87" s="494" t="s">
        <v>6356</v>
      </c>
      <c r="E87" s="410"/>
      <c r="F87" s="410"/>
      <c r="G87" s="410"/>
      <c r="H87" s="410"/>
      <c r="I87" s="410"/>
    </row>
    <row r="88" ht="20" customHeight="1" spans="1:9">
      <c r="A88" s="493"/>
      <c r="B88" s="494" t="s">
        <v>6357</v>
      </c>
      <c r="C88" s="494" t="s">
        <v>6358</v>
      </c>
      <c r="D88" s="494" t="s">
        <v>6359</v>
      </c>
      <c r="E88" s="410"/>
      <c r="F88" s="410"/>
      <c r="G88" s="410"/>
      <c r="H88" s="410"/>
      <c r="I88" s="410"/>
    </row>
    <row r="89" ht="20" customHeight="1" spans="1:9">
      <c r="A89" s="493"/>
      <c r="B89" s="494" t="s">
        <v>6360</v>
      </c>
      <c r="C89" s="494" t="s">
        <v>6361</v>
      </c>
      <c r="D89" s="494" t="s">
        <v>6362</v>
      </c>
      <c r="E89" s="410"/>
      <c r="F89" s="410"/>
      <c r="G89" s="410"/>
      <c r="H89" s="410"/>
      <c r="I89" s="410"/>
    </row>
    <row r="90" ht="20" customHeight="1" spans="1:9">
      <c r="A90" s="493"/>
      <c r="B90" s="494" t="s">
        <v>6363</v>
      </c>
      <c r="C90" s="494" t="s">
        <v>6364</v>
      </c>
      <c r="D90" s="494" t="s">
        <v>6365</v>
      </c>
      <c r="E90" s="410"/>
      <c r="F90" s="410"/>
      <c r="G90" s="410"/>
      <c r="H90" s="410"/>
      <c r="I90" s="410"/>
    </row>
    <row r="91" ht="20" customHeight="1" spans="1:9">
      <c r="A91" s="495" t="s">
        <v>5429</v>
      </c>
      <c r="B91" s="496" t="s">
        <v>6366</v>
      </c>
      <c r="C91" s="496" t="s">
        <v>6367</v>
      </c>
      <c r="D91" s="496" t="s">
        <v>6368</v>
      </c>
      <c r="E91" s="410"/>
      <c r="F91" s="410"/>
      <c r="G91" s="410"/>
      <c r="H91" s="410"/>
      <c r="I91" s="410"/>
    </row>
    <row r="92" ht="20" customHeight="1" spans="1:9">
      <c r="A92" s="495"/>
      <c r="B92" s="496" t="s">
        <v>6369</v>
      </c>
      <c r="C92" s="496" t="s">
        <v>6370</v>
      </c>
      <c r="D92" s="496" t="s">
        <v>6371</v>
      </c>
      <c r="E92" s="410"/>
      <c r="F92" s="410"/>
      <c r="G92" s="410"/>
      <c r="H92" s="410"/>
      <c r="I92" s="410"/>
    </row>
    <row r="93" ht="20" customHeight="1" spans="1:9">
      <c r="A93" s="495"/>
      <c r="B93" s="496" t="s">
        <v>6372</v>
      </c>
      <c r="C93" s="496" t="s">
        <v>6373</v>
      </c>
      <c r="D93" s="496" t="s">
        <v>6374</v>
      </c>
      <c r="E93" s="410"/>
      <c r="F93" s="410"/>
      <c r="G93" s="410"/>
      <c r="H93" s="410"/>
      <c r="I93" s="410"/>
    </row>
    <row r="94" ht="20" customHeight="1" spans="1:9">
      <c r="A94" s="495"/>
      <c r="B94" s="496" t="s">
        <v>5429</v>
      </c>
      <c r="C94" s="496" t="s">
        <v>6375</v>
      </c>
      <c r="D94" s="496" t="s">
        <v>6376</v>
      </c>
      <c r="E94" s="410"/>
      <c r="F94" s="410"/>
      <c r="G94" s="410"/>
      <c r="H94" s="410"/>
      <c r="I94" s="410"/>
    </row>
    <row r="95" ht="20" customHeight="1" spans="1:9">
      <c r="A95" s="495"/>
      <c r="B95" s="496" t="s">
        <v>6377</v>
      </c>
      <c r="C95" s="496" t="s">
        <v>6378</v>
      </c>
      <c r="D95" s="496" t="s">
        <v>6379</v>
      </c>
      <c r="E95" s="410"/>
      <c r="F95" s="410"/>
      <c r="G95" s="410"/>
      <c r="H95" s="410"/>
      <c r="I95" s="410"/>
    </row>
    <row r="96" ht="20" customHeight="1" spans="1:9">
      <c r="A96" s="495"/>
      <c r="B96" s="496" t="s">
        <v>6380</v>
      </c>
      <c r="C96" s="496" t="s">
        <v>6381</v>
      </c>
      <c r="D96" s="496" t="s">
        <v>6382</v>
      </c>
      <c r="E96" s="410"/>
      <c r="F96" s="410"/>
      <c r="G96" s="410"/>
      <c r="H96" s="410"/>
      <c r="I96" s="410"/>
    </row>
    <row r="97" ht="20" customHeight="1" spans="1:9">
      <c r="A97" s="495"/>
      <c r="B97" s="496" t="s">
        <v>6383</v>
      </c>
      <c r="C97" s="496" t="s">
        <v>6384</v>
      </c>
      <c r="D97" s="496" t="s">
        <v>6385</v>
      </c>
      <c r="E97" s="410"/>
      <c r="F97" s="410"/>
      <c r="G97" s="410"/>
      <c r="H97" s="410"/>
      <c r="I97" s="410"/>
    </row>
    <row r="98" ht="20" customHeight="1" spans="1:9">
      <c r="A98" s="464" t="s">
        <v>6386</v>
      </c>
      <c r="B98" s="463" t="s">
        <v>6387</v>
      </c>
      <c r="C98" s="463" t="s">
        <v>6388</v>
      </c>
      <c r="D98" s="463" t="s">
        <v>6389</v>
      </c>
      <c r="E98" s="410"/>
      <c r="F98" s="410"/>
      <c r="G98" s="410"/>
      <c r="H98" s="410"/>
      <c r="I98" s="410"/>
    </row>
    <row r="99" ht="20" customHeight="1" spans="1:9">
      <c r="A99" s="464"/>
      <c r="B99" s="463" t="s">
        <v>6390</v>
      </c>
      <c r="C99" s="463" t="s">
        <v>6391</v>
      </c>
      <c r="D99" s="463" t="s">
        <v>6392</v>
      </c>
      <c r="E99" s="410"/>
      <c r="F99" s="410"/>
      <c r="G99" s="410"/>
      <c r="H99" s="410"/>
      <c r="I99" s="410"/>
    </row>
    <row r="100" ht="20" customHeight="1" spans="1:9">
      <c r="A100" s="464"/>
      <c r="B100" s="463" t="s">
        <v>6393</v>
      </c>
      <c r="C100" s="463" t="s">
        <v>6394</v>
      </c>
      <c r="D100" s="463" t="s">
        <v>6395</v>
      </c>
      <c r="E100" s="410"/>
      <c r="F100" s="410"/>
      <c r="G100" s="410"/>
      <c r="H100" s="410"/>
      <c r="I100" s="410"/>
    </row>
    <row r="101" ht="20" customHeight="1" spans="1:9">
      <c r="A101" s="464"/>
      <c r="B101" s="463" t="s">
        <v>6386</v>
      </c>
      <c r="C101" s="463" t="s">
        <v>6396</v>
      </c>
      <c r="D101" s="463" t="s">
        <v>6397</v>
      </c>
      <c r="E101" s="410"/>
      <c r="F101" s="410"/>
      <c r="G101" s="410"/>
      <c r="H101" s="410"/>
      <c r="I101" s="410"/>
    </row>
    <row r="102" ht="20" customHeight="1" spans="1:9">
      <c r="A102" s="464"/>
      <c r="B102" s="463" t="s">
        <v>6398</v>
      </c>
      <c r="C102" s="463" t="s">
        <v>6399</v>
      </c>
      <c r="D102" s="463" t="s">
        <v>6400</v>
      </c>
      <c r="E102" s="410"/>
      <c r="F102" s="410"/>
      <c r="G102" s="410"/>
      <c r="H102" s="410"/>
      <c r="I102" s="410"/>
    </row>
    <row r="103" ht="20" customHeight="1" spans="1:9">
      <c r="A103" s="464"/>
      <c r="B103" s="463" t="s">
        <v>6401</v>
      </c>
      <c r="C103" s="463" t="s">
        <v>6402</v>
      </c>
      <c r="D103" s="463" t="s">
        <v>6403</v>
      </c>
      <c r="E103" s="410"/>
      <c r="F103" s="410"/>
      <c r="G103" s="410"/>
      <c r="H103" s="410"/>
      <c r="I103" s="410"/>
    </row>
    <row r="104" ht="20" customHeight="1" spans="1:9">
      <c r="A104" s="464"/>
      <c r="B104" s="463" t="s">
        <v>6404</v>
      </c>
      <c r="C104" s="463" t="s">
        <v>6405</v>
      </c>
      <c r="D104" s="463" t="s">
        <v>6406</v>
      </c>
      <c r="E104" s="410"/>
      <c r="F104" s="410"/>
      <c r="G104" s="410"/>
      <c r="H104" s="410"/>
      <c r="I104" s="410"/>
    </row>
    <row r="105" ht="20" customHeight="1" spans="1:9">
      <c r="A105" s="464"/>
      <c r="B105" s="463" t="s">
        <v>6197</v>
      </c>
      <c r="C105" s="463" t="s">
        <v>6407</v>
      </c>
      <c r="D105" s="463" t="s">
        <v>6408</v>
      </c>
      <c r="E105" s="410"/>
      <c r="F105" s="410"/>
      <c r="G105" s="410"/>
      <c r="H105" s="410"/>
      <c r="I105" s="410"/>
    </row>
    <row r="106" ht="20" customHeight="1" spans="1:9">
      <c r="A106" s="464"/>
      <c r="B106" s="463" t="s">
        <v>6409</v>
      </c>
      <c r="C106" s="463" t="s">
        <v>6410</v>
      </c>
      <c r="D106" s="463" t="s">
        <v>6411</v>
      </c>
      <c r="E106" s="410"/>
      <c r="F106" s="410"/>
      <c r="G106" s="410"/>
      <c r="H106" s="410"/>
      <c r="I106" s="410"/>
    </row>
    <row r="107" ht="20" customHeight="1" spans="1:9">
      <c r="A107" s="467" t="s">
        <v>5597</v>
      </c>
      <c r="B107" s="468" t="s">
        <v>6412</v>
      </c>
      <c r="C107" s="468" t="s">
        <v>6413</v>
      </c>
      <c r="D107" s="468" t="s">
        <v>6414</v>
      </c>
      <c r="E107" s="410"/>
      <c r="F107" s="410"/>
      <c r="G107" s="410"/>
      <c r="H107" s="410"/>
      <c r="I107" s="410"/>
    </row>
    <row r="108" ht="20" customHeight="1" spans="1:9">
      <c r="A108" s="467"/>
      <c r="B108" s="468" t="s">
        <v>6415</v>
      </c>
      <c r="C108" s="468" t="s">
        <v>6416</v>
      </c>
      <c r="D108" s="468" t="s">
        <v>6417</v>
      </c>
      <c r="E108" s="410"/>
      <c r="F108" s="410"/>
      <c r="G108" s="410"/>
      <c r="H108" s="410"/>
      <c r="I108" s="410"/>
    </row>
    <row r="109" ht="20" customHeight="1" spans="1:9">
      <c r="A109" s="467"/>
      <c r="B109" s="468" t="s">
        <v>6418</v>
      </c>
      <c r="C109" s="468" t="s">
        <v>6419</v>
      </c>
      <c r="D109" s="468" t="s">
        <v>6420</v>
      </c>
      <c r="E109" s="410"/>
      <c r="F109" s="410"/>
      <c r="G109" s="410"/>
      <c r="H109" s="410"/>
      <c r="I109" s="410"/>
    </row>
    <row r="110" ht="20" customHeight="1" spans="1:9">
      <c r="A110" s="467"/>
      <c r="B110" s="468" t="s">
        <v>6421</v>
      </c>
      <c r="C110" s="468" t="s">
        <v>6422</v>
      </c>
      <c r="D110" s="468" t="s">
        <v>6423</v>
      </c>
      <c r="E110" s="410"/>
      <c r="F110" s="410"/>
      <c r="G110" s="410"/>
      <c r="H110" s="410"/>
      <c r="I110" s="410"/>
    </row>
    <row r="111" ht="20" customHeight="1" spans="1:9">
      <c r="A111" s="467"/>
      <c r="B111" s="468" t="s">
        <v>5597</v>
      </c>
      <c r="C111" s="468" t="s">
        <v>6424</v>
      </c>
      <c r="D111" s="468" t="s">
        <v>6425</v>
      </c>
      <c r="E111" s="410"/>
      <c r="F111" s="410"/>
      <c r="G111" s="410"/>
      <c r="H111" s="410"/>
      <c r="I111" s="410"/>
    </row>
    <row r="112" ht="20" customHeight="1" spans="1:9">
      <c r="A112" s="467"/>
      <c r="B112" s="468" t="s">
        <v>6426</v>
      </c>
      <c r="C112" s="468" t="s">
        <v>6427</v>
      </c>
      <c r="D112" s="468" t="s">
        <v>6428</v>
      </c>
      <c r="E112" s="410"/>
      <c r="F112" s="410"/>
      <c r="G112" s="410"/>
      <c r="H112" s="410"/>
      <c r="I112" s="410"/>
    </row>
    <row r="113" ht="20" customHeight="1" spans="1:9">
      <c r="A113" s="467"/>
      <c r="B113" s="468" t="s">
        <v>6429</v>
      </c>
      <c r="C113" s="468" t="s">
        <v>6430</v>
      </c>
      <c r="D113" s="468" t="s">
        <v>6431</v>
      </c>
      <c r="E113" s="410"/>
      <c r="F113" s="410"/>
      <c r="G113" s="410"/>
      <c r="H113" s="410"/>
      <c r="I113" s="410"/>
    </row>
    <row r="114" ht="20" customHeight="1" spans="1:9">
      <c r="A114" s="467"/>
      <c r="B114" s="468" t="s">
        <v>6432</v>
      </c>
      <c r="C114" s="468" t="s">
        <v>6433</v>
      </c>
      <c r="D114" s="468" t="s">
        <v>6434</v>
      </c>
      <c r="E114" s="410"/>
      <c r="F114" s="410"/>
      <c r="G114" s="410"/>
      <c r="H114" s="410"/>
      <c r="I114" s="410"/>
    </row>
    <row r="115" ht="20" customHeight="1" spans="1:9">
      <c r="A115" s="469" t="s">
        <v>5431</v>
      </c>
      <c r="B115" s="470" t="s">
        <v>6435</v>
      </c>
      <c r="C115" s="470" t="s">
        <v>6436</v>
      </c>
      <c r="D115" s="470" t="s">
        <v>6437</v>
      </c>
      <c r="E115" s="410"/>
      <c r="F115" s="410"/>
      <c r="G115" s="410"/>
      <c r="H115" s="410"/>
      <c r="I115" s="410"/>
    </row>
    <row r="116" ht="20" customHeight="1" spans="1:9">
      <c r="A116" s="469"/>
      <c r="B116" s="470" t="s">
        <v>6438</v>
      </c>
      <c r="C116" s="470" t="s">
        <v>6439</v>
      </c>
      <c r="D116" s="470" t="s">
        <v>6440</v>
      </c>
      <c r="E116" s="410"/>
      <c r="F116" s="410"/>
      <c r="G116" s="410"/>
      <c r="H116" s="410"/>
      <c r="I116" s="410"/>
    </row>
    <row r="117" ht="20" customHeight="1" spans="1:9">
      <c r="A117" s="469"/>
      <c r="B117" s="470" t="s">
        <v>6441</v>
      </c>
      <c r="C117" s="470" t="s">
        <v>6442</v>
      </c>
      <c r="D117" s="470" t="s">
        <v>6443</v>
      </c>
      <c r="E117" s="410"/>
      <c r="F117" s="410"/>
      <c r="G117" s="410"/>
      <c r="H117" s="410"/>
      <c r="I117" s="410"/>
    </row>
    <row r="118" ht="20" customHeight="1" spans="1:9">
      <c r="A118" s="469"/>
      <c r="B118" s="470" t="s">
        <v>5431</v>
      </c>
      <c r="C118" s="470" t="s">
        <v>6444</v>
      </c>
      <c r="D118" s="470" t="s">
        <v>6445</v>
      </c>
      <c r="E118" s="410"/>
      <c r="F118" s="410"/>
      <c r="G118" s="410"/>
      <c r="H118" s="410"/>
      <c r="I118" s="410"/>
    </row>
    <row r="119" ht="20" customHeight="1" spans="1:9">
      <c r="A119" s="469"/>
      <c r="B119" s="470" t="s">
        <v>6446</v>
      </c>
      <c r="C119" s="470" t="s">
        <v>6447</v>
      </c>
      <c r="D119" s="470" t="s">
        <v>6448</v>
      </c>
      <c r="E119" s="410"/>
      <c r="F119" s="410"/>
      <c r="G119" s="410"/>
      <c r="H119" s="410"/>
      <c r="I119" s="410"/>
    </row>
    <row r="120" ht="20" customHeight="1" spans="1:9">
      <c r="A120" s="469"/>
      <c r="B120" s="470" t="s">
        <v>6449</v>
      </c>
      <c r="C120" s="470" t="s">
        <v>6450</v>
      </c>
      <c r="D120" s="470" t="s">
        <v>6451</v>
      </c>
      <c r="E120" s="410"/>
      <c r="F120" s="410"/>
      <c r="G120" s="410"/>
      <c r="H120" s="410"/>
      <c r="I120" s="410"/>
    </row>
    <row r="121" ht="20" customHeight="1" spans="1:9">
      <c r="A121" s="469"/>
      <c r="B121" s="470" t="s">
        <v>6452</v>
      </c>
      <c r="C121" s="470" t="s">
        <v>6453</v>
      </c>
      <c r="D121" s="470" t="s">
        <v>6454</v>
      </c>
      <c r="E121" s="410"/>
      <c r="F121" s="410"/>
      <c r="G121" s="410"/>
      <c r="H121" s="410"/>
      <c r="I121" s="410"/>
    </row>
    <row r="122" ht="20" customHeight="1" spans="1:9">
      <c r="A122" s="489" t="s">
        <v>5351</v>
      </c>
      <c r="B122" s="490" t="s">
        <v>6455</v>
      </c>
      <c r="C122" s="490" t="s">
        <v>6456</v>
      </c>
      <c r="D122" s="490" t="s">
        <v>6457</v>
      </c>
      <c r="E122" s="410"/>
      <c r="F122" s="410"/>
      <c r="G122" s="410"/>
      <c r="H122" s="410"/>
      <c r="I122" s="410"/>
    </row>
    <row r="123" ht="20" customHeight="1" spans="1:9">
      <c r="A123" s="489"/>
      <c r="B123" s="490" t="s">
        <v>6458</v>
      </c>
      <c r="C123" s="490" t="s">
        <v>6459</v>
      </c>
      <c r="D123" s="490" t="s">
        <v>6460</v>
      </c>
      <c r="E123" s="410"/>
      <c r="F123" s="410"/>
      <c r="G123" s="410"/>
      <c r="H123" s="410"/>
      <c r="I123" s="410"/>
    </row>
    <row r="124" ht="20" customHeight="1" spans="1:9">
      <c r="A124" s="489"/>
      <c r="B124" s="490" t="s">
        <v>6461</v>
      </c>
      <c r="C124" s="490" t="s">
        <v>6462</v>
      </c>
      <c r="D124" s="490" t="s">
        <v>6463</v>
      </c>
      <c r="E124" s="410"/>
      <c r="F124" s="410"/>
      <c r="G124" s="410"/>
      <c r="H124" s="410"/>
      <c r="I124" s="410"/>
    </row>
    <row r="125" ht="20" customHeight="1" spans="1:9">
      <c r="A125" s="489"/>
      <c r="B125" s="490" t="s">
        <v>5351</v>
      </c>
      <c r="C125" s="490" t="s">
        <v>6464</v>
      </c>
      <c r="D125" s="490" t="s">
        <v>6465</v>
      </c>
      <c r="E125" s="410"/>
      <c r="F125" s="410"/>
      <c r="G125" s="410"/>
      <c r="H125" s="410"/>
      <c r="I125" s="410"/>
    </row>
    <row r="126" ht="20" customHeight="1" spans="1:9">
      <c r="A126" s="489"/>
      <c r="B126" s="490" t="s">
        <v>6466</v>
      </c>
      <c r="C126" s="490" t="s">
        <v>6467</v>
      </c>
      <c r="D126" s="490" t="s">
        <v>6468</v>
      </c>
      <c r="E126" s="410"/>
      <c r="F126" s="410"/>
      <c r="G126" s="410"/>
      <c r="H126" s="410"/>
      <c r="I126" s="410"/>
    </row>
    <row r="127" ht="20" customHeight="1" spans="1:9">
      <c r="A127" s="489"/>
      <c r="B127" s="490" t="s">
        <v>6469</v>
      </c>
      <c r="C127" s="490" t="s">
        <v>6470</v>
      </c>
      <c r="D127" s="490" t="s">
        <v>6471</v>
      </c>
      <c r="E127" s="410"/>
      <c r="F127" s="410"/>
      <c r="G127" s="410"/>
      <c r="H127" s="410"/>
      <c r="I127" s="410"/>
    </row>
    <row r="128" ht="20" customHeight="1" spans="1:9">
      <c r="A128" s="489"/>
      <c r="B128" s="490" t="s">
        <v>6472</v>
      </c>
      <c r="C128" s="490" t="s">
        <v>6473</v>
      </c>
      <c r="D128" s="490" t="s">
        <v>6474</v>
      </c>
      <c r="E128" s="410"/>
      <c r="F128" s="410"/>
      <c r="G128" s="410"/>
      <c r="H128" s="410"/>
      <c r="I128" s="410"/>
    </row>
    <row r="129" ht="20" customHeight="1" spans="1:9">
      <c r="A129" s="489"/>
      <c r="B129" s="490" t="s">
        <v>6475</v>
      </c>
      <c r="C129" s="490" t="s">
        <v>6476</v>
      </c>
      <c r="D129" s="490" t="s">
        <v>6477</v>
      </c>
      <c r="E129" s="410"/>
      <c r="F129" s="410"/>
      <c r="G129" s="410"/>
      <c r="H129" s="410"/>
      <c r="I129" s="410"/>
    </row>
    <row r="130" ht="20" customHeight="1" spans="1:9">
      <c r="A130" s="489"/>
      <c r="B130" s="490" t="s">
        <v>6478</v>
      </c>
      <c r="C130" s="490" t="s">
        <v>6479</v>
      </c>
      <c r="D130" s="490" t="s">
        <v>6480</v>
      </c>
      <c r="E130" s="410"/>
      <c r="F130" s="410"/>
      <c r="G130" s="410"/>
      <c r="H130" s="410"/>
      <c r="I130" s="410"/>
    </row>
    <row r="131" ht="20" customHeight="1" spans="1:9">
      <c r="A131" s="489"/>
      <c r="B131" s="490" t="s">
        <v>6481</v>
      </c>
      <c r="C131" s="490" t="s">
        <v>6482</v>
      </c>
      <c r="D131" s="490" t="s">
        <v>6483</v>
      </c>
      <c r="E131" s="410"/>
      <c r="F131" s="410"/>
      <c r="G131" s="410"/>
      <c r="H131" s="410"/>
      <c r="I131" s="410"/>
    </row>
    <row r="132" ht="20" customHeight="1" spans="1:9">
      <c r="A132" s="491" t="s">
        <v>4307</v>
      </c>
      <c r="B132" s="492" t="s">
        <v>6203</v>
      </c>
      <c r="C132" s="492" t="s">
        <v>6484</v>
      </c>
      <c r="D132" s="492" t="s">
        <v>6485</v>
      </c>
      <c r="E132" s="410"/>
      <c r="F132" s="410"/>
      <c r="G132" s="410"/>
      <c r="H132" s="410"/>
      <c r="I132" s="410"/>
    </row>
    <row r="133" ht="20" customHeight="1" spans="1:9">
      <c r="A133" s="491"/>
      <c r="B133" s="492" t="s">
        <v>6486</v>
      </c>
      <c r="C133" s="492" t="s">
        <v>6487</v>
      </c>
      <c r="D133" s="492" t="s">
        <v>6488</v>
      </c>
      <c r="E133" s="410"/>
      <c r="F133" s="410"/>
      <c r="G133" s="410"/>
      <c r="H133" s="410"/>
      <c r="I133" s="410"/>
    </row>
    <row r="134" ht="20" customHeight="1" spans="1:9">
      <c r="A134" s="491"/>
      <c r="B134" s="492" t="s">
        <v>6489</v>
      </c>
      <c r="C134" s="492" t="s">
        <v>6490</v>
      </c>
      <c r="D134" s="492" t="s">
        <v>6491</v>
      </c>
      <c r="E134" s="410"/>
      <c r="F134" s="410"/>
      <c r="G134" s="410"/>
      <c r="H134" s="410"/>
      <c r="I134" s="410"/>
    </row>
    <row r="135" ht="20" customHeight="1" spans="1:9">
      <c r="A135" s="493" t="s">
        <v>5978</v>
      </c>
      <c r="B135" s="494" t="s">
        <v>5978</v>
      </c>
      <c r="C135" s="494" t="s">
        <v>6492</v>
      </c>
      <c r="D135" s="494" t="s">
        <v>6493</v>
      </c>
      <c r="E135" s="410"/>
      <c r="F135" s="410"/>
      <c r="G135" s="410"/>
      <c r="H135" s="410"/>
      <c r="I135" s="410"/>
    </row>
    <row r="136" ht="20" customHeight="1" spans="1:9">
      <c r="A136" s="493"/>
      <c r="B136" s="494" t="s">
        <v>6494</v>
      </c>
      <c r="C136" s="494" t="s">
        <v>6495</v>
      </c>
      <c r="D136" s="494" t="s">
        <v>6496</v>
      </c>
      <c r="E136" s="410"/>
      <c r="F136" s="410"/>
      <c r="G136" s="410"/>
      <c r="H136" s="410"/>
      <c r="I136" s="410"/>
    </row>
    <row r="137" ht="20" customHeight="1" spans="1:9">
      <c r="A137" s="493"/>
      <c r="B137" s="494" t="s">
        <v>6497</v>
      </c>
      <c r="C137" s="494" t="s">
        <v>6498</v>
      </c>
      <c r="D137" s="494" t="s">
        <v>6499</v>
      </c>
      <c r="E137" s="410"/>
      <c r="F137" s="410"/>
      <c r="G137" s="410"/>
      <c r="H137" s="410"/>
      <c r="I137" s="410"/>
    </row>
    <row r="138" ht="20" customHeight="1" spans="1:9">
      <c r="A138" s="464" t="s">
        <v>6500</v>
      </c>
      <c r="B138" s="463" t="s">
        <v>6501</v>
      </c>
      <c r="C138" s="463" t="s">
        <v>6502</v>
      </c>
      <c r="D138" s="463" t="s">
        <v>6503</v>
      </c>
      <c r="E138" s="410"/>
      <c r="F138" s="410"/>
      <c r="G138" s="410"/>
      <c r="H138" s="410"/>
      <c r="I138" s="410"/>
    </row>
    <row r="139" ht="20" customHeight="1" spans="1:9">
      <c r="A139" s="464"/>
      <c r="B139" s="463" t="s">
        <v>6504</v>
      </c>
      <c r="C139" s="463" t="s">
        <v>6505</v>
      </c>
      <c r="D139" s="463" t="s">
        <v>6506</v>
      </c>
      <c r="E139" s="410"/>
      <c r="F139" s="410"/>
      <c r="G139" s="410"/>
      <c r="H139" s="410"/>
      <c r="I139" s="410"/>
    </row>
    <row r="140" ht="20" customHeight="1" spans="1:9">
      <c r="A140" s="464"/>
      <c r="B140" s="463" t="s">
        <v>6504</v>
      </c>
      <c r="C140" s="463" t="s">
        <v>6507</v>
      </c>
      <c r="D140" s="463" t="s">
        <v>6508</v>
      </c>
      <c r="E140" s="410"/>
      <c r="F140" s="410"/>
      <c r="G140" s="410"/>
      <c r="H140" s="410"/>
      <c r="I140" s="410"/>
    </row>
    <row r="141" ht="20" customHeight="1" spans="1:9">
      <c r="A141" s="464"/>
      <c r="B141" s="463" t="s">
        <v>6504</v>
      </c>
      <c r="C141" s="463" t="s">
        <v>6509</v>
      </c>
      <c r="D141" s="463" t="s">
        <v>6510</v>
      </c>
      <c r="E141" s="410"/>
      <c r="F141" s="410"/>
      <c r="G141" s="410"/>
      <c r="H141" s="410"/>
      <c r="I141" s="410"/>
    </row>
    <row r="142" ht="20" customHeight="1" spans="1:9">
      <c r="A142" s="464"/>
      <c r="B142" s="463" t="s">
        <v>6511</v>
      </c>
      <c r="C142" s="463" t="s">
        <v>6512</v>
      </c>
      <c r="D142" s="463" t="s">
        <v>6513</v>
      </c>
      <c r="E142" s="410"/>
      <c r="F142" s="410"/>
      <c r="G142" s="410"/>
      <c r="H142" s="410"/>
      <c r="I142" s="410"/>
    </row>
    <row r="143" ht="20" customHeight="1" spans="1:9">
      <c r="A143" s="464"/>
      <c r="B143" s="463" t="s">
        <v>6514</v>
      </c>
      <c r="C143" s="463" t="s">
        <v>6515</v>
      </c>
      <c r="D143" s="463" t="s">
        <v>6516</v>
      </c>
      <c r="E143" s="410"/>
      <c r="F143" s="410"/>
      <c r="G143" s="410"/>
      <c r="H143" s="410"/>
      <c r="I143" s="410"/>
    </row>
    <row r="144" ht="20" customHeight="1" spans="1:4">
      <c r="A144" s="465" t="s">
        <v>5237</v>
      </c>
      <c r="B144" s="466" t="s">
        <v>6517</v>
      </c>
      <c r="C144" s="466" t="s">
        <v>6518</v>
      </c>
      <c r="D144" s="466" t="s">
        <v>6519</v>
      </c>
    </row>
    <row r="145" ht="20" customHeight="1" spans="1:4">
      <c r="A145" s="465"/>
      <c r="B145" s="466" t="s">
        <v>6520</v>
      </c>
      <c r="C145" s="466" t="s">
        <v>6521</v>
      </c>
      <c r="D145" s="466" t="s">
        <v>6522</v>
      </c>
    </row>
    <row r="146" ht="20" customHeight="1" spans="1:4">
      <c r="A146" s="465"/>
      <c r="B146" s="466" t="s">
        <v>5237</v>
      </c>
      <c r="C146" s="466" t="s">
        <v>6523</v>
      </c>
      <c r="D146" s="466" t="s">
        <v>6524</v>
      </c>
    </row>
    <row r="147" ht="20" customHeight="1" spans="1:4">
      <c r="A147" s="467" t="s">
        <v>6131</v>
      </c>
      <c r="B147" s="468" t="s">
        <v>6525</v>
      </c>
      <c r="C147" s="468" t="s">
        <v>6526</v>
      </c>
      <c r="D147" s="468" t="s">
        <v>6527</v>
      </c>
    </row>
    <row r="148" ht="20" customHeight="1" spans="1:4">
      <c r="A148" s="467"/>
      <c r="B148" s="468" t="s">
        <v>6528</v>
      </c>
      <c r="C148" s="468" t="s">
        <v>6529</v>
      </c>
      <c r="D148" s="468" t="s">
        <v>6530</v>
      </c>
    </row>
    <row r="149" ht="20" customHeight="1" spans="1:4">
      <c r="A149" s="467"/>
      <c r="B149" s="468" t="s">
        <v>6531</v>
      </c>
      <c r="C149" s="468" t="s">
        <v>6532</v>
      </c>
      <c r="D149" s="468" t="s">
        <v>6533</v>
      </c>
    </row>
    <row r="150" ht="20" customHeight="1" spans="1:4">
      <c r="A150" s="467"/>
      <c r="B150" s="468" t="s">
        <v>6131</v>
      </c>
      <c r="C150" s="468" t="s">
        <v>6534</v>
      </c>
      <c r="D150" s="468" t="s">
        <v>6535</v>
      </c>
    </row>
    <row r="151" ht="20" customHeight="1" spans="1:4">
      <c r="A151" s="467"/>
      <c r="B151" s="468" t="s">
        <v>6536</v>
      </c>
      <c r="C151" s="468" t="s">
        <v>6537</v>
      </c>
      <c r="D151" s="468" t="s">
        <v>6538</v>
      </c>
    </row>
    <row r="152" ht="20" customHeight="1" spans="1:4">
      <c r="A152" s="497"/>
      <c r="B152" s="470" t="s">
        <v>6211</v>
      </c>
      <c r="C152" s="470" t="s">
        <v>6539</v>
      </c>
      <c r="D152" s="470" t="s">
        <v>6540</v>
      </c>
    </row>
  </sheetData>
  <mergeCells count="73">
    <mergeCell ref="E1:I1"/>
    <mergeCell ref="A3:I3"/>
    <mergeCell ref="A4:B4"/>
    <mergeCell ref="C4:I4"/>
    <mergeCell ref="A5:B5"/>
    <mergeCell ref="C5:I5"/>
    <mergeCell ref="A7:I7"/>
    <mergeCell ref="A8:B8"/>
    <mergeCell ref="C8:I8"/>
    <mergeCell ref="A9:B9"/>
    <mergeCell ref="C9:I9"/>
    <mergeCell ref="A10:B10"/>
    <mergeCell ref="C10:I10"/>
    <mergeCell ref="A11:I11"/>
    <mergeCell ref="A12:I12"/>
    <mergeCell ref="A13:I13"/>
    <mergeCell ref="A15:I15"/>
    <mergeCell ref="A16:B16"/>
    <mergeCell ref="C16:I16"/>
    <mergeCell ref="A17:B17"/>
    <mergeCell ref="C17:I17"/>
    <mergeCell ref="A18:B18"/>
    <mergeCell ref="C18:I18"/>
    <mergeCell ref="A19:B19"/>
    <mergeCell ref="C19:I19"/>
    <mergeCell ref="A20:B20"/>
    <mergeCell ref="C20:I20"/>
    <mergeCell ref="A21:B21"/>
    <mergeCell ref="C21:I21"/>
    <mergeCell ref="A22:B22"/>
    <mergeCell ref="C22:I22"/>
    <mergeCell ref="A23:B23"/>
    <mergeCell ref="C23:I23"/>
    <mergeCell ref="A24:B24"/>
    <mergeCell ref="C24:I24"/>
    <mergeCell ref="A25:B25"/>
    <mergeCell ref="C25:I25"/>
    <mergeCell ref="A26:B26"/>
    <mergeCell ref="C26:I26"/>
    <mergeCell ref="A27:B27"/>
    <mergeCell ref="C27:I27"/>
    <mergeCell ref="A28:B28"/>
    <mergeCell ref="C28:I28"/>
    <mergeCell ref="A29:B29"/>
    <mergeCell ref="C29:I29"/>
    <mergeCell ref="C30:I30"/>
    <mergeCell ref="C31:I31"/>
    <mergeCell ref="C32:I32"/>
    <mergeCell ref="A33:I33"/>
    <mergeCell ref="A34:I34"/>
    <mergeCell ref="C35:I35"/>
    <mergeCell ref="C36:I36"/>
    <mergeCell ref="C37:I37"/>
    <mergeCell ref="D38:I38"/>
    <mergeCell ref="A40:D40"/>
    <mergeCell ref="A41:B41"/>
    <mergeCell ref="A42:A44"/>
    <mergeCell ref="A45:A50"/>
    <mergeCell ref="A51:A56"/>
    <mergeCell ref="A57:A67"/>
    <mergeCell ref="A68:A75"/>
    <mergeCell ref="A76:A82"/>
    <mergeCell ref="A83:A90"/>
    <mergeCell ref="A91:A97"/>
    <mergeCell ref="A98:A106"/>
    <mergeCell ref="A107:A114"/>
    <mergeCell ref="A115:A121"/>
    <mergeCell ref="A122:A131"/>
    <mergeCell ref="A132:A134"/>
    <mergeCell ref="A135:A137"/>
    <mergeCell ref="A138:A143"/>
    <mergeCell ref="A144:A146"/>
    <mergeCell ref="A147:A151"/>
  </mergeCells>
  <hyperlinks>
    <hyperlink ref="D1" r:id="rId1" display="（传送门）群星中文wiki"/>
    <hyperlink ref="E1:I1" r:id="rId2" display="（传送门）群星 英文wiki"/>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3"/>
  <sheetViews>
    <sheetView workbookViewId="0">
      <pane ySplit="2" topLeftCell="A3" activePane="bottomLeft" state="frozen"/>
      <selection/>
      <selection pane="bottomLeft" activeCell="K18" sqref="K18"/>
    </sheetView>
  </sheetViews>
  <sheetFormatPr defaultColWidth="9" defaultRowHeight="13.5" outlineLevelCol="5"/>
  <cols>
    <col min="1" max="1" width="7.60833333333333" customWidth="1"/>
    <col min="2" max="2" width="28.6916666666667" customWidth="1"/>
    <col min="3" max="3" width="7.925" customWidth="1"/>
    <col min="4" max="4" width="40.65" customWidth="1"/>
    <col min="5" max="5" width="69.45" customWidth="1"/>
    <col min="6" max="6" width="45.1083333333333" customWidth="1"/>
  </cols>
  <sheetData>
    <row r="1" ht="50" customHeight="1" spans="1:6">
      <c r="A1" s="393" t="s">
        <v>6541</v>
      </c>
      <c r="B1" s="394"/>
      <c r="C1" s="394"/>
      <c r="D1" s="394"/>
      <c r="E1" s="394"/>
      <c r="F1" s="394"/>
    </row>
    <row r="2" ht="30" customHeight="1" spans="1:6">
      <c r="A2" s="395" t="s">
        <v>453</v>
      </c>
      <c r="B2" s="395" t="s">
        <v>563</v>
      </c>
      <c r="C2" s="395" t="s">
        <v>2083</v>
      </c>
      <c r="D2" s="395" t="s">
        <v>6542</v>
      </c>
      <c r="E2" s="395" t="s">
        <v>564</v>
      </c>
      <c r="F2" s="395" t="s">
        <v>154</v>
      </c>
    </row>
    <row r="3" ht="19.5" spans="1:6">
      <c r="A3" s="396">
        <v>1</v>
      </c>
      <c r="B3" s="397" t="s">
        <v>6543</v>
      </c>
      <c r="C3" s="398">
        <v>3</v>
      </c>
      <c r="D3" s="397" t="s">
        <v>4069</v>
      </c>
      <c r="E3" s="397" t="s">
        <v>6544</v>
      </c>
      <c r="F3" s="397"/>
    </row>
    <row r="4" ht="19.5" spans="1:6">
      <c r="A4" s="396">
        <v>2</v>
      </c>
      <c r="B4" s="397" t="s">
        <v>6545</v>
      </c>
      <c r="C4" s="398">
        <v>1</v>
      </c>
      <c r="D4" s="397" t="s">
        <v>4069</v>
      </c>
      <c r="E4" s="397" t="s">
        <v>6546</v>
      </c>
      <c r="F4" s="399" t="s">
        <v>6547</v>
      </c>
    </row>
    <row r="5" ht="19.5" spans="1:6">
      <c r="A5" s="396">
        <v>3</v>
      </c>
      <c r="B5" s="397" t="s">
        <v>6548</v>
      </c>
      <c r="C5" s="398">
        <v>3</v>
      </c>
      <c r="D5" s="397" t="s">
        <v>4069</v>
      </c>
      <c r="E5" s="397" t="s">
        <v>6549</v>
      </c>
      <c r="F5" s="397" t="s">
        <v>6550</v>
      </c>
    </row>
    <row r="6" ht="19.5" spans="1:6">
      <c r="A6" s="396">
        <v>4</v>
      </c>
      <c r="B6" s="397" t="s">
        <v>6551</v>
      </c>
      <c r="C6" s="398">
        <v>1</v>
      </c>
      <c r="D6" s="397" t="s">
        <v>4069</v>
      </c>
      <c r="E6" s="397" t="s">
        <v>6552</v>
      </c>
      <c r="F6" s="399"/>
    </row>
    <row r="7" ht="19.5" spans="1:6">
      <c r="A7" s="396">
        <v>5</v>
      </c>
      <c r="B7" s="397" t="s">
        <v>6553</v>
      </c>
      <c r="C7" s="398">
        <v>3</v>
      </c>
      <c r="D7" s="397" t="s">
        <v>4069</v>
      </c>
      <c r="E7" s="397" t="s">
        <v>6554</v>
      </c>
      <c r="F7" s="397"/>
    </row>
    <row r="8" ht="19.5" spans="1:6">
      <c r="A8" s="396">
        <v>6</v>
      </c>
      <c r="B8" s="397" t="s">
        <v>6555</v>
      </c>
      <c r="C8" s="398">
        <v>1</v>
      </c>
      <c r="D8" s="397" t="s">
        <v>4069</v>
      </c>
      <c r="E8" s="397" t="s">
        <v>6556</v>
      </c>
      <c r="F8" s="399" t="s">
        <v>6557</v>
      </c>
    </row>
    <row r="9" ht="39" spans="1:6">
      <c r="A9" s="396">
        <v>7</v>
      </c>
      <c r="B9" s="397" t="s">
        <v>6558</v>
      </c>
      <c r="C9" s="398">
        <v>3</v>
      </c>
      <c r="D9" s="397" t="s">
        <v>4069</v>
      </c>
      <c r="E9" s="397" t="s">
        <v>6559</v>
      </c>
      <c r="F9" s="399" t="s">
        <v>6560</v>
      </c>
    </row>
    <row r="10" ht="19.5" spans="1:6">
      <c r="A10" s="396">
        <v>8</v>
      </c>
      <c r="B10" s="397" t="s">
        <v>6561</v>
      </c>
      <c r="C10" s="398">
        <v>2</v>
      </c>
      <c r="D10" s="397" t="s">
        <v>4065</v>
      </c>
      <c r="E10" s="397" t="s">
        <v>6562</v>
      </c>
      <c r="F10" s="397"/>
    </row>
    <row r="11" ht="19.5" spans="1:6">
      <c r="A11" s="396">
        <v>9</v>
      </c>
      <c r="B11" s="397" t="s">
        <v>6563</v>
      </c>
      <c r="C11" s="398">
        <v>1</v>
      </c>
      <c r="D11" s="397" t="s">
        <v>4065</v>
      </c>
      <c r="E11" s="397" t="s">
        <v>6564</v>
      </c>
      <c r="F11" s="397" t="s">
        <v>6565</v>
      </c>
    </row>
    <row r="12" ht="19.5" spans="1:6">
      <c r="A12" s="396">
        <v>10</v>
      </c>
      <c r="B12" s="397" t="s">
        <v>6566</v>
      </c>
      <c r="C12" s="398">
        <v>1</v>
      </c>
      <c r="D12" s="397" t="s">
        <v>4065</v>
      </c>
      <c r="E12" s="397" t="s">
        <v>6567</v>
      </c>
      <c r="F12" s="397"/>
    </row>
    <row r="13" ht="19.5" spans="1:6">
      <c r="A13" s="396">
        <v>11</v>
      </c>
      <c r="B13" s="397" t="s">
        <v>6568</v>
      </c>
      <c r="C13" s="398">
        <v>1</v>
      </c>
      <c r="D13" s="397" t="s">
        <v>4065</v>
      </c>
      <c r="E13" s="397" t="s">
        <v>6569</v>
      </c>
      <c r="F13" s="397" t="s">
        <v>6570</v>
      </c>
    </row>
    <row r="14" ht="19.5" spans="1:6">
      <c r="A14" s="396">
        <v>12</v>
      </c>
      <c r="B14" s="397" t="s">
        <v>6571</v>
      </c>
      <c r="C14" s="398">
        <v>1</v>
      </c>
      <c r="D14" s="397" t="s">
        <v>4065</v>
      </c>
      <c r="E14" s="397" t="s">
        <v>6572</v>
      </c>
      <c r="F14" s="397" t="s">
        <v>6573</v>
      </c>
    </row>
    <row r="15" ht="19.5" spans="1:6">
      <c r="A15" s="396">
        <v>13</v>
      </c>
      <c r="B15" s="399" t="s">
        <v>6574</v>
      </c>
      <c r="C15" s="400">
        <v>2</v>
      </c>
      <c r="D15" s="399" t="s">
        <v>6575</v>
      </c>
      <c r="E15" s="399" t="s">
        <v>6576</v>
      </c>
      <c r="F15" s="399"/>
    </row>
    <row r="16" ht="19.5" spans="1:6">
      <c r="A16" s="396">
        <v>14</v>
      </c>
      <c r="B16" s="397" t="s">
        <v>6577</v>
      </c>
      <c r="C16" s="398">
        <v>2</v>
      </c>
      <c r="D16" s="397" t="s">
        <v>6575</v>
      </c>
      <c r="E16" s="397" t="s">
        <v>6578</v>
      </c>
      <c r="F16" s="397" t="s">
        <v>6579</v>
      </c>
    </row>
    <row r="17" ht="19.5" spans="1:6">
      <c r="A17" s="396">
        <v>15</v>
      </c>
      <c r="B17" s="397" t="s">
        <v>6580</v>
      </c>
      <c r="C17" s="398">
        <v>2</v>
      </c>
      <c r="D17" s="397" t="s">
        <v>6575</v>
      </c>
      <c r="E17" s="397" t="s">
        <v>6581</v>
      </c>
      <c r="F17" s="397"/>
    </row>
    <row r="18" ht="19.5" spans="1:6">
      <c r="A18" s="396">
        <v>16</v>
      </c>
      <c r="B18" s="399" t="s">
        <v>6582</v>
      </c>
      <c r="C18" s="400">
        <v>1</v>
      </c>
      <c r="D18" s="399" t="s">
        <v>6583</v>
      </c>
      <c r="E18" s="399" t="s">
        <v>6584</v>
      </c>
      <c r="F18" s="399" t="s">
        <v>6585</v>
      </c>
    </row>
    <row r="19" ht="19.5" spans="1:6">
      <c r="A19" s="396">
        <v>17</v>
      </c>
      <c r="B19" s="399" t="s">
        <v>6586</v>
      </c>
      <c r="C19" s="400">
        <v>2</v>
      </c>
      <c r="D19" s="399" t="s">
        <v>6575</v>
      </c>
      <c r="E19" s="399" t="s">
        <v>6587</v>
      </c>
      <c r="F19" s="399" t="s">
        <v>6588</v>
      </c>
    </row>
    <row r="20" ht="19.5" spans="1:6">
      <c r="A20" s="396">
        <v>18</v>
      </c>
      <c r="B20" s="397" t="s">
        <v>6561</v>
      </c>
      <c r="C20" s="398">
        <v>2</v>
      </c>
      <c r="D20" s="397" t="s">
        <v>4090</v>
      </c>
      <c r="E20" s="397" t="s">
        <v>6589</v>
      </c>
      <c r="F20" s="397" t="s">
        <v>6590</v>
      </c>
    </row>
    <row r="21" ht="19.5" spans="1:6">
      <c r="A21" s="396">
        <v>19</v>
      </c>
      <c r="B21" s="397" t="s">
        <v>6561</v>
      </c>
      <c r="C21" s="398">
        <v>2</v>
      </c>
      <c r="D21" s="397" t="s">
        <v>4094</v>
      </c>
      <c r="E21" s="397" t="s">
        <v>6591</v>
      </c>
      <c r="F21" s="397" t="s">
        <v>6592</v>
      </c>
    </row>
    <row r="22" ht="19.5" spans="1:6">
      <c r="A22" s="396">
        <v>20</v>
      </c>
      <c r="B22" s="397" t="s">
        <v>6561</v>
      </c>
      <c r="C22" s="398">
        <v>2</v>
      </c>
      <c r="D22" s="397" t="s">
        <v>4084</v>
      </c>
      <c r="E22" s="397" t="s">
        <v>6593</v>
      </c>
      <c r="F22" s="397" t="s">
        <v>6594</v>
      </c>
    </row>
    <row r="23" ht="19.5" spans="1:6">
      <c r="A23" s="396">
        <v>21</v>
      </c>
      <c r="B23" s="397" t="s">
        <v>6595</v>
      </c>
      <c r="C23" s="398">
        <v>4</v>
      </c>
      <c r="D23" s="397" t="s">
        <v>6575</v>
      </c>
      <c r="E23" s="397" t="s">
        <v>6596</v>
      </c>
      <c r="F23" s="397"/>
    </row>
    <row r="24" ht="19.5" spans="1:6">
      <c r="A24" s="396">
        <v>22</v>
      </c>
      <c r="B24" s="397" t="s">
        <v>6597</v>
      </c>
      <c r="C24" s="398">
        <v>4</v>
      </c>
      <c r="D24" s="397" t="s">
        <v>6575</v>
      </c>
      <c r="E24" s="397" t="s">
        <v>6598</v>
      </c>
      <c r="F24" s="397"/>
    </row>
    <row r="25" ht="19.5" spans="1:6">
      <c r="A25" s="396">
        <v>23</v>
      </c>
      <c r="B25" s="397" t="s">
        <v>6599</v>
      </c>
      <c r="C25" s="398">
        <v>1</v>
      </c>
      <c r="D25" s="397" t="s">
        <v>4090</v>
      </c>
      <c r="E25" s="397" t="s">
        <v>6600</v>
      </c>
      <c r="F25" s="397"/>
    </row>
    <row r="26" ht="19.5" spans="1:6">
      <c r="A26" s="396">
        <v>24</v>
      </c>
      <c r="B26" s="397" t="s">
        <v>6601</v>
      </c>
      <c r="C26" s="398">
        <v>2</v>
      </c>
      <c r="D26" s="397" t="s">
        <v>6575</v>
      </c>
      <c r="E26" s="397" t="s">
        <v>6602</v>
      </c>
      <c r="F26" s="397" t="s">
        <v>6603</v>
      </c>
    </row>
    <row r="27" ht="19.5" spans="1:6">
      <c r="A27" s="396">
        <v>25</v>
      </c>
      <c r="B27" s="397" t="s">
        <v>6604</v>
      </c>
      <c r="C27" s="398">
        <v>1</v>
      </c>
      <c r="D27" s="397" t="s">
        <v>6575</v>
      </c>
      <c r="E27" s="397" t="s">
        <v>6605</v>
      </c>
      <c r="F27" s="397" t="s">
        <v>6606</v>
      </c>
    </row>
    <row r="28" ht="39" spans="1:6">
      <c r="A28" s="396">
        <v>26</v>
      </c>
      <c r="B28" s="397" t="s">
        <v>6607</v>
      </c>
      <c r="C28" s="398">
        <v>3</v>
      </c>
      <c r="D28" s="397" t="s">
        <v>6575</v>
      </c>
      <c r="E28" s="397" t="s">
        <v>6608</v>
      </c>
      <c r="F28" s="397" t="s">
        <v>6609</v>
      </c>
    </row>
    <row r="29" ht="19.5" spans="1:6">
      <c r="A29" s="396">
        <v>27</v>
      </c>
      <c r="B29" s="397" t="s">
        <v>6610</v>
      </c>
      <c r="C29" s="398">
        <v>2</v>
      </c>
      <c r="D29" s="397" t="s">
        <v>6575</v>
      </c>
      <c r="E29" s="397" t="s">
        <v>6611</v>
      </c>
      <c r="F29" s="397" t="s">
        <v>6612</v>
      </c>
    </row>
    <row r="30" ht="19.5" spans="1:6">
      <c r="A30" s="396">
        <v>28</v>
      </c>
      <c r="B30" s="397" t="s">
        <v>6613</v>
      </c>
      <c r="C30" s="398">
        <v>5</v>
      </c>
      <c r="D30" s="397" t="s">
        <v>4065</v>
      </c>
      <c r="E30" s="397" t="s">
        <v>6614</v>
      </c>
      <c r="F30" s="397" t="s">
        <v>6615</v>
      </c>
    </row>
    <row r="31" ht="19.5" spans="1:6">
      <c r="A31" s="396">
        <v>29</v>
      </c>
      <c r="B31" s="397" t="s">
        <v>6616</v>
      </c>
      <c r="C31" s="398">
        <v>5</v>
      </c>
      <c r="D31" s="397" t="s">
        <v>4065</v>
      </c>
      <c r="E31" s="397" t="s">
        <v>6617</v>
      </c>
      <c r="F31" s="397"/>
    </row>
    <row r="32" ht="19.5" spans="1:6">
      <c r="A32" s="396">
        <v>30</v>
      </c>
      <c r="B32" s="397" t="s">
        <v>6618</v>
      </c>
      <c r="C32" s="398">
        <v>5</v>
      </c>
      <c r="D32" s="397" t="s">
        <v>4065</v>
      </c>
      <c r="E32" s="397" t="s">
        <v>6619</v>
      </c>
      <c r="F32" s="397"/>
    </row>
    <row r="33" ht="19.5" spans="1:6">
      <c r="A33" s="396">
        <v>31</v>
      </c>
      <c r="B33" s="397" t="s">
        <v>6620</v>
      </c>
      <c r="C33" s="398">
        <v>1</v>
      </c>
      <c r="D33" s="397" t="s">
        <v>4097</v>
      </c>
      <c r="E33" s="397" t="s">
        <v>6621</v>
      </c>
      <c r="F33" s="397"/>
    </row>
    <row r="34" ht="19.5" spans="1:6">
      <c r="A34" s="396">
        <v>32</v>
      </c>
      <c r="B34" s="397" t="s">
        <v>6622</v>
      </c>
      <c r="C34" s="398">
        <v>7</v>
      </c>
      <c r="D34" s="397" t="s">
        <v>6623</v>
      </c>
      <c r="E34" s="397" t="s">
        <v>6624</v>
      </c>
      <c r="F34" s="397" t="s">
        <v>6592</v>
      </c>
    </row>
    <row r="35" ht="39" spans="1:6">
      <c r="A35" s="396">
        <v>33</v>
      </c>
      <c r="B35" s="397" t="s">
        <v>6625</v>
      </c>
      <c r="C35" s="398">
        <v>3</v>
      </c>
      <c r="D35" s="397" t="s">
        <v>6626</v>
      </c>
      <c r="E35" s="397" t="s">
        <v>6627</v>
      </c>
      <c r="F35" s="397" t="s">
        <v>6628</v>
      </c>
    </row>
    <row r="36" ht="39" spans="1:6">
      <c r="A36" s="396">
        <v>34</v>
      </c>
      <c r="B36" s="397" t="s">
        <v>6629</v>
      </c>
      <c r="C36" s="398">
        <v>4</v>
      </c>
      <c r="D36" s="397" t="s">
        <v>6630</v>
      </c>
      <c r="E36" s="397" t="s">
        <v>6631</v>
      </c>
      <c r="F36" s="397" t="s">
        <v>6632</v>
      </c>
    </row>
    <row r="37" ht="19.5" spans="1:6">
      <c r="A37" s="396">
        <v>35</v>
      </c>
      <c r="B37" s="397" t="s">
        <v>6633</v>
      </c>
      <c r="C37" s="398">
        <v>2</v>
      </c>
      <c r="D37" s="397" t="s">
        <v>4069</v>
      </c>
      <c r="E37" s="397" t="s">
        <v>6634</v>
      </c>
      <c r="F37" s="397" t="s">
        <v>6635</v>
      </c>
    </row>
    <row r="38" ht="19.5" spans="1:6">
      <c r="A38" s="396">
        <v>36</v>
      </c>
      <c r="B38" s="397" t="s">
        <v>6636</v>
      </c>
      <c r="C38" s="398">
        <v>2</v>
      </c>
      <c r="D38" s="397" t="s">
        <v>6637</v>
      </c>
      <c r="E38" s="397" t="s">
        <v>6638</v>
      </c>
      <c r="F38" s="397" t="s">
        <v>6639</v>
      </c>
    </row>
    <row r="39" ht="19.5" spans="1:6">
      <c r="A39" s="396">
        <v>37</v>
      </c>
      <c r="B39" s="397" t="s">
        <v>6640</v>
      </c>
      <c r="C39" s="398">
        <v>2</v>
      </c>
      <c r="D39" s="397" t="s">
        <v>4069</v>
      </c>
      <c r="E39" s="397" t="s">
        <v>6641</v>
      </c>
      <c r="F39" s="397" t="s">
        <v>6642</v>
      </c>
    </row>
    <row r="40" ht="39" spans="1:6">
      <c r="A40" s="396">
        <v>38</v>
      </c>
      <c r="B40" s="397" t="s">
        <v>6643</v>
      </c>
      <c r="C40" s="398">
        <v>1</v>
      </c>
      <c r="D40" s="397" t="s">
        <v>4069</v>
      </c>
      <c r="E40" s="397" t="s">
        <v>6644</v>
      </c>
      <c r="F40" s="397" t="s">
        <v>6645</v>
      </c>
    </row>
    <row r="41" ht="19.5" spans="1:6">
      <c r="A41" s="396">
        <v>39</v>
      </c>
      <c r="B41" s="397" t="s">
        <v>6646</v>
      </c>
      <c r="C41" s="398">
        <v>3</v>
      </c>
      <c r="D41" s="397" t="s">
        <v>6647</v>
      </c>
      <c r="E41" s="397" t="s">
        <v>6648</v>
      </c>
      <c r="F41" s="397" t="s">
        <v>6649</v>
      </c>
    </row>
    <row r="42" ht="19.5" spans="1:6">
      <c r="A42" s="396">
        <v>40</v>
      </c>
      <c r="B42" s="397" t="s">
        <v>6650</v>
      </c>
      <c r="C42" s="398">
        <v>4</v>
      </c>
      <c r="D42" s="397" t="s">
        <v>6651</v>
      </c>
      <c r="E42" s="397" t="s">
        <v>6652</v>
      </c>
      <c r="F42" s="397" t="s">
        <v>6653</v>
      </c>
    </row>
    <row r="43" ht="39" spans="1:6">
      <c r="A43" s="396">
        <v>41</v>
      </c>
      <c r="B43" s="397" t="s">
        <v>6654</v>
      </c>
      <c r="C43" s="398">
        <v>3</v>
      </c>
      <c r="D43" s="397" t="s">
        <v>6655</v>
      </c>
      <c r="E43" s="397" t="s">
        <v>6656</v>
      </c>
      <c r="F43" s="397" t="s">
        <v>6657</v>
      </c>
    </row>
    <row r="44" ht="39" spans="1:6">
      <c r="A44" s="396">
        <v>42</v>
      </c>
      <c r="B44" s="397" t="s">
        <v>6658</v>
      </c>
      <c r="C44" s="398">
        <v>3</v>
      </c>
      <c r="D44" s="397" t="s">
        <v>6659</v>
      </c>
      <c r="E44" s="397" t="s">
        <v>6660</v>
      </c>
      <c r="F44" s="397" t="s">
        <v>6661</v>
      </c>
    </row>
    <row r="45" ht="58.5" spans="1:6">
      <c r="A45" s="396">
        <v>43</v>
      </c>
      <c r="B45" s="397" t="s">
        <v>6662</v>
      </c>
      <c r="C45" s="398">
        <v>3</v>
      </c>
      <c r="D45" s="397" t="s">
        <v>6663</v>
      </c>
      <c r="E45" s="397" t="s">
        <v>6664</v>
      </c>
      <c r="F45" s="397" t="s">
        <v>6665</v>
      </c>
    </row>
    <row r="46" ht="39" spans="1:6">
      <c r="A46" s="396">
        <v>44</v>
      </c>
      <c r="B46" s="397" t="s">
        <v>6666</v>
      </c>
      <c r="C46" s="398">
        <v>5</v>
      </c>
      <c r="D46" s="397" t="s">
        <v>6667</v>
      </c>
      <c r="E46" s="397" t="s">
        <v>6668</v>
      </c>
      <c r="F46" s="397" t="s">
        <v>6669</v>
      </c>
    </row>
    <row r="47" ht="19.5" spans="1:6">
      <c r="A47" s="396">
        <v>45</v>
      </c>
      <c r="B47" s="397" t="s">
        <v>6670</v>
      </c>
      <c r="C47" s="398">
        <v>6</v>
      </c>
      <c r="D47" s="397" t="s">
        <v>6671</v>
      </c>
      <c r="E47" s="397" t="s">
        <v>6672</v>
      </c>
      <c r="F47" s="397"/>
    </row>
    <row r="48" ht="19.5" spans="1:6">
      <c r="A48" s="396">
        <v>46</v>
      </c>
      <c r="B48" s="397" t="s">
        <v>6673</v>
      </c>
      <c r="C48" s="398">
        <v>7</v>
      </c>
      <c r="D48" s="397" t="s">
        <v>4069</v>
      </c>
      <c r="E48" s="397" t="s">
        <v>6674</v>
      </c>
      <c r="F48" s="397" t="s">
        <v>6675</v>
      </c>
    </row>
    <row r="49" ht="19.5" spans="1:6">
      <c r="A49" s="396">
        <v>47</v>
      </c>
      <c r="B49" s="397" t="s">
        <v>6676</v>
      </c>
      <c r="C49" s="398">
        <v>7</v>
      </c>
      <c r="D49" s="397" t="s">
        <v>6677</v>
      </c>
      <c r="E49" s="397" t="s">
        <v>6678</v>
      </c>
      <c r="F49" s="397" t="s">
        <v>6679</v>
      </c>
    </row>
    <row r="50" ht="19.5" spans="1:6">
      <c r="A50" s="396">
        <v>48</v>
      </c>
      <c r="B50" s="397" t="s">
        <v>6680</v>
      </c>
      <c r="C50" s="398">
        <v>2</v>
      </c>
      <c r="D50" s="397" t="s">
        <v>6681</v>
      </c>
      <c r="E50" s="397" t="s">
        <v>6682</v>
      </c>
      <c r="F50" s="397" t="s">
        <v>6683</v>
      </c>
    </row>
    <row r="51" ht="19.5" spans="1:6">
      <c r="A51" s="396">
        <v>49</v>
      </c>
      <c r="B51" s="397" t="s">
        <v>6684</v>
      </c>
      <c r="C51" s="398">
        <v>3</v>
      </c>
      <c r="D51" s="397" t="s">
        <v>4043</v>
      </c>
      <c r="E51" s="397" t="s">
        <v>6685</v>
      </c>
      <c r="F51" s="397" t="s">
        <v>6686</v>
      </c>
    </row>
    <row r="52" ht="19.5" spans="1:6">
      <c r="A52" s="396">
        <v>50</v>
      </c>
      <c r="B52" s="397" t="s">
        <v>6687</v>
      </c>
      <c r="C52" s="398">
        <v>5</v>
      </c>
      <c r="D52" s="397" t="s">
        <v>6688</v>
      </c>
      <c r="E52" s="397" t="s">
        <v>6689</v>
      </c>
      <c r="F52" s="397" t="s">
        <v>6690</v>
      </c>
    </row>
    <row r="53" ht="19.5" spans="1:6">
      <c r="A53" s="396">
        <v>51</v>
      </c>
      <c r="B53" s="397" t="s">
        <v>6691</v>
      </c>
      <c r="C53" s="398">
        <v>3</v>
      </c>
      <c r="D53" s="397" t="s">
        <v>6692</v>
      </c>
      <c r="E53" s="397" t="s">
        <v>6693</v>
      </c>
      <c r="F53" s="397"/>
    </row>
    <row r="54" ht="19.5" spans="1:6">
      <c r="A54" s="396">
        <v>52</v>
      </c>
      <c r="B54" s="397" t="s">
        <v>6694</v>
      </c>
      <c r="C54" s="398">
        <v>2</v>
      </c>
      <c r="D54" s="397" t="s">
        <v>4051</v>
      </c>
      <c r="E54" s="397" t="s">
        <v>6695</v>
      </c>
      <c r="F54" s="397" t="s">
        <v>6696</v>
      </c>
    </row>
    <row r="55" ht="19.5" spans="1:6">
      <c r="A55" s="396">
        <v>53</v>
      </c>
      <c r="B55" s="397" t="s">
        <v>6697</v>
      </c>
      <c r="C55" s="398">
        <v>2</v>
      </c>
      <c r="D55" s="397" t="s">
        <v>4080</v>
      </c>
      <c r="E55" s="397" t="s">
        <v>6698</v>
      </c>
      <c r="F55" s="397"/>
    </row>
    <row r="56" ht="19.5" spans="1:6">
      <c r="A56" s="396">
        <v>54</v>
      </c>
      <c r="B56" s="397" t="s">
        <v>6699</v>
      </c>
      <c r="C56" s="398">
        <v>1</v>
      </c>
      <c r="D56" s="397" t="s">
        <v>6667</v>
      </c>
      <c r="E56" s="397" t="s">
        <v>6700</v>
      </c>
      <c r="F56" s="397"/>
    </row>
    <row r="57" ht="19.5" spans="1:6">
      <c r="A57" s="396">
        <v>55</v>
      </c>
      <c r="B57" s="397" t="s">
        <v>6701</v>
      </c>
      <c r="C57" s="398">
        <v>6</v>
      </c>
      <c r="D57" s="397" t="s">
        <v>4069</v>
      </c>
      <c r="E57" s="397" t="s">
        <v>6702</v>
      </c>
      <c r="F57" s="397" t="s">
        <v>6703</v>
      </c>
    </row>
    <row r="58" ht="19.5" spans="1:6">
      <c r="A58" s="396">
        <v>56</v>
      </c>
      <c r="B58" s="397" t="s">
        <v>6704</v>
      </c>
      <c r="C58" s="398">
        <v>4</v>
      </c>
      <c r="D58" s="397" t="s">
        <v>6705</v>
      </c>
      <c r="E58" s="397" t="s">
        <v>6706</v>
      </c>
      <c r="F58" s="397" t="s">
        <v>6707</v>
      </c>
    </row>
    <row r="59" ht="19.5" spans="1:6">
      <c r="A59" s="396">
        <v>57</v>
      </c>
      <c r="B59" s="397" t="s">
        <v>6708</v>
      </c>
      <c r="C59" s="398">
        <v>4</v>
      </c>
      <c r="D59" s="397" t="s">
        <v>6709</v>
      </c>
      <c r="E59" s="397" t="s">
        <v>6710</v>
      </c>
      <c r="F59" s="397"/>
    </row>
    <row r="60" ht="39" spans="1:6">
      <c r="A60" s="396">
        <v>58</v>
      </c>
      <c r="B60" s="397" t="s">
        <v>6711</v>
      </c>
      <c r="C60" s="398">
        <v>3</v>
      </c>
      <c r="D60" s="397" t="s">
        <v>6712</v>
      </c>
      <c r="E60" s="397" t="s">
        <v>6713</v>
      </c>
      <c r="F60" s="397"/>
    </row>
    <row r="61" ht="19.5" spans="1:6">
      <c r="A61" s="396">
        <v>59</v>
      </c>
      <c r="B61" s="397" t="s">
        <v>6714</v>
      </c>
      <c r="C61" s="398">
        <v>5</v>
      </c>
      <c r="D61" s="397" t="s">
        <v>6715</v>
      </c>
      <c r="E61" s="397" t="s">
        <v>6716</v>
      </c>
      <c r="F61" s="397"/>
    </row>
    <row r="62" ht="19.5" spans="1:6">
      <c r="A62" s="396">
        <v>60</v>
      </c>
      <c r="B62" s="397" t="s">
        <v>6717</v>
      </c>
      <c r="C62" s="398">
        <v>3</v>
      </c>
      <c r="D62" s="397" t="s">
        <v>6718</v>
      </c>
      <c r="E62" s="397" t="s">
        <v>6719</v>
      </c>
      <c r="F62" s="397"/>
    </row>
    <row r="63" ht="19.5" spans="1:6">
      <c r="A63" s="396">
        <v>61</v>
      </c>
      <c r="B63" s="397" t="s">
        <v>6720</v>
      </c>
      <c r="C63" s="398">
        <v>1</v>
      </c>
      <c r="D63" s="397" t="s">
        <v>4065</v>
      </c>
      <c r="E63" s="397" t="s">
        <v>6721</v>
      </c>
      <c r="F63" s="397"/>
    </row>
    <row r="64" ht="19.5" spans="1:6">
      <c r="A64" s="396">
        <v>62</v>
      </c>
      <c r="B64" s="397" t="s">
        <v>6722</v>
      </c>
      <c r="C64" s="398">
        <v>3</v>
      </c>
      <c r="D64" s="397" t="s">
        <v>4118</v>
      </c>
      <c r="E64" s="397" t="s">
        <v>6723</v>
      </c>
      <c r="F64" s="397"/>
    </row>
    <row r="65" ht="19.5" spans="1:6">
      <c r="A65" s="396">
        <v>63</v>
      </c>
      <c r="B65" s="397" t="s">
        <v>6724</v>
      </c>
      <c r="C65" s="398">
        <v>2</v>
      </c>
      <c r="D65" s="397" t="s">
        <v>4094</v>
      </c>
      <c r="E65" s="397" t="s">
        <v>6725</v>
      </c>
      <c r="F65" s="397" t="s">
        <v>6726</v>
      </c>
    </row>
    <row r="66" ht="39" spans="1:6">
      <c r="A66" s="396">
        <v>64</v>
      </c>
      <c r="B66" s="397" t="s">
        <v>6727</v>
      </c>
      <c r="C66" s="398">
        <v>4</v>
      </c>
      <c r="D66" s="397" t="s">
        <v>6728</v>
      </c>
      <c r="E66" s="397" t="s">
        <v>6729</v>
      </c>
      <c r="F66" s="397" t="s">
        <v>6730</v>
      </c>
    </row>
    <row r="67" ht="19.5" spans="1:6">
      <c r="A67" s="396">
        <v>65</v>
      </c>
      <c r="B67" s="397" t="s">
        <v>6731</v>
      </c>
      <c r="C67" s="398">
        <v>4</v>
      </c>
      <c r="D67" s="397" t="s">
        <v>4058</v>
      </c>
      <c r="E67" s="397" t="s">
        <v>6732</v>
      </c>
      <c r="F67" s="397"/>
    </row>
    <row r="68" ht="19.5" spans="1:6">
      <c r="A68" s="396">
        <v>66</v>
      </c>
      <c r="B68" s="397" t="s">
        <v>6733</v>
      </c>
      <c r="C68" s="398">
        <v>1</v>
      </c>
      <c r="D68" s="397" t="s">
        <v>4069</v>
      </c>
      <c r="E68" s="397" t="s">
        <v>6734</v>
      </c>
      <c r="F68" s="397" t="s">
        <v>6735</v>
      </c>
    </row>
    <row r="69" ht="19.5" spans="1:6">
      <c r="A69" s="396">
        <v>67</v>
      </c>
      <c r="B69" s="397" t="s">
        <v>6736</v>
      </c>
      <c r="C69" s="398">
        <v>6</v>
      </c>
      <c r="D69" s="397" t="s">
        <v>4084</v>
      </c>
      <c r="E69" s="397" t="s">
        <v>6737</v>
      </c>
      <c r="F69" s="397"/>
    </row>
    <row r="70" ht="19.5" spans="1:6">
      <c r="A70" s="396">
        <v>68</v>
      </c>
      <c r="B70" s="397" t="s">
        <v>6738</v>
      </c>
      <c r="C70" s="398">
        <v>2</v>
      </c>
      <c r="D70" s="397" t="s">
        <v>4090</v>
      </c>
      <c r="E70" s="397" t="s">
        <v>6739</v>
      </c>
      <c r="F70" s="397" t="s">
        <v>6740</v>
      </c>
    </row>
    <row r="71" ht="19.5" spans="1:6">
      <c r="A71" s="396">
        <v>69</v>
      </c>
      <c r="B71" s="397" t="s">
        <v>6741</v>
      </c>
      <c r="C71" s="398">
        <v>3</v>
      </c>
      <c r="D71" s="397" t="s">
        <v>4069</v>
      </c>
      <c r="E71" s="397" t="s">
        <v>6742</v>
      </c>
      <c r="F71" s="397" t="s">
        <v>6743</v>
      </c>
    </row>
    <row r="72" ht="19.5" spans="1:6">
      <c r="A72" s="396">
        <v>70</v>
      </c>
      <c r="B72" s="397" t="s">
        <v>6744</v>
      </c>
      <c r="C72" s="398">
        <v>2</v>
      </c>
      <c r="D72" s="397" t="s">
        <v>4118</v>
      </c>
      <c r="E72" s="397" t="s">
        <v>6745</v>
      </c>
      <c r="F72" s="397" t="s">
        <v>6746</v>
      </c>
    </row>
    <row r="73" ht="19.5" spans="1:6">
      <c r="A73" s="396">
        <v>71</v>
      </c>
      <c r="B73" s="397" t="s">
        <v>6747</v>
      </c>
      <c r="C73" s="398">
        <v>8</v>
      </c>
      <c r="D73" s="397" t="s">
        <v>6748</v>
      </c>
      <c r="E73" s="397" t="s">
        <v>6749</v>
      </c>
      <c r="F73" s="397"/>
    </row>
    <row r="74" ht="19.5" spans="1:6">
      <c r="A74" s="396">
        <v>72</v>
      </c>
      <c r="B74" s="397" t="s">
        <v>6750</v>
      </c>
      <c r="C74" s="398">
        <v>3</v>
      </c>
      <c r="D74" s="397" t="s">
        <v>4032</v>
      </c>
      <c r="E74" s="397" t="s">
        <v>6751</v>
      </c>
      <c r="F74" s="397" t="s">
        <v>6752</v>
      </c>
    </row>
    <row r="75" ht="19.5" spans="1:6">
      <c r="A75" s="396">
        <v>73</v>
      </c>
      <c r="B75" s="397" t="s">
        <v>6753</v>
      </c>
      <c r="C75" s="398">
        <v>8</v>
      </c>
      <c r="D75" s="397" t="s">
        <v>4090</v>
      </c>
      <c r="E75" s="397" t="s">
        <v>6754</v>
      </c>
      <c r="F75" s="397"/>
    </row>
    <row r="76" ht="19.5" spans="1:6">
      <c r="A76" s="396">
        <v>74</v>
      </c>
      <c r="B76" s="397" t="s">
        <v>6755</v>
      </c>
      <c r="C76" s="398">
        <v>3</v>
      </c>
      <c r="D76" s="397" t="s">
        <v>4043</v>
      </c>
      <c r="E76" s="397" t="s">
        <v>6756</v>
      </c>
      <c r="F76" s="397"/>
    </row>
    <row r="77" ht="19.5" spans="1:6">
      <c r="A77" s="396">
        <v>75</v>
      </c>
      <c r="B77" s="397" t="s">
        <v>6757</v>
      </c>
      <c r="C77" s="398">
        <v>5</v>
      </c>
      <c r="D77" s="397" t="s">
        <v>4168</v>
      </c>
      <c r="E77" s="397" t="s">
        <v>6758</v>
      </c>
      <c r="F77" s="397" t="s">
        <v>6759</v>
      </c>
    </row>
    <row r="78" ht="19.5" spans="1:6">
      <c r="A78" s="396">
        <v>76</v>
      </c>
      <c r="B78" s="397" t="s">
        <v>6760</v>
      </c>
      <c r="C78" s="398">
        <v>3</v>
      </c>
      <c r="D78" s="397" t="s">
        <v>6761</v>
      </c>
      <c r="E78" s="397" t="s">
        <v>6762</v>
      </c>
      <c r="F78" s="397" t="s">
        <v>6763</v>
      </c>
    </row>
    <row r="79" ht="19.5" spans="1:6">
      <c r="A79" s="396">
        <v>77</v>
      </c>
      <c r="B79" s="397" t="s">
        <v>6764</v>
      </c>
      <c r="C79" s="398">
        <v>7</v>
      </c>
      <c r="D79" s="397" t="s">
        <v>6765</v>
      </c>
      <c r="E79" s="397" t="s">
        <v>6766</v>
      </c>
      <c r="F79" s="397" t="s">
        <v>6767</v>
      </c>
    </row>
    <row r="80" ht="19.5" spans="1:6">
      <c r="A80" s="396">
        <v>78</v>
      </c>
      <c r="B80" s="397" t="s">
        <v>6768</v>
      </c>
      <c r="C80" s="398">
        <v>3</v>
      </c>
      <c r="D80" s="397" t="s">
        <v>6769</v>
      </c>
      <c r="E80" s="397" t="s">
        <v>6770</v>
      </c>
      <c r="F80" s="397" t="s">
        <v>6771</v>
      </c>
    </row>
    <row r="81" ht="19.5" spans="1:6">
      <c r="A81" s="396">
        <v>79</v>
      </c>
      <c r="B81" s="397" t="s">
        <v>6772</v>
      </c>
      <c r="C81" s="398">
        <v>3</v>
      </c>
      <c r="D81" s="397" t="s">
        <v>4043</v>
      </c>
      <c r="E81" s="397" t="s">
        <v>6773</v>
      </c>
      <c r="F81" s="397" t="s">
        <v>6774</v>
      </c>
    </row>
    <row r="82" ht="19.5" spans="1:6">
      <c r="A82" s="396">
        <v>80</v>
      </c>
      <c r="B82" s="397" t="s">
        <v>6775</v>
      </c>
      <c r="C82" s="398">
        <v>2</v>
      </c>
      <c r="D82" s="397" t="s">
        <v>4069</v>
      </c>
      <c r="E82" s="397" t="s">
        <v>6776</v>
      </c>
      <c r="F82" s="397"/>
    </row>
    <row r="83" ht="19.5" spans="1:6">
      <c r="A83" s="396">
        <v>81</v>
      </c>
      <c r="B83" s="397" t="s">
        <v>6777</v>
      </c>
      <c r="C83" s="398">
        <v>2</v>
      </c>
      <c r="D83" s="397" t="s">
        <v>6778</v>
      </c>
      <c r="E83" s="397" t="s">
        <v>6779</v>
      </c>
      <c r="F83" s="397"/>
    </row>
    <row r="84" ht="39" spans="1:6">
      <c r="A84" s="396">
        <v>82</v>
      </c>
      <c r="B84" s="397" t="s">
        <v>6780</v>
      </c>
      <c r="C84" s="398">
        <v>6</v>
      </c>
      <c r="D84" s="397" t="s">
        <v>4069</v>
      </c>
      <c r="E84" s="397" t="s">
        <v>6781</v>
      </c>
      <c r="F84" s="397" t="s">
        <v>6782</v>
      </c>
    </row>
    <row r="85" ht="39" spans="1:6">
      <c r="A85" s="396">
        <v>83</v>
      </c>
      <c r="B85" s="397" t="s">
        <v>6783</v>
      </c>
      <c r="C85" s="398">
        <v>2</v>
      </c>
      <c r="D85" s="397" t="s">
        <v>6784</v>
      </c>
      <c r="E85" s="397" t="s">
        <v>6785</v>
      </c>
      <c r="F85" s="397" t="s">
        <v>6786</v>
      </c>
    </row>
    <row r="86" ht="19.5" spans="1:6">
      <c r="A86" s="396">
        <v>84</v>
      </c>
      <c r="B86" s="397" t="s">
        <v>6787</v>
      </c>
      <c r="C86" s="398">
        <v>4</v>
      </c>
      <c r="D86" s="397" t="s">
        <v>4032</v>
      </c>
      <c r="E86" s="397" t="s">
        <v>6788</v>
      </c>
      <c r="F86" s="397" t="s">
        <v>6789</v>
      </c>
    </row>
    <row r="87" ht="19.5" spans="1:6">
      <c r="A87" s="396">
        <v>85</v>
      </c>
      <c r="B87" s="397" t="s">
        <v>6790</v>
      </c>
      <c r="C87" s="398">
        <v>5</v>
      </c>
      <c r="D87" s="397" t="s">
        <v>6791</v>
      </c>
      <c r="E87" s="397" t="s">
        <v>6792</v>
      </c>
      <c r="F87" s="397" t="s">
        <v>6793</v>
      </c>
    </row>
    <row r="88" ht="19.5" spans="1:6">
      <c r="A88" s="396">
        <v>86</v>
      </c>
      <c r="B88" s="397" t="s">
        <v>6794</v>
      </c>
      <c r="C88" s="398">
        <v>3</v>
      </c>
      <c r="D88" s="397" t="s">
        <v>6795</v>
      </c>
      <c r="E88" s="397" t="s">
        <v>6796</v>
      </c>
      <c r="F88" s="397"/>
    </row>
    <row r="89" ht="39" spans="1:6">
      <c r="A89" s="396">
        <v>87</v>
      </c>
      <c r="B89" s="397" t="s">
        <v>6797</v>
      </c>
      <c r="C89" s="398">
        <v>3</v>
      </c>
      <c r="D89" s="397" t="s">
        <v>6798</v>
      </c>
      <c r="E89" s="397" t="s">
        <v>6799</v>
      </c>
      <c r="F89" s="397" t="s">
        <v>6800</v>
      </c>
    </row>
    <row r="90" ht="19.5" spans="1:6">
      <c r="A90" s="396">
        <v>88</v>
      </c>
      <c r="B90" s="397" t="s">
        <v>6801</v>
      </c>
      <c r="C90" s="398">
        <v>5</v>
      </c>
      <c r="D90" s="397" t="s">
        <v>6802</v>
      </c>
      <c r="E90" s="397" t="s">
        <v>6803</v>
      </c>
      <c r="F90" s="397" t="s">
        <v>6804</v>
      </c>
    </row>
    <row r="91" ht="19.5" spans="1:6">
      <c r="A91" s="396">
        <v>89</v>
      </c>
      <c r="B91" s="397" t="s">
        <v>6805</v>
      </c>
      <c r="C91" s="398">
        <v>6</v>
      </c>
      <c r="D91" s="397" t="s">
        <v>4069</v>
      </c>
      <c r="E91" s="397" t="s">
        <v>6806</v>
      </c>
      <c r="F91" s="397"/>
    </row>
    <row r="92" ht="19.5" spans="1:6">
      <c r="A92" s="396">
        <v>90</v>
      </c>
      <c r="B92" s="397" t="s">
        <v>6807</v>
      </c>
      <c r="C92" s="398">
        <v>3</v>
      </c>
      <c r="D92" s="397" t="s">
        <v>6808</v>
      </c>
      <c r="E92" s="397" t="s">
        <v>6809</v>
      </c>
      <c r="F92" s="397" t="s">
        <v>6810</v>
      </c>
    </row>
    <row r="93" ht="19.5" spans="1:6">
      <c r="A93" s="396">
        <v>91</v>
      </c>
      <c r="B93" s="397" t="s">
        <v>6811</v>
      </c>
      <c r="C93" s="398">
        <v>6</v>
      </c>
      <c r="D93" s="397" t="s">
        <v>4036</v>
      </c>
      <c r="E93" s="397" t="s">
        <v>6812</v>
      </c>
      <c r="F93" s="397" t="s">
        <v>6813</v>
      </c>
    </row>
    <row r="94" ht="39" spans="1:6">
      <c r="A94" s="396">
        <v>92</v>
      </c>
      <c r="B94" s="397" t="s">
        <v>6814</v>
      </c>
      <c r="C94" s="398">
        <v>1</v>
      </c>
      <c r="D94" s="397" t="s">
        <v>4047</v>
      </c>
      <c r="E94" s="397" t="s">
        <v>6815</v>
      </c>
      <c r="F94" s="397" t="s">
        <v>6816</v>
      </c>
    </row>
    <row r="95" ht="19.5" spans="1:6">
      <c r="A95" s="396">
        <v>93</v>
      </c>
      <c r="B95" s="397" t="s">
        <v>6817</v>
      </c>
      <c r="C95" s="398">
        <v>3</v>
      </c>
      <c r="D95" s="397" t="s">
        <v>4090</v>
      </c>
      <c r="E95" s="397" t="s">
        <v>6818</v>
      </c>
      <c r="F95" s="397" t="s">
        <v>6819</v>
      </c>
    </row>
    <row r="96" ht="19.5" spans="1:6">
      <c r="A96" s="396">
        <v>94</v>
      </c>
      <c r="B96" s="397" t="s">
        <v>6820</v>
      </c>
      <c r="C96" s="398">
        <v>1</v>
      </c>
      <c r="D96" s="397" t="s">
        <v>4032</v>
      </c>
      <c r="E96" s="397" t="s">
        <v>6821</v>
      </c>
      <c r="F96" s="397"/>
    </row>
    <row r="97" ht="19.5" spans="1:6">
      <c r="A97" s="396">
        <v>95</v>
      </c>
      <c r="B97" s="397" t="s">
        <v>6822</v>
      </c>
      <c r="C97" s="398">
        <v>7</v>
      </c>
      <c r="D97" s="397" t="s">
        <v>6823</v>
      </c>
      <c r="E97" s="397" t="s">
        <v>6824</v>
      </c>
      <c r="F97" s="397" t="s">
        <v>6825</v>
      </c>
    </row>
    <row r="98" ht="19.5" spans="1:6">
      <c r="A98" s="396">
        <v>96</v>
      </c>
      <c r="B98" s="397" t="s">
        <v>6826</v>
      </c>
      <c r="C98" s="398">
        <v>5</v>
      </c>
      <c r="D98" s="397" t="s">
        <v>6827</v>
      </c>
      <c r="E98" s="397" t="s">
        <v>6828</v>
      </c>
      <c r="F98" s="397" t="s">
        <v>6829</v>
      </c>
    </row>
    <row r="99" ht="19.5" spans="1:6">
      <c r="A99" s="396">
        <v>97</v>
      </c>
      <c r="B99" s="397" t="s">
        <v>6830</v>
      </c>
      <c r="C99" s="398">
        <v>3</v>
      </c>
      <c r="D99" s="397" t="s">
        <v>4036</v>
      </c>
      <c r="E99" s="397" t="s">
        <v>6831</v>
      </c>
      <c r="F99" s="397"/>
    </row>
    <row r="100" ht="19.5" spans="1:6">
      <c r="A100" s="396">
        <v>98</v>
      </c>
      <c r="B100" s="397" t="s">
        <v>6832</v>
      </c>
      <c r="C100" s="398">
        <v>6</v>
      </c>
      <c r="D100" s="397" t="s">
        <v>6833</v>
      </c>
      <c r="E100" s="397" t="s">
        <v>6834</v>
      </c>
      <c r="F100" s="397" t="s">
        <v>6835</v>
      </c>
    </row>
    <row r="101" ht="19.5" spans="1:6">
      <c r="A101" s="396">
        <v>99</v>
      </c>
      <c r="B101" s="397" t="s">
        <v>6836</v>
      </c>
      <c r="C101" s="398">
        <v>2</v>
      </c>
      <c r="D101" s="397" t="s">
        <v>6802</v>
      </c>
      <c r="E101" s="397" t="s">
        <v>6837</v>
      </c>
      <c r="F101" s="397" t="s">
        <v>6838</v>
      </c>
    </row>
    <row r="102" ht="19.5" spans="1:6">
      <c r="A102" s="396">
        <v>100</v>
      </c>
      <c r="B102" s="397" t="s">
        <v>6839</v>
      </c>
      <c r="C102" s="398">
        <v>1</v>
      </c>
      <c r="D102" s="397" t="s">
        <v>6840</v>
      </c>
      <c r="E102" s="397" t="s">
        <v>6841</v>
      </c>
      <c r="F102" s="397"/>
    </row>
    <row r="103" ht="19.5" spans="1:6">
      <c r="A103" s="396">
        <v>101</v>
      </c>
      <c r="B103" s="397" t="s">
        <v>6842</v>
      </c>
      <c r="C103" s="398">
        <v>5</v>
      </c>
      <c r="D103" s="397" t="s">
        <v>4069</v>
      </c>
      <c r="E103" s="397" t="s">
        <v>6843</v>
      </c>
      <c r="F103" s="397"/>
    </row>
    <row r="104" ht="19.5" spans="1:6">
      <c r="A104" s="396">
        <v>102</v>
      </c>
      <c r="B104" s="397" t="s">
        <v>6844</v>
      </c>
      <c r="C104" s="398">
        <v>3</v>
      </c>
      <c r="D104" s="397" t="s">
        <v>4069</v>
      </c>
      <c r="E104" s="397" t="s">
        <v>6845</v>
      </c>
      <c r="F104" s="397" t="s">
        <v>6846</v>
      </c>
    </row>
    <row r="105" ht="19.5" spans="1:6">
      <c r="A105" s="396">
        <v>103</v>
      </c>
      <c r="B105" s="397" t="s">
        <v>6847</v>
      </c>
      <c r="C105" s="398">
        <v>3</v>
      </c>
      <c r="D105" s="397" t="s">
        <v>6848</v>
      </c>
      <c r="E105" s="397" t="s">
        <v>6849</v>
      </c>
      <c r="F105" s="397"/>
    </row>
    <row r="106" ht="19.5" spans="1:6">
      <c r="A106" s="396">
        <v>104</v>
      </c>
      <c r="B106" s="397" t="s">
        <v>6850</v>
      </c>
      <c r="C106" s="398">
        <v>3</v>
      </c>
      <c r="D106" s="397" t="s">
        <v>6851</v>
      </c>
      <c r="E106" s="397" t="s">
        <v>6852</v>
      </c>
      <c r="F106" s="397"/>
    </row>
    <row r="107" ht="19.5" spans="1:6">
      <c r="A107" s="396">
        <v>105</v>
      </c>
      <c r="B107" s="397" t="s">
        <v>6853</v>
      </c>
      <c r="C107" s="398">
        <v>5</v>
      </c>
      <c r="D107" s="397" t="s">
        <v>6854</v>
      </c>
      <c r="E107" s="397" t="s">
        <v>6855</v>
      </c>
      <c r="F107" s="397" t="s">
        <v>6856</v>
      </c>
    </row>
    <row r="108" ht="19.5" spans="1:6">
      <c r="A108" s="396">
        <v>106</v>
      </c>
      <c r="B108" s="397" t="s">
        <v>6857</v>
      </c>
      <c r="C108" s="398">
        <v>7</v>
      </c>
      <c r="D108" s="397" t="s">
        <v>6575</v>
      </c>
      <c r="E108" s="397" t="s">
        <v>6858</v>
      </c>
      <c r="F108" s="397"/>
    </row>
    <row r="109" ht="19.5" spans="1:6">
      <c r="A109" s="396">
        <v>107</v>
      </c>
      <c r="B109" s="397" t="s">
        <v>6859</v>
      </c>
      <c r="C109" s="398">
        <v>2</v>
      </c>
      <c r="D109" s="397" t="s">
        <v>4094</v>
      </c>
      <c r="E109" s="397" t="s">
        <v>6860</v>
      </c>
      <c r="F109" s="397"/>
    </row>
    <row r="110" ht="19.5" spans="1:6">
      <c r="A110" s="396">
        <v>108</v>
      </c>
      <c r="B110" s="397" t="s">
        <v>6861</v>
      </c>
      <c r="C110" s="398">
        <v>7</v>
      </c>
      <c r="D110" s="397" t="s">
        <v>6862</v>
      </c>
      <c r="E110" s="397" t="s">
        <v>6863</v>
      </c>
      <c r="F110" s="397" t="s">
        <v>6864</v>
      </c>
    </row>
    <row r="111" ht="19.5" spans="1:6">
      <c r="A111" s="396">
        <v>109</v>
      </c>
      <c r="B111" s="397" t="s">
        <v>6865</v>
      </c>
      <c r="C111" s="398">
        <v>4</v>
      </c>
      <c r="D111" s="397" t="s">
        <v>6681</v>
      </c>
      <c r="E111" s="397" t="s">
        <v>6866</v>
      </c>
      <c r="F111" s="397"/>
    </row>
    <row r="112" ht="19.5" spans="1:6">
      <c r="A112" s="396">
        <v>110</v>
      </c>
      <c r="B112" s="397" t="s">
        <v>6867</v>
      </c>
      <c r="C112" s="398">
        <v>2</v>
      </c>
      <c r="D112" s="397" t="s">
        <v>6868</v>
      </c>
      <c r="E112" s="397" t="s">
        <v>6869</v>
      </c>
      <c r="F112" s="397" t="s">
        <v>6870</v>
      </c>
    </row>
    <row r="113" ht="19.5" spans="1:6">
      <c r="A113" s="396">
        <v>111</v>
      </c>
      <c r="B113" s="397" t="s">
        <v>6871</v>
      </c>
      <c r="C113" s="398">
        <v>1</v>
      </c>
      <c r="D113" s="397" t="s">
        <v>6872</v>
      </c>
      <c r="E113" s="397" t="s">
        <v>6873</v>
      </c>
      <c r="F113" s="397"/>
    </row>
    <row r="114" ht="19.5" spans="1:6">
      <c r="A114" s="396">
        <v>112</v>
      </c>
      <c r="B114" s="397" t="s">
        <v>6874</v>
      </c>
      <c r="C114" s="398">
        <v>2</v>
      </c>
      <c r="D114" s="397" t="s">
        <v>6875</v>
      </c>
      <c r="E114" s="397" t="s">
        <v>6876</v>
      </c>
      <c r="F114" s="397"/>
    </row>
    <row r="115" ht="19.5" spans="1:6">
      <c r="A115" s="396">
        <v>113</v>
      </c>
      <c r="B115" s="397" t="s">
        <v>6877</v>
      </c>
      <c r="C115" s="398">
        <v>3</v>
      </c>
      <c r="D115" s="397" t="s">
        <v>6878</v>
      </c>
      <c r="E115" s="397" t="s">
        <v>6879</v>
      </c>
      <c r="F115" s="397"/>
    </row>
    <row r="116" ht="19.5" spans="1:6">
      <c r="A116" s="396">
        <v>114</v>
      </c>
      <c r="B116" s="397" t="s">
        <v>6880</v>
      </c>
      <c r="C116" s="398">
        <v>4</v>
      </c>
      <c r="D116" s="397" t="s">
        <v>6881</v>
      </c>
      <c r="E116" s="397" t="s">
        <v>6882</v>
      </c>
      <c r="F116" s="397"/>
    </row>
    <row r="117" ht="19.5" spans="1:6">
      <c r="A117" s="396">
        <v>115</v>
      </c>
      <c r="B117" s="397" t="s">
        <v>6883</v>
      </c>
      <c r="C117" s="398">
        <v>4</v>
      </c>
      <c r="D117" s="397"/>
      <c r="E117" s="397" t="s">
        <v>6884</v>
      </c>
      <c r="F117" s="397" t="s">
        <v>6885</v>
      </c>
    </row>
    <row r="118" ht="19.5" spans="1:6">
      <c r="A118" s="396">
        <v>116</v>
      </c>
      <c r="B118" s="397" t="s">
        <v>6886</v>
      </c>
      <c r="C118" s="398">
        <v>3</v>
      </c>
      <c r="D118" s="397"/>
      <c r="E118" s="397" t="s">
        <v>6887</v>
      </c>
      <c r="F118" s="397" t="s">
        <v>6888</v>
      </c>
    </row>
    <row r="119" ht="19.5" spans="1:6">
      <c r="A119" s="396">
        <v>117</v>
      </c>
      <c r="B119" s="397" t="s">
        <v>6889</v>
      </c>
      <c r="C119" s="398">
        <v>5</v>
      </c>
      <c r="D119" s="397" t="s">
        <v>6890</v>
      </c>
      <c r="E119" s="397" t="s">
        <v>6891</v>
      </c>
      <c r="F119" s="397" t="s">
        <v>6892</v>
      </c>
    </row>
    <row r="120" ht="19.5" spans="1:6">
      <c r="A120" s="396">
        <v>118</v>
      </c>
      <c r="B120" s="397" t="s">
        <v>6893</v>
      </c>
      <c r="C120" s="398">
        <v>2</v>
      </c>
      <c r="D120" s="397" t="s">
        <v>6894</v>
      </c>
      <c r="E120" s="397" t="s">
        <v>6895</v>
      </c>
      <c r="F120" s="397"/>
    </row>
    <row r="121" ht="19.5" spans="1:6">
      <c r="A121" s="396">
        <v>119</v>
      </c>
      <c r="B121" s="397" t="s">
        <v>6896</v>
      </c>
      <c r="C121" s="398">
        <v>1</v>
      </c>
      <c r="D121" s="397" t="s">
        <v>6890</v>
      </c>
      <c r="E121" s="397" t="s">
        <v>6897</v>
      </c>
      <c r="F121" s="397" t="s">
        <v>6898</v>
      </c>
    </row>
    <row r="122" ht="19.5" spans="1:6">
      <c r="A122" s="396">
        <v>120</v>
      </c>
      <c r="B122" s="397" t="s">
        <v>6899</v>
      </c>
      <c r="C122" s="398">
        <v>4</v>
      </c>
      <c r="D122" s="397" t="s">
        <v>4168</v>
      </c>
      <c r="E122" s="397" t="s">
        <v>6900</v>
      </c>
      <c r="F122" s="397" t="s">
        <v>6901</v>
      </c>
    </row>
    <row r="123" ht="19.5" spans="1:6">
      <c r="A123" s="396">
        <v>121</v>
      </c>
      <c r="B123" s="397" t="s">
        <v>6902</v>
      </c>
      <c r="C123" s="398">
        <v>4</v>
      </c>
      <c r="D123" s="397" t="s">
        <v>4168</v>
      </c>
      <c r="E123" s="397" t="s">
        <v>6903</v>
      </c>
      <c r="F123" s="397" t="s">
        <v>6904</v>
      </c>
    </row>
    <row r="124" ht="19.5" spans="1:6">
      <c r="A124" s="396">
        <v>122</v>
      </c>
      <c r="B124" s="397" t="s">
        <v>6905</v>
      </c>
      <c r="C124" s="398">
        <v>1</v>
      </c>
      <c r="D124" s="397" t="s">
        <v>6890</v>
      </c>
      <c r="E124" s="397" t="s">
        <v>6906</v>
      </c>
      <c r="F124" s="397"/>
    </row>
    <row r="125" ht="39" spans="1:6">
      <c r="A125" s="396">
        <v>123</v>
      </c>
      <c r="B125" s="397" t="s">
        <v>6907</v>
      </c>
      <c r="C125" s="398">
        <v>4</v>
      </c>
      <c r="D125" s="397" t="s">
        <v>6908</v>
      </c>
      <c r="E125" s="397" t="s">
        <v>6909</v>
      </c>
      <c r="F125" s="397" t="s">
        <v>6910</v>
      </c>
    </row>
    <row r="126" ht="19.5" spans="1:6">
      <c r="A126" s="396">
        <v>124</v>
      </c>
      <c r="B126" s="397" t="s">
        <v>6911</v>
      </c>
      <c r="C126" s="398">
        <v>2</v>
      </c>
      <c r="D126" s="397" t="s">
        <v>6912</v>
      </c>
      <c r="E126" s="397" t="s">
        <v>6913</v>
      </c>
      <c r="F126" s="397" t="s">
        <v>6914</v>
      </c>
    </row>
    <row r="127" ht="19.5" spans="1:6">
      <c r="A127" s="396">
        <v>125</v>
      </c>
      <c r="B127" s="397" t="s">
        <v>6915</v>
      </c>
      <c r="C127" s="398">
        <v>2</v>
      </c>
      <c r="D127" s="397" t="s">
        <v>4065</v>
      </c>
      <c r="E127" s="397" t="s">
        <v>6916</v>
      </c>
      <c r="F127" s="397" t="s">
        <v>6917</v>
      </c>
    </row>
    <row r="128" ht="19.5" spans="1:6">
      <c r="A128" s="396">
        <v>126</v>
      </c>
      <c r="B128" s="397" t="s">
        <v>6918</v>
      </c>
      <c r="C128" s="398">
        <v>1</v>
      </c>
      <c r="D128" s="397" t="s">
        <v>6919</v>
      </c>
      <c r="E128" s="397" t="s">
        <v>6920</v>
      </c>
      <c r="F128" s="397"/>
    </row>
    <row r="129" ht="19.5" spans="1:6">
      <c r="A129" s="396">
        <v>127</v>
      </c>
      <c r="B129" s="397" t="s">
        <v>6921</v>
      </c>
      <c r="C129" s="398">
        <v>6</v>
      </c>
      <c r="D129" s="397" t="s">
        <v>469</v>
      </c>
      <c r="E129" s="397" t="s">
        <v>6922</v>
      </c>
      <c r="F129" s="397"/>
    </row>
    <row r="130" ht="19.5" spans="1:6">
      <c r="A130" s="396">
        <v>128</v>
      </c>
      <c r="B130" s="397" t="s">
        <v>6923</v>
      </c>
      <c r="C130" s="398">
        <v>5</v>
      </c>
      <c r="D130" s="397" t="s">
        <v>4069</v>
      </c>
      <c r="E130" s="397" t="s">
        <v>6924</v>
      </c>
      <c r="F130" s="397"/>
    </row>
    <row r="131" ht="19.5" spans="1:6">
      <c r="A131" s="396">
        <v>129</v>
      </c>
      <c r="B131" s="397" t="s">
        <v>6925</v>
      </c>
      <c r="C131" s="398">
        <v>2</v>
      </c>
      <c r="D131" s="397" t="s">
        <v>6926</v>
      </c>
      <c r="E131" s="397" t="s">
        <v>6927</v>
      </c>
      <c r="F131" s="397"/>
    </row>
    <row r="132" ht="19.5" spans="1:6">
      <c r="A132" s="396">
        <v>130</v>
      </c>
      <c r="B132" s="397" t="s">
        <v>6928</v>
      </c>
      <c r="C132" s="398">
        <v>2</v>
      </c>
      <c r="D132" s="397" t="s">
        <v>6929</v>
      </c>
      <c r="E132" s="397" t="s">
        <v>6930</v>
      </c>
      <c r="F132" s="397" t="s">
        <v>6931</v>
      </c>
    </row>
    <row r="133" ht="19.5" spans="1:6">
      <c r="A133" s="396">
        <v>131</v>
      </c>
      <c r="B133" s="397" t="s">
        <v>6932</v>
      </c>
      <c r="C133" s="398">
        <v>2</v>
      </c>
      <c r="D133" s="397" t="s">
        <v>6933</v>
      </c>
      <c r="E133" s="397" t="s">
        <v>6934</v>
      </c>
      <c r="F133" s="397"/>
    </row>
    <row r="134" ht="19.5" spans="1:6">
      <c r="A134" s="396">
        <v>132</v>
      </c>
      <c r="B134" s="397" t="s">
        <v>6935</v>
      </c>
      <c r="C134" s="398">
        <v>1</v>
      </c>
      <c r="D134" s="397" t="s">
        <v>6936</v>
      </c>
      <c r="E134" s="397" t="s">
        <v>6937</v>
      </c>
      <c r="F134" s="397" t="s">
        <v>6938</v>
      </c>
    </row>
    <row r="135" ht="19.5" spans="1:6">
      <c r="A135" s="396">
        <v>133</v>
      </c>
      <c r="B135" s="397" t="s">
        <v>6939</v>
      </c>
      <c r="C135" s="398">
        <v>1</v>
      </c>
      <c r="D135" s="397" t="s">
        <v>6940</v>
      </c>
      <c r="E135" s="397" t="s">
        <v>6941</v>
      </c>
      <c r="F135" s="397"/>
    </row>
    <row r="136" ht="19.5" spans="1:6">
      <c r="A136" s="396">
        <v>134</v>
      </c>
      <c r="B136" s="397" t="s">
        <v>6942</v>
      </c>
      <c r="C136" s="398">
        <v>1</v>
      </c>
      <c r="D136" s="397" t="s">
        <v>6943</v>
      </c>
      <c r="E136" s="397" t="s">
        <v>6944</v>
      </c>
      <c r="F136" s="397" t="s">
        <v>6945</v>
      </c>
    </row>
    <row r="137" ht="19.5" spans="1:6">
      <c r="A137" s="396">
        <v>135</v>
      </c>
      <c r="B137" s="397" t="s">
        <v>6946</v>
      </c>
      <c r="C137" s="398">
        <v>1</v>
      </c>
      <c r="D137" s="397" t="s">
        <v>4094</v>
      </c>
      <c r="E137" s="397" t="s">
        <v>6947</v>
      </c>
      <c r="F137" s="397" t="s">
        <v>6948</v>
      </c>
    </row>
    <row r="138" ht="19.5" spans="1:6">
      <c r="A138" s="396">
        <v>136</v>
      </c>
      <c r="B138" s="397" t="s">
        <v>6949</v>
      </c>
      <c r="C138" s="398">
        <v>1</v>
      </c>
      <c r="D138" s="397" t="s">
        <v>4090</v>
      </c>
      <c r="E138" s="397" t="s">
        <v>6950</v>
      </c>
      <c r="F138" s="397" t="s">
        <v>6951</v>
      </c>
    </row>
    <row r="139" ht="19.5" spans="1:6">
      <c r="A139" s="396">
        <v>137</v>
      </c>
      <c r="B139" s="397" t="s">
        <v>6952</v>
      </c>
      <c r="C139" s="398">
        <v>1</v>
      </c>
      <c r="D139" s="397" t="s">
        <v>4051</v>
      </c>
      <c r="E139" s="397" t="s">
        <v>6953</v>
      </c>
      <c r="F139" s="397" t="s">
        <v>6954</v>
      </c>
    </row>
    <row r="140" ht="19.5" spans="1:6">
      <c r="A140" s="396">
        <v>138</v>
      </c>
      <c r="B140" s="397" t="s">
        <v>6955</v>
      </c>
      <c r="C140" s="398">
        <v>6</v>
      </c>
      <c r="D140" s="397" t="s">
        <v>6890</v>
      </c>
      <c r="E140" s="397" t="s">
        <v>6956</v>
      </c>
      <c r="F140" s="397" t="s">
        <v>6957</v>
      </c>
    </row>
    <row r="141" ht="19.5" spans="1:6">
      <c r="A141" s="396">
        <v>139</v>
      </c>
      <c r="B141" s="397" t="s">
        <v>6958</v>
      </c>
      <c r="C141" s="398">
        <v>3</v>
      </c>
      <c r="D141" s="397" t="s">
        <v>6890</v>
      </c>
      <c r="E141" s="397" t="s">
        <v>6959</v>
      </c>
      <c r="F141" s="397"/>
    </row>
    <row r="142" ht="19.5" spans="1:6">
      <c r="A142" s="396">
        <v>140</v>
      </c>
      <c r="B142" s="397" t="s">
        <v>6960</v>
      </c>
      <c r="C142" s="398">
        <v>2</v>
      </c>
      <c r="D142" s="397" t="s">
        <v>6961</v>
      </c>
      <c r="E142" s="397" t="s">
        <v>6962</v>
      </c>
      <c r="F142" s="397" t="s">
        <v>6963</v>
      </c>
    </row>
    <row r="143" ht="19.5" spans="1:6">
      <c r="A143" s="396">
        <v>141</v>
      </c>
      <c r="B143" s="397" t="s">
        <v>6964</v>
      </c>
      <c r="C143" s="398">
        <v>1</v>
      </c>
      <c r="D143" s="397" t="s">
        <v>4080</v>
      </c>
      <c r="E143" s="397" t="s">
        <v>6965</v>
      </c>
      <c r="F143" s="397"/>
    </row>
    <row r="144" ht="19.5" spans="1:6">
      <c r="A144" s="396">
        <v>142</v>
      </c>
      <c r="B144" s="397" t="s">
        <v>6966</v>
      </c>
      <c r="C144" s="398">
        <v>7</v>
      </c>
      <c r="D144" s="397" t="s">
        <v>6575</v>
      </c>
      <c r="E144" s="397" t="s">
        <v>6967</v>
      </c>
      <c r="F144" s="397" t="s">
        <v>6968</v>
      </c>
    </row>
    <row r="145" ht="19.5" spans="1:6">
      <c r="A145" s="396">
        <v>143</v>
      </c>
      <c r="B145" s="397" t="s">
        <v>6969</v>
      </c>
      <c r="C145" s="398">
        <v>5</v>
      </c>
      <c r="D145" s="397" t="s">
        <v>4090</v>
      </c>
      <c r="E145" s="397" t="s">
        <v>6970</v>
      </c>
      <c r="F145" s="397" t="s">
        <v>6971</v>
      </c>
    </row>
    <row r="146" ht="39" spans="1:6">
      <c r="A146" s="396">
        <v>144</v>
      </c>
      <c r="B146" s="397" t="s">
        <v>6972</v>
      </c>
      <c r="C146" s="398">
        <v>4</v>
      </c>
      <c r="D146" s="397" t="s">
        <v>6973</v>
      </c>
      <c r="E146" s="397" t="s">
        <v>6974</v>
      </c>
      <c r="F146" s="397" t="s">
        <v>6975</v>
      </c>
    </row>
    <row r="147" ht="19.5" spans="1:6">
      <c r="A147" s="396">
        <v>145</v>
      </c>
      <c r="B147" s="397" t="s">
        <v>6976</v>
      </c>
      <c r="C147" s="398">
        <v>1</v>
      </c>
      <c r="D147" s="397" t="s">
        <v>4084</v>
      </c>
      <c r="E147" s="397" t="s">
        <v>6977</v>
      </c>
      <c r="F147" s="397"/>
    </row>
    <row r="148" ht="39" spans="1:6">
      <c r="A148" s="396">
        <v>146</v>
      </c>
      <c r="B148" s="397" t="s">
        <v>6978</v>
      </c>
      <c r="C148" s="398">
        <v>1</v>
      </c>
      <c r="D148" s="397" t="s">
        <v>6979</v>
      </c>
      <c r="E148" s="397" t="s">
        <v>6980</v>
      </c>
      <c r="F148" s="397" t="s">
        <v>6981</v>
      </c>
    </row>
    <row r="149" ht="19.5" spans="1:6">
      <c r="A149" s="396">
        <v>147</v>
      </c>
      <c r="B149" s="397" t="s">
        <v>6982</v>
      </c>
      <c r="C149" s="398">
        <v>5</v>
      </c>
      <c r="D149" s="397" t="s">
        <v>6890</v>
      </c>
      <c r="E149" s="397" t="s">
        <v>6983</v>
      </c>
      <c r="F149" s="397" t="s">
        <v>6984</v>
      </c>
    </row>
    <row r="150" ht="19.5" spans="1:6">
      <c r="A150" s="396">
        <v>148</v>
      </c>
      <c r="B150" s="397" t="s">
        <v>6985</v>
      </c>
      <c r="C150" s="398">
        <v>2</v>
      </c>
      <c r="D150" s="397" t="s">
        <v>6667</v>
      </c>
      <c r="E150" s="397" t="s">
        <v>6986</v>
      </c>
      <c r="F150" s="397" t="s">
        <v>6987</v>
      </c>
    </row>
    <row r="151" ht="19.5" spans="1:6">
      <c r="A151" s="396">
        <v>149</v>
      </c>
      <c r="B151" s="397" t="s">
        <v>6988</v>
      </c>
      <c r="C151" s="398">
        <v>2</v>
      </c>
      <c r="D151" s="397" t="s">
        <v>6989</v>
      </c>
      <c r="E151" s="397" t="s">
        <v>6990</v>
      </c>
      <c r="F151" s="397"/>
    </row>
    <row r="152" ht="19.5" spans="1:6">
      <c r="A152" s="396">
        <v>150</v>
      </c>
      <c r="B152" s="397" t="s">
        <v>6991</v>
      </c>
      <c r="C152" s="398">
        <v>5</v>
      </c>
      <c r="D152" s="397" t="s">
        <v>6890</v>
      </c>
      <c r="E152" s="397" t="s">
        <v>6992</v>
      </c>
      <c r="F152" s="397" t="s">
        <v>6993</v>
      </c>
    </row>
    <row r="153" ht="39" spans="1:6">
      <c r="A153" s="396">
        <v>151</v>
      </c>
      <c r="B153" s="397" t="s">
        <v>6994</v>
      </c>
      <c r="C153" s="398">
        <v>3</v>
      </c>
      <c r="D153" s="397" t="s">
        <v>6995</v>
      </c>
      <c r="E153" s="397" t="s">
        <v>6996</v>
      </c>
      <c r="F153" s="397" t="s">
        <v>6997</v>
      </c>
    </row>
    <row r="154" ht="39" spans="1:6">
      <c r="A154" s="396">
        <v>152</v>
      </c>
      <c r="B154" s="397" t="s">
        <v>6998</v>
      </c>
      <c r="C154" s="398">
        <v>10</v>
      </c>
      <c r="D154" s="397" t="s">
        <v>6999</v>
      </c>
      <c r="E154" s="397" t="s">
        <v>7000</v>
      </c>
      <c r="F154" s="397"/>
    </row>
    <row r="155" ht="39" spans="1:6">
      <c r="A155" s="396">
        <v>153</v>
      </c>
      <c r="B155" s="397" t="s">
        <v>7001</v>
      </c>
      <c r="C155" s="398">
        <v>6</v>
      </c>
      <c r="D155" s="397" t="s">
        <v>7002</v>
      </c>
      <c r="E155" s="397" t="s">
        <v>7003</v>
      </c>
      <c r="F155" s="397"/>
    </row>
    <row r="156" ht="19.5" spans="1:6">
      <c r="A156" s="396">
        <v>154</v>
      </c>
      <c r="B156" s="397" t="s">
        <v>7004</v>
      </c>
      <c r="C156" s="398">
        <v>1</v>
      </c>
      <c r="D156" s="397" t="s">
        <v>6637</v>
      </c>
      <c r="E156" s="397" t="s">
        <v>7005</v>
      </c>
      <c r="F156" s="397"/>
    </row>
    <row r="157" ht="19.5" spans="1:6">
      <c r="A157" s="396">
        <v>155</v>
      </c>
      <c r="B157" s="397" t="s">
        <v>7006</v>
      </c>
      <c r="C157" s="398">
        <v>1</v>
      </c>
      <c r="D157" s="397" t="s">
        <v>4069</v>
      </c>
      <c r="E157" s="397" t="s">
        <v>7007</v>
      </c>
      <c r="F157" s="397" t="s">
        <v>7008</v>
      </c>
    </row>
    <row r="158" ht="19.5" spans="1:6">
      <c r="A158" s="396">
        <v>156</v>
      </c>
      <c r="B158" s="397" t="s">
        <v>7009</v>
      </c>
      <c r="C158" s="398">
        <v>2</v>
      </c>
      <c r="D158" s="397" t="s">
        <v>7010</v>
      </c>
      <c r="E158" s="397" t="s">
        <v>7011</v>
      </c>
      <c r="F158" s="397" t="s">
        <v>7012</v>
      </c>
    </row>
    <row r="159" ht="19.5" spans="1:6">
      <c r="A159" s="396">
        <v>157</v>
      </c>
      <c r="B159" s="397" t="s">
        <v>7013</v>
      </c>
      <c r="C159" s="398">
        <v>2</v>
      </c>
      <c r="D159" s="397" t="s">
        <v>7014</v>
      </c>
      <c r="E159" s="397" t="s">
        <v>7015</v>
      </c>
      <c r="F159" s="397" t="s">
        <v>7012</v>
      </c>
    </row>
    <row r="160" ht="19.5" spans="1:6">
      <c r="A160" s="396">
        <v>158</v>
      </c>
      <c r="B160" s="397" t="s">
        <v>7016</v>
      </c>
      <c r="C160" s="398">
        <v>3</v>
      </c>
      <c r="D160" s="397" t="s">
        <v>7017</v>
      </c>
      <c r="E160" s="397" t="s">
        <v>7018</v>
      </c>
      <c r="F160" s="397" t="s">
        <v>7012</v>
      </c>
    </row>
    <row r="161" ht="19.5" spans="1:6">
      <c r="A161" s="396">
        <v>159</v>
      </c>
      <c r="B161" s="397" t="s">
        <v>7019</v>
      </c>
      <c r="C161" s="398">
        <v>6</v>
      </c>
      <c r="D161" s="397" t="s">
        <v>4065</v>
      </c>
      <c r="E161" s="397" t="s">
        <v>7020</v>
      </c>
      <c r="F161" s="397" t="s">
        <v>7021</v>
      </c>
    </row>
    <row r="162" ht="19.5" spans="1:6">
      <c r="A162" s="396">
        <v>160</v>
      </c>
      <c r="B162" s="397" t="s">
        <v>7022</v>
      </c>
      <c r="C162" s="398">
        <v>4</v>
      </c>
      <c r="D162" s="397" t="s">
        <v>6890</v>
      </c>
      <c r="E162" s="397" t="s">
        <v>7023</v>
      </c>
      <c r="F162" s="397" t="s">
        <v>7024</v>
      </c>
    </row>
    <row r="163" ht="19.5" spans="1:6">
      <c r="A163" s="396">
        <v>161</v>
      </c>
      <c r="B163" s="397" t="s">
        <v>7025</v>
      </c>
      <c r="C163" s="398">
        <v>4</v>
      </c>
      <c r="D163" s="397" t="s">
        <v>6890</v>
      </c>
      <c r="E163" s="397" t="s">
        <v>7026</v>
      </c>
      <c r="F163" s="397"/>
    </row>
    <row r="164" ht="19.5" spans="1:6">
      <c r="A164" s="396">
        <v>162</v>
      </c>
      <c r="B164" s="397" t="s">
        <v>6646</v>
      </c>
      <c r="C164" s="398">
        <v>3</v>
      </c>
      <c r="D164" s="397" t="s">
        <v>4069</v>
      </c>
      <c r="E164" s="397" t="s">
        <v>7027</v>
      </c>
      <c r="F164" s="397" t="s">
        <v>7028</v>
      </c>
    </row>
    <row r="165" ht="19.5" spans="1:6">
      <c r="A165" s="396">
        <v>163</v>
      </c>
      <c r="B165" s="397" t="s">
        <v>6646</v>
      </c>
      <c r="C165" s="398">
        <v>3</v>
      </c>
      <c r="D165" s="397" t="s">
        <v>7029</v>
      </c>
      <c r="E165" s="397" t="s">
        <v>7030</v>
      </c>
      <c r="F165" s="397" t="s">
        <v>7031</v>
      </c>
    </row>
    <row r="166" ht="19.5" spans="1:6">
      <c r="A166" s="396">
        <v>164</v>
      </c>
      <c r="B166" s="397" t="s">
        <v>7032</v>
      </c>
      <c r="C166" s="398">
        <v>3</v>
      </c>
      <c r="D166" s="397" t="s">
        <v>4118</v>
      </c>
      <c r="E166" s="397" t="s">
        <v>7033</v>
      </c>
      <c r="F166" s="397"/>
    </row>
    <row r="167" ht="19.5" spans="1:6">
      <c r="A167" s="396">
        <v>165</v>
      </c>
      <c r="B167" s="397" t="s">
        <v>7034</v>
      </c>
      <c r="C167" s="398">
        <v>4</v>
      </c>
      <c r="D167" s="397" t="s">
        <v>6667</v>
      </c>
      <c r="E167" s="397" t="s">
        <v>7035</v>
      </c>
      <c r="F167" s="397"/>
    </row>
    <row r="168" ht="19.5" spans="1:6">
      <c r="A168" s="396">
        <v>166</v>
      </c>
      <c r="B168" s="397" t="s">
        <v>7036</v>
      </c>
      <c r="C168" s="398">
        <v>4</v>
      </c>
      <c r="D168" s="397" t="s">
        <v>7037</v>
      </c>
      <c r="E168" s="397" t="s">
        <v>7038</v>
      </c>
      <c r="F168" s="397"/>
    </row>
    <row r="169" ht="39" spans="1:6">
      <c r="A169" s="396">
        <v>167</v>
      </c>
      <c r="B169" s="397" t="s">
        <v>7039</v>
      </c>
      <c r="C169" s="398">
        <v>3</v>
      </c>
      <c r="D169" s="397" t="s">
        <v>7040</v>
      </c>
      <c r="E169" s="397" t="s">
        <v>7041</v>
      </c>
      <c r="F169" s="397"/>
    </row>
    <row r="170" ht="19.5" spans="1:6">
      <c r="A170" s="396">
        <v>168</v>
      </c>
      <c r="B170" s="397" t="s">
        <v>4097</v>
      </c>
      <c r="C170" s="398">
        <v>4</v>
      </c>
      <c r="D170" s="397" t="s">
        <v>7042</v>
      </c>
      <c r="E170" s="397" t="s">
        <v>7043</v>
      </c>
      <c r="F170" s="397" t="s">
        <v>7044</v>
      </c>
    </row>
    <row r="171" ht="19.5" spans="1:6">
      <c r="A171" s="396">
        <v>169</v>
      </c>
      <c r="B171" s="397" t="s">
        <v>7045</v>
      </c>
      <c r="C171" s="398">
        <v>3</v>
      </c>
      <c r="D171" s="397" t="s">
        <v>6667</v>
      </c>
      <c r="E171" s="397" t="s">
        <v>7046</v>
      </c>
      <c r="F171" s="397"/>
    </row>
    <row r="172" ht="19.5" spans="1:6">
      <c r="A172" s="396">
        <v>170</v>
      </c>
      <c r="B172" s="397" t="s">
        <v>7047</v>
      </c>
      <c r="C172" s="398">
        <v>3</v>
      </c>
      <c r="D172" s="397" t="s">
        <v>7048</v>
      </c>
      <c r="E172" s="397" t="s">
        <v>7049</v>
      </c>
      <c r="F172" s="397"/>
    </row>
    <row r="173" ht="19.5" spans="1:6">
      <c r="A173" s="396">
        <v>171</v>
      </c>
      <c r="B173" s="397" t="s">
        <v>4107</v>
      </c>
      <c r="C173" s="398">
        <v>4</v>
      </c>
      <c r="D173" s="397" t="s">
        <v>7050</v>
      </c>
      <c r="E173" s="397" t="s">
        <v>7051</v>
      </c>
      <c r="F173" s="397" t="s">
        <v>7052</v>
      </c>
    </row>
    <row r="174" ht="19.5" spans="1:6">
      <c r="A174" s="396">
        <v>172</v>
      </c>
      <c r="B174" s="397" t="s">
        <v>7053</v>
      </c>
      <c r="C174" s="398">
        <v>3</v>
      </c>
      <c r="D174" s="397" t="s">
        <v>4069</v>
      </c>
      <c r="E174" s="397" t="s">
        <v>7054</v>
      </c>
      <c r="F174" s="397"/>
    </row>
    <row r="175" ht="39" spans="1:6">
      <c r="A175" s="396">
        <v>173</v>
      </c>
      <c r="B175" s="397" t="s">
        <v>7055</v>
      </c>
      <c r="C175" s="398">
        <v>2</v>
      </c>
      <c r="D175" s="397" t="s">
        <v>7056</v>
      </c>
      <c r="E175" s="397" t="s">
        <v>7057</v>
      </c>
      <c r="F175" s="397" t="s">
        <v>7012</v>
      </c>
    </row>
    <row r="176" ht="19.5" spans="1:6">
      <c r="A176" s="396">
        <v>174</v>
      </c>
      <c r="B176" s="397" t="s">
        <v>7058</v>
      </c>
      <c r="C176" s="398">
        <v>3</v>
      </c>
      <c r="D176" s="397" t="s">
        <v>7059</v>
      </c>
      <c r="E176" s="397" t="s">
        <v>7060</v>
      </c>
      <c r="F176" s="397"/>
    </row>
    <row r="177" ht="19.5" spans="1:6">
      <c r="A177" s="396">
        <v>175</v>
      </c>
      <c r="B177" s="397" t="s">
        <v>7061</v>
      </c>
      <c r="C177" s="398">
        <v>6</v>
      </c>
      <c r="D177" s="397" t="s">
        <v>4090</v>
      </c>
      <c r="E177" s="397" t="s">
        <v>7062</v>
      </c>
      <c r="F177" s="397" t="s">
        <v>7063</v>
      </c>
    </row>
    <row r="178" ht="39" spans="1:6">
      <c r="A178" s="396">
        <v>176</v>
      </c>
      <c r="B178" s="397" t="s">
        <v>7064</v>
      </c>
      <c r="C178" s="398">
        <v>4</v>
      </c>
      <c r="D178" s="397" t="s">
        <v>7065</v>
      </c>
      <c r="E178" s="397" t="s">
        <v>7066</v>
      </c>
      <c r="F178" s="397" t="s">
        <v>7067</v>
      </c>
    </row>
    <row r="179" ht="58.5" spans="1:6">
      <c r="A179" s="396">
        <v>177</v>
      </c>
      <c r="B179" s="397" t="s">
        <v>7068</v>
      </c>
      <c r="C179" s="398">
        <v>3</v>
      </c>
      <c r="D179" s="397" t="s">
        <v>7069</v>
      </c>
      <c r="E179" s="397" t="s">
        <v>7070</v>
      </c>
      <c r="F179" s="397" t="s">
        <v>7071</v>
      </c>
    </row>
    <row r="180" ht="19.5" spans="1:6">
      <c r="A180" s="396">
        <v>178</v>
      </c>
      <c r="B180" s="397" t="s">
        <v>7072</v>
      </c>
      <c r="C180" s="398">
        <v>3</v>
      </c>
      <c r="D180" s="397" t="s">
        <v>4069</v>
      </c>
      <c r="E180" s="397" t="s">
        <v>7073</v>
      </c>
      <c r="F180" s="397"/>
    </row>
    <row r="181" ht="39" spans="1:6">
      <c r="A181" s="396">
        <v>179</v>
      </c>
      <c r="B181" s="397" t="s">
        <v>7074</v>
      </c>
      <c r="C181" s="398">
        <v>4</v>
      </c>
      <c r="D181" s="397" t="s">
        <v>7059</v>
      </c>
      <c r="E181" s="397" t="s">
        <v>7075</v>
      </c>
      <c r="F181" s="397" t="s">
        <v>7076</v>
      </c>
    </row>
    <row r="182" ht="19.5" spans="1:6">
      <c r="A182" s="396">
        <v>180</v>
      </c>
      <c r="B182" s="397" t="s">
        <v>7077</v>
      </c>
      <c r="C182" s="398">
        <v>3</v>
      </c>
      <c r="D182" s="397" t="s">
        <v>7078</v>
      </c>
      <c r="E182" s="397" t="s">
        <v>7079</v>
      </c>
      <c r="F182" s="397"/>
    </row>
    <row r="183" ht="19.5" spans="1:6">
      <c r="A183" s="396">
        <v>181</v>
      </c>
      <c r="B183" s="397" t="s">
        <v>7080</v>
      </c>
      <c r="C183" s="398">
        <v>3</v>
      </c>
      <c r="D183" s="397" t="s">
        <v>4219</v>
      </c>
      <c r="E183" s="397" t="s">
        <v>7081</v>
      </c>
      <c r="F183" s="397" t="s">
        <v>7082</v>
      </c>
    </row>
    <row r="184" ht="19.5" spans="1:6">
      <c r="A184" s="396">
        <v>182</v>
      </c>
      <c r="B184" s="397" t="s">
        <v>7083</v>
      </c>
      <c r="C184" s="398">
        <v>2</v>
      </c>
      <c r="D184" s="397" t="s">
        <v>7029</v>
      </c>
      <c r="E184" s="397" t="s">
        <v>7084</v>
      </c>
      <c r="F184" s="397" t="s">
        <v>7085</v>
      </c>
    </row>
    <row r="185" ht="39" spans="1:6">
      <c r="A185" s="396">
        <v>183</v>
      </c>
      <c r="B185" s="397" t="s">
        <v>7086</v>
      </c>
      <c r="C185" s="398">
        <v>6</v>
      </c>
      <c r="D185" s="397" t="s">
        <v>7087</v>
      </c>
      <c r="E185" s="397" t="s">
        <v>7088</v>
      </c>
      <c r="F185" s="397"/>
    </row>
    <row r="186" ht="39" spans="1:6">
      <c r="A186" s="396">
        <v>184</v>
      </c>
      <c r="B186" s="397" t="s">
        <v>7089</v>
      </c>
      <c r="C186" s="398">
        <v>2</v>
      </c>
      <c r="D186" s="397" t="s">
        <v>7087</v>
      </c>
      <c r="E186" s="397" t="s">
        <v>7090</v>
      </c>
      <c r="F186" s="397" t="s">
        <v>7091</v>
      </c>
    </row>
    <row r="187" ht="39" spans="1:6">
      <c r="A187" s="396">
        <v>185</v>
      </c>
      <c r="B187" s="397" t="s">
        <v>7092</v>
      </c>
      <c r="C187" s="398">
        <v>5</v>
      </c>
      <c r="D187" s="397" t="s">
        <v>7087</v>
      </c>
      <c r="E187" s="397" t="s">
        <v>7093</v>
      </c>
      <c r="F187" s="397"/>
    </row>
    <row r="188" ht="39" spans="1:6">
      <c r="A188" s="396">
        <v>186</v>
      </c>
      <c r="B188" s="397" t="s">
        <v>7094</v>
      </c>
      <c r="C188" s="398">
        <v>3</v>
      </c>
      <c r="D188" s="397" t="s">
        <v>7087</v>
      </c>
      <c r="E188" s="397" t="s">
        <v>7095</v>
      </c>
      <c r="F188" s="397" t="s">
        <v>7096</v>
      </c>
    </row>
    <row r="189" ht="19.5" spans="1:6">
      <c r="A189" s="396">
        <v>187</v>
      </c>
      <c r="B189" s="397" t="s">
        <v>7097</v>
      </c>
      <c r="C189" s="398">
        <v>1</v>
      </c>
      <c r="D189" s="397"/>
      <c r="E189" s="397" t="s">
        <v>7098</v>
      </c>
      <c r="F189" s="397"/>
    </row>
    <row r="190" ht="19.5" spans="1:6">
      <c r="A190" s="396">
        <v>188</v>
      </c>
      <c r="B190" s="397" t="s">
        <v>7099</v>
      </c>
      <c r="C190" s="398">
        <v>3</v>
      </c>
      <c r="D190" s="397"/>
      <c r="E190" s="397" t="s">
        <v>7100</v>
      </c>
      <c r="F190" s="397"/>
    </row>
    <row r="191" ht="19.5" spans="1:6">
      <c r="A191" s="396">
        <v>189</v>
      </c>
      <c r="B191" s="397" t="s">
        <v>7101</v>
      </c>
      <c r="C191" s="398">
        <v>3</v>
      </c>
      <c r="D191" s="397" t="s">
        <v>6575</v>
      </c>
      <c r="E191" s="397" t="s">
        <v>7102</v>
      </c>
      <c r="F191" s="397"/>
    </row>
    <row r="192" ht="19.5" spans="1:6">
      <c r="A192" s="396">
        <v>190</v>
      </c>
      <c r="B192" s="397" t="s">
        <v>7103</v>
      </c>
      <c r="C192" s="398">
        <v>5</v>
      </c>
      <c r="D192" s="397" t="s">
        <v>6575</v>
      </c>
      <c r="E192" s="397" t="s">
        <v>7104</v>
      </c>
      <c r="F192" s="397"/>
    </row>
    <row r="193" ht="19.5" spans="1:6">
      <c r="A193" s="396">
        <v>191</v>
      </c>
      <c r="B193" s="397" t="s">
        <v>7105</v>
      </c>
      <c r="C193" s="398">
        <v>3</v>
      </c>
      <c r="D193" s="397" t="s">
        <v>6575</v>
      </c>
      <c r="E193" s="397" t="s">
        <v>7106</v>
      </c>
      <c r="F193" s="397"/>
    </row>
    <row r="194" ht="39" spans="1:6">
      <c r="A194" s="396">
        <v>192</v>
      </c>
      <c r="B194" s="397" t="s">
        <v>7107</v>
      </c>
      <c r="C194" s="398">
        <v>2</v>
      </c>
      <c r="D194" s="397" t="s">
        <v>6667</v>
      </c>
      <c r="E194" s="397" t="s">
        <v>7108</v>
      </c>
      <c r="F194" s="397" t="s">
        <v>7109</v>
      </c>
    </row>
    <row r="195" ht="19.5" spans="1:6">
      <c r="A195" s="396">
        <v>193</v>
      </c>
      <c r="B195" s="397" t="s">
        <v>7110</v>
      </c>
      <c r="C195" s="398">
        <v>3</v>
      </c>
      <c r="D195" s="397" t="s">
        <v>6575</v>
      </c>
      <c r="E195" s="397" t="s">
        <v>7111</v>
      </c>
      <c r="F195" s="397"/>
    </row>
    <row r="196" ht="19.5" spans="1:6">
      <c r="A196" s="396">
        <v>194</v>
      </c>
      <c r="B196" s="397" t="s">
        <v>7112</v>
      </c>
      <c r="C196" s="398">
        <v>3</v>
      </c>
      <c r="D196" s="397" t="s">
        <v>6575</v>
      </c>
      <c r="E196" s="397" t="s">
        <v>7113</v>
      </c>
      <c r="F196" s="397" t="s">
        <v>7114</v>
      </c>
    </row>
    <row r="197" ht="19.5" spans="1:6">
      <c r="A197" s="396">
        <v>195</v>
      </c>
      <c r="B197" s="397" t="s">
        <v>7115</v>
      </c>
      <c r="C197" s="398">
        <v>2</v>
      </c>
      <c r="D197" s="397"/>
      <c r="E197" s="397" t="s">
        <v>7116</v>
      </c>
      <c r="F197" s="397"/>
    </row>
    <row r="198" ht="19.5" spans="1:6">
      <c r="A198" s="396">
        <v>196</v>
      </c>
      <c r="B198" s="397" t="s">
        <v>7117</v>
      </c>
      <c r="C198" s="398">
        <v>2</v>
      </c>
      <c r="D198" s="397" t="s">
        <v>4069</v>
      </c>
      <c r="E198" s="397" t="s">
        <v>7118</v>
      </c>
      <c r="F198" s="397"/>
    </row>
    <row r="199" ht="19.5" spans="1:6">
      <c r="A199" s="396">
        <v>197</v>
      </c>
      <c r="B199" s="397" t="s">
        <v>7119</v>
      </c>
      <c r="C199" s="398">
        <v>2</v>
      </c>
      <c r="D199" s="397"/>
      <c r="E199" s="397" t="s">
        <v>7120</v>
      </c>
      <c r="F199" s="397"/>
    </row>
    <row r="200" ht="19.5" spans="1:6">
      <c r="A200" s="396">
        <v>198</v>
      </c>
      <c r="B200" s="397" t="s">
        <v>7121</v>
      </c>
      <c r="C200" s="398">
        <v>2</v>
      </c>
      <c r="D200" s="397"/>
      <c r="E200" s="397" t="s">
        <v>7122</v>
      </c>
      <c r="F200" s="397" t="s">
        <v>7123</v>
      </c>
    </row>
    <row r="201" ht="19.5" spans="1:6">
      <c r="A201" s="396">
        <v>199</v>
      </c>
      <c r="B201" s="397" t="s">
        <v>7124</v>
      </c>
      <c r="C201" s="398">
        <v>2</v>
      </c>
      <c r="D201" s="397"/>
      <c r="E201" s="397" t="s">
        <v>7125</v>
      </c>
      <c r="F201" s="397" t="s">
        <v>7123</v>
      </c>
    </row>
    <row r="202" ht="19.5" spans="1:6">
      <c r="A202" s="396">
        <v>200</v>
      </c>
      <c r="B202" s="397" t="s">
        <v>7126</v>
      </c>
      <c r="C202" s="398">
        <v>2</v>
      </c>
      <c r="D202" s="397"/>
      <c r="E202" s="397" t="s">
        <v>7127</v>
      </c>
      <c r="F202" s="397" t="s">
        <v>7128</v>
      </c>
    </row>
    <row r="203" ht="19.5" spans="1:6">
      <c r="A203" s="396">
        <v>201</v>
      </c>
      <c r="B203" s="397" t="s">
        <v>7129</v>
      </c>
      <c r="C203" s="398">
        <v>3</v>
      </c>
      <c r="D203" s="397"/>
      <c r="E203" s="397" t="s">
        <v>7130</v>
      </c>
      <c r="F203" s="397"/>
    </row>
    <row r="204" spans="3:3">
      <c r="C204" s="401"/>
    </row>
    <row r="205" spans="3:3">
      <c r="C205" s="401"/>
    </row>
    <row r="206" ht="25.5" spans="1:6">
      <c r="A206" s="402" t="s">
        <v>7131</v>
      </c>
      <c r="B206" s="403"/>
      <c r="C206" s="403"/>
      <c r="D206" s="403"/>
      <c r="E206" s="403"/>
      <c r="F206" s="403"/>
    </row>
    <row r="207" ht="19.5" spans="1:6">
      <c r="A207" s="396">
        <v>1</v>
      </c>
      <c r="B207" s="397" t="s">
        <v>7132</v>
      </c>
      <c r="C207" s="398">
        <v>5</v>
      </c>
      <c r="D207" s="397"/>
      <c r="E207" s="397" t="s">
        <v>7133</v>
      </c>
      <c r="F207" s="397" t="s">
        <v>7134</v>
      </c>
    </row>
    <row r="208" ht="19.5" spans="1:6">
      <c r="A208" s="396">
        <v>2</v>
      </c>
      <c r="B208" s="397" t="s">
        <v>7135</v>
      </c>
      <c r="C208" s="398">
        <v>6</v>
      </c>
      <c r="D208" s="397"/>
      <c r="E208" s="397" t="s">
        <v>7136</v>
      </c>
      <c r="F208" s="397" t="s">
        <v>7137</v>
      </c>
    </row>
    <row r="209" ht="19.5" spans="1:6">
      <c r="A209" s="396">
        <v>3</v>
      </c>
      <c r="B209" s="397" t="s">
        <v>7138</v>
      </c>
      <c r="C209" s="398"/>
      <c r="D209" s="397"/>
      <c r="E209" s="397" t="s">
        <v>7139</v>
      </c>
      <c r="F209" s="397" t="s">
        <v>7140</v>
      </c>
    </row>
    <row r="210" ht="19.5" spans="1:6">
      <c r="A210" s="396">
        <v>4</v>
      </c>
      <c r="B210" s="397" t="s">
        <v>7138</v>
      </c>
      <c r="C210" s="398"/>
      <c r="D210" s="397"/>
      <c r="E210" s="397" t="s">
        <v>7141</v>
      </c>
      <c r="F210" s="397" t="s">
        <v>7142</v>
      </c>
    </row>
    <row r="211" ht="19.5" spans="1:6">
      <c r="A211" s="396">
        <v>5</v>
      </c>
      <c r="B211" s="397" t="s">
        <v>7138</v>
      </c>
      <c r="C211" s="398"/>
      <c r="D211" s="397"/>
      <c r="E211" s="397" t="s">
        <v>7143</v>
      </c>
      <c r="F211" s="397" t="s">
        <v>7144</v>
      </c>
    </row>
    <row r="212" ht="19.5" spans="1:6">
      <c r="A212" s="396">
        <v>6</v>
      </c>
      <c r="B212" s="397" t="s">
        <v>7138</v>
      </c>
      <c r="C212" s="398"/>
      <c r="D212" s="397"/>
      <c r="E212" s="397" t="s">
        <v>7145</v>
      </c>
      <c r="F212" s="397" t="s">
        <v>7146</v>
      </c>
    </row>
    <row r="213" ht="19.5" spans="1:6">
      <c r="A213" s="396">
        <v>7</v>
      </c>
      <c r="B213" s="397" t="s">
        <v>7138</v>
      </c>
      <c r="C213" s="398"/>
      <c r="D213" s="397"/>
      <c r="E213" s="397" t="s">
        <v>7147</v>
      </c>
      <c r="F213" s="397" t="s">
        <v>7148</v>
      </c>
    </row>
  </sheetData>
  <mergeCells count="2">
    <mergeCell ref="A1:F1"/>
    <mergeCell ref="A206:F206"/>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9"/>
  <sheetViews>
    <sheetView zoomScale="145" zoomScaleNormal="145" workbookViewId="0">
      <pane ySplit="2" topLeftCell="A3" activePane="bottomLeft" state="frozen"/>
      <selection/>
      <selection pane="bottomLeft" activeCell="E93" sqref="E93"/>
    </sheetView>
  </sheetViews>
  <sheetFormatPr defaultColWidth="9" defaultRowHeight="13.5" outlineLevelCol="3"/>
  <cols>
    <col min="2" max="2" width="6.05833333333333" customWidth="1"/>
    <col min="3" max="3" width="31.725" customWidth="1"/>
    <col min="4" max="4" width="31.0916666666667" style="352" customWidth="1"/>
  </cols>
  <sheetData>
    <row r="1" ht="50" customHeight="1" spans="1:4">
      <c r="A1" s="353" t="s">
        <v>7149</v>
      </c>
      <c r="B1" s="354"/>
      <c r="C1" s="354"/>
      <c r="D1" s="355"/>
    </row>
    <row r="2" ht="40" customHeight="1" spans="1:4">
      <c r="A2" s="356" t="s">
        <v>151</v>
      </c>
      <c r="B2" s="356" t="s">
        <v>453</v>
      </c>
      <c r="C2" s="356" t="s">
        <v>563</v>
      </c>
      <c r="D2" s="357" t="s">
        <v>153</v>
      </c>
    </row>
    <row r="3" ht="15.75" spans="1:4">
      <c r="A3" s="358" t="s">
        <v>7150</v>
      </c>
      <c r="B3" s="141">
        <v>1</v>
      </c>
      <c r="C3" s="359" t="s">
        <v>7151</v>
      </c>
      <c r="D3" s="360" t="s">
        <v>7152</v>
      </c>
    </row>
    <row r="4" ht="15.75" spans="1:4">
      <c r="A4" s="361"/>
      <c r="B4" s="141">
        <v>2</v>
      </c>
      <c r="C4" s="359" t="s">
        <v>7153</v>
      </c>
      <c r="D4" s="360" t="s">
        <v>7154</v>
      </c>
    </row>
    <row r="5" ht="15.75" spans="1:4">
      <c r="A5" s="361"/>
      <c r="B5" s="141">
        <v>3</v>
      </c>
      <c r="C5" s="359" t="s">
        <v>7155</v>
      </c>
      <c r="D5" s="360" t="s">
        <v>7156</v>
      </c>
    </row>
    <row r="6" ht="15.75" spans="1:4">
      <c r="A6" s="361"/>
      <c r="B6" s="141">
        <v>4</v>
      </c>
      <c r="C6" s="359" t="s">
        <v>7157</v>
      </c>
      <c r="D6" s="360" t="s">
        <v>7158</v>
      </c>
    </row>
    <row r="7" ht="15.75" spans="1:4">
      <c r="A7" s="361"/>
      <c r="B7" s="141">
        <v>5</v>
      </c>
      <c r="C7" s="359" t="s">
        <v>7159</v>
      </c>
      <c r="D7" s="360" t="s">
        <v>7160</v>
      </c>
    </row>
    <row r="8" ht="15.75" spans="1:4">
      <c r="A8" s="361"/>
      <c r="B8" s="141">
        <v>6</v>
      </c>
      <c r="C8" s="359" t="s">
        <v>7161</v>
      </c>
      <c r="D8" s="360" t="s">
        <v>7162</v>
      </c>
    </row>
    <row r="9" ht="15.75" spans="1:4">
      <c r="A9" s="361"/>
      <c r="B9" s="141">
        <v>7</v>
      </c>
      <c r="C9" s="359" t="s">
        <v>7163</v>
      </c>
      <c r="D9" s="360" t="s">
        <v>7164</v>
      </c>
    </row>
    <row r="10" ht="15.75" spans="1:4">
      <c r="A10" s="361"/>
      <c r="B10" s="141">
        <v>8</v>
      </c>
      <c r="C10" s="359" t="s">
        <v>7165</v>
      </c>
      <c r="D10" s="360" t="s">
        <v>7166</v>
      </c>
    </row>
    <row r="11" ht="15.75" spans="1:4">
      <c r="A11" s="361"/>
      <c r="B11" s="141">
        <v>9</v>
      </c>
      <c r="C11" s="359" t="s">
        <v>7167</v>
      </c>
      <c r="D11" s="360" t="s">
        <v>7168</v>
      </c>
    </row>
    <row r="12" ht="15.75" spans="1:4">
      <c r="A12" s="361"/>
      <c r="B12" s="141">
        <v>10</v>
      </c>
      <c r="C12" s="359" t="s">
        <v>7169</v>
      </c>
      <c r="D12" s="360" t="s">
        <v>7170</v>
      </c>
    </row>
    <row r="13" ht="15.75" spans="1:4">
      <c r="A13" s="361"/>
      <c r="B13" s="141">
        <v>11</v>
      </c>
      <c r="C13" s="359" t="s">
        <v>7171</v>
      </c>
      <c r="D13" s="360" t="s">
        <v>7172</v>
      </c>
    </row>
    <row r="14" ht="15.75" spans="1:4">
      <c r="A14" s="361"/>
      <c r="B14" s="141">
        <v>12</v>
      </c>
      <c r="C14" s="359" t="s">
        <v>7173</v>
      </c>
      <c r="D14" s="360" t="s">
        <v>7174</v>
      </c>
    </row>
    <row r="15" ht="15.75" spans="1:4">
      <c r="A15" s="361"/>
      <c r="B15" s="141">
        <v>13</v>
      </c>
      <c r="C15" s="359" t="s">
        <v>7175</v>
      </c>
      <c r="D15" s="360" t="s">
        <v>7176</v>
      </c>
    </row>
    <row r="16" ht="15.75" spans="1:4">
      <c r="A16" s="361"/>
      <c r="B16" s="141">
        <v>14</v>
      </c>
      <c r="C16" s="359" t="s">
        <v>7177</v>
      </c>
      <c r="D16" s="360" t="s">
        <v>7178</v>
      </c>
    </row>
    <row r="17" ht="15.75" spans="1:4">
      <c r="A17" s="361"/>
      <c r="B17" s="141">
        <v>15</v>
      </c>
      <c r="C17" s="359" t="s">
        <v>7179</v>
      </c>
      <c r="D17" s="360" t="s">
        <v>7180</v>
      </c>
    </row>
    <row r="18" ht="15.75" spans="1:4">
      <c r="A18" s="361"/>
      <c r="B18" s="141">
        <v>16</v>
      </c>
      <c r="C18" s="359" t="s">
        <v>7181</v>
      </c>
      <c r="D18" s="360" t="s">
        <v>7182</v>
      </c>
    </row>
    <row r="19" ht="15.75" spans="1:4">
      <c r="A19" s="361"/>
      <c r="B19" s="141">
        <v>17</v>
      </c>
      <c r="C19" s="359" t="s">
        <v>7183</v>
      </c>
      <c r="D19" s="360" t="s">
        <v>7184</v>
      </c>
    </row>
    <row r="20" ht="15.75" spans="1:4">
      <c r="A20" s="361"/>
      <c r="B20" s="141">
        <v>18</v>
      </c>
      <c r="C20" s="359" t="s">
        <v>7185</v>
      </c>
      <c r="D20" s="360" t="s">
        <v>7186</v>
      </c>
    </row>
    <row r="21" ht="15.75" spans="1:4">
      <c r="A21" s="361"/>
      <c r="B21" s="141">
        <v>19</v>
      </c>
      <c r="C21" s="359" t="s">
        <v>7187</v>
      </c>
      <c r="D21" s="360" t="s">
        <v>7188</v>
      </c>
    </row>
    <row r="22" ht="15.75" spans="1:4">
      <c r="A22" s="361"/>
      <c r="B22" s="141">
        <v>20</v>
      </c>
      <c r="C22" s="359" t="s">
        <v>7189</v>
      </c>
      <c r="D22" s="360" t="s">
        <v>7190</v>
      </c>
    </row>
    <row r="23" ht="15.75" spans="1:4">
      <c r="A23" s="361"/>
      <c r="B23" s="141">
        <v>21</v>
      </c>
      <c r="C23" s="359" t="s">
        <v>7191</v>
      </c>
      <c r="D23" s="360" t="s">
        <v>7192</v>
      </c>
    </row>
    <row r="24" ht="15.75" spans="1:4">
      <c r="A24" s="361"/>
      <c r="B24" s="141">
        <v>22</v>
      </c>
      <c r="C24" s="359" t="s">
        <v>7193</v>
      </c>
      <c r="D24" s="360" t="s">
        <v>7194</v>
      </c>
    </row>
    <row r="25" ht="15.75" spans="1:4">
      <c r="A25" s="361"/>
      <c r="B25" s="141">
        <v>23</v>
      </c>
      <c r="C25" s="359" t="s">
        <v>7195</v>
      </c>
      <c r="D25" s="360" t="s">
        <v>7196</v>
      </c>
    </row>
    <row r="26" ht="15.75" spans="1:4">
      <c r="A26" s="361"/>
      <c r="B26" s="141">
        <v>24</v>
      </c>
      <c r="C26" s="359" t="s">
        <v>7197</v>
      </c>
      <c r="D26" s="360" t="s">
        <v>7198</v>
      </c>
    </row>
    <row r="27" ht="15.75" spans="1:4">
      <c r="A27" s="361"/>
      <c r="B27" s="141">
        <v>25</v>
      </c>
      <c r="C27" s="359" t="s">
        <v>7199</v>
      </c>
      <c r="D27" s="360" t="s">
        <v>7200</v>
      </c>
    </row>
    <row r="28" ht="15.75" spans="1:4">
      <c r="A28" s="361"/>
      <c r="B28" s="141">
        <v>26</v>
      </c>
      <c r="C28" s="359" t="s">
        <v>7201</v>
      </c>
      <c r="D28" s="360" t="s">
        <v>7202</v>
      </c>
    </row>
    <row r="29" ht="15.75" spans="1:4">
      <c r="A29" s="361"/>
      <c r="B29" s="141">
        <v>27</v>
      </c>
      <c r="C29" s="359" t="s">
        <v>7203</v>
      </c>
      <c r="D29" s="360" t="s">
        <v>7204</v>
      </c>
    </row>
    <row r="30" ht="15.75" spans="1:4">
      <c r="A30" s="361"/>
      <c r="B30" s="141">
        <v>28</v>
      </c>
      <c r="C30" s="359" t="s">
        <v>7205</v>
      </c>
      <c r="D30" s="360" t="s">
        <v>7206</v>
      </c>
    </row>
    <row r="31" ht="15.75" spans="1:4">
      <c r="A31" s="361"/>
      <c r="B31" s="141">
        <v>29</v>
      </c>
      <c r="C31" s="359" t="s">
        <v>7207</v>
      </c>
      <c r="D31" s="360" t="s">
        <v>7208</v>
      </c>
    </row>
    <row r="32" ht="15.75" spans="1:4">
      <c r="A32" s="361"/>
      <c r="B32" s="141">
        <v>30</v>
      </c>
      <c r="C32" s="359" t="s">
        <v>7209</v>
      </c>
      <c r="D32" s="360" t="s">
        <v>7210</v>
      </c>
    </row>
    <row r="33" ht="15.75" spans="1:4">
      <c r="A33" s="361"/>
      <c r="B33" s="141">
        <v>31</v>
      </c>
      <c r="C33" s="359" t="s">
        <v>7211</v>
      </c>
      <c r="D33" s="360" t="s">
        <v>7212</v>
      </c>
    </row>
    <row r="34" ht="15.75" spans="1:4">
      <c r="A34" s="361"/>
      <c r="B34" s="141">
        <v>32</v>
      </c>
      <c r="C34" s="359" t="s">
        <v>7213</v>
      </c>
      <c r="D34" s="360" t="s">
        <v>7214</v>
      </c>
    </row>
    <row r="35" ht="15.75" spans="1:4">
      <c r="A35" s="361"/>
      <c r="B35" s="141">
        <v>33</v>
      </c>
      <c r="C35" s="359" t="s">
        <v>7215</v>
      </c>
      <c r="D35" s="360" t="s">
        <v>7216</v>
      </c>
    </row>
    <row r="36" ht="15.75" spans="1:4">
      <c r="A36" s="361"/>
      <c r="B36" s="141">
        <v>34</v>
      </c>
      <c r="C36" s="359" t="s">
        <v>7217</v>
      </c>
      <c r="D36" s="360" t="s">
        <v>7218</v>
      </c>
    </row>
    <row r="37" ht="15.75" spans="1:4">
      <c r="A37" s="361"/>
      <c r="B37" s="141">
        <v>35</v>
      </c>
      <c r="C37" s="359" t="s">
        <v>7219</v>
      </c>
      <c r="D37" s="360" t="s">
        <v>7220</v>
      </c>
    </row>
    <row r="38" ht="15.75" spans="1:4">
      <c r="A38" s="361"/>
      <c r="B38" s="141">
        <v>36</v>
      </c>
      <c r="C38" s="359" t="s">
        <v>7221</v>
      </c>
      <c r="D38" s="360" t="s">
        <v>7222</v>
      </c>
    </row>
    <row r="39" ht="15.75" spans="1:4">
      <c r="A39" s="361"/>
      <c r="B39" s="141">
        <v>37</v>
      </c>
      <c r="C39" s="359" t="s">
        <v>7223</v>
      </c>
      <c r="D39" s="360" t="s">
        <v>7224</v>
      </c>
    </row>
    <row r="40" ht="15.75" spans="1:4">
      <c r="A40" s="361"/>
      <c r="B40" s="141">
        <v>38</v>
      </c>
      <c r="C40" s="359" t="s">
        <v>7225</v>
      </c>
      <c r="D40" s="360" t="s">
        <v>7226</v>
      </c>
    </row>
    <row r="41" ht="15.75" spans="1:4">
      <c r="A41" s="361"/>
      <c r="B41" s="141">
        <v>39</v>
      </c>
      <c r="C41" s="359" t="s">
        <v>7227</v>
      </c>
      <c r="D41" s="360" t="s">
        <v>7228</v>
      </c>
    </row>
    <row r="42" ht="15.75" spans="1:4">
      <c r="A42" s="361"/>
      <c r="B42" s="141">
        <v>40</v>
      </c>
      <c r="C42" s="359" t="s">
        <v>7229</v>
      </c>
      <c r="D42" s="360" t="s">
        <v>7230</v>
      </c>
    </row>
    <row r="43" ht="15.75" spans="1:4">
      <c r="A43" s="361"/>
      <c r="B43" s="141">
        <v>41</v>
      </c>
      <c r="C43" s="359" t="s">
        <v>7231</v>
      </c>
      <c r="D43" s="360" t="s">
        <v>7232</v>
      </c>
    </row>
    <row r="44" ht="15.75" spans="1:4">
      <c r="A44" s="361"/>
      <c r="B44" s="141">
        <v>42</v>
      </c>
      <c r="C44" s="359" t="s">
        <v>7233</v>
      </c>
      <c r="D44" s="360" t="s">
        <v>7234</v>
      </c>
    </row>
    <row r="45" ht="15.75" spans="1:4">
      <c r="A45" s="361"/>
      <c r="B45" s="141">
        <v>43</v>
      </c>
      <c r="C45" s="359" t="s">
        <v>7235</v>
      </c>
      <c r="D45" s="360" t="s">
        <v>7236</v>
      </c>
    </row>
    <row r="46" ht="15.75" spans="1:4">
      <c r="A46" s="361"/>
      <c r="B46" s="141">
        <v>44</v>
      </c>
      <c r="C46" s="359" t="s">
        <v>7237</v>
      </c>
      <c r="D46" s="360" t="s">
        <v>7238</v>
      </c>
    </row>
    <row r="47" ht="15.75" spans="1:4">
      <c r="A47" s="361"/>
      <c r="B47" s="141">
        <v>45</v>
      </c>
      <c r="C47" s="359" t="s">
        <v>7239</v>
      </c>
      <c r="D47" s="360" t="s">
        <v>7240</v>
      </c>
    </row>
    <row r="48" ht="15.75" spans="1:4">
      <c r="A48" s="361"/>
      <c r="B48" s="141">
        <v>46</v>
      </c>
      <c r="C48" s="359" t="s">
        <v>7241</v>
      </c>
      <c r="D48" s="360" t="s">
        <v>7242</v>
      </c>
    </row>
    <row r="49" ht="15.75" spans="1:4">
      <c r="A49" s="361"/>
      <c r="B49" s="141">
        <v>47</v>
      </c>
      <c r="C49" s="359" t="s">
        <v>7243</v>
      </c>
      <c r="D49" s="360" t="s">
        <v>7244</v>
      </c>
    </row>
    <row r="50" ht="15.75" spans="1:4">
      <c r="A50" s="361"/>
      <c r="B50" s="141">
        <v>48</v>
      </c>
      <c r="C50" s="359" t="s">
        <v>7245</v>
      </c>
      <c r="D50" s="360" t="s">
        <v>7246</v>
      </c>
    </row>
    <row r="51" ht="15.75" spans="1:4">
      <c r="A51" s="361"/>
      <c r="B51" s="141">
        <v>49</v>
      </c>
      <c r="C51" s="359" t="s">
        <v>7247</v>
      </c>
      <c r="D51" s="360" t="s">
        <v>7248</v>
      </c>
    </row>
    <row r="52" ht="15.75" spans="1:4">
      <c r="A52" s="361"/>
      <c r="B52" s="141">
        <v>50</v>
      </c>
      <c r="C52" s="359" t="s">
        <v>7249</v>
      </c>
      <c r="D52" s="360" t="s">
        <v>7250</v>
      </c>
    </row>
    <row r="53" ht="15.75" spans="1:4">
      <c r="A53" s="362"/>
      <c r="B53" s="141">
        <v>51</v>
      </c>
      <c r="C53" s="359" t="s">
        <v>7251</v>
      </c>
      <c r="D53" s="360" t="s">
        <v>7252</v>
      </c>
    </row>
    <row r="54" ht="15.75" spans="1:4">
      <c r="A54" s="363" t="s">
        <v>7253</v>
      </c>
      <c r="B54" s="146">
        <v>1</v>
      </c>
      <c r="C54" s="364" t="s">
        <v>7254</v>
      </c>
      <c r="D54" s="365" t="s">
        <v>7255</v>
      </c>
    </row>
    <row r="55" ht="15.75" spans="1:4">
      <c r="A55" s="366"/>
      <c r="B55" s="146">
        <v>2</v>
      </c>
      <c r="C55" s="364" t="s">
        <v>7256</v>
      </c>
      <c r="D55" s="365" t="s">
        <v>7257</v>
      </c>
    </row>
    <row r="56" ht="15.75" spans="1:4">
      <c r="A56" s="366"/>
      <c r="B56" s="146">
        <v>3</v>
      </c>
      <c r="C56" s="364" t="s">
        <v>7258</v>
      </c>
      <c r="D56" s="365" t="s">
        <v>7259</v>
      </c>
    </row>
    <row r="57" ht="15.75" spans="1:4">
      <c r="A57" s="366"/>
      <c r="B57" s="146">
        <v>4</v>
      </c>
      <c r="C57" s="364" t="s">
        <v>7260</v>
      </c>
      <c r="D57" s="365" t="s">
        <v>7261</v>
      </c>
    </row>
    <row r="58" ht="15.75" spans="1:4">
      <c r="A58" s="366"/>
      <c r="B58" s="146">
        <v>5</v>
      </c>
      <c r="C58" s="364" t="s">
        <v>7262</v>
      </c>
      <c r="D58" s="365" t="s">
        <v>7263</v>
      </c>
    </row>
    <row r="59" ht="15.75" spans="1:4">
      <c r="A59" s="366"/>
      <c r="B59" s="146">
        <v>6</v>
      </c>
      <c r="C59" s="364" t="s">
        <v>7264</v>
      </c>
      <c r="D59" s="365" t="s">
        <v>7265</v>
      </c>
    </row>
    <row r="60" ht="15.75" spans="1:4">
      <c r="A60" s="366"/>
      <c r="B60" s="146">
        <v>7</v>
      </c>
      <c r="C60" s="364" t="s">
        <v>7266</v>
      </c>
      <c r="D60" s="365" t="s">
        <v>7267</v>
      </c>
    </row>
    <row r="61" ht="15.75" spans="1:4">
      <c r="A61" s="366"/>
      <c r="B61" s="146">
        <v>8</v>
      </c>
      <c r="C61" s="364" t="s">
        <v>7268</v>
      </c>
      <c r="D61" s="365" t="s">
        <v>7269</v>
      </c>
    </row>
    <row r="62" ht="15.75" spans="1:4">
      <c r="A62" s="366"/>
      <c r="B62" s="146">
        <v>9</v>
      </c>
      <c r="C62" s="367" t="s">
        <v>7270</v>
      </c>
      <c r="D62" s="368" t="s">
        <v>7271</v>
      </c>
    </row>
    <row r="63" ht="15.75" spans="1:4">
      <c r="A63" s="366"/>
      <c r="B63" s="146">
        <v>10</v>
      </c>
      <c r="C63" s="367" t="s">
        <v>7272</v>
      </c>
      <c r="D63" s="369" t="s">
        <v>7273</v>
      </c>
    </row>
    <row r="64" ht="15.75" spans="1:4">
      <c r="A64" s="366"/>
      <c r="B64" s="146">
        <v>11</v>
      </c>
      <c r="C64" s="367" t="s">
        <v>7274</v>
      </c>
      <c r="D64" s="369" t="s">
        <v>7275</v>
      </c>
    </row>
    <row r="65" ht="15.75" spans="1:4">
      <c r="A65" s="366"/>
      <c r="B65" s="146">
        <v>12</v>
      </c>
      <c r="C65" s="367" t="s">
        <v>7276</v>
      </c>
      <c r="D65" s="369" t="s">
        <v>7277</v>
      </c>
    </row>
    <row r="66" ht="15.75" spans="1:4">
      <c r="A66" s="366"/>
      <c r="B66" s="146">
        <v>13</v>
      </c>
      <c r="C66" s="367" t="s">
        <v>7278</v>
      </c>
      <c r="D66" s="369" t="s">
        <v>7279</v>
      </c>
    </row>
    <row r="67" ht="15.75" spans="1:4">
      <c r="A67" s="366"/>
      <c r="B67" s="146">
        <v>14</v>
      </c>
      <c r="C67" s="367" t="s">
        <v>7280</v>
      </c>
      <c r="D67" s="369" t="s">
        <v>7281</v>
      </c>
    </row>
    <row r="68" ht="15.75" spans="1:4">
      <c r="A68" s="366"/>
      <c r="B68" s="146">
        <v>15</v>
      </c>
      <c r="C68" s="367" t="s">
        <v>7282</v>
      </c>
      <c r="D68" s="369" t="s">
        <v>7283</v>
      </c>
    </row>
    <row r="69" ht="15.75" spans="1:4">
      <c r="A69" s="366"/>
      <c r="B69" s="146">
        <v>16</v>
      </c>
      <c r="C69" s="367" t="s">
        <v>7284</v>
      </c>
      <c r="D69" s="369" t="s">
        <v>7285</v>
      </c>
    </row>
    <row r="70" ht="15.75" spans="1:4">
      <c r="A70" s="366"/>
      <c r="B70" s="146">
        <v>17</v>
      </c>
      <c r="C70" s="367" t="s">
        <v>7286</v>
      </c>
      <c r="D70" s="369" t="s">
        <v>7287</v>
      </c>
    </row>
    <row r="71" ht="15.75" spans="1:4">
      <c r="A71" s="366"/>
      <c r="B71" s="146">
        <v>18</v>
      </c>
      <c r="C71" s="367" t="s">
        <v>7288</v>
      </c>
      <c r="D71" s="369" t="s">
        <v>7289</v>
      </c>
    </row>
    <row r="72" ht="15.75" spans="1:4">
      <c r="A72" s="370"/>
      <c r="B72" s="146">
        <v>19</v>
      </c>
      <c r="C72" s="367" t="s">
        <v>7290</v>
      </c>
      <c r="D72" s="369" t="s">
        <v>7291</v>
      </c>
    </row>
    <row r="73" ht="15.75" spans="1:4">
      <c r="A73" s="371" t="s">
        <v>7292</v>
      </c>
      <c r="B73" s="136">
        <v>1</v>
      </c>
      <c r="C73" s="372" t="s">
        <v>7085</v>
      </c>
      <c r="D73" s="373" t="s">
        <v>7293</v>
      </c>
    </row>
    <row r="74" ht="15.75" spans="1:4">
      <c r="A74" s="374"/>
      <c r="B74" s="136">
        <v>2</v>
      </c>
      <c r="C74" s="372" t="s">
        <v>7294</v>
      </c>
      <c r="D74" s="373" t="s">
        <v>7295</v>
      </c>
    </row>
    <row r="75" ht="15.75" spans="1:4">
      <c r="A75" s="374"/>
      <c r="B75" s="136">
        <v>3</v>
      </c>
      <c r="C75" s="372" t="s">
        <v>7294</v>
      </c>
      <c r="D75" s="373" t="s">
        <v>7296</v>
      </c>
    </row>
    <row r="76" ht="15.75" spans="1:4">
      <c r="A76" s="374"/>
      <c r="B76" s="136">
        <v>4</v>
      </c>
      <c r="C76" s="372" t="s">
        <v>7297</v>
      </c>
      <c r="D76" s="373" t="s">
        <v>7298</v>
      </c>
    </row>
    <row r="77" ht="15.75" spans="1:4">
      <c r="A77" s="374"/>
      <c r="B77" s="136">
        <v>5</v>
      </c>
      <c r="C77" s="372" t="s">
        <v>7299</v>
      </c>
      <c r="D77" s="373" t="s">
        <v>7300</v>
      </c>
    </row>
    <row r="78" ht="15.75" spans="1:4">
      <c r="A78" s="374"/>
      <c r="B78" s="136">
        <v>6</v>
      </c>
      <c r="C78" s="372" t="s">
        <v>7301</v>
      </c>
      <c r="D78" s="373" t="s">
        <v>7302</v>
      </c>
    </row>
    <row r="79" ht="15.75" spans="1:4">
      <c r="A79" s="374"/>
      <c r="B79" s="136">
        <v>7</v>
      </c>
      <c r="C79" s="372" t="s">
        <v>7303</v>
      </c>
      <c r="D79" s="373" t="s">
        <v>7304</v>
      </c>
    </row>
    <row r="80" ht="15.75" spans="1:4">
      <c r="A80" s="374"/>
      <c r="B80" s="136">
        <v>8</v>
      </c>
      <c r="C80" s="372" t="s">
        <v>7305</v>
      </c>
      <c r="D80" s="373" t="s">
        <v>7306</v>
      </c>
    </row>
    <row r="81" ht="15.75" spans="1:4">
      <c r="A81" s="374"/>
      <c r="B81" s="136">
        <v>9</v>
      </c>
      <c r="C81" s="372" t="s">
        <v>7307</v>
      </c>
      <c r="D81" s="373" t="s">
        <v>7308</v>
      </c>
    </row>
    <row r="82" ht="15.75" spans="1:4">
      <c r="A82" s="374"/>
      <c r="B82" s="136">
        <v>10</v>
      </c>
      <c r="C82" s="372" t="s">
        <v>7309</v>
      </c>
      <c r="D82" s="373" t="s">
        <v>7310</v>
      </c>
    </row>
    <row r="83" ht="15.75" spans="1:4">
      <c r="A83" s="374"/>
      <c r="B83" s="136">
        <v>11</v>
      </c>
      <c r="C83" s="372" t="s">
        <v>7311</v>
      </c>
      <c r="D83" s="373" t="s">
        <v>7312</v>
      </c>
    </row>
    <row r="84" ht="15.75" spans="1:4">
      <c r="A84" s="374"/>
      <c r="B84" s="136">
        <v>12</v>
      </c>
      <c r="C84" s="372" t="s">
        <v>7313</v>
      </c>
      <c r="D84" s="373" t="s">
        <v>7314</v>
      </c>
    </row>
    <row r="85" ht="15.75" spans="1:4">
      <c r="A85" s="374"/>
      <c r="B85" s="136">
        <v>13</v>
      </c>
      <c r="C85" s="372" t="s">
        <v>7315</v>
      </c>
      <c r="D85" s="373" t="s">
        <v>7316</v>
      </c>
    </row>
    <row r="86" ht="15.75" spans="1:4">
      <c r="A86" s="374"/>
      <c r="B86" s="136">
        <v>14</v>
      </c>
      <c r="C86" s="372" t="s">
        <v>7317</v>
      </c>
      <c r="D86" s="373" t="s">
        <v>7318</v>
      </c>
    </row>
    <row r="87" ht="15.75" spans="1:4">
      <c r="A87" s="374"/>
      <c r="B87" s="136">
        <v>15</v>
      </c>
      <c r="C87" s="372" t="s">
        <v>7319</v>
      </c>
      <c r="D87" s="373" t="s">
        <v>7320</v>
      </c>
    </row>
    <row r="88" ht="15.75" spans="1:4">
      <c r="A88" s="374"/>
      <c r="B88" s="136">
        <v>16</v>
      </c>
      <c r="C88" s="372" t="s">
        <v>6777</v>
      </c>
      <c r="D88" s="373" t="s">
        <v>7321</v>
      </c>
    </row>
    <row r="89" ht="15.75" spans="1:4">
      <c r="A89" s="374"/>
      <c r="B89" s="136">
        <v>17</v>
      </c>
      <c r="C89" s="372" t="s">
        <v>7322</v>
      </c>
      <c r="D89" s="373" t="s">
        <v>7323</v>
      </c>
    </row>
    <row r="90" ht="15.75" spans="1:4">
      <c r="A90" s="374"/>
      <c r="B90" s="136">
        <v>18</v>
      </c>
      <c r="C90" s="372" t="s">
        <v>7324</v>
      </c>
      <c r="D90" s="373" t="s">
        <v>7325</v>
      </c>
    </row>
    <row r="91" ht="15.75" spans="1:4">
      <c r="A91" s="374"/>
      <c r="B91" s="136">
        <v>19</v>
      </c>
      <c r="C91" s="375" t="s">
        <v>7326</v>
      </c>
      <c r="D91" s="376" t="s">
        <v>7327</v>
      </c>
    </row>
    <row r="92" ht="15.75" spans="1:4">
      <c r="A92" s="374"/>
      <c r="B92" s="136">
        <v>20</v>
      </c>
      <c r="C92" s="375" t="s">
        <v>3438</v>
      </c>
      <c r="D92" s="376" t="s">
        <v>7328</v>
      </c>
    </row>
    <row r="93" ht="15.75" spans="1:4">
      <c r="A93" s="374"/>
      <c r="B93" s="136">
        <v>21</v>
      </c>
      <c r="C93" s="375" t="s">
        <v>7329</v>
      </c>
      <c r="D93" s="376" t="s">
        <v>7330</v>
      </c>
    </row>
    <row r="94" ht="15.75" spans="1:4">
      <c r="A94" s="374"/>
      <c r="B94" s="136">
        <v>22</v>
      </c>
      <c r="C94" s="375" t="s">
        <v>7331</v>
      </c>
      <c r="D94" s="376" t="s">
        <v>7332</v>
      </c>
    </row>
    <row r="95" ht="15.75" spans="1:4">
      <c r="A95" s="374"/>
      <c r="B95" s="136">
        <v>23</v>
      </c>
      <c r="C95" s="375" t="s">
        <v>7333</v>
      </c>
      <c r="D95" s="377" t="s">
        <v>7334</v>
      </c>
    </row>
    <row r="96" ht="15.75" spans="1:4">
      <c r="A96" s="374"/>
      <c r="B96" s="136">
        <v>24</v>
      </c>
      <c r="C96" s="375" t="s">
        <v>7082</v>
      </c>
      <c r="D96" s="377" t="s">
        <v>7335</v>
      </c>
    </row>
    <row r="97" ht="15.75" spans="1:4">
      <c r="A97" s="374"/>
      <c r="B97" s="136">
        <v>25</v>
      </c>
      <c r="C97" s="375" t="s">
        <v>7336</v>
      </c>
      <c r="D97" s="377" t="s">
        <v>7337</v>
      </c>
    </row>
    <row r="98" ht="15.75" spans="1:4">
      <c r="A98" s="374"/>
      <c r="B98" s="136">
        <v>26</v>
      </c>
      <c r="C98" s="378" t="s">
        <v>7338</v>
      </c>
      <c r="D98" s="377" t="s">
        <v>7339</v>
      </c>
    </row>
    <row r="99" ht="15.75" spans="1:4">
      <c r="A99" s="374"/>
      <c r="B99" s="136">
        <v>27</v>
      </c>
      <c r="C99" s="375" t="s">
        <v>7340</v>
      </c>
      <c r="D99" s="377" t="s">
        <v>7341</v>
      </c>
    </row>
    <row r="100" ht="15.75" spans="1:4">
      <c r="A100" s="374"/>
      <c r="B100" s="136">
        <v>28</v>
      </c>
      <c r="C100" s="375" t="s">
        <v>7342</v>
      </c>
      <c r="D100" s="377" t="s">
        <v>7343</v>
      </c>
    </row>
    <row r="101" ht="15.75" spans="1:4">
      <c r="A101" s="374"/>
      <c r="B101" s="136">
        <v>29</v>
      </c>
      <c r="C101" s="375" t="s">
        <v>7344</v>
      </c>
      <c r="D101" s="377" t="s">
        <v>7345</v>
      </c>
    </row>
    <row r="102" ht="15.75" spans="1:4">
      <c r="A102" s="374"/>
      <c r="B102" s="136">
        <v>30</v>
      </c>
      <c r="C102" s="375" t="s">
        <v>7346</v>
      </c>
      <c r="D102" s="377" t="s">
        <v>7347</v>
      </c>
    </row>
    <row r="103" ht="15.75" spans="1:4">
      <c r="A103" s="379" t="s">
        <v>7348</v>
      </c>
      <c r="B103" s="146">
        <v>1</v>
      </c>
      <c r="C103" s="364" t="s">
        <v>2342</v>
      </c>
      <c r="D103" s="365" t="s">
        <v>7349</v>
      </c>
    </row>
    <row r="104" ht="15.75" spans="1:4">
      <c r="A104" s="379"/>
      <c r="B104" s="146">
        <v>2</v>
      </c>
      <c r="C104" s="364" t="s">
        <v>7350</v>
      </c>
      <c r="D104" s="365" t="s">
        <v>7351</v>
      </c>
    </row>
    <row r="105" ht="15.75" spans="1:4">
      <c r="A105" s="379"/>
      <c r="B105" s="146">
        <v>3</v>
      </c>
      <c r="C105" s="364" t="s">
        <v>7352</v>
      </c>
      <c r="D105" s="365" t="s">
        <v>7353</v>
      </c>
    </row>
    <row r="106" ht="15.75" spans="1:4">
      <c r="A106" s="379"/>
      <c r="B106" s="146">
        <v>4</v>
      </c>
      <c r="C106" s="367" t="s">
        <v>7354</v>
      </c>
      <c r="D106" s="368" t="s">
        <v>7355</v>
      </c>
    </row>
    <row r="107" ht="15.75" spans="1:4">
      <c r="A107" s="379"/>
      <c r="B107" s="146">
        <v>5</v>
      </c>
      <c r="C107" s="367" t="s">
        <v>7356</v>
      </c>
      <c r="D107" s="368" t="s">
        <v>7357</v>
      </c>
    </row>
    <row r="108" ht="15.75" spans="1:4">
      <c r="A108" s="379"/>
      <c r="B108" s="146">
        <v>6</v>
      </c>
      <c r="C108" s="367" t="s">
        <v>7358</v>
      </c>
      <c r="D108" s="368" t="s">
        <v>7359</v>
      </c>
    </row>
    <row r="109" ht="15.75" spans="1:4">
      <c r="A109" s="379"/>
      <c r="B109" s="146">
        <v>7</v>
      </c>
      <c r="C109" s="367" t="s">
        <v>7360</v>
      </c>
      <c r="D109" s="368" t="s">
        <v>7361</v>
      </c>
    </row>
    <row r="110" ht="15.75" spans="1:4">
      <c r="A110" s="379"/>
      <c r="B110" s="146">
        <v>8</v>
      </c>
      <c r="C110" s="367" t="s">
        <v>7362</v>
      </c>
      <c r="D110" s="368" t="s">
        <v>7363</v>
      </c>
    </row>
    <row r="111" ht="15.75" spans="1:4">
      <c r="A111" s="379"/>
      <c r="B111" s="146">
        <v>9</v>
      </c>
      <c r="C111" s="367" t="s">
        <v>7364</v>
      </c>
      <c r="D111" s="368" t="s">
        <v>7365</v>
      </c>
    </row>
    <row r="112" ht="15.75" spans="1:4">
      <c r="A112" s="379"/>
      <c r="B112" s="146">
        <v>10</v>
      </c>
      <c r="C112" s="367" t="s">
        <v>7366</v>
      </c>
      <c r="D112" s="368" t="s">
        <v>7367</v>
      </c>
    </row>
    <row r="113" ht="15.75" spans="1:4">
      <c r="A113" s="379"/>
      <c r="B113" s="146">
        <v>11</v>
      </c>
      <c r="C113" s="367" t="s">
        <v>7368</v>
      </c>
      <c r="D113" s="368" t="s">
        <v>7369</v>
      </c>
    </row>
    <row r="114" ht="15.75" spans="1:4">
      <c r="A114" s="379"/>
      <c r="B114" s="146">
        <v>12</v>
      </c>
      <c r="C114" s="364" t="s">
        <v>7370</v>
      </c>
      <c r="D114" s="365" t="s">
        <v>7371</v>
      </c>
    </row>
    <row r="115" ht="15.75" spans="1:4">
      <c r="A115" s="379"/>
      <c r="B115" s="146">
        <v>13</v>
      </c>
      <c r="C115" s="364" t="s">
        <v>7372</v>
      </c>
      <c r="D115" s="365" t="s">
        <v>7373</v>
      </c>
    </row>
    <row r="116" ht="15.75" spans="1:4">
      <c r="A116" s="379"/>
      <c r="B116" s="146">
        <v>14</v>
      </c>
      <c r="C116" s="364" t="s">
        <v>7374</v>
      </c>
      <c r="D116" s="365" t="s">
        <v>7375</v>
      </c>
    </row>
    <row r="117" ht="15.75" spans="1:4">
      <c r="A117" s="379"/>
      <c r="B117" s="146">
        <v>15</v>
      </c>
      <c r="C117" s="364" t="s">
        <v>7376</v>
      </c>
      <c r="D117" s="365" t="s">
        <v>7377</v>
      </c>
    </row>
    <row r="118" ht="15.75" spans="1:4">
      <c r="A118" s="379"/>
      <c r="B118" s="146">
        <v>16</v>
      </c>
      <c r="C118" s="367" t="s">
        <v>7378</v>
      </c>
      <c r="D118" s="368" t="s">
        <v>7379</v>
      </c>
    </row>
    <row r="119" ht="15.75" spans="1:4">
      <c r="A119" s="379"/>
      <c r="B119" s="146">
        <v>17</v>
      </c>
      <c r="C119" s="364" t="s">
        <v>7380</v>
      </c>
      <c r="D119" s="365" t="s">
        <v>7381</v>
      </c>
    </row>
    <row r="120" ht="15.75" spans="1:4">
      <c r="A120" s="379"/>
      <c r="B120" s="146">
        <v>18</v>
      </c>
      <c r="C120" s="364" t="s">
        <v>7382</v>
      </c>
      <c r="D120" s="365" t="s">
        <v>7383</v>
      </c>
    </row>
    <row r="121" ht="15.75" spans="1:4">
      <c r="A121" s="379"/>
      <c r="B121" s="146">
        <v>19</v>
      </c>
      <c r="C121" s="364" t="s">
        <v>7384</v>
      </c>
      <c r="D121" s="365" t="s">
        <v>7385</v>
      </c>
    </row>
    <row r="122" ht="15.75" spans="1:4">
      <c r="A122" s="379"/>
      <c r="B122" s="146">
        <v>20</v>
      </c>
      <c r="C122" s="364" t="s">
        <v>7386</v>
      </c>
      <c r="D122" s="365" t="s">
        <v>7387</v>
      </c>
    </row>
    <row r="123" ht="15.75" spans="1:4">
      <c r="A123" s="380" t="s">
        <v>7388</v>
      </c>
      <c r="B123" s="141">
        <v>1</v>
      </c>
      <c r="C123" s="359" t="s">
        <v>7388</v>
      </c>
      <c r="D123" s="360" t="s">
        <v>7389</v>
      </c>
    </row>
    <row r="124" ht="15.75" spans="1:4">
      <c r="A124" s="380"/>
      <c r="B124" s="141">
        <v>2</v>
      </c>
      <c r="C124" s="359" t="s">
        <v>7390</v>
      </c>
      <c r="D124" s="360" t="s">
        <v>7391</v>
      </c>
    </row>
    <row r="125" ht="15.75" spans="1:4">
      <c r="A125" s="380"/>
      <c r="B125" s="141">
        <v>3</v>
      </c>
      <c r="C125" s="359" t="s">
        <v>7392</v>
      </c>
      <c r="D125" s="360" t="s">
        <v>7393</v>
      </c>
    </row>
    <row r="126" ht="15.75" spans="1:4">
      <c r="A126" s="380"/>
      <c r="B126" s="141">
        <v>4</v>
      </c>
      <c r="C126" s="359" t="s">
        <v>7394</v>
      </c>
      <c r="D126" s="360" t="s">
        <v>7395</v>
      </c>
    </row>
    <row r="127" ht="15.75" spans="1:4">
      <c r="A127" s="380"/>
      <c r="B127" s="141">
        <v>5</v>
      </c>
      <c r="C127" s="359" t="s">
        <v>7396</v>
      </c>
      <c r="D127" s="360" t="s">
        <v>7397</v>
      </c>
    </row>
    <row r="128" ht="15.75" spans="1:4">
      <c r="A128" s="380"/>
      <c r="B128" s="141">
        <v>6</v>
      </c>
      <c r="C128" s="359" t="s">
        <v>7398</v>
      </c>
      <c r="D128" s="360" t="s">
        <v>7399</v>
      </c>
    </row>
    <row r="129" ht="15.75" spans="1:4">
      <c r="A129" s="380"/>
      <c r="B129" s="141">
        <v>7</v>
      </c>
      <c r="C129" s="359" t="s">
        <v>3310</v>
      </c>
      <c r="D129" s="360" t="s">
        <v>7400</v>
      </c>
    </row>
    <row r="130" ht="15.75" spans="1:4">
      <c r="A130" s="380"/>
      <c r="B130" s="141">
        <v>8</v>
      </c>
      <c r="C130" s="359" t="s">
        <v>7401</v>
      </c>
      <c r="D130" s="360" t="s">
        <v>7402</v>
      </c>
    </row>
    <row r="131" ht="15.75" spans="1:4">
      <c r="A131" s="380"/>
      <c r="B131" s="141">
        <v>9</v>
      </c>
      <c r="C131" s="359" t="s">
        <v>7403</v>
      </c>
      <c r="D131" s="360" t="s">
        <v>7404</v>
      </c>
    </row>
    <row r="132" ht="15.75" spans="1:4">
      <c r="A132" s="380"/>
      <c r="B132" s="141">
        <v>10</v>
      </c>
      <c r="C132" s="359" t="s">
        <v>7405</v>
      </c>
      <c r="D132" s="360" t="s">
        <v>7406</v>
      </c>
    </row>
    <row r="133" ht="15.75" spans="1:4">
      <c r="A133" s="380"/>
      <c r="B133" s="141">
        <v>11</v>
      </c>
      <c r="C133" s="359" t="s">
        <v>7407</v>
      </c>
      <c r="D133" s="360" t="s">
        <v>7408</v>
      </c>
    </row>
    <row r="134" ht="15.75" spans="1:4">
      <c r="A134" s="380"/>
      <c r="B134" s="141">
        <v>12</v>
      </c>
      <c r="C134" s="359" t="s">
        <v>7409</v>
      </c>
      <c r="D134" s="360" t="s">
        <v>7410</v>
      </c>
    </row>
    <row r="135" ht="15.75" spans="1:4">
      <c r="A135" s="380"/>
      <c r="B135" s="141">
        <v>13</v>
      </c>
      <c r="C135" s="359" t="s">
        <v>7411</v>
      </c>
      <c r="D135" s="360" t="s">
        <v>7412</v>
      </c>
    </row>
    <row r="136" ht="15.75" spans="1:4">
      <c r="A136" s="381" t="s">
        <v>7413</v>
      </c>
      <c r="B136" s="136">
        <v>1</v>
      </c>
      <c r="C136" s="372" t="s">
        <v>7414</v>
      </c>
      <c r="D136" s="373" t="s">
        <v>7415</v>
      </c>
    </row>
    <row r="137" ht="15.75" spans="1:4">
      <c r="A137" s="382"/>
      <c r="B137" s="136">
        <v>2</v>
      </c>
      <c r="C137" s="372" t="s">
        <v>7416</v>
      </c>
      <c r="D137" s="373" t="s">
        <v>7417</v>
      </c>
    </row>
    <row r="138" ht="15.75" spans="1:4">
      <c r="A138" s="382"/>
      <c r="B138" s="136">
        <v>3</v>
      </c>
      <c r="C138" s="372" t="s">
        <v>7418</v>
      </c>
      <c r="D138" s="373" t="s">
        <v>7419</v>
      </c>
    </row>
    <row r="139" ht="15.75" spans="1:4">
      <c r="A139" s="382"/>
      <c r="B139" s="136">
        <v>4</v>
      </c>
      <c r="C139" s="372" t="s">
        <v>7420</v>
      </c>
      <c r="D139" s="373" t="s">
        <v>7421</v>
      </c>
    </row>
    <row r="140" ht="15.75" spans="1:4">
      <c r="A140" s="382"/>
      <c r="B140" s="136">
        <v>5</v>
      </c>
      <c r="C140" s="372" t="s">
        <v>7422</v>
      </c>
      <c r="D140" s="373" t="s">
        <v>7423</v>
      </c>
    </row>
    <row r="141" ht="15.75" spans="1:4">
      <c r="A141" s="382"/>
      <c r="B141" s="136">
        <v>6</v>
      </c>
      <c r="C141" s="372" t="s">
        <v>7424</v>
      </c>
      <c r="D141" s="373" t="s">
        <v>7425</v>
      </c>
    </row>
    <row r="142" ht="15.75" spans="1:4">
      <c r="A142" s="382"/>
      <c r="B142" s="136">
        <v>7</v>
      </c>
      <c r="C142" s="372" t="s">
        <v>7426</v>
      </c>
      <c r="D142" s="373" t="s">
        <v>7427</v>
      </c>
    </row>
    <row r="143" ht="15.75" spans="1:4">
      <c r="A143" s="382"/>
      <c r="B143" s="136">
        <v>8</v>
      </c>
      <c r="C143" s="372" t="s">
        <v>7428</v>
      </c>
      <c r="D143" s="373" t="s">
        <v>7429</v>
      </c>
    </row>
    <row r="144" ht="15.75" spans="1:4">
      <c r="A144" s="382"/>
      <c r="B144" s="136">
        <v>9</v>
      </c>
      <c r="C144" s="372" t="s">
        <v>7430</v>
      </c>
      <c r="D144" s="373" t="s">
        <v>7431</v>
      </c>
    </row>
    <row r="145" ht="15.75" spans="1:4">
      <c r="A145" s="382"/>
      <c r="B145" s="136">
        <v>10</v>
      </c>
      <c r="C145" s="372" t="s">
        <v>7432</v>
      </c>
      <c r="D145" s="373" t="s">
        <v>7433</v>
      </c>
    </row>
    <row r="146" ht="15.75" spans="1:4">
      <c r="A146" s="382"/>
      <c r="B146" s="136">
        <v>11</v>
      </c>
      <c r="C146" s="375" t="s">
        <v>7434</v>
      </c>
      <c r="D146" s="376" t="s">
        <v>7435</v>
      </c>
    </row>
    <row r="147" ht="15.75" spans="1:4">
      <c r="A147" s="382"/>
      <c r="B147" s="136">
        <v>12</v>
      </c>
      <c r="C147" s="375" t="s">
        <v>7436</v>
      </c>
      <c r="D147" s="376" t="s">
        <v>7437</v>
      </c>
    </row>
    <row r="148" ht="15.75" spans="1:4">
      <c r="A148" s="382"/>
      <c r="B148" s="136">
        <v>13</v>
      </c>
      <c r="C148" s="375" t="s">
        <v>7438</v>
      </c>
      <c r="D148" s="376" t="s">
        <v>7439</v>
      </c>
    </row>
    <row r="149" ht="15.75" spans="1:4">
      <c r="A149" s="382"/>
      <c r="B149" s="136">
        <v>14</v>
      </c>
      <c r="C149" s="375" t="s">
        <v>7440</v>
      </c>
      <c r="D149" s="376" t="s">
        <v>7441</v>
      </c>
    </row>
    <row r="150" ht="15.75" spans="1:4">
      <c r="A150" s="383"/>
      <c r="B150" s="136">
        <v>15</v>
      </c>
      <c r="C150" s="375" t="s">
        <v>7442</v>
      </c>
      <c r="D150" s="376" t="s">
        <v>7443</v>
      </c>
    </row>
    <row r="151" ht="15.75" spans="1:4">
      <c r="A151" s="384" t="s">
        <v>7444</v>
      </c>
      <c r="B151" s="146">
        <v>1</v>
      </c>
      <c r="C151" s="364" t="s">
        <v>473</v>
      </c>
      <c r="D151" s="365" t="s">
        <v>7445</v>
      </c>
    </row>
    <row r="152" ht="15.75" spans="1:4">
      <c r="A152" s="379"/>
      <c r="B152" s="146">
        <v>2</v>
      </c>
      <c r="C152" s="364" t="s">
        <v>485</v>
      </c>
      <c r="D152" s="365" t="s">
        <v>7446</v>
      </c>
    </row>
    <row r="153" ht="15.75" spans="1:4">
      <c r="A153" s="379"/>
      <c r="B153" s="146">
        <v>3</v>
      </c>
      <c r="C153" s="364" t="s">
        <v>7447</v>
      </c>
      <c r="D153" s="365" t="s">
        <v>7448</v>
      </c>
    </row>
    <row r="154" ht="15.75" spans="1:4">
      <c r="A154" s="379"/>
      <c r="B154" s="146">
        <v>4</v>
      </c>
      <c r="C154" s="364" t="s">
        <v>7449</v>
      </c>
      <c r="D154" s="365" t="s">
        <v>7450</v>
      </c>
    </row>
    <row r="155" ht="15.75" spans="1:4">
      <c r="A155" s="379"/>
      <c r="B155" s="146">
        <v>5</v>
      </c>
      <c r="C155" s="364" t="s">
        <v>7451</v>
      </c>
      <c r="D155" s="365" t="s">
        <v>7452</v>
      </c>
    </row>
    <row r="156" ht="15.75" spans="1:4">
      <c r="A156" s="379"/>
      <c r="B156" s="146">
        <v>6</v>
      </c>
      <c r="C156" s="364" t="s">
        <v>7453</v>
      </c>
      <c r="D156" s="365" t="s">
        <v>7454</v>
      </c>
    </row>
    <row r="157" ht="15.75" spans="1:4">
      <c r="A157" s="379"/>
      <c r="B157" s="146">
        <v>7</v>
      </c>
      <c r="C157" s="364" t="s">
        <v>477</v>
      </c>
      <c r="D157" s="365" t="s">
        <v>7455</v>
      </c>
    </row>
    <row r="158" ht="15.75" spans="1:4">
      <c r="A158" s="379"/>
      <c r="B158" s="146">
        <v>8</v>
      </c>
      <c r="C158" s="364" t="s">
        <v>481</v>
      </c>
      <c r="D158" s="365" t="s">
        <v>7456</v>
      </c>
    </row>
    <row r="159" ht="15.75" spans="1:4">
      <c r="A159" s="379"/>
      <c r="B159" s="146">
        <v>9</v>
      </c>
      <c r="C159" s="364" t="s">
        <v>467</v>
      </c>
      <c r="D159" s="365" t="s">
        <v>7457</v>
      </c>
    </row>
    <row r="160" ht="15.75" spans="1:4">
      <c r="A160" s="379"/>
      <c r="B160" s="146">
        <v>10</v>
      </c>
      <c r="C160" s="364" t="s">
        <v>469</v>
      </c>
      <c r="D160" s="365" t="s">
        <v>7458</v>
      </c>
    </row>
    <row r="161" ht="15.75" spans="1:4">
      <c r="A161" s="379"/>
      <c r="B161" s="146">
        <v>11</v>
      </c>
      <c r="C161" s="364" t="s">
        <v>501</v>
      </c>
      <c r="D161" s="365" t="s">
        <v>7459</v>
      </c>
    </row>
    <row r="162" ht="15.75" spans="1:4">
      <c r="A162" s="379"/>
      <c r="B162" s="146">
        <v>12</v>
      </c>
      <c r="C162" s="364" t="s">
        <v>505</v>
      </c>
      <c r="D162" s="365" t="s">
        <v>7460</v>
      </c>
    </row>
    <row r="163" ht="15.75" spans="1:4">
      <c r="A163" s="379"/>
      <c r="B163" s="146">
        <v>13</v>
      </c>
      <c r="C163" s="364" t="s">
        <v>507</v>
      </c>
      <c r="D163" s="365" t="s">
        <v>7461</v>
      </c>
    </row>
    <row r="164" ht="15.75" spans="1:4">
      <c r="A164" s="379"/>
      <c r="B164" s="146">
        <v>14</v>
      </c>
      <c r="C164" s="364" t="s">
        <v>7462</v>
      </c>
      <c r="D164" s="365" t="s">
        <v>7463</v>
      </c>
    </row>
    <row r="165" ht="15.75" spans="1:4">
      <c r="A165" s="379"/>
      <c r="B165" s="146">
        <v>15</v>
      </c>
      <c r="C165" s="364" t="s">
        <v>509</v>
      </c>
      <c r="D165" s="365" t="s">
        <v>7464</v>
      </c>
    </row>
    <row r="166" ht="15.75" spans="1:4">
      <c r="A166" s="379"/>
      <c r="B166" s="146">
        <v>16</v>
      </c>
      <c r="C166" s="364" t="s">
        <v>519</v>
      </c>
      <c r="D166" s="365" t="s">
        <v>7465</v>
      </c>
    </row>
    <row r="167" ht="15.75" spans="1:4">
      <c r="A167" s="379"/>
      <c r="B167" s="146">
        <v>17</v>
      </c>
      <c r="C167" s="364" t="s">
        <v>515</v>
      </c>
      <c r="D167" s="365" t="s">
        <v>7466</v>
      </c>
    </row>
    <row r="168" ht="15.75" spans="1:4">
      <c r="A168" s="379"/>
      <c r="B168" s="146">
        <v>18</v>
      </c>
      <c r="C168" s="364" t="s">
        <v>495</v>
      </c>
      <c r="D168" s="365" t="s">
        <v>7467</v>
      </c>
    </row>
    <row r="169" ht="15.75" spans="1:4">
      <c r="A169" s="379"/>
      <c r="B169" s="146">
        <v>19</v>
      </c>
      <c r="C169" s="364" t="s">
        <v>495</v>
      </c>
      <c r="D169" s="365" t="s">
        <v>7468</v>
      </c>
    </row>
    <row r="170" ht="15.75" spans="1:4">
      <c r="A170" s="379"/>
      <c r="B170" s="146">
        <v>20</v>
      </c>
      <c r="C170" s="364" t="s">
        <v>495</v>
      </c>
      <c r="D170" s="365" t="s">
        <v>7469</v>
      </c>
    </row>
    <row r="171" ht="15.75" spans="1:4">
      <c r="A171" s="379"/>
      <c r="B171" s="146">
        <v>21</v>
      </c>
      <c r="C171" s="364" t="s">
        <v>495</v>
      </c>
      <c r="D171" s="365" t="s">
        <v>7470</v>
      </c>
    </row>
    <row r="172" ht="15.75" spans="1:4">
      <c r="A172" s="379"/>
      <c r="B172" s="146">
        <v>22</v>
      </c>
      <c r="C172" s="364" t="s">
        <v>525</v>
      </c>
      <c r="D172" s="365" t="s">
        <v>7471</v>
      </c>
    </row>
    <row r="173" ht="15.75" spans="1:4">
      <c r="A173" s="379"/>
      <c r="B173" s="146">
        <v>23</v>
      </c>
      <c r="C173" s="364" t="s">
        <v>7449</v>
      </c>
      <c r="D173" s="365" t="s">
        <v>7472</v>
      </c>
    </row>
    <row r="174" ht="15.75" spans="1:4">
      <c r="A174" s="379"/>
      <c r="B174" s="146">
        <v>24</v>
      </c>
      <c r="C174" s="364" t="s">
        <v>533</v>
      </c>
      <c r="D174" s="365" t="s">
        <v>7473</v>
      </c>
    </row>
    <row r="175" ht="15.75" spans="1:4">
      <c r="A175" s="379"/>
      <c r="B175" s="146">
        <v>25</v>
      </c>
      <c r="C175" s="364" t="s">
        <v>537</v>
      </c>
      <c r="D175" s="365" t="s">
        <v>7474</v>
      </c>
    </row>
    <row r="176" ht="15.75" spans="1:4">
      <c r="A176" s="379"/>
      <c r="B176" s="146">
        <v>26</v>
      </c>
      <c r="C176" s="364" t="s">
        <v>535</v>
      </c>
      <c r="D176" s="365" t="s">
        <v>7475</v>
      </c>
    </row>
    <row r="177" ht="15.75" spans="1:4">
      <c r="A177" s="379"/>
      <c r="B177" s="146">
        <v>27</v>
      </c>
      <c r="C177" s="364" t="s">
        <v>527</v>
      </c>
      <c r="D177" s="365" t="s">
        <v>7476</v>
      </c>
    </row>
    <row r="178" ht="15.75" spans="1:4">
      <c r="A178" s="379"/>
      <c r="B178" s="146">
        <v>28</v>
      </c>
      <c r="C178" s="364" t="s">
        <v>529</v>
      </c>
      <c r="D178" s="365" t="s">
        <v>7477</v>
      </c>
    </row>
    <row r="179" ht="15.75" spans="1:4">
      <c r="A179" s="379"/>
      <c r="B179" s="146">
        <v>29</v>
      </c>
      <c r="C179" s="364" t="s">
        <v>7478</v>
      </c>
      <c r="D179" s="365" t="s">
        <v>7479</v>
      </c>
    </row>
    <row r="180" ht="15.75" spans="1:4">
      <c r="A180" s="379"/>
      <c r="B180" s="146">
        <v>30</v>
      </c>
      <c r="C180" s="364" t="s">
        <v>521</v>
      </c>
      <c r="D180" s="365" t="s">
        <v>7480</v>
      </c>
    </row>
    <row r="181" ht="15.75" spans="1:4">
      <c r="A181" s="379"/>
      <c r="B181" s="146">
        <v>31</v>
      </c>
      <c r="C181" s="367" t="s">
        <v>497</v>
      </c>
      <c r="D181" s="368" t="s">
        <v>7481</v>
      </c>
    </row>
    <row r="182" ht="15.75" spans="1:4">
      <c r="A182" s="379"/>
      <c r="B182" s="146">
        <v>32</v>
      </c>
      <c r="C182" s="367" t="s">
        <v>497</v>
      </c>
      <c r="D182" s="368" t="s">
        <v>7482</v>
      </c>
    </row>
    <row r="183" ht="15.75" spans="1:4">
      <c r="A183" s="385" t="s">
        <v>7483</v>
      </c>
      <c r="B183" s="119">
        <v>1</v>
      </c>
      <c r="C183" s="386" t="s">
        <v>7484</v>
      </c>
      <c r="D183" s="387" t="s">
        <v>7485</v>
      </c>
    </row>
    <row r="184" ht="15.75" spans="1:4">
      <c r="A184" s="388"/>
      <c r="B184" s="119">
        <v>2</v>
      </c>
      <c r="C184" s="386" t="s">
        <v>7486</v>
      </c>
      <c r="D184" s="387" t="s">
        <v>7487</v>
      </c>
    </row>
    <row r="185" ht="15.75" spans="1:4">
      <c r="A185" s="388"/>
      <c r="B185" s="119">
        <v>3</v>
      </c>
      <c r="C185" s="386" t="s">
        <v>7488</v>
      </c>
      <c r="D185" s="387" t="s">
        <v>7489</v>
      </c>
    </row>
    <row r="186" ht="15.75" spans="1:4">
      <c r="A186" s="388"/>
      <c r="B186" s="119">
        <v>4</v>
      </c>
      <c r="C186" s="386" t="s">
        <v>7490</v>
      </c>
      <c r="D186" s="387" t="s">
        <v>7491</v>
      </c>
    </row>
    <row r="187" ht="15.75" spans="1:4">
      <c r="A187" s="388"/>
      <c r="B187" s="119">
        <v>5</v>
      </c>
      <c r="C187" s="386" t="s">
        <v>7492</v>
      </c>
      <c r="D187" s="387" t="s">
        <v>7493</v>
      </c>
    </row>
    <row r="188" ht="15" spans="1:4">
      <c r="A188" s="388"/>
      <c r="B188" s="389" t="s">
        <v>7494</v>
      </c>
      <c r="C188" s="390"/>
      <c r="D188" s="391"/>
    </row>
    <row r="189" ht="15" spans="1:4">
      <c r="A189" s="392"/>
      <c r="B189" s="389" t="s">
        <v>7495</v>
      </c>
      <c r="C189" s="390"/>
      <c r="D189" s="391"/>
    </row>
  </sheetData>
  <mergeCells count="11">
    <mergeCell ref="A1:D1"/>
    <mergeCell ref="B188:D188"/>
    <mergeCell ref="B189:D189"/>
    <mergeCell ref="A3:A53"/>
    <mergeCell ref="A54:A72"/>
    <mergeCell ref="A73:A102"/>
    <mergeCell ref="A103:A122"/>
    <mergeCell ref="A123:A135"/>
    <mergeCell ref="A136:A150"/>
    <mergeCell ref="A151:A182"/>
    <mergeCell ref="A183:A189"/>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7"/>
  <sheetViews>
    <sheetView workbookViewId="0">
      <pane ySplit="2" topLeftCell="A3" activePane="bottomLeft" state="frozen"/>
      <selection/>
      <selection pane="bottomLeft" activeCell="H15" sqref="H15"/>
    </sheetView>
  </sheetViews>
  <sheetFormatPr defaultColWidth="9" defaultRowHeight="13.5" outlineLevelCol="4"/>
  <cols>
    <col min="1" max="1" width="7.5" customWidth="1"/>
    <col min="2" max="2" width="31.375" customWidth="1"/>
    <col min="3" max="3" width="119.625" customWidth="1"/>
    <col min="4" max="4" width="38" customWidth="1"/>
    <col min="5" max="5" width="30.75" customWidth="1"/>
  </cols>
  <sheetData>
    <row r="1" ht="31.5" spans="1:5">
      <c r="A1" s="343" t="s">
        <v>7496</v>
      </c>
      <c r="B1" s="344"/>
      <c r="C1" s="344"/>
      <c r="D1" s="344"/>
      <c r="E1" s="344"/>
    </row>
    <row r="2" ht="24" spans="1:5">
      <c r="A2" s="345" t="s">
        <v>453</v>
      </c>
      <c r="B2" s="345" t="s">
        <v>7497</v>
      </c>
      <c r="C2" s="345" t="s">
        <v>564</v>
      </c>
      <c r="D2" s="345" t="s">
        <v>7498</v>
      </c>
      <c r="E2" s="345" t="s">
        <v>7499</v>
      </c>
    </row>
    <row r="3" ht="18.75" spans="1:5">
      <c r="A3" s="346">
        <v>1</v>
      </c>
      <c r="B3" s="347" t="s">
        <v>7500</v>
      </c>
      <c r="C3" s="348" t="s">
        <v>7501</v>
      </c>
      <c r="D3" s="349" t="s">
        <v>6667</v>
      </c>
      <c r="E3" s="349"/>
    </row>
    <row r="4" ht="18.75" spans="1:5">
      <c r="A4" s="346">
        <v>2</v>
      </c>
      <c r="B4" s="347" t="s">
        <v>7502</v>
      </c>
      <c r="C4" s="348" t="s">
        <v>7503</v>
      </c>
      <c r="D4" s="349" t="s">
        <v>6667</v>
      </c>
      <c r="E4" s="349"/>
    </row>
    <row r="5" ht="18.75" spans="1:5">
      <c r="A5" s="346">
        <v>3</v>
      </c>
      <c r="B5" s="347" t="s">
        <v>7504</v>
      </c>
      <c r="C5" s="348" t="s">
        <v>7505</v>
      </c>
      <c r="D5" s="349" t="s">
        <v>7506</v>
      </c>
      <c r="E5" s="349" t="s">
        <v>7507</v>
      </c>
    </row>
    <row r="6" ht="18.75" spans="1:5">
      <c r="A6" s="346">
        <v>4</v>
      </c>
      <c r="B6" s="347" t="s">
        <v>7508</v>
      </c>
      <c r="C6" s="348" t="s">
        <v>7509</v>
      </c>
      <c r="D6" s="349" t="s">
        <v>7510</v>
      </c>
      <c r="E6" s="349"/>
    </row>
    <row r="7" ht="18.75" spans="1:5">
      <c r="A7" s="346">
        <v>5</v>
      </c>
      <c r="B7" s="347" t="s">
        <v>7511</v>
      </c>
      <c r="C7" s="348" t="s">
        <v>7512</v>
      </c>
      <c r="D7" s="349" t="s">
        <v>6667</v>
      </c>
      <c r="E7" s="349"/>
    </row>
    <row r="8" ht="18.75" spans="1:5">
      <c r="A8" s="346">
        <v>6</v>
      </c>
      <c r="B8" s="347" t="s">
        <v>7513</v>
      </c>
      <c r="C8" s="348" t="s">
        <v>7514</v>
      </c>
      <c r="D8" s="349" t="s">
        <v>4094</v>
      </c>
      <c r="E8" s="349"/>
    </row>
    <row r="9" ht="18.75" spans="1:5">
      <c r="A9" s="346">
        <v>7</v>
      </c>
      <c r="B9" s="347" t="s">
        <v>7025</v>
      </c>
      <c r="C9" s="348" t="s">
        <v>7515</v>
      </c>
      <c r="D9" s="349" t="s">
        <v>7516</v>
      </c>
      <c r="E9" s="349"/>
    </row>
    <row r="10" ht="18.75" spans="1:5">
      <c r="A10" s="346">
        <v>8</v>
      </c>
      <c r="B10" s="347" t="s">
        <v>7517</v>
      </c>
      <c r="C10" s="348" t="s">
        <v>7518</v>
      </c>
      <c r="D10" s="349" t="s">
        <v>7519</v>
      </c>
      <c r="E10" s="349" t="s">
        <v>7520</v>
      </c>
    </row>
    <row r="11" ht="18.75" spans="1:5">
      <c r="A11" s="346">
        <v>9</v>
      </c>
      <c r="B11" s="347" t="s">
        <v>7521</v>
      </c>
      <c r="C11" s="348" t="s">
        <v>7522</v>
      </c>
      <c r="D11" s="349" t="s">
        <v>7523</v>
      </c>
      <c r="E11" s="349" t="s">
        <v>7524</v>
      </c>
    </row>
    <row r="12" ht="18.75" spans="1:5">
      <c r="A12" s="346">
        <v>10</v>
      </c>
      <c r="B12" s="347" t="s">
        <v>7525</v>
      </c>
      <c r="C12" s="348" t="s">
        <v>7526</v>
      </c>
      <c r="D12" s="349" t="s">
        <v>7527</v>
      </c>
      <c r="E12" s="349"/>
    </row>
    <row r="13" ht="18.75" spans="1:5">
      <c r="A13" s="346">
        <v>11</v>
      </c>
      <c r="B13" s="347" t="s">
        <v>7528</v>
      </c>
      <c r="C13" s="348" t="s">
        <v>7529</v>
      </c>
      <c r="D13" s="349" t="s">
        <v>7530</v>
      </c>
      <c r="E13" s="349"/>
    </row>
    <row r="14" ht="18.75" spans="1:5">
      <c r="A14" s="346">
        <v>12</v>
      </c>
      <c r="B14" s="347" t="s">
        <v>7531</v>
      </c>
      <c r="C14" s="348" t="s">
        <v>7532</v>
      </c>
      <c r="D14" s="349" t="s">
        <v>7530</v>
      </c>
      <c r="E14" s="349" t="s">
        <v>7533</v>
      </c>
    </row>
    <row r="15" ht="18.75" spans="1:5">
      <c r="A15" s="346">
        <v>13</v>
      </c>
      <c r="B15" s="347" t="s">
        <v>7534</v>
      </c>
      <c r="C15" s="348" t="s">
        <v>7535</v>
      </c>
      <c r="D15" s="349" t="s">
        <v>7536</v>
      </c>
      <c r="E15" s="349"/>
    </row>
    <row r="16" ht="18.75" spans="1:5">
      <c r="A16" s="346">
        <v>14</v>
      </c>
      <c r="B16" s="347" t="s">
        <v>7537</v>
      </c>
      <c r="C16" s="348" t="s">
        <v>7538</v>
      </c>
      <c r="D16" s="349" t="s">
        <v>6890</v>
      </c>
      <c r="E16" s="349"/>
    </row>
    <row r="17" ht="18.75" spans="1:5">
      <c r="A17" s="346">
        <v>15</v>
      </c>
      <c r="B17" s="347" t="s">
        <v>7539</v>
      </c>
      <c r="C17" s="348" t="s">
        <v>7540</v>
      </c>
      <c r="D17" s="349" t="s">
        <v>6890</v>
      </c>
      <c r="E17" s="349"/>
    </row>
    <row r="18" ht="18.75" spans="1:5">
      <c r="A18" s="346">
        <v>16</v>
      </c>
      <c r="B18" s="347" t="s">
        <v>7541</v>
      </c>
      <c r="C18" s="348" t="s">
        <v>7542</v>
      </c>
      <c r="D18" s="349" t="s">
        <v>6890</v>
      </c>
      <c r="E18" s="349" t="s">
        <v>7543</v>
      </c>
    </row>
    <row r="19" ht="18.75" spans="1:5">
      <c r="A19" s="346">
        <v>17</v>
      </c>
      <c r="B19" s="347" t="s">
        <v>6543</v>
      </c>
      <c r="C19" s="348" t="s">
        <v>7544</v>
      </c>
      <c r="D19" s="349" t="s">
        <v>6890</v>
      </c>
      <c r="E19" s="349" t="s">
        <v>7545</v>
      </c>
    </row>
    <row r="20" ht="18.75" spans="1:5">
      <c r="A20" s="346">
        <v>18</v>
      </c>
      <c r="B20" s="347" t="s">
        <v>7546</v>
      </c>
      <c r="C20" s="348" t="s">
        <v>7547</v>
      </c>
      <c r="D20" s="349" t="s">
        <v>7548</v>
      </c>
      <c r="E20" s="349"/>
    </row>
    <row r="21" ht="18.75" spans="1:5">
      <c r="A21" s="346">
        <v>19</v>
      </c>
      <c r="B21" s="347" t="s">
        <v>7549</v>
      </c>
      <c r="C21" s="348" t="s">
        <v>7550</v>
      </c>
      <c r="D21" s="349" t="s">
        <v>7551</v>
      </c>
      <c r="E21" s="349"/>
    </row>
    <row r="22" ht="18.75" spans="1:5">
      <c r="A22" s="346">
        <v>20</v>
      </c>
      <c r="B22" s="347" t="s">
        <v>7552</v>
      </c>
      <c r="C22" s="348" t="s">
        <v>7553</v>
      </c>
      <c r="D22" s="349" t="s">
        <v>7554</v>
      </c>
      <c r="E22" s="349"/>
    </row>
    <row r="23" ht="18.75" spans="1:5">
      <c r="A23" s="346">
        <v>21</v>
      </c>
      <c r="B23" s="347" t="s">
        <v>7555</v>
      </c>
      <c r="C23" s="348" t="s">
        <v>7556</v>
      </c>
      <c r="D23" s="349" t="s">
        <v>7557</v>
      </c>
      <c r="E23" s="349"/>
    </row>
    <row r="24" ht="18.75" spans="1:5">
      <c r="A24" s="346">
        <v>22</v>
      </c>
      <c r="B24" s="347" t="s">
        <v>7558</v>
      </c>
      <c r="C24" s="348" t="s">
        <v>7559</v>
      </c>
      <c r="D24" s="349" t="s">
        <v>7560</v>
      </c>
      <c r="E24" s="349"/>
    </row>
    <row r="25" ht="18.75" spans="1:5">
      <c r="A25" s="346">
        <v>23</v>
      </c>
      <c r="B25" s="347" t="s">
        <v>7561</v>
      </c>
      <c r="C25" s="348" t="s">
        <v>7562</v>
      </c>
      <c r="D25" s="349" t="s">
        <v>7563</v>
      </c>
      <c r="E25" s="349"/>
    </row>
    <row r="26" ht="18.75" spans="1:5">
      <c r="A26" s="346">
        <v>24</v>
      </c>
      <c r="B26" s="347" t="s">
        <v>7564</v>
      </c>
      <c r="C26" s="348" t="s">
        <v>7565</v>
      </c>
      <c r="D26" s="349" t="s">
        <v>7563</v>
      </c>
      <c r="E26" s="349"/>
    </row>
    <row r="27" ht="18.75" spans="1:5">
      <c r="A27" s="346">
        <v>25</v>
      </c>
      <c r="B27" s="347" t="s">
        <v>7566</v>
      </c>
      <c r="C27" s="348" t="s">
        <v>7567</v>
      </c>
      <c r="D27" s="349" t="s">
        <v>7563</v>
      </c>
      <c r="E27" s="349"/>
    </row>
    <row r="28" ht="18.75" spans="1:5">
      <c r="A28" s="346">
        <v>26</v>
      </c>
      <c r="B28" s="347" t="s">
        <v>7568</v>
      </c>
      <c r="C28" s="348" t="s">
        <v>7569</v>
      </c>
      <c r="D28" s="349" t="s">
        <v>7563</v>
      </c>
      <c r="E28" s="349"/>
    </row>
    <row r="29" ht="18.75" spans="1:5">
      <c r="A29" s="346">
        <v>27</v>
      </c>
      <c r="B29" s="347" t="s">
        <v>7570</v>
      </c>
      <c r="C29" s="348" t="s">
        <v>7571</v>
      </c>
      <c r="D29" s="349" t="s">
        <v>7563</v>
      </c>
      <c r="E29" s="349"/>
    </row>
    <row r="30" ht="18.75" spans="1:5">
      <c r="A30" s="346">
        <v>28</v>
      </c>
      <c r="B30" s="347" t="s">
        <v>7572</v>
      </c>
      <c r="C30" s="348" t="s">
        <v>7573</v>
      </c>
      <c r="D30" s="349" t="s">
        <v>7563</v>
      </c>
      <c r="E30" s="349"/>
    </row>
    <row r="31" ht="18.75" spans="1:5">
      <c r="A31" s="346">
        <v>29</v>
      </c>
      <c r="B31" s="347" t="s">
        <v>7574</v>
      </c>
      <c r="C31" s="348" t="s">
        <v>7575</v>
      </c>
      <c r="D31" s="349" t="s">
        <v>7563</v>
      </c>
      <c r="E31" s="349"/>
    </row>
    <row r="32" ht="18.75" spans="1:5">
      <c r="A32" s="346">
        <v>30</v>
      </c>
      <c r="B32" s="347" t="s">
        <v>7576</v>
      </c>
      <c r="C32" s="348" t="s">
        <v>7577</v>
      </c>
      <c r="D32" s="349" t="s">
        <v>7563</v>
      </c>
      <c r="E32" s="349"/>
    </row>
    <row r="33" ht="18.75" spans="1:5">
      <c r="A33" s="346">
        <v>31</v>
      </c>
      <c r="B33" s="347" t="s">
        <v>7578</v>
      </c>
      <c r="C33" s="348" t="s">
        <v>7579</v>
      </c>
      <c r="D33" s="349" t="s">
        <v>7580</v>
      </c>
      <c r="E33" s="349"/>
    </row>
    <row r="34" ht="18.75" spans="1:5">
      <c r="A34" s="346">
        <v>32</v>
      </c>
      <c r="B34" s="347" t="s">
        <v>7581</v>
      </c>
      <c r="C34" s="348" t="s">
        <v>7582</v>
      </c>
      <c r="D34" s="349" t="s">
        <v>7583</v>
      </c>
      <c r="E34" s="349"/>
    </row>
    <row r="35" ht="18.75" spans="1:5">
      <c r="A35" s="346">
        <v>33</v>
      </c>
      <c r="B35" s="347" t="s">
        <v>7584</v>
      </c>
      <c r="C35" s="348" t="s">
        <v>7585</v>
      </c>
      <c r="D35" s="349" t="s">
        <v>7586</v>
      </c>
      <c r="E35" s="349"/>
    </row>
    <row r="36" ht="18.75" spans="1:5">
      <c r="A36" s="346">
        <v>34</v>
      </c>
      <c r="B36" s="347" t="s">
        <v>7587</v>
      </c>
      <c r="C36" s="348" t="s">
        <v>7588</v>
      </c>
      <c r="D36" s="349" t="s">
        <v>7589</v>
      </c>
      <c r="E36" s="349"/>
    </row>
    <row r="37" ht="18.75" spans="1:5">
      <c r="A37" s="346">
        <v>35</v>
      </c>
      <c r="B37" s="350" t="s">
        <v>7590</v>
      </c>
      <c r="C37" s="351" t="s">
        <v>398</v>
      </c>
      <c r="D37" s="349" t="s">
        <v>7591</v>
      </c>
      <c r="E37" s="349"/>
    </row>
    <row r="38" ht="18.75" spans="1:5">
      <c r="A38" s="346">
        <v>36</v>
      </c>
      <c r="B38" s="350" t="s">
        <v>7592</v>
      </c>
      <c r="C38" s="351" t="s">
        <v>7593</v>
      </c>
      <c r="D38" s="349" t="s">
        <v>7591</v>
      </c>
      <c r="E38" s="349"/>
    </row>
    <row r="39" ht="18.75" spans="1:5">
      <c r="A39" s="346">
        <v>37</v>
      </c>
      <c r="B39" s="350" t="s">
        <v>7594</v>
      </c>
      <c r="C39" s="351" t="s">
        <v>7595</v>
      </c>
      <c r="D39" s="349" t="s">
        <v>7591</v>
      </c>
      <c r="E39" s="349"/>
    </row>
    <row r="40" ht="18.75" spans="1:5">
      <c r="A40" s="346">
        <v>38</v>
      </c>
      <c r="B40" s="350" t="s">
        <v>7596</v>
      </c>
      <c r="C40" s="351" t="s">
        <v>7597</v>
      </c>
      <c r="D40" s="349" t="s">
        <v>7591</v>
      </c>
      <c r="E40" s="349" t="s">
        <v>7598</v>
      </c>
    </row>
    <row r="41" ht="18.75" spans="1:5">
      <c r="A41" s="346">
        <v>39</v>
      </c>
      <c r="B41" s="350" t="s">
        <v>7599</v>
      </c>
      <c r="C41" s="351" t="s">
        <v>394</v>
      </c>
      <c r="D41" s="349" t="s">
        <v>7600</v>
      </c>
      <c r="E41" s="349"/>
    </row>
    <row r="42" ht="18.75" spans="1:5">
      <c r="A42" s="346">
        <v>40</v>
      </c>
      <c r="B42" s="350" t="s">
        <v>7601</v>
      </c>
      <c r="C42" s="351" t="s">
        <v>7602</v>
      </c>
      <c r="D42" s="349" t="s">
        <v>7600</v>
      </c>
      <c r="E42" s="349"/>
    </row>
    <row r="43" ht="18.75" spans="1:5">
      <c r="A43" s="346">
        <v>41</v>
      </c>
      <c r="B43" s="350" t="s">
        <v>7603</v>
      </c>
      <c r="C43" s="351" t="s">
        <v>7604</v>
      </c>
      <c r="D43" s="349" t="s">
        <v>7600</v>
      </c>
      <c r="E43" s="349"/>
    </row>
    <row r="44" ht="18.75" spans="1:5">
      <c r="A44" s="346">
        <v>42</v>
      </c>
      <c r="B44" s="350" t="s">
        <v>7603</v>
      </c>
      <c r="C44" s="351" t="s">
        <v>7605</v>
      </c>
      <c r="D44" s="349" t="s">
        <v>7600</v>
      </c>
      <c r="E44" s="349"/>
    </row>
    <row r="45" ht="18.75" spans="1:5">
      <c r="A45" s="346">
        <v>43</v>
      </c>
      <c r="B45" s="350" t="s">
        <v>7606</v>
      </c>
      <c r="C45" s="351" t="s">
        <v>7607</v>
      </c>
      <c r="D45" s="349" t="s">
        <v>7600</v>
      </c>
      <c r="E45" s="349"/>
    </row>
    <row r="46" ht="18.75" spans="1:5">
      <c r="A46" s="346">
        <v>44</v>
      </c>
      <c r="B46" s="350" t="s">
        <v>7608</v>
      </c>
      <c r="C46" s="351" t="s">
        <v>7609</v>
      </c>
      <c r="D46" s="349" t="s">
        <v>7600</v>
      </c>
      <c r="E46" s="349" t="s">
        <v>7610</v>
      </c>
    </row>
    <row r="47" ht="18.75" spans="1:5">
      <c r="A47" s="346">
        <v>45</v>
      </c>
      <c r="B47" s="347" t="s">
        <v>7611</v>
      </c>
      <c r="C47" s="348" t="s">
        <v>7612</v>
      </c>
      <c r="D47" s="349" t="s">
        <v>7137</v>
      </c>
      <c r="E47" s="349"/>
    </row>
    <row r="48" ht="18.75" spans="1:5">
      <c r="A48" s="346">
        <v>46</v>
      </c>
      <c r="B48" s="347" t="s">
        <v>7613</v>
      </c>
      <c r="C48" s="348" t="s">
        <v>7614</v>
      </c>
      <c r="D48" s="349" t="s">
        <v>7137</v>
      </c>
      <c r="E48" s="349"/>
    </row>
    <row r="49" ht="18.75" spans="1:5">
      <c r="A49" s="346">
        <v>47</v>
      </c>
      <c r="B49" s="347" t="s">
        <v>7615</v>
      </c>
      <c r="C49" s="348" t="s">
        <v>7616</v>
      </c>
      <c r="D49" s="349" t="s">
        <v>7137</v>
      </c>
      <c r="E49" s="349"/>
    </row>
    <row r="50" ht="18.75" spans="1:5">
      <c r="A50" s="346">
        <v>48</v>
      </c>
      <c r="B50" s="347" t="s">
        <v>7617</v>
      </c>
      <c r="C50" s="348" t="s">
        <v>7618</v>
      </c>
      <c r="D50" s="349" t="s">
        <v>7137</v>
      </c>
      <c r="E50" s="349"/>
    </row>
    <row r="51" ht="18.75" spans="1:5">
      <c r="A51" s="346">
        <v>49</v>
      </c>
      <c r="B51" s="347" t="s">
        <v>7619</v>
      </c>
      <c r="C51" s="348" t="s">
        <v>7620</v>
      </c>
      <c r="D51" s="349" t="s">
        <v>7137</v>
      </c>
      <c r="E51" s="349" t="s">
        <v>7621</v>
      </c>
    </row>
    <row r="52" ht="18.75" spans="1:5">
      <c r="A52" s="346">
        <v>50</v>
      </c>
      <c r="B52" s="347" t="s">
        <v>7132</v>
      </c>
      <c r="C52" s="348" t="s">
        <v>7622</v>
      </c>
      <c r="D52" s="349" t="s">
        <v>7134</v>
      </c>
      <c r="E52" s="349"/>
    </row>
    <row r="53" ht="18.75" spans="1:5">
      <c r="A53" s="346">
        <v>51</v>
      </c>
      <c r="B53" s="347" t="s">
        <v>7623</v>
      </c>
      <c r="C53" s="348" t="s">
        <v>7624</v>
      </c>
      <c r="D53" s="349" t="s">
        <v>7134</v>
      </c>
      <c r="E53" s="349"/>
    </row>
    <row r="54" ht="18.75" spans="1:5">
      <c r="A54" s="346">
        <v>52</v>
      </c>
      <c r="B54" s="347" t="s">
        <v>7625</v>
      </c>
      <c r="C54" s="348" t="s">
        <v>7626</v>
      </c>
      <c r="D54" s="349" t="s">
        <v>7134</v>
      </c>
      <c r="E54" s="349"/>
    </row>
    <row r="55" ht="18.75" spans="1:5">
      <c r="A55" s="346">
        <v>53</v>
      </c>
      <c r="B55" s="347" t="s">
        <v>7627</v>
      </c>
      <c r="C55" s="348" t="s">
        <v>7628</v>
      </c>
      <c r="D55" s="349" t="s">
        <v>7134</v>
      </c>
      <c r="E55" s="349"/>
    </row>
    <row r="56" ht="18.75" spans="1:5">
      <c r="A56" s="346">
        <v>54</v>
      </c>
      <c r="B56" s="347" t="s">
        <v>7629</v>
      </c>
      <c r="C56" s="348" t="s">
        <v>7630</v>
      </c>
      <c r="D56" s="349" t="s">
        <v>7134</v>
      </c>
      <c r="E56" s="349"/>
    </row>
    <row r="57" ht="18.75" spans="1:5">
      <c r="A57" s="346">
        <v>55</v>
      </c>
      <c r="B57" s="347" t="s">
        <v>7631</v>
      </c>
      <c r="C57" s="348" t="s">
        <v>7632</v>
      </c>
      <c r="D57" s="349" t="s">
        <v>7134</v>
      </c>
      <c r="E57" s="349" t="s">
        <v>7633</v>
      </c>
    </row>
    <row r="58" ht="18.75" spans="1:5">
      <c r="A58" s="346">
        <v>56</v>
      </c>
      <c r="B58" s="347" t="s">
        <v>7634</v>
      </c>
      <c r="C58" s="348" t="s">
        <v>7635</v>
      </c>
      <c r="D58" s="349" t="s">
        <v>6575</v>
      </c>
      <c r="E58" s="349"/>
    </row>
    <row r="59" ht="18.75" spans="1:5">
      <c r="A59" s="346">
        <v>57</v>
      </c>
      <c r="B59" s="347" t="s">
        <v>7636</v>
      </c>
      <c r="C59" s="348" t="s">
        <v>7637</v>
      </c>
      <c r="D59" s="349" t="s">
        <v>7638</v>
      </c>
      <c r="E59" s="349" t="s">
        <v>7639</v>
      </c>
    </row>
    <row r="60" ht="18.75" spans="1:5">
      <c r="A60" s="346">
        <v>58</v>
      </c>
      <c r="B60" s="347" t="s">
        <v>7640</v>
      </c>
      <c r="C60" s="348" t="s">
        <v>7641</v>
      </c>
      <c r="D60" s="349" t="s">
        <v>4080</v>
      </c>
      <c r="E60" s="349"/>
    </row>
    <row r="61" ht="18.75" spans="1:5">
      <c r="A61" s="346">
        <v>59</v>
      </c>
      <c r="B61" s="347" t="s">
        <v>7642</v>
      </c>
      <c r="C61" s="348" t="s">
        <v>7643</v>
      </c>
      <c r="D61" s="349" t="s">
        <v>6575</v>
      </c>
      <c r="E61" s="349"/>
    </row>
    <row r="62" ht="18.75" spans="1:5">
      <c r="A62" s="346">
        <v>60</v>
      </c>
      <c r="B62" s="347" t="s">
        <v>7644</v>
      </c>
      <c r="C62" s="348" t="s">
        <v>7645</v>
      </c>
      <c r="D62" s="349" t="s">
        <v>4069</v>
      </c>
      <c r="E62" s="349"/>
    </row>
    <row r="63" ht="18.75" spans="1:5">
      <c r="A63" s="346">
        <v>61</v>
      </c>
      <c r="B63" s="347" t="s">
        <v>7646</v>
      </c>
      <c r="C63" s="348" t="s">
        <v>7647</v>
      </c>
      <c r="D63" s="349" t="s">
        <v>6575</v>
      </c>
      <c r="E63" s="349"/>
    </row>
    <row r="64" ht="18.75" spans="1:5">
      <c r="A64" s="346">
        <v>62</v>
      </c>
      <c r="B64" s="347" t="s">
        <v>7179</v>
      </c>
      <c r="C64" s="348" t="s">
        <v>7648</v>
      </c>
      <c r="D64" s="349" t="s">
        <v>4051</v>
      </c>
      <c r="E64" s="349"/>
    </row>
    <row r="65" ht="18.75" spans="1:5">
      <c r="A65" s="346">
        <v>63</v>
      </c>
      <c r="B65" s="347" t="s">
        <v>7649</v>
      </c>
      <c r="C65" s="348" t="s">
        <v>7650</v>
      </c>
      <c r="D65" s="349" t="s">
        <v>7651</v>
      </c>
      <c r="E65" s="349" t="s">
        <v>7652</v>
      </c>
    </row>
    <row r="66" ht="18.75" spans="1:5">
      <c r="A66" s="346">
        <v>64</v>
      </c>
      <c r="B66" s="347" t="s">
        <v>7653</v>
      </c>
      <c r="C66" s="348" t="s">
        <v>7654</v>
      </c>
      <c r="D66" s="349" t="s">
        <v>6575</v>
      </c>
      <c r="E66" s="349"/>
    </row>
    <row r="67" ht="18.75" spans="1:5">
      <c r="A67" s="346">
        <v>65</v>
      </c>
      <c r="B67" s="347" t="s">
        <v>7655</v>
      </c>
      <c r="C67" s="348" t="s">
        <v>7656</v>
      </c>
      <c r="D67" s="349" t="s">
        <v>6575</v>
      </c>
      <c r="E67" s="349"/>
    </row>
    <row r="68" ht="18.75" spans="1:5">
      <c r="A68" s="346">
        <v>66</v>
      </c>
      <c r="B68" s="347" t="s">
        <v>7657</v>
      </c>
      <c r="C68" s="348" t="s">
        <v>7658</v>
      </c>
      <c r="D68" s="349" t="s">
        <v>4051</v>
      </c>
      <c r="E68" s="349"/>
    </row>
    <row r="69" ht="18.75" spans="1:5">
      <c r="A69" s="346">
        <v>67</v>
      </c>
      <c r="B69" s="347" t="s">
        <v>7659</v>
      </c>
      <c r="C69" s="348" t="s">
        <v>7660</v>
      </c>
      <c r="D69" s="349" t="s">
        <v>7661</v>
      </c>
      <c r="E69" s="349" t="s">
        <v>7662</v>
      </c>
    </row>
    <row r="70" ht="18.75" spans="1:5">
      <c r="A70" s="346">
        <v>68</v>
      </c>
      <c r="B70" s="347" t="s">
        <v>7663</v>
      </c>
      <c r="C70" s="348" t="s">
        <v>7664</v>
      </c>
      <c r="D70" s="349" t="s">
        <v>4094</v>
      </c>
      <c r="E70" s="349"/>
    </row>
    <row r="71" ht="18.75" spans="1:5">
      <c r="A71" s="346">
        <v>69</v>
      </c>
      <c r="B71" s="347" t="s">
        <v>7665</v>
      </c>
      <c r="C71" s="348" t="s">
        <v>7666</v>
      </c>
      <c r="D71" s="349" t="s">
        <v>4065</v>
      </c>
      <c r="E71" s="349"/>
    </row>
    <row r="72" ht="18.75" spans="1:5">
      <c r="A72" s="346">
        <v>70</v>
      </c>
      <c r="B72" s="347" t="s">
        <v>7667</v>
      </c>
      <c r="C72" s="348" t="s">
        <v>7668</v>
      </c>
      <c r="D72" s="349" t="s">
        <v>6575</v>
      </c>
      <c r="E72" s="349"/>
    </row>
    <row r="73" ht="18.75" spans="1:5">
      <c r="A73" s="346">
        <v>71</v>
      </c>
      <c r="B73" s="347" t="s">
        <v>7669</v>
      </c>
      <c r="C73" s="348" t="s">
        <v>7670</v>
      </c>
      <c r="D73" s="349" t="s">
        <v>4051</v>
      </c>
      <c r="E73" s="349"/>
    </row>
    <row r="74" ht="18.75" spans="1:5">
      <c r="A74" s="346">
        <v>72</v>
      </c>
      <c r="B74" s="347" t="s">
        <v>7671</v>
      </c>
      <c r="C74" s="348" t="s">
        <v>7672</v>
      </c>
      <c r="D74" s="349" t="s">
        <v>4065</v>
      </c>
      <c r="E74" s="349" t="s">
        <v>7673</v>
      </c>
    </row>
    <row r="75" ht="18.75" spans="1:5">
      <c r="A75" s="346">
        <v>73</v>
      </c>
      <c r="B75" s="347" t="s">
        <v>7674</v>
      </c>
      <c r="C75" s="348" t="s">
        <v>7675</v>
      </c>
      <c r="D75" s="349" t="s">
        <v>7676</v>
      </c>
      <c r="E75" s="349" t="s">
        <v>7677</v>
      </c>
    </row>
    <row r="76" ht="18.75" spans="1:5">
      <c r="A76" s="346">
        <v>74</v>
      </c>
      <c r="B76" s="347" t="s">
        <v>7678</v>
      </c>
      <c r="C76" s="348" t="s">
        <v>7679</v>
      </c>
      <c r="D76" s="349" t="s">
        <v>6575</v>
      </c>
      <c r="E76" s="349"/>
    </row>
    <row r="77" ht="18.75" spans="1:5">
      <c r="A77" s="346">
        <v>75</v>
      </c>
      <c r="B77" s="347" t="s">
        <v>7680</v>
      </c>
      <c r="C77" s="348" t="s">
        <v>7681</v>
      </c>
      <c r="D77" s="349" t="s">
        <v>7682</v>
      </c>
      <c r="E77" s="349" t="s">
        <v>7683</v>
      </c>
    </row>
    <row r="78" ht="18.75" spans="1:5">
      <c r="A78" s="346">
        <v>76</v>
      </c>
      <c r="B78" s="347" t="s">
        <v>7684</v>
      </c>
      <c r="C78" s="348" t="s">
        <v>7685</v>
      </c>
      <c r="D78" s="349" t="s">
        <v>7686</v>
      </c>
      <c r="E78" s="349"/>
    </row>
    <row r="79" ht="18.75" spans="1:5">
      <c r="A79" s="346">
        <v>77</v>
      </c>
      <c r="B79" s="347" t="s">
        <v>7687</v>
      </c>
      <c r="C79" s="348" t="s">
        <v>7688</v>
      </c>
      <c r="D79" s="349" t="s">
        <v>6575</v>
      </c>
      <c r="E79" s="349"/>
    </row>
    <row r="80" ht="18.75" spans="1:5">
      <c r="A80" s="346">
        <v>78</v>
      </c>
      <c r="B80" s="347" t="s">
        <v>7689</v>
      </c>
      <c r="C80" s="348" t="s">
        <v>7690</v>
      </c>
      <c r="D80" s="349" t="s">
        <v>4097</v>
      </c>
      <c r="E80" s="349"/>
    </row>
    <row r="81" ht="18.75" spans="1:5">
      <c r="A81" s="346">
        <v>79</v>
      </c>
      <c r="B81" s="347" t="s">
        <v>7691</v>
      </c>
      <c r="C81" s="348" t="s">
        <v>7692</v>
      </c>
      <c r="D81" s="349" t="s">
        <v>7693</v>
      </c>
      <c r="E81" s="349" t="s">
        <v>7694</v>
      </c>
    </row>
    <row r="82" ht="18.75" spans="1:5">
      <c r="A82" s="346">
        <v>80</v>
      </c>
      <c r="B82" s="347" t="s">
        <v>7695</v>
      </c>
      <c r="C82" s="348" t="s">
        <v>7696</v>
      </c>
      <c r="D82" s="349" t="s">
        <v>4069</v>
      </c>
      <c r="E82" s="349"/>
    </row>
    <row r="83" ht="18.75" spans="1:5">
      <c r="A83" s="346">
        <v>81</v>
      </c>
      <c r="B83" s="347" t="s">
        <v>7697</v>
      </c>
      <c r="C83" s="348" t="s">
        <v>7698</v>
      </c>
      <c r="D83" s="349" t="s">
        <v>7699</v>
      </c>
      <c r="E83" s="349"/>
    </row>
    <row r="84" ht="18.75" spans="1:5">
      <c r="A84" s="346">
        <v>82</v>
      </c>
      <c r="B84" s="347" t="s">
        <v>7700</v>
      </c>
      <c r="C84" s="348" t="s">
        <v>7701</v>
      </c>
      <c r="D84" s="349" t="s">
        <v>4069</v>
      </c>
      <c r="E84" s="349"/>
    </row>
    <row r="85" ht="18.75" spans="1:5">
      <c r="A85" s="346">
        <v>83</v>
      </c>
      <c r="B85" s="347" t="s">
        <v>7702</v>
      </c>
      <c r="C85" s="348" t="s">
        <v>7703</v>
      </c>
      <c r="D85" s="349" t="s">
        <v>6919</v>
      </c>
      <c r="E85" s="349" t="s">
        <v>7704</v>
      </c>
    </row>
    <row r="86" ht="18.75" spans="1:5">
      <c r="A86" s="346">
        <v>84</v>
      </c>
      <c r="B86" s="347" t="s">
        <v>7705</v>
      </c>
      <c r="C86" s="348" t="s">
        <v>7706</v>
      </c>
      <c r="D86" s="349" t="s">
        <v>6575</v>
      </c>
      <c r="E86" s="349"/>
    </row>
    <row r="87" ht="18.75" spans="1:5">
      <c r="A87" s="346">
        <v>85</v>
      </c>
      <c r="B87" s="347" t="s">
        <v>7707</v>
      </c>
      <c r="C87" s="348" t="s">
        <v>7708</v>
      </c>
      <c r="D87" s="349" t="s">
        <v>7709</v>
      </c>
      <c r="E87" s="349"/>
    </row>
    <row r="88" ht="18.75" spans="1:5">
      <c r="A88" s="346">
        <v>86</v>
      </c>
      <c r="B88" s="347" t="s">
        <v>7710</v>
      </c>
      <c r="C88" s="348" t="s">
        <v>7711</v>
      </c>
      <c r="D88" s="349" t="s">
        <v>4069</v>
      </c>
      <c r="E88" s="349"/>
    </row>
    <row r="89" ht="18.75" spans="1:5">
      <c r="A89" s="346">
        <v>87</v>
      </c>
      <c r="B89" s="347" t="s">
        <v>7712</v>
      </c>
      <c r="C89" s="348" t="s">
        <v>7713</v>
      </c>
      <c r="D89" s="349" t="s">
        <v>4080</v>
      </c>
      <c r="E89" s="349"/>
    </row>
    <row r="90" ht="18.75" spans="1:5">
      <c r="A90" s="346">
        <v>88</v>
      </c>
      <c r="B90" s="347" t="s">
        <v>7714</v>
      </c>
      <c r="C90" s="348" t="s">
        <v>7715</v>
      </c>
      <c r="D90" s="349" t="s">
        <v>6667</v>
      </c>
      <c r="E90" s="349"/>
    </row>
    <row r="91" ht="18.75" spans="1:5">
      <c r="A91" s="346">
        <v>89</v>
      </c>
      <c r="B91" s="347" t="s">
        <v>7716</v>
      </c>
      <c r="C91" s="348" t="s">
        <v>7717</v>
      </c>
      <c r="D91" s="349" t="s">
        <v>6575</v>
      </c>
      <c r="E91" s="349"/>
    </row>
    <row r="92" ht="18.75" spans="1:5">
      <c r="A92" s="346">
        <v>90</v>
      </c>
      <c r="B92" s="347" t="s">
        <v>7718</v>
      </c>
      <c r="C92" s="348" t="s">
        <v>7719</v>
      </c>
      <c r="D92" s="349" t="s">
        <v>4084</v>
      </c>
      <c r="E92" s="349"/>
    </row>
    <row r="93" ht="18.75" spans="1:5">
      <c r="A93" s="346">
        <v>91</v>
      </c>
      <c r="B93" s="347" t="s">
        <v>7720</v>
      </c>
      <c r="C93" s="348" t="s">
        <v>7721</v>
      </c>
      <c r="D93" s="349" t="s">
        <v>4094</v>
      </c>
      <c r="E93" s="349"/>
    </row>
    <row r="94" ht="18.75" spans="1:5">
      <c r="A94" s="346">
        <v>92</v>
      </c>
      <c r="B94" s="347" t="s">
        <v>7722</v>
      </c>
      <c r="C94" s="348" t="s">
        <v>7723</v>
      </c>
      <c r="D94" s="349" t="s">
        <v>7686</v>
      </c>
      <c r="E94" s="349"/>
    </row>
    <row r="95" ht="18.75" spans="1:5">
      <c r="A95" s="346">
        <v>93</v>
      </c>
      <c r="B95" s="347" t="s">
        <v>7724</v>
      </c>
      <c r="C95" s="348" t="s">
        <v>7725</v>
      </c>
      <c r="D95" s="349" t="s">
        <v>4084</v>
      </c>
      <c r="E95" s="349" t="s">
        <v>7726</v>
      </c>
    </row>
    <row r="96" ht="18.75" spans="1:5">
      <c r="A96" s="346">
        <v>94</v>
      </c>
      <c r="B96" s="347" t="s">
        <v>7727</v>
      </c>
      <c r="C96" s="348" t="s">
        <v>7728</v>
      </c>
      <c r="D96" s="349" t="s">
        <v>6575</v>
      </c>
      <c r="E96" s="349"/>
    </row>
    <row r="97" ht="18.75" spans="1:5">
      <c r="A97" s="346">
        <v>95</v>
      </c>
      <c r="B97" s="347" t="s">
        <v>7729</v>
      </c>
      <c r="C97" s="348" t="s">
        <v>7730</v>
      </c>
      <c r="D97" s="349" t="s">
        <v>4084</v>
      </c>
      <c r="E97" s="349"/>
    </row>
    <row r="98" ht="18.75" spans="1:5">
      <c r="A98" s="346">
        <v>96</v>
      </c>
      <c r="B98" s="347" t="s">
        <v>7731</v>
      </c>
      <c r="C98" s="348" t="s">
        <v>7732</v>
      </c>
      <c r="D98" s="349" t="s">
        <v>7733</v>
      </c>
      <c r="E98" s="349"/>
    </row>
    <row r="99" ht="18.75" spans="1:5">
      <c r="A99" s="346">
        <v>97</v>
      </c>
      <c r="B99" s="347" t="s">
        <v>7734</v>
      </c>
      <c r="C99" s="348" t="s">
        <v>7735</v>
      </c>
      <c r="D99" s="349" t="s">
        <v>6667</v>
      </c>
      <c r="E99" s="349"/>
    </row>
    <row r="100" ht="18.75" spans="1:5">
      <c r="A100" s="346">
        <v>98</v>
      </c>
      <c r="B100" s="347" t="s">
        <v>7418</v>
      </c>
      <c r="C100" s="348" t="s">
        <v>7736</v>
      </c>
      <c r="D100" s="349" t="s">
        <v>6667</v>
      </c>
      <c r="E100" s="349"/>
    </row>
    <row r="101" ht="18.75" spans="1:5">
      <c r="A101" s="346">
        <v>99</v>
      </c>
      <c r="B101" s="347" t="s">
        <v>7737</v>
      </c>
      <c r="C101" s="348" t="s">
        <v>7738</v>
      </c>
      <c r="D101" s="349" t="s">
        <v>6667</v>
      </c>
      <c r="E101" s="349"/>
    </row>
    <row r="102" ht="18.75" spans="1:5">
      <c r="A102" s="346">
        <v>100</v>
      </c>
      <c r="B102" s="347" t="s">
        <v>7739</v>
      </c>
      <c r="C102" s="348" t="s">
        <v>7740</v>
      </c>
      <c r="D102" s="349" t="s">
        <v>6575</v>
      </c>
      <c r="E102" s="349"/>
    </row>
    <row r="103" ht="18.75" spans="1:5">
      <c r="A103" s="346">
        <v>101</v>
      </c>
      <c r="B103" s="347" t="s">
        <v>7741</v>
      </c>
      <c r="C103" s="348" t="s">
        <v>7742</v>
      </c>
      <c r="D103" s="349" t="s">
        <v>7743</v>
      </c>
      <c r="E103" s="349"/>
    </row>
    <row r="104" ht="18.75" spans="1:5">
      <c r="A104" s="346">
        <v>102</v>
      </c>
      <c r="B104" s="347" t="s">
        <v>7744</v>
      </c>
      <c r="C104" s="348" t="s">
        <v>7745</v>
      </c>
      <c r="D104" s="349"/>
      <c r="E104" s="349"/>
    </row>
    <row r="105" ht="18.75" spans="1:5">
      <c r="A105" s="346">
        <v>103</v>
      </c>
      <c r="B105" s="347" t="s">
        <v>7746</v>
      </c>
      <c r="C105" s="348" t="s">
        <v>7747</v>
      </c>
      <c r="D105" s="349" t="s">
        <v>7748</v>
      </c>
      <c r="E105" s="349"/>
    </row>
    <row r="106" ht="18.75" spans="1:5">
      <c r="A106" s="346">
        <v>104</v>
      </c>
      <c r="B106" s="347" t="s">
        <v>7749</v>
      </c>
      <c r="C106" s="348" t="s">
        <v>7750</v>
      </c>
      <c r="D106" s="349" t="s">
        <v>7748</v>
      </c>
      <c r="E106" s="349"/>
    </row>
    <row r="107" ht="18.75" spans="1:5">
      <c r="A107" s="346">
        <v>105</v>
      </c>
      <c r="B107" s="347" t="s">
        <v>7751</v>
      </c>
      <c r="C107" s="348" t="s">
        <v>7752</v>
      </c>
      <c r="D107" s="349" t="s">
        <v>7753</v>
      </c>
      <c r="E107" s="349"/>
    </row>
  </sheetData>
  <mergeCells count="1">
    <mergeCell ref="A1:E1"/>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160" zoomScaleNormal="160" workbookViewId="0">
      <pane ySplit="2" topLeftCell="A3" activePane="bottomLeft" state="frozen"/>
      <selection/>
      <selection pane="bottomLeft" activeCell="F10" sqref="F10"/>
    </sheetView>
  </sheetViews>
  <sheetFormatPr defaultColWidth="9" defaultRowHeight="13.5" outlineLevelCol="2"/>
  <cols>
    <col min="1" max="1" width="6.01666666666667" customWidth="1"/>
    <col min="2" max="2" width="17.5" customWidth="1"/>
    <col min="3" max="3" width="49.2916666666667" customWidth="1"/>
  </cols>
  <sheetData>
    <row r="1" ht="40" customHeight="1" spans="1:3">
      <c r="A1" s="63" t="s">
        <v>7754</v>
      </c>
      <c r="B1" s="336"/>
      <c r="C1" s="336"/>
    </row>
    <row r="2" ht="30" customHeight="1" spans="1:3">
      <c r="A2" s="337" t="s">
        <v>453</v>
      </c>
      <c r="B2" s="338" t="s">
        <v>7755</v>
      </c>
      <c r="C2" s="339" t="s">
        <v>153</v>
      </c>
    </row>
    <row r="3" ht="20" customHeight="1" spans="1:3">
      <c r="A3" s="340">
        <v>1</v>
      </c>
      <c r="B3" s="341" t="s">
        <v>7756</v>
      </c>
      <c r="C3" s="341" t="s">
        <v>7757</v>
      </c>
    </row>
    <row r="4" ht="20" customHeight="1" spans="1:3">
      <c r="A4" s="340">
        <v>2</v>
      </c>
      <c r="B4" s="341" t="s">
        <v>7758</v>
      </c>
      <c r="C4" s="341" t="s">
        <v>7759</v>
      </c>
    </row>
    <row r="5" ht="20" customHeight="1" spans="1:3">
      <c r="A5" s="340">
        <v>3</v>
      </c>
      <c r="B5" s="341" t="s">
        <v>7760</v>
      </c>
      <c r="C5" s="341" t="s">
        <v>7761</v>
      </c>
    </row>
    <row r="6" ht="20" customHeight="1" spans="1:3">
      <c r="A6" s="340">
        <v>4</v>
      </c>
      <c r="B6" s="341" t="s">
        <v>7762</v>
      </c>
      <c r="C6" s="341" t="s">
        <v>7763</v>
      </c>
    </row>
    <row r="7" ht="20" customHeight="1" spans="1:3">
      <c r="A7" s="340">
        <v>5</v>
      </c>
      <c r="B7" s="341" t="s">
        <v>7764</v>
      </c>
      <c r="C7" s="341" t="s">
        <v>7765</v>
      </c>
    </row>
    <row r="8" ht="20" customHeight="1" spans="1:3">
      <c r="A8" s="340">
        <v>6</v>
      </c>
      <c r="B8" s="341" t="s">
        <v>7766</v>
      </c>
      <c r="C8" s="341" t="s">
        <v>7767</v>
      </c>
    </row>
    <row r="9" ht="20" customHeight="1" spans="1:3">
      <c r="A9" s="340">
        <v>7</v>
      </c>
      <c r="B9" s="341" t="s">
        <v>7768</v>
      </c>
      <c r="C9" s="341" t="s">
        <v>7769</v>
      </c>
    </row>
    <row r="10" ht="20" customHeight="1" spans="1:3">
      <c r="A10" s="340">
        <v>8</v>
      </c>
      <c r="B10" s="341" t="s">
        <v>7770</v>
      </c>
      <c r="C10" s="341" t="s">
        <v>7771</v>
      </c>
    </row>
    <row r="11" ht="20" customHeight="1" spans="1:3">
      <c r="A11" s="340">
        <v>9</v>
      </c>
      <c r="B11" s="341" t="s">
        <v>7772</v>
      </c>
      <c r="C11" s="341" t="s">
        <v>7773</v>
      </c>
    </row>
    <row r="12" ht="20" customHeight="1" spans="1:3">
      <c r="A12" s="340">
        <v>10</v>
      </c>
      <c r="B12" s="320" t="s">
        <v>7774</v>
      </c>
      <c r="C12" s="341" t="s">
        <v>7775</v>
      </c>
    </row>
    <row r="13" ht="20" customHeight="1" spans="1:3">
      <c r="A13" s="340">
        <v>11</v>
      </c>
      <c r="B13" s="341" t="s">
        <v>7776</v>
      </c>
      <c r="C13" s="341" t="s">
        <v>7777</v>
      </c>
    </row>
    <row r="14" ht="20" customHeight="1" spans="1:3">
      <c r="A14" s="340">
        <v>12</v>
      </c>
      <c r="B14" s="341" t="s">
        <v>7778</v>
      </c>
      <c r="C14" s="341" t="s">
        <v>7779</v>
      </c>
    </row>
    <row r="15" ht="20" customHeight="1" spans="1:3">
      <c r="A15" s="340">
        <v>13</v>
      </c>
      <c r="B15" s="341" t="s">
        <v>7780</v>
      </c>
      <c r="C15" s="341" t="s">
        <v>7781</v>
      </c>
    </row>
    <row r="16" ht="20" customHeight="1" spans="1:3">
      <c r="A16" s="340">
        <v>14</v>
      </c>
      <c r="B16" s="341" t="s">
        <v>7782</v>
      </c>
      <c r="C16" s="341" t="s">
        <v>7783</v>
      </c>
    </row>
    <row r="17" ht="20" customHeight="1" spans="1:3">
      <c r="A17" s="340">
        <v>15</v>
      </c>
      <c r="B17" s="341" t="s">
        <v>7784</v>
      </c>
      <c r="C17" s="341" t="s">
        <v>7785</v>
      </c>
    </row>
    <row r="18" ht="20" customHeight="1" spans="1:3">
      <c r="A18" s="340">
        <v>16</v>
      </c>
      <c r="B18" s="341" t="s">
        <v>7786</v>
      </c>
      <c r="C18" s="341" t="s">
        <v>7787</v>
      </c>
    </row>
    <row r="19" ht="20" customHeight="1" spans="1:3">
      <c r="A19" s="340">
        <v>17</v>
      </c>
      <c r="B19" s="341" t="s">
        <v>7788</v>
      </c>
      <c r="C19" s="341" t="s">
        <v>7789</v>
      </c>
    </row>
    <row r="20" ht="20" customHeight="1" spans="1:3">
      <c r="A20" s="340">
        <v>18</v>
      </c>
      <c r="B20" s="341" t="s">
        <v>7790</v>
      </c>
      <c r="C20" s="341" t="s">
        <v>7791</v>
      </c>
    </row>
    <row r="21" ht="20" customHeight="1" spans="1:3">
      <c r="A21" s="340">
        <v>19</v>
      </c>
      <c r="B21" s="341" t="s">
        <v>7792</v>
      </c>
      <c r="C21" s="341" t="s">
        <v>7793</v>
      </c>
    </row>
    <row r="22" ht="20" customHeight="1" spans="1:3">
      <c r="A22" s="340">
        <v>20</v>
      </c>
      <c r="B22" s="341" t="s">
        <v>7794</v>
      </c>
      <c r="C22" s="341" t="s">
        <v>7795</v>
      </c>
    </row>
    <row r="23" ht="20" customHeight="1" spans="1:3">
      <c r="A23" s="340">
        <v>21</v>
      </c>
      <c r="B23" s="341" t="s">
        <v>7796</v>
      </c>
      <c r="C23" s="341" t="s">
        <v>7797</v>
      </c>
    </row>
    <row r="24" ht="20" customHeight="1" spans="1:3">
      <c r="A24" s="340">
        <v>22</v>
      </c>
      <c r="B24" s="341" t="s">
        <v>7798</v>
      </c>
      <c r="C24" s="341" t="s">
        <v>7799</v>
      </c>
    </row>
    <row r="25" ht="20" customHeight="1" spans="1:3">
      <c r="A25" s="340">
        <v>23</v>
      </c>
      <c r="B25" s="341" t="s">
        <v>7800</v>
      </c>
      <c r="C25" s="341" t="s">
        <v>7801</v>
      </c>
    </row>
    <row r="26" ht="20" customHeight="1" spans="1:3">
      <c r="A26" s="340">
        <v>24</v>
      </c>
      <c r="B26" s="341" t="s">
        <v>7802</v>
      </c>
      <c r="C26" s="341" t="s">
        <v>7803</v>
      </c>
    </row>
    <row r="27" ht="20" customHeight="1" spans="1:3">
      <c r="A27" s="340">
        <v>25</v>
      </c>
      <c r="B27" s="341" t="s">
        <v>7804</v>
      </c>
      <c r="C27" s="341" t="s">
        <v>7805</v>
      </c>
    </row>
    <row r="28" ht="20" customHeight="1" spans="1:3">
      <c r="A28" s="340">
        <v>26</v>
      </c>
      <c r="B28" s="341" t="s">
        <v>7806</v>
      </c>
      <c r="C28" s="341" t="s">
        <v>7807</v>
      </c>
    </row>
    <row r="29" ht="20" customHeight="1" spans="1:3">
      <c r="A29" s="340">
        <v>27</v>
      </c>
      <c r="B29" s="341" t="s">
        <v>7808</v>
      </c>
      <c r="C29" s="341" t="s">
        <v>7809</v>
      </c>
    </row>
    <row r="30" ht="20" customHeight="1" spans="1:3">
      <c r="A30" s="340">
        <v>28</v>
      </c>
      <c r="B30" s="341" t="s">
        <v>7810</v>
      </c>
      <c r="C30" s="341" t="s">
        <v>7811</v>
      </c>
    </row>
    <row r="31" ht="20" customHeight="1" spans="1:3">
      <c r="A31" s="340">
        <v>29</v>
      </c>
      <c r="B31" s="341" t="s">
        <v>7091</v>
      </c>
      <c r="C31" s="341" t="s">
        <v>7812</v>
      </c>
    </row>
    <row r="32" ht="20" customHeight="1" spans="1:3">
      <c r="A32" s="340">
        <v>30</v>
      </c>
      <c r="B32" s="341" t="s">
        <v>7813</v>
      </c>
      <c r="C32" s="341" t="s">
        <v>7814</v>
      </c>
    </row>
    <row r="33" ht="20" customHeight="1" spans="1:3">
      <c r="A33" s="340">
        <v>31</v>
      </c>
      <c r="B33" s="341" t="s">
        <v>7815</v>
      </c>
      <c r="C33" s="341" t="s">
        <v>7816</v>
      </c>
    </row>
    <row r="34" ht="20" customHeight="1" spans="1:3">
      <c r="A34" s="340">
        <v>32</v>
      </c>
      <c r="B34" s="341" t="s">
        <v>7817</v>
      </c>
      <c r="C34" s="341" t="s">
        <v>7818</v>
      </c>
    </row>
    <row r="35" spans="2:2">
      <c r="B35" s="342"/>
    </row>
  </sheetData>
  <mergeCells count="1">
    <mergeCell ref="A1:C1"/>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8"/>
  <sheetViews>
    <sheetView zoomScale="70" zoomScaleNormal="70" workbookViewId="0">
      <pane ySplit="2" topLeftCell="A3" activePane="bottomLeft" state="frozen"/>
      <selection/>
      <selection pane="bottomLeft" activeCell="H7" sqref="H7"/>
    </sheetView>
  </sheetViews>
  <sheetFormatPr defaultColWidth="9" defaultRowHeight="13.5" outlineLevelCol="7"/>
  <cols>
    <col min="2" max="2" width="7.375" customWidth="1"/>
    <col min="3" max="3" width="32.35" customWidth="1"/>
    <col min="4" max="4" width="46.175" customWidth="1"/>
    <col min="5" max="5" width="10.875" customWidth="1"/>
    <col min="6" max="6" width="40.125" customWidth="1"/>
    <col min="7" max="7" width="50.25" customWidth="1"/>
    <col min="8" max="8" width="112.125" customWidth="1"/>
  </cols>
  <sheetData>
    <row r="1" ht="50" customHeight="1" spans="1:8">
      <c r="A1" s="313" t="s">
        <v>7819</v>
      </c>
      <c r="B1" s="314"/>
      <c r="C1" s="314"/>
      <c r="D1" s="314"/>
      <c r="E1" s="314"/>
      <c r="F1" s="314"/>
      <c r="G1" s="314"/>
      <c r="H1" s="315"/>
    </row>
    <row r="2" ht="30" customHeight="1" spans="1:7">
      <c r="A2" s="316" t="s">
        <v>151</v>
      </c>
      <c r="B2" s="317" t="s">
        <v>453</v>
      </c>
      <c r="C2" s="317" t="s">
        <v>7820</v>
      </c>
      <c r="D2" s="317" t="s">
        <v>564</v>
      </c>
      <c r="E2" s="317" t="s">
        <v>7821</v>
      </c>
      <c r="F2" s="317" t="s">
        <v>7822</v>
      </c>
      <c r="G2" s="317" t="s">
        <v>7823</v>
      </c>
    </row>
    <row r="3" ht="30" customHeight="1" spans="1:7">
      <c r="A3" s="318" t="s">
        <v>7824</v>
      </c>
      <c r="B3" s="319">
        <v>1</v>
      </c>
      <c r="C3" s="320" t="s">
        <v>7825</v>
      </c>
      <c r="D3" s="320" t="s">
        <v>7826</v>
      </c>
      <c r="E3" s="321" t="s">
        <v>2086</v>
      </c>
      <c r="F3" s="320" t="s">
        <v>7827</v>
      </c>
      <c r="G3" s="320" t="s">
        <v>7828</v>
      </c>
    </row>
    <row r="4" ht="30" customHeight="1" spans="1:7">
      <c r="A4" s="322"/>
      <c r="B4" s="319">
        <v>2</v>
      </c>
      <c r="C4" s="320" t="s">
        <v>7829</v>
      </c>
      <c r="D4" s="320" t="s">
        <v>7830</v>
      </c>
      <c r="E4" s="321" t="s">
        <v>7831</v>
      </c>
      <c r="F4" s="320" t="s">
        <v>7832</v>
      </c>
      <c r="G4" s="320" t="s">
        <v>7833</v>
      </c>
    </row>
    <row r="5" ht="30" customHeight="1" spans="1:7">
      <c r="A5" s="322"/>
      <c r="B5" s="319">
        <v>3</v>
      </c>
      <c r="C5" s="320" t="s">
        <v>7834</v>
      </c>
      <c r="D5" s="320" t="s">
        <v>7835</v>
      </c>
      <c r="E5" s="321" t="s">
        <v>7836</v>
      </c>
      <c r="F5" s="320" t="s">
        <v>7837</v>
      </c>
      <c r="G5" s="323" t="s">
        <v>7838</v>
      </c>
    </row>
    <row r="6" ht="30" customHeight="1" spans="1:7">
      <c r="A6" s="322"/>
      <c r="B6" s="319">
        <v>4</v>
      </c>
      <c r="C6" s="320" t="s">
        <v>7839</v>
      </c>
      <c r="D6" s="323" t="s">
        <v>7840</v>
      </c>
      <c r="E6" s="321" t="s">
        <v>2086</v>
      </c>
      <c r="F6" s="323" t="s">
        <v>7841</v>
      </c>
      <c r="G6" s="320" t="s">
        <v>7842</v>
      </c>
    </row>
    <row r="7" ht="30" customHeight="1" spans="1:7">
      <c r="A7" s="322"/>
      <c r="B7" s="319">
        <v>5</v>
      </c>
      <c r="C7" s="320" t="s">
        <v>7843</v>
      </c>
      <c r="D7" s="320" t="s">
        <v>7844</v>
      </c>
      <c r="E7" s="321" t="s">
        <v>7831</v>
      </c>
      <c r="F7" s="320" t="s">
        <v>7845</v>
      </c>
      <c r="G7" s="323" t="s">
        <v>7846</v>
      </c>
    </row>
    <row r="8" ht="30" customHeight="1" spans="1:7">
      <c r="A8" s="322"/>
      <c r="B8" s="319">
        <v>6</v>
      </c>
      <c r="C8" s="320" t="s">
        <v>7847</v>
      </c>
      <c r="D8" s="323" t="s">
        <v>7848</v>
      </c>
      <c r="E8" s="321" t="s">
        <v>7836</v>
      </c>
      <c r="F8" s="323" t="s">
        <v>7849</v>
      </c>
      <c r="G8" s="320" t="s">
        <v>7850</v>
      </c>
    </row>
    <row r="9" ht="30" customHeight="1" spans="1:7">
      <c r="A9" s="322"/>
      <c r="B9" s="319">
        <v>7</v>
      </c>
      <c r="C9" s="320" t="s">
        <v>7851</v>
      </c>
      <c r="D9" s="323" t="s">
        <v>7852</v>
      </c>
      <c r="E9" s="321" t="s">
        <v>7836</v>
      </c>
      <c r="F9" s="323" t="s">
        <v>7853</v>
      </c>
      <c r="G9" s="320" t="s">
        <v>7850</v>
      </c>
    </row>
    <row r="10" ht="30" customHeight="1" spans="1:7">
      <c r="A10" s="322"/>
      <c r="B10" s="319">
        <v>8</v>
      </c>
      <c r="C10" s="320" t="s">
        <v>7854</v>
      </c>
      <c r="D10" s="323" t="s">
        <v>7855</v>
      </c>
      <c r="E10" s="321" t="s">
        <v>2086</v>
      </c>
      <c r="F10" s="323" t="s">
        <v>7841</v>
      </c>
      <c r="G10" s="323" t="s">
        <v>7856</v>
      </c>
    </row>
    <row r="11" ht="30" customHeight="1" spans="1:7">
      <c r="A11" s="322"/>
      <c r="B11" s="319">
        <v>9</v>
      </c>
      <c r="C11" s="320" t="s">
        <v>7857</v>
      </c>
      <c r="D11" s="323" t="s">
        <v>7858</v>
      </c>
      <c r="E11" s="321" t="s">
        <v>2086</v>
      </c>
      <c r="F11" s="323" t="s">
        <v>7859</v>
      </c>
      <c r="G11" s="323" t="s">
        <v>7860</v>
      </c>
    </row>
    <row r="12" ht="30" customHeight="1" spans="1:7">
      <c r="A12" s="322"/>
      <c r="B12" s="319">
        <v>10</v>
      </c>
      <c r="C12" s="320" t="s">
        <v>7861</v>
      </c>
      <c r="D12" s="323" t="s">
        <v>7862</v>
      </c>
      <c r="E12" s="321" t="s">
        <v>7831</v>
      </c>
      <c r="F12" s="323" t="s">
        <v>7863</v>
      </c>
      <c r="G12" s="323" t="s">
        <v>7864</v>
      </c>
    </row>
    <row r="13" ht="30" customHeight="1" spans="1:7">
      <c r="A13" s="322"/>
      <c r="B13" s="319">
        <v>11</v>
      </c>
      <c r="C13" s="320" t="s">
        <v>7865</v>
      </c>
      <c r="D13" s="323" t="s">
        <v>7866</v>
      </c>
      <c r="E13" s="321" t="s">
        <v>7831</v>
      </c>
      <c r="F13" s="323" t="s">
        <v>7867</v>
      </c>
      <c r="G13" s="323" t="s">
        <v>7868</v>
      </c>
    </row>
    <row r="14" ht="30" customHeight="1" spans="1:7">
      <c r="A14" s="322"/>
      <c r="B14" s="319">
        <v>12</v>
      </c>
      <c r="C14" s="320" t="s">
        <v>7869</v>
      </c>
      <c r="D14" s="323" t="s">
        <v>7870</v>
      </c>
      <c r="E14" s="321" t="s">
        <v>7871</v>
      </c>
      <c r="F14" s="323" t="s">
        <v>7872</v>
      </c>
      <c r="G14" s="323" t="s">
        <v>7873</v>
      </c>
    </row>
    <row r="15" ht="30" customHeight="1" spans="1:7">
      <c r="A15" s="322"/>
      <c r="B15" s="319">
        <v>13</v>
      </c>
      <c r="C15" s="320" t="s">
        <v>7874</v>
      </c>
      <c r="D15" s="323" t="s">
        <v>7875</v>
      </c>
      <c r="E15" s="321" t="s">
        <v>7871</v>
      </c>
      <c r="F15" s="323" t="s">
        <v>7876</v>
      </c>
      <c r="G15" s="323" t="s">
        <v>7877</v>
      </c>
    </row>
    <row r="16" ht="30" customHeight="1" spans="1:7">
      <c r="A16" s="322"/>
      <c r="B16" s="319">
        <v>14</v>
      </c>
      <c r="C16" s="320" t="s">
        <v>7878</v>
      </c>
      <c r="D16" s="323" t="s">
        <v>7879</v>
      </c>
      <c r="E16" s="321" t="s">
        <v>2086</v>
      </c>
      <c r="F16" s="323" t="s">
        <v>7841</v>
      </c>
      <c r="G16" s="323" t="s">
        <v>7880</v>
      </c>
    </row>
    <row r="17" ht="30" customHeight="1" spans="1:7">
      <c r="A17" s="322"/>
      <c r="B17" s="319">
        <v>15</v>
      </c>
      <c r="C17" s="320" t="s">
        <v>7881</v>
      </c>
      <c r="D17" s="323" t="s">
        <v>7882</v>
      </c>
      <c r="E17" s="321" t="s">
        <v>2086</v>
      </c>
      <c r="F17" s="323" t="s">
        <v>7883</v>
      </c>
      <c r="G17" s="323" t="s">
        <v>7880</v>
      </c>
    </row>
    <row r="18" ht="30" customHeight="1" spans="1:7">
      <c r="A18" s="322"/>
      <c r="B18" s="319">
        <v>16</v>
      </c>
      <c r="C18" s="320" t="s">
        <v>7884</v>
      </c>
      <c r="D18" s="323" t="s">
        <v>7885</v>
      </c>
      <c r="E18" s="321" t="s">
        <v>2086</v>
      </c>
      <c r="F18" s="323" t="s">
        <v>7859</v>
      </c>
      <c r="G18" s="323" t="s">
        <v>7880</v>
      </c>
    </row>
    <row r="19" ht="30" customHeight="1" spans="1:7">
      <c r="A19" s="322"/>
      <c r="B19" s="319">
        <v>17</v>
      </c>
      <c r="C19" s="320" t="s">
        <v>7886</v>
      </c>
      <c r="D19" s="323" t="s">
        <v>7887</v>
      </c>
      <c r="E19" s="321" t="s">
        <v>7831</v>
      </c>
      <c r="F19" s="323" t="s">
        <v>7888</v>
      </c>
      <c r="G19" s="323" t="s">
        <v>7880</v>
      </c>
    </row>
    <row r="20" ht="30" customHeight="1" spans="1:7">
      <c r="A20" s="322"/>
      <c r="B20" s="319">
        <v>18</v>
      </c>
      <c r="C20" s="320" t="s">
        <v>7889</v>
      </c>
      <c r="D20" s="323" t="s">
        <v>7890</v>
      </c>
      <c r="E20" s="321" t="s">
        <v>7836</v>
      </c>
      <c r="F20" s="323" t="s">
        <v>7891</v>
      </c>
      <c r="G20" s="323" t="s">
        <v>7880</v>
      </c>
    </row>
    <row r="21" ht="30" customHeight="1" spans="1:7">
      <c r="A21" s="322"/>
      <c r="B21" s="319">
        <v>19</v>
      </c>
      <c r="C21" s="320" t="s">
        <v>7892</v>
      </c>
      <c r="D21" s="323" t="s">
        <v>7893</v>
      </c>
      <c r="E21" s="321" t="s">
        <v>2086</v>
      </c>
      <c r="F21" s="323" t="s">
        <v>7841</v>
      </c>
      <c r="G21" s="323" t="s">
        <v>7894</v>
      </c>
    </row>
    <row r="22" ht="30" customHeight="1" spans="1:7">
      <c r="A22" s="322"/>
      <c r="B22" s="319">
        <v>20</v>
      </c>
      <c r="C22" s="320" t="s">
        <v>7895</v>
      </c>
      <c r="D22" s="323" t="s">
        <v>7896</v>
      </c>
      <c r="E22" s="321" t="s">
        <v>7831</v>
      </c>
      <c r="F22" s="323" t="s">
        <v>7897</v>
      </c>
      <c r="G22" s="323" t="s">
        <v>7898</v>
      </c>
    </row>
    <row r="23" ht="30" customHeight="1" spans="1:7">
      <c r="A23" s="322"/>
      <c r="B23" s="319">
        <v>21</v>
      </c>
      <c r="C23" s="320" t="s">
        <v>7899</v>
      </c>
      <c r="D23" s="323" t="s">
        <v>7900</v>
      </c>
      <c r="E23" s="321" t="s">
        <v>7836</v>
      </c>
      <c r="F23" s="323" t="s">
        <v>7901</v>
      </c>
      <c r="G23" s="323" t="s">
        <v>7902</v>
      </c>
    </row>
    <row r="24" ht="30" customHeight="1" spans="1:7">
      <c r="A24" s="322"/>
      <c r="B24" s="319">
        <v>22</v>
      </c>
      <c r="C24" s="320" t="s">
        <v>7903</v>
      </c>
      <c r="D24" s="320" t="s">
        <v>7904</v>
      </c>
      <c r="E24" s="321" t="s">
        <v>2086</v>
      </c>
      <c r="F24" s="320" t="s">
        <v>7905</v>
      </c>
      <c r="G24" s="323" t="s">
        <v>7906</v>
      </c>
    </row>
    <row r="25" ht="30" customHeight="1" spans="1:7">
      <c r="A25" s="322"/>
      <c r="B25" s="319">
        <v>23</v>
      </c>
      <c r="C25" s="320" t="s">
        <v>7907</v>
      </c>
      <c r="D25" s="323" t="s">
        <v>7908</v>
      </c>
      <c r="E25" s="321" t="s">
        <v>7831</v>
      </c>
      <c r="F25" s="323" t="s">
        <v>7863</v>
      </c>
      <c r="G25" s="323" t="s">
        <v>7909</v>
      </c>
    </row>
    <row r="26" ht="30" customHeight="1" spans="1:7">
      <c r="A26" s="322"/>
      <c r="B26" s="319">
        <v>24</v>
      </c>
      <c r="C26" s="320" t="s">
        <v>7910</v>
      </c>
      <c r="D26" s="323" t="s">
        <v>7911</v>
      </c>
      <c r="E26" s="321" t="s">
        <v>7836</v>
      </c>
      <c r="F26" s="323" t="s">
        <v>7912</v>
      </c>
      <c r="G26" s="323" t="s">
        <v>7913</v>
      </c>
    </row>
    <row r="27" ht="30" customHeight="1" spans="1:7">
      <c r="A27" s="322"/>
      <c r="B27" s="319">
        <v>25</v>
      </c>
      <c r="C27" s="320" t="s">
        <v>7914</v>
      </c>
      <c r="D27" s="323" t="s">
        <v>7915</v>
      </c>
      <c r="E27" s="321" t="s">
        <v>7831</v>
      </c>
      <c r="F27" s="323" t="s">
        <v>7863</v>
      </c>
      <c r="G27" s="323" t="s">
        <v>7916</v>
      </c>
    </row>
    <row r="28" ht="30" customHeight="1" spans="1:7">
      <c r="A28" s="322"/>
      <c r="B28" s="319">
        <v>26</v>
      </c>
      <c r="C28" s="320" t="s">
        <v>7917</v>
      </c>
      <c r="D28" s="323" t="s">
        <v>7918</v>
      </c>
      <c r="E28" s="321" t="s">
        <v>7831</v>
      </c>
      <c r="F28" s="323" t="s">
        <v>7888</v>
      </c>
      <c r="G28" s="323" t="s">
        <v>7919</v>
      </c>
    </row>
    <row r="29" ht="30" customHeight="1" spans="1:7">
      <c r="A29" s="322"/>
      <c r="B29" s="319">
        <v>27</v>
      </c>
      <c r="C29" s="320" t="s">
        <v>7920</v>
      </c>
      <c r="D29" s="323" t="s">
        <v>7921</v>
      </c>
      <c r="E29" s="321" t="s">
        <v>7836</v>
      </c>
      <c r="F29" s="323" t="s">
        <v>7891</v>
      </c>
      <c r="G29" s="323" t="s">
        <v>7922</v>
      </c>
    </row>
    <row r="30" ht="30" customHeight="1" spans="1:7">
      <c r="A30" s="322"/>
      <c r="B30" s="319">
        <v>28</v>
      </c>
      <c r="C30" s="320" t="s">
        <v>7923</v>
      </c>
      <c r="D30" s="323" t="s">
        <v>7924</v>
      </c>
      <c r="E30" s="321" t="s">
        <v>7836</v>
      </c>
      <c r="F30" s="323" t="s">
        <v>7901</v>
      </c>
      <c r="G30" s="323" t="s">
        <v>7925</v>
      </c>
    </row>
    <row r="31" ht="30" customHeight="1" spans="1:7">
      <c r="A31" s="322"/>
      <c r="B31" s="319">
        <v>29</v>
      </c>
      <c r="C31" s="320" t="s">
        <v>7926</v>
      </c>
      <c r="D31" s="323" t="s">
        <v>7927</v>
      </c>
      <c r="E31" s="321" t="s">
        <v>7831</v>
      </c>
      <c r="F31" s="323" t="s">
        <v>7863</v>
      </c>
      <c r="G31" s="323" t="s">
        <v>7928</v>
      </c>
    </row>
    <row r="32" ht="30" customHeight="1" spans="1:7">
      <c r="A32" s="322"/>
      <c r="B32" s="319">
        <v>30</v>
      </c>
      <c r="C32" s="320" t="s">
        <v>7929</v>
      </c>
      <c r="D32" s="323" t="s">
        <v>7930</v>
      </c>
      <c r="E32" s="321" t="s">
        <v>2086</v>
      </c>
      <c r="F32" s="323" t="s">
        <v>7859</v>
      </c>
      <c r="G32" s="323" t="s">
        <v>7931</v>
      </c>
    </row>
    <row r="33" ht="30" customHeight="1" spans="1:7">
      <c r="A33" s="322"/>
      <c r="B33" s="319">
        <v>31</v>
      </c>
      <c r="C33" s="320" t="s">
        <v>7932</v>
      </c>
      <c r="D33" s="323" t="s">
        <v>7933</v>
      </c>
      <c r="E33" s="321" t="s">
        <v>2086</v>
      </c>
      <c r="F33" s="323" t="s">
        <v>7934</v>
      </c>
      <c r="G33" s="323" t="s">
        <v>7935</v>
      </c>
    </row>
    <row r="34" ht="30" customHeight="1" spans="1:7">
      <c r="A34" s="322"/>
      <c r="B34" s="319">
        <v>32</v>
      </c>
      <c r="C34" s="320" t="s">
        <v>7936</v>
      </c>
      <c r="D34" s="323" t="s">
        <v>7937</v>
      </c>
      <c r="E34" s="321" t="s">
        <v>2086</v>
      </c>
      <c r="F34" s="323" t="s">
        <v>7859</v>
      </c>
      <c r="G34" s="323" t="s">
        <v>7938</v>
      </c>
    </row>
    <row r="35" ht="30" customHeight="1" spans="1:7">
      <c r="A35" s="322"/>
      <c r="B35" s="319">
        <v>33</v>
      </c>
      <c r="C35" s="320" t="s">
        <v>7939</v>
      </c>
      <c r="D35" s="323" t="s">
        <v>7940</v>
      </c>
      <c r="E35" s="321" t="s">
        <v>2086</v>
      </c>
      <c r="F35" s="323" t="s">
        <v>7934</v>
      </c>
      <c r="G35" s="323" t="s">
        <v>7941</v>
      </c>
    </row>
    <row r="36" ht="30" customHeight="1" spans="1:7">
      <c r="A36" s="322"/>
      <c r="B36" s="319">
        <v>34</v>
      </c>
      <c r="C36" s="320" t="s">
        <v>7942</v>
      </c>
      <c r="D36" s="323" t="s">
        <v>7943</v>
      </c>
      <c r="E36" s="321" t="s">
        <v>2086</v>
      </c>
      <c r="F36" s="323" t="s">
        <v>7944</v>
      </c>
      <c r="G36" s="323" t="s">
        <v>7945</v>
      </c>
    </row>
    <row r="37" ht="30" customHeight="1" spans="1:7">
      <c r="A37" s="322"/>
      <c r="B37" s="319">
        <v>35</v>
      </c>
      <c r="C37" s="320" t="s">
        <v>7946</v>
      </c>
      <c r="D37" s="323" t="s">
        <v>7947</v>
      </c>
      <c r="E37" s="321" t="s">
        <v>2086</v>
      </c>
      <c r="F37" s="323" t="s">
        <v>7944</v>
      </c>
      <c r="G37" s="323" t="s">
        <v>7931</v>
      </c>
    </row>
    <row r="38" ht="30" customHeight="1" spans="1:7">
      <c r="A38" s="322"/>
      <c r="B38" s="319">
        <v>36</v>
      </c>
      <c r="C38" s="320" t="s">
        <v>7948</v>
      </c>
      <c r="D38" s="323" t="s">
        <v>7949</v>
      </c>
      <c r="E38" s="321" t="s">
        <v>2086</v>
      </c>
      <c r="F38" s="323" t="s">
        <v>7944</v>
      </c>
      <c r="G38" s="323" t="s">
        <v>7950</v>
      </c>
    </row>
    <row r="39" ht="30" customHeight="1" spans="1:7">
      <c r="A39" s="322"/>
      <c r="B39" s="319">
        <v>37</v>
      </c>
      <c r="C39" s="320" t="s">
        <v>7951</v>
      </c>
      <c r="D39" s="323" t="s">
        <v>7952</v>
      </c>
      <c r="E39" s="321" t="s">
        <v>7831</v>
      </c>
      <c r="F39" s="323" t="s">
        <v>7863</v>
      </c>
      <c r="G39" s="323" t="s">
        <v>7953</v>
      </c>
    </row>
    <row r="40" ht="30" customHeight="1" spans="1:7">
      <c r="A40" s="322"/>
      <c r="B40" s="319">
        <v>38</v>
      </c>
      <c r="C40" s="320" t="s">
        <v>7954</v>
      </c>
      <c r="D40" s="323" t="s">
        <v>7955</v>
      </c>
      <c r="E40" s="321" t="s">
        <v>7836</v>
      </c>
      <c r="F40" s="323" t="s">
        <v>7912</v>
      </c>
      <c r="G40" s="323" t="s">
        <v>7956</v>
      </c>
    </row>
    <row r="41" ht="30" customHeight="1" spans="1:7">
      <c r="A41" s="322"/>
      <c r="B41" s="319">
        <v>39</v>
      </c>
      <c r="C41" s="320" t="s">
        <v>7957</v>
      </c>
      <c r="D41" s="323" t="s">
        <v>7958</v>
      </c>
      <c r="E41" s="321" t="s">
        <v>2086</v>
      </c>
      <c r="F41" s="323" t="s">
        <v>7859</v>
      </c>
      <c r="G41" s="323" t="s">
        <v>7959</v>
      </c>
    </row>
    <row r="42" ht="30" customHeight="1" spans="1:7">
      <c r="A42" s="322"/>
      <c r="B42" s="319">
        <v>40</v>
      </c>
      <c r="C42" s="320" t="s">
        <v>7960</v>
      </c>
      <c r="D42" s="323" t="s">
        <v>7961</v>
      </c>
      <c r="E42" s="321" t="s">
        <v>7836</v>
      </c>
      <c r="F42" s="323" t="s">
        <v>7912</v>
      </c>
      <c r="G42" s="323" t="s">
        <v>7962</v>
      </c>
    </row>
    <row r="43" ht="30" customHeight="1" spans="1:7">
      <c r="A43" s="322"/>
      <c r="B43" s="319">
        <v>41</v>
      </c>
      <c r="C43" s="320" t="s">
        <v>7963</v>
      </c>
      <c r="D43" s="323" t="s">
        <v>7964</v>
      </c>
      <c r="E43" s="321" t="s">
        <v>7836</v>
      </c>
      <c r="F43" s="323" t="s">
        <v>7891</v>
      </c>
      <c r="G43" s="323" t="s">
        <v>7965</v>
      </c>
    </row>
    <row r="44" ht="30" customHeight="1" spans="1:7">
      <c r="A44" s="322"/>
      <c r="B44" s="319">
        <v>42</v>
      </c>
      <c r="C44" s="320" t="s">
        <v>7966</v>
      </c>
      <c r="D44" s="323" t="s">
        <v>7967</v>
      </c>
      <c r="E44" s="321" t="s">
        <v>7831</v>
      </c>
      <c r="F44" s="323" t="s">
        <v>7897</v>
      </c>
      <c r="G44" s="323" t="s">
        <v>7968</v>
      </c>
    </row>
    <row r="45" ht="30" customHeight="1" spans="1:7">
      <c r="A45" s="322"/>
      <c r="B45" s="319">
        <v>43</v>
      </c>
      <c r="C45" s="320" t="s">
        <v>7969</v>
      </c>
      <c r="D45" s="323" t="s">
        <v>7970</v>
      </c>
      <c r="E45" s="321" t="s">
        <v>7836</v>
      </c>
      <c r="F45" s="323" t="s">
        <v>7971</v>
      </c>
      <c r="G45" s="323" t="s">
        <v>7972</v>
      </c>
    </row>
    <row r="46" ht="30" customHeight="1" spans="1:7">
      <c r="A46" s="322"/>
      <c r="B46" s="319">
        <v>44</v>
      </c>
      <c r="C46" s="320" t="s">
        <v>7973</v>
      </c>
      <c r="D46" s="323" t="s">
        <v>7974</v>
      </c>
      <c r="E46" s="321" t="s">
        <v>2086</v>
      </c>
      <c r="F46" s="323" t="s">
        <v>7859</v>
      </c>
      <c r="G46" s="323" t="s">
        <v>7975</v>
      </c>
    </row>
    <row r="47" ht="30" customHeight="1" spans="1:7">
      <c r="A47" s="322"/>
      <c r="B47" s="319">
        <v>45</v>
      </c>
      <c r="C47" s="320" t="s">
        <v>7976</v>
      </c>
      <c r="D47" s="323" t="s">
        <v>7977</v>
      </c>
      <c r="E47" s="321" t="s">
        <v>7836</v>
      </c>
      <c r="F47" s="323" t="s">
        <v>7849</v>
      </c>
      <c r="G47" s="323" t="s">
        <v>7978</v>
      </c>
    </row>
    <row r="48" ht="30" customHeight="1" spans="1:7">
      <c r="A48" s="322"/>
      <c r="B48" s="319">
        <v>46</v>
      </c>
      <c r="C48" s="320" t="s">
        <v>7979</v>
      </c>
      <c r="D48" s="323" t="s">
        <v>7980</v>
      </c>
      <c r="E48" s="321" t="s">
        <v>2086</v>
      </c>
      <c r="F48" s="323" t="s">
        <v>7859</v>
      </c>
      <c r="G48" s="323" t="s">
        <v>7981</v>
      </c>
    </row>
    <row r="49" ht="30" customHeight="1" spans="1:7">
      <c r="A49" s="322"/>
      <c r="B49" s="319">
        <v>47</v>
      </c>
      <c r="C49" s="320" t="s">
        <v>7982</v>
      </c>
      <c r="D49" s="323" t="s">
        <v>7983</v>
      </c>
      <c r="E49" s="321" t="s">
        <v>2086</v>
      </c>
      <c r="F49" s="323" t="s">
        <v>7859</v>
      </c>
      <c r="G49" s="323" t="s">
        <v>7984</v>
      </c>
    </row>
    <row r="50" ht="30" customHeight="1" spans="1:7">
      <c r="A50" s="322"/>
      <c r="B50" s="319">
        <v>48</v>
      </c>
      <c r="C50" s="320" t="s">
        <v>7985</v>
      </c>
      <c r="D50" s="323" t="s">
        <v>7986</v>
      </c>
      <c r="E50" s="321" t="s">
        <v>7831</v>
      </c>
      <c r="F50" s="323" t="s">
        <v>7845</v>
      </c>
      <c r="G50" s="323" t="s">
        <v>7987</v>
      </c>
    </row>
    <row r="51" ht="30" customHeight="1" spans="1:7">
      <c r="A51" s="322"/>
      <c r="B51" s="319">
        <v>49</v>
      </c>
      <c r="C51" s="320" t="s">
        <v>7988</v>
      </c>
      <c r="D51" s="323" t="s">
        <v>7989</v>
      </c>
      <c r="E51" s="321" t="s">
        <v>2086</v>
      </c>
      <c r="F51" s="323" t="s">
        <v>7827</v>
      </c>
      <c r="G51" s="323" t="s">
        <v>7990</v>
      </c>
    </row>
    <row r="52" ht="30" customHeight="1" spans="1:7">
      <c r="A52" s="322"/>
      <c r="B52" s="319">
        <v>50</v>
      </c>
      <c r="C52" s="320" t="s">
        <v>7991</v>
      </c>
      <c r="D52" s="323" t="s">
        <v>7992</v>
      </c>
      <c r="E52" s="321" t="s">
        <v>7831</v>
      </c>
      <c r="F52" s="323" t="s">
        <v>7888</v>
      </c>
      <c r="G52" s="323" t="s">
        <v>7993</v>
      </c>
    </row>
    <row r="53" ht="30" customHeight="1" spans="1:7">
      <c r="A53" s="322"/>
      <c r="B53" s="319">
        <v>51</v>
      </c>
      <c r="C53" s="320" t="s">
        <v>7994</v>
      </c>
      <c r="D53" s="323" t="s">
        <v>7995</v>
      </c>
      <c r="E53" s="321" t="s">
        <v>7831</v>
      </c>
      <c r="F53" s="323" t="s">
        <v>7996</v>
      </c>
      <c r="G53" s="323" t="s">
        <v>7997</v>
      </c>
    </row>
    <row r="54" ht="30" customHeight="1" spans="1:7">
      <c r="A54" s="322"/>
      <c r="B54" s="319">
        <v>52</v>
      </c>
      <c r="C54" s="320" t="s">
        <v>7998</v>
      </c>
      <c r="D54" s="323" t="s">
        <v>7999</v>
      </c>
      <c r="E54" s="321" t="s">
        <v>7836</v>
      </c>
      <c r="F54" s="323" t="s">
        <v>7849</v>
      </c>
      <c r="G54" s="323" t="s">
        <v>8000</v>
      </c>
    </row>
    <row r="55" ht="30" customHeight="1" spans="1:7">
      <c r="A55" s="322"/>
      <c r="B55" s="319">
        <v>53</v>
      </c>
      <c r="C55" s="320" t="s">
        <v>8001</v>
      </c>
      <c r="D55" s="323" t="s">
        <v>8002</v>
      </c>
      <c r="E55" s="321" t="s">
        <v>2086</v>
      </c>
      <c r="F55" s="323" t="s">
        <v>7841</v>
      </c>
      <c r="G55" s="323" t="s">
        <v>8003</v>
      </c>
    </row>
    <row r="56" ht="30" customHeight="1" spans="1:7">
      <c r="A56" s="322"/>
      <c r="B56" s="319">
        <v>54</v>
      </c>
      <c r="C56" s="320" t="s">
        <v>8004</v>
      </c>
      <c r="D56" s="323" t="s">
        <v>8005</v>
      </c>
      <c r="E56" s="321" t="s">
        <v>7831</v>
      </c>
      <c r="F56" s="323" t="s">
        <v>8006</v>
      </c>
      <c r="G56" s="323" t="s">
        <v>8007</v>
      </c>
    </row>
    <row r="57" ht="30" customHeight="1" spans="1:7">
      <c r="A57" s="322"/>
      <c r="B57" s="319">
        <v>55</v>
      </c>
      <c r="C57" s="320" t="s">
        <v>8008</v>
      </c>
      <c r="D57" s="323" t="s">
        <v>8009</v>
      </c>
      <c r="E57" s="321" t="s">
        <v>7831</v>
      </c>
      <c r="F57" s="323" t="s">
        <v>7845</v>
      </c>
      <c r="G57" s="323" t="s">
        <v>8010</v>
      </c>
    </row>
    <row r="58" ht="30" customHeight="1" spans="1:7">
      <c r="A58" s="322"/>
      <c r="B58" s="319">
        <v>56</v>
      </c>
      <c r="C58" s="320" t="s">
        <v>8011</v>
      </c>
      <c r="D58" s="323" t="s">
        <v>8012</v>
      </c>
      <c r="E58" s="321" t="s">
        <v>2086</v>
      </c>
      <c r="F58" s="323" t="s">
        <v>7883</v>
      </c>
      <c r="G58" s="323" t="s">
        <v>8013</v>
      </c>
    </row>
    <row r="59" ht="30" customHeight="1" spans="1:7">
      <c r="A59" s="322"/>
      <c r="B59" s="319">
        <v>57</v>
      </c>
      <c r="C59" s="320" t="s">
        <v>8014</v>
      </c>
      <c r="D59" s="323" t="s">
        <v>8015</v>
      </c>
      <c r="E59" s="321" t="s">
        <v>7831</v>
      </c>
      <c r="F59" s="323" t="s">
        <v>7897</v>
      </c>
      <c r="G59" s="323" t="s">
        <v>8016</v>
      </c>
    </row>
    <row r="60" ht="30" customHeight="1" spans="1:7">
      <c r="A60" s="322"/>
      <c r="B60" s="319">
        <v>58</v>
      </c>
      <c r="C60" s="320" t="s">
        <v>8017</v>
      </c>
      <c r="D60" s="323" t="s">
        <v>8018</v>
      </c>
      <c r="E60" s="321" t="s">
        <v>7831</v>
      </c>
      <c r="F60" s="323" t="s">
        <v>7845</v>
      </c>
      <c r="G60" s="323" t="s">
        <v>8019</v>
      </c>
    </row>
    <row r="61" ht="30" customHeight="1" spans="1:7">
      <c r="A61" s="322"/>
      <c r="B61" s="319">
        <v>59</v>
      </c>
      <c r="C61" s="320" t="s">
        <v>8020</v>
      </c>
      <c r="D61" s="323" t="s">
        <v>8021</v>
      </c>
      <c r="E61" s="321" t="s">
        <v>7831</v>
      </c>
      <c r="F61" s="323" t="s">
        <v>7845</v>
      </c>
      <c r="G61" s="323" t="s">
        <v>8022</v>
      </c>
    </row>
    <row r="62" ht="30" customHeight="1" spans="1:7">
      <c r="A62" s="322"/>
      <c r="B62" s="319">
        <v>60</v>
      </c>
      <c r="C62" s="320" t="s">
        <v>8023</v>
      </c>
      <c r="D62" s="323" t="s">
        <v>8024</v>
      </c>
      <c r="E62" s="321" t="s">
        <v>7836</v>
      </c>
      <c r="F62" s="323" t="s">
        <v>7891</v>
      </c>
      <c r="G62" s="323" t="s">
        <v>8025</v>
      </c>
    </row>
    <row r="63" ht="30" customHeight="1" spans="1:7">
      <c r="A63" s="322"/>
      <c r="B63" s="319">
        <v>61</v>
      </c>
      <c r="C63" s="320" t="s">
        <v>8026</v>
      </c>
      <c r="D63" s="323" t="s">
        <v>8027</v>
      </c>
      <c r="E63" s="321" t="s">
        <v>7836</v>
      </c>
      <c r="F63" s="323" t="s">
        <v>7912</v>
      </c>
      <c r="G63" s="323" t="s">
        <v>8028</v>
      </c>
    </row>
    <row r="64" ht="30" customHeight="1" spans="1:7">
      <c r="A64" s="322"/>
      <c r="B64" s="319">
        <v>62</v>
      </c>
      <c r="C64" s="320" t="s">
        <v>8029</v>
      </c>
      <c r="D64" s="323" t="s">
        <v>8030</v>
      </c>
      <c r="E64" s="321" t="s">
        <v>7831</v>
      </c>
      <c r="F64" s="323" t="s">
        <v>8031</v>
      </c>
      <c r="G64" s="323" t="s">
        <v>8028</v>
      </c>
    </row>
    <row r="65" ht="30" customHeight="1" spans="1:7">
      <c r="A65" s="322"/>
      <c r="B65" s="319">
        <v>63</v>
      </c>
      <c r="C65" s="320" t="s">
        <v>8032</v>
      </c>
      <c r="D65" s="323" t="s">
        <v>8033</v>
      </c>
      <c r="E65" s="321" t="s">
        <v>7836</v>
      </c>
      <c r="F65" s="323" t="s">
        <v>7912</v>
      </c>
      <c r="G65" s="323" t="s">
        <v>8034</v>
      </c>
    </row>
    <row r="66" ht="30" customHeight="1" spans="1:7">
      <c r="A66" s="322"/>
      <c r="B66" s="319">
        <v>64</v>
      </c>
      <c r="C66" s="320" t="s">
        <v>8035</v>
      </c>
      <c r="D66" s="323" t="s">
        <v>8036</v>
      </c>
      <c r="E66" s="321" t="s">
        <v>2086</v>
      </c>
      <c r="F66" s="323" t="s">
        <v>7944</v>
      </c>
      <c r="G66" s="323" t="s">
        <v>8037</v>
      </c>
    </row>
    <row r="67" ht="30" customHeight="1" spans="1:7">
      <c r="A67" s="322"/>
      <c r="B67" s="319">
        <v>65</v>
      </c>
      <c r="C67" s="320" t="s">
        <v>8038</v>
      </c>
      <c r="D67" s="323" t="s">
        <v>8039</v>
      </c>
      <c r="E67" s="321" t="s">
        <v>7871</v>
      </c>
      <c r="F67" s="323" t="s">
        <v>8040</v>
      </c>
      <c r="G67" s="323" t="s">
        <v>8041</v>
      </c>
    </row>
    <row r="68" ht="30" customHeight="1" spans="1:7">
      <c r="A68" s="322"/>
      <c r="B68" s="319">
        <v>66</v>
      </c>
      <c r="C68" s="320" t="s">
        <v>8042</v>
      </c>
      <c r="D68" s="323" t="s">
        <v>8043</v>
      </c>
      <c r="E68" s="321" t="s">
        <v>7836</v>
      </c>
      <c r="F68" s="323" t="s">
        <v>7849</v>
      </c>
      <c r="G68" s="323" t="s">
        <v>8044</v>
      </c>
    </row>
    <row r="69" ht="30" customHeight="1" spans="1:7">
      <c r="A69" s="322"/>
      <c r="B69" s="319">
        <v>67</v>
      </c>
      <c r="C69" s="320" t="s">
        <v>8045</v>
      </c>
      <c r="D69" s="323" t="s">
        <v>8046</v>
      </c>
      <c r="E69" s="321" t="s">
        <v>2086</v>
      </c>
      <c r="F69" s="323" t="s">
        <v>7944</v>
      </c>
      <c r="G69" s="323" t="s">
        <v>8047</v>
      </c>
    </row>
    <row r="70" ht="30" customHeight="1" spans="1:7">
      <c r="A70" s="322"/>
      <c r="B70" s="319">
        <v>68</v>
      </c>
      <c r="C70" s="320" t="s">
        <v>8048</v>
      </c>
      <c r="D70" s="323" t="s">
        <v>8049</v>
      </c>
      <c r="E70" s="321" t="s">
        <v>7836</v>
      </c>
      <c r="F70" s="323" t="s">
        <v>8050</v>
      </c>
      <c r="G70" s="323" t="s">
        <v>8051</v>
      </c>
    </row>
    <row r="71" ht="30" customHeight="1" spans="1:7">
      <c r="A71" s="322"/>
      <c r="B71" s="319">
        <v>69</v>
      </c>
      <c r="C71" s="320" t="s">
        <v>8052</v>
      </c>
      <c r="D71" s="323" t="s">
        <v>8053</v>
      </c>
      <c r="E71" s="321" t="s">
        <v>7836</v>
      </c>
      <c r="F71" s="323" t="s">
        <v>8054</v>
      </c>
      <c r="G71" s="323" t="s">
        <v>8051</v>
      </c>
    </row>
    <row r="72" ht="30" customHeight="1" spans="1:7">
      <c r="A72" s="322"/>
      <c r="B72" s="319">
        <v>70</v>
      </c>
      <c r="C72" s="320" t="s">
        <v>8055</v>
      </c>
      <c r="D72" s="323" t="s">
        <v>8056</v>
      </c>
      <c r="E72" s="321" t="s">
        <v>7836</v>
      </c>
      <c r="F72" s="323" t="s">
        <v>8057</v>
      </c>
      <c r="G72" s="323" t="s">
        <v>8051</v>
      </c>
    </row>
    <row r="73" ht="30" customHeight="1" spans="1:7">
      <c r="A73" s="322"/>
      <c r="B73" s="319">
        <v>71</v>
      </c>
      <c r="C73" s="320" t="s">
        <v>8058</v>
      </c>
      <c r="D73" s="323" t="s">
        <v>8059</v>
      </c>
      <c r="E73" s="321" t="s">
        <v>7836</v>
      </c>
      <c r="F73" s="323" t="s">
        <v>8060</v>
      </c>
      <c r="G73" s="323" t="s">
        <v>8051</v>
      </c>
    </row>
    <row r="74" ht="30" customHeight="1" spans="1:7">
      <c r="A74" s="322"/>
      <c r="B74" s="319">
        <v>72</v>
      </c>
      <c r="C74" s="320" t="s">
        <v>8061</v>
      </c>
      <c r="D74" s="323" t="s">
        <v>8062</v>
      </c>
      <c r="E74" s="321" t="s">
        <v>7836</v>
      </c>
      <c r="F74" s="323" t="s">
        <v>7996</v>
      </c>
      <c r="G74" s="323" t="s">
        <v>8051</v>
      </c>
    </row>
    <row r="75" ht="30" customHeight="1" spans="1:7">
      <c r="A75" s="322"/>
      <c r="B75" s="319">
        <v>73</v>
      </c>
      <c r="C75" s="320" t="s">
        <v>8063</v>
      </c>
      <c r="D75" s="323" t="s">
        <v>8064</v>
      </c>
      <c r="E75" s="321" t="s">
        <v>7831</v>
      </c>
      <c r="F75" s="323" t="s">
        <v>8065</v>
      </c>
      <c r="G75" s="323" t="s">
        <v>8066</v>
      </c>
    </row>
    <row r="76" ht="30" customHeight="1" spans="1:7">
      <c r="A76" s="322"/>
      <c r="B76" s="319">
        <v>74</v>
      </c>
      <c r="C76" s="320" t="s">
        <v>8067</v>
      </c>
      <c r="D76" s="323" t="s">
        <v>8068</v>
      </c>
      <c r="E76" s="321" t="s">
        <v>7871</v>
      </c>
      <c r="F76" s="323" t="s">
        <v>8069</v>
      </c>
      <c r="G76" s="323" t="s">
        <v>8070</v>
      </c>
    </row>
    <row r="77" ht="30" customHeight="1" spans="1:7">
      <c r="A77" s="322"/>
      <c r="B77" s="319">
        <v>75</v>
      </c>
      <c r="C77" s="320" t="s">
        <v>8071</v>
      </c>
      <c r="D77" s="323" t="s">
        <v>8072</v>
      </c>
      <c r="E77" s="321" t="s">
        <v>7831</v>
      </c>
      <c r="F77" s="323" t="s">
        <v>7897</v>
      </c>
      <c r="G77" s="323" t="s">
        <v>8070</v>
      </c>
    </row>
    <row r="78" ht="30" customHeight="1" spans="1:7">
      <c r="A78" s="322"/>
      <c r="B78" s="319">
        <v>76</v>
      </c>
      <c r="C78" s="320" t="s">
        <v>8073</v>
      </c>
      <c r="D78" s="323" t="s">
        <v>8074</v>
      </c>
      <c r="E78" s="321" t="s">
        <v>7836</v>
      </c>
      <c r="F78" s="323" t="s">
        <v>8075</v>
      </c>
      <c r="G78" s="323" t="s">
        <v>8070</v>
      </c>
    </row>
    <row r="79" ht="30" customHeight="1" spans="1:7">
      <c r="A79" s="322"/>
      <c r="B79" s="319">
        <v>77</v>
      </c>
      <c r="C79" s="320" t="s">
        <v>8076</v>
      </c>
      <c r="D79" s="323" t="s">
        <v>8077</v>
      </c>
      <c r="E79" s="321" t="s">
        <v>7871</v>
      </c>
      <c r="F79" s="323" t="s">
        <v>8078</v>
      </c>
      <c r="G79" s="323" t="s">
        <v>8079</v>
      </c>
    </row>
    <row r="80" ht="30" customHeight="1" spans="1:7">
      <c r="A80" s="322"/>
      <c r="B80" s="319">
        <v>78</v>
      </c>
      <c r="C80" s="320" t="s">
        <v>8080</v>
      </c>
      <c r="D80" s="323" t="s">
        <v>8081</v>
      </c>
      <c r="E80" s="321" t="s">
        <v>7831</v>
      </c>
      <c r="F80" s="323" t="s">
        <v>8065</v>
      </c>
      <c r="G80" s="323" t="s">
        <v>8082</v>
      </c>
    </row>
    <row r="81" ht="30" customHeight="1" spans="1:7">
      <c r="A81" s="322"/>
      <c r="B81" s="319">
        <v>79</v>
      </c>
      <c r="C81" s="320" t="s">
        <v>8083</v>
      </c>
      <c r="D81" s="323" t="s">
        <v>8084</v>
      </c>
      <c r="E81" s="321" t="s">
        <v>7871</v>
      </c>
      <c r="F81" s="323" t="s">
        <v>8085</v>
      </c>
      <c r="G81" s="323" t="s">
        <v>8086</v>
      </c>
    </row>
    <row r="82" ht="30" customHeight="1" spans="1:7">
      <c r="A82" s="322"/>
      <c r="B82" s="319">
        <v>80</v>
      </c>
      <c r="C82" s="320" t="s">
        <v>8087</v>
      </c>
      <c r="D82" s="323" t="s">
        <v>8088</v>
      </c>
      <c r="E82" s="321" t="s">
        <v>7871</v>
      </c>
      <c r="F82" s="323" t="s">
        <v>8085</v>
      </c>
      <c r="G82" s="323" t="s">
        <v>8086</v>
      </c>
    </row>
    <row r="83" ht="30" customHeight="1" spans="1:7">
      <c r="A83" s="322"/>
      <c r="B83" s="319">
        <v>81</v>
      </c>
      <c r="C83" s="320" t="s">
        <v>8089</v>
      </c>
      <c r="D83" s="323" t="s">
        <v>8090</v>
      </c>
      <c r="E83" s="321" t="s">
        <v>7871</v>
      </c>
      <c r="F83" s="323" t="s">
        <v>8085</v>
      </c>
      <c r="G83" s="323" t="s">
        <v>8086</v>
      </c>
    </row>
    <row r="84" ht="30" customHeight="1" spans="1:7">
      <c r="A84" s="322"/>
      <c r="B84" s="319">
        <v>82</v>
      </c>
      <c r="C84" s="320" t="s">
        <v>8091</v>
      </c>
      <c r="D84" s="323" t="s">
        <v>8092</v>
      </c>
      <c r="E84" s="321" t="s">
        <v>7871</v>
      </c>
      <c r="F84" s="323" t="s">
        <v>8085</v>
      </c>
      <c r="G84" s="323" t="s">
        <v>8086</v>
      </c>
    </row>
    <row r="85" ht="30" customHeight="1" spans="1:7">
      <c r="A85" s="322"/>
      <c r="B85" s="319">
        <v>83</v>
      </c>
      <c r="C85" s="320" t="s">
        <v>8093</v>
      </c>
      <c r="D85" s="323" t="s">
        <v>8094</v>
      </c>
      <c r="E85" s="321" t="s">
        <v>7836</v>
      </c>
      <c r="F85" s="323" t="s">
        <v>7912</v>
      </c>
      <c r="G85" s="323" t="s">
        <v>8095</v>
      </c>
    </row>
    <row r="86" ht="30" customHeight="1" spans="1:7">
      <c r="A86" s="322"/>
      <c r="B86" s="319">
        <v>84</v>
      </c>
      <c r="C86" s="320" t="s">
        <v>8096</v>
      </c>
      <c r="D86" s="323" t="s">
        <v>8097</v>
      </c>
      <c r="E86" s="321" t="s">
        <v>7831</v>
      </c>
      <c r="F86" s="323" t="s">
        <v>7845</v>
      </c>
      <c r="G86" s="323" t="s">
        <v>8098</v>
      </c>
    </row>
    <row r="87" ht="30" customHeight="1" spans="1:7">
      <c r="A87" s="322"/>
      <c r="B87" s="319">
        <v>85</v>
      </c>
      <c r="C87" s="320" t="s">
        <v>8099</v>
      </c>
      <c r="D87" s="323" t="s">
        <v>8100</v>
      </c>
      <c r="E87" s="321" t="s">
        <v>7831</v>
      </c>
      <c r="F87" s="323" t="s">
        <v>7859</v>
      </c>
      <c r="G87" s="323" t="s">
        <v>8101</v>
      </c>
    </row>
    <row r="88" ht="30" customHeight="1" spans="1:7">
      <c r="A88" s="322"/>
      <c r="B88" s="319">
        <v>86</v>
      </c>
      <c r="C88" s="320" t="s">
        <v>8102</v>
      </c>
      <c r="D88" s="323" t="s">
        <v>8103</v>
      </c>
      <c r="E88" s="321" t="s">
        <v>7871</v>
      </c>
      <c r="F88" s="323" t="s">
        <v>8104</v>
      </c>
      <c r="G88" s="323" t="s">
        <v>8101</v>
      </c>
    </row>
    <row r="89" ht="30" customHeight="1" spans="1:7">
      <c r="A89" s="322"/>
      <c r="B89" s="319">
        <v>87</v>
      </c>
      <c r="C89" s="320" t="s">
        <v>8105</v>
      </c>
      <c r="D89" s="323" t="s">
        <v>8106</v>
      </c>
      <c r="E89" s="321" t="s">
        <v>7871</v>
      </c>
      <c r="F89" s="323" t="s">
        <v>8078</v>
      </c>
      <c r="G89" s="323" t="s">
        <v>8107</v>
      </c>
    </row>
    <row r="90" ht="30" customHeight="1" spans="1:7">
      <c r="A90" s="324" t="s">
        <v>8108</v>
      </c>
      <c r="B90" s="325">
        <v>88</v>
      </c>
      <c r="C90" s="326" t="s">
        <v>8109</v>
      </c>
      <c r="D90" s="327" t="s">
        <v>8110</v>
      </c>
      <c r="E90" s="328" t="s">
        <v>2086</v>
      </c>
      <c r="F90" s="327" t="s">
        <v>8111</v>
      </c>
      <c r="G90" s="327" t="s">
        <v>8112</v>
      </c>
    </row>
    <row r="91" ht="30" customHeight="1" spans="1:7">
      <c r="A91" s="329"/>
      <c r="B91" s="325">
        <v>89</v>
      </c>
      <c r="C91" s="326" t="s">
        <v>8113</v>
      </c>
      <c r="D91" s="327" t="s">
        <v>8114</v>
      </c>
      <c r="E91" s="328" t="s">
        <v>2086</v>
      </c>
      <c r="F91" s="327" t="s">
        <v>8115</v>
      </c>
      <c r="G91" s="327" t="s">
        <v>8116</v>
      </c>
    </row>
    <row r="92" ht="30" customHeight="1" spans="1:7">
      <c r="A92" s="329"/>
      <c r="B92" s="325">
        <v>90</v>
      </c>
      <c r="C92" s="326" t="s">
        <v>8117</v>
      </c>
      <c r="D92" s="327" t="s">
        <v>8118</v>
      </c>
      <c r="E92" s="328" t="s">
        <v>7836</v>
      </c>
      <c r="F92" s="327" t="s">
        <v>8119</v>
      </c>
      <c r="G92" s="327" t="s">
        <v>8120</v>
      </c>
    </row>
    <row r="93" ht="30" customHeight="1" spans="1:7">
      <c r="A93" s="329"/>
      <c r="B93" s="325">
        <v>91</v>
      </c>
      <c r="C93" s="326" t="s">
        <v>8121</v>
      </c>
      <c r="D93" s="327" t="s">
        <v>8122</v>
      </c>
      <c r="E93" s="328" t="s">
        <v>7871</v>
      </c>
      <c r="F93" s="327" t="s">
        <v>8123</v>
      </c>
      <c r="G93" s="327" t="s">
        <v>8124</v>
      </c>
    </row>
    <row r="94" ht="30" customHeight="1" spans="1:7">
      <c r="A94" s="329"/>
      <c r="B94" s="325">
        <v>92</v>
      </c>
      <c r="C94" s="326" t="s">
        <v>8125</v>
      </c>
      <c r="D94" s="327" t="s">
        <v>8126</v>
      </c>
      <c r="E94" s="328" t="s">
        <v>7871</v>
      </c>
      <c r="F94" s="327" t="s">
        <v>8127</v>
      </c>
      <c r="G94" s="327" t="s">
        <v>8128</v>
      </c>
    </row>
    <row r="95" ht="30" customHeight="1" spans="1:7">
      <c r="A95" s="329"/>
      <c r="B95" s="325">
        <v>93</v>
      </c>
      <c r="C95" s="326" t="s">
        <v>8129</v>
      </c>
      <c r="D95" s="327" t="s">
        <v>8130</v>
      </c>
      <c r="E95" s="328" t="s">
        <v>7836</v>
      </c>
      <c r="F95" s="327" t="s">
        <v>8131</v>
      </c>
      <c r="G95" s="327" t="s">
        <v>7850</v>
      </c>
    </row>
    <row r="96" ht="30" customHeight="1" spans="1:7">
      <c r="A96" s="329"/>
      <c r="B96" s="325">
        <v>94</v>
      </c>
      <c r="C96" s="326" t="s">
        <v>8132</v>
      </c>
      <c r="D96" s="327" t="s">
        <v>8133</v>
      </c>
      <c r="E96" s="328" t="s">
        <v>7871</v>
      </c>
      <c r="F96" s="327" t="s">
        <v>8134</v>
      </c>
      <c r="G96" s="327" t="s">
        <v>8135</v>
      </c>
    </row>
    <row r="97" ht="30" customHeight="1" spans="1:7">
      <c r="A97" s="329"/>
      <c r="B97" s="325">
        <v>95</v>
      </c>
      <c r="C97" s="326" t="s">
        <v>8136</v>
      </c>
      <c r="D97" s="327" t="s">
        <v>8137</v>
      </c>
      <c r="E97" s="328" t="s">
        <v>7836</v>
      </c>
      <c r="F97" s="327" t="s">
        <v>8138</v>
      </c>
      <c r="G97" s="327" t="s">
        <v>8139</v>
      </c>
    </row>
    <row r="98" ht="30" customHeight="1" spans="1:7">
      <c r="A98" s="329"/>
      <c r="B98" s="325">
        <v>96</v>
      </c>
      <c r="C98" s="326" t="s">
        <v>8140</v>
      </c>
      <c r="D98" s="327" t="s">
        <v>8141</v>
      </c>
      <c r="E98" s="328" t="s">
        <v>7831</v>
      </c>
      <c r="F98" s="327" t="s">
        <v>8142</v>
      </c>
      <c r="G98" s="327" t="s">
        <v>8143</v>
      </c>
    </row>
    <row r="99" ht="30" customHeight="1" spans="1:7">
      <c r="A99" s="329"/>
      <c r="B99" s="325">
        <v>97</v>
      </c>
      <c r="C99" s="326" t="s">
        <v>8144</v>
      </c>
      <c r="D99" s="327" t="s">
        <v>8145</v>
      </c>
      <c r="E99" s="328" t="s">
        <v>2086</v>
      </c>
      <c r="F99" s="327" t="s">
        <v>8146</v>
      </c>
      <c r="G99" s="327" t="s">
        <v>7880</v>
      </c>
    </row>
    <row r="100" ht="30" customHeight="1" spans="1:7">
      <c r="A100" s="329"/>
      <c r="B100" s="325">
        <v>98</v>
      </c>
      <c r="C100" s="326" t="s">
        <v>8147</v>
      </c>
      <c r="D100" s="327" t="s">
        <v>8148</v>
      </c>
      <c r="E100" s="328" t="s">
        <v>2086</v>
      </c>
      <c r="F100" s="327" t="s">
        <v>8149</v>
      </c>
      <c r="G100" s="327" t="s">
        <v>7880</v>
      </c>
    </row>
    <row r="101" ht="30" customHeight="1" spans="1:7">
      <c r="A101" s="329"/>
      <c r="B101" s="325">
        <v>99</v>
      </c>
      <c r="C101" s="326" t="s">
        <v>8150</v>
      </c>
      <c r="D101" s="327" t="s">
        <v>8151</v>
      </c>
      <c r="E101" s="328" t="s">
        <v>2086</v>
      </c>
      <c r="F101" s="327" t="s">
        <v>8115</v>
      </c>
      <c r="G101" s="327" t="s">
        <v>7880</v>
      </c>
    </row>
    <row r="102" ht="30" customHeight="1" spans="1:7">
      <c r="A102" s="329"/>
      <c r="B102" s="325">
        <v>100</v>
      </c>
      <c r="C102" s="326" t="s">
        <v>8152</v>
      </c>
      <c r="D102" s="327" t="s">
        <v>8153</v>
      </c>
      <c r="E102" s="328" t="s">
        <v>7831</v>
      </c>
      <c r="F102" s="327" t="s">
        <v>8154</v>
      </c>
      <c r="G102" s="327" t="s">
        <v>7880</v>
      </c>
    </row>
    <row r="103" ht="30" customHeight="1" spans="1:7">
      <c r="A103" s="329"/>
      <c r="B103" s="325">
        <v>101</v>
      </c>
      <c r="C103" s="326" t="s">
        <v>8155</v>
      </c>
      <c r="D103" s="327" t="s">
        <v>8156</v>
      </c>
      <c r="E103" s="328" t="s">
        <v>7836</v>
      </c>
      <c r="F103" s="327" t="s">
        <v>8157</v>
      </c>
      <c r="G103" s="327" t="s">
        <v>7880</v>
      </c>
    </row>
    <row r="104" ht="30" customHeight="1" spans="1:7">
      <c r="A104" s="329"/>
      <c r="B104" s="325">
        <v>102</v>
      </c>
      <c r="C104" s="326" t="s">
        <v>8158</v>
      </c>
      <c r="D104" s="327" t="s">
        <v>8159</v>
      </c>
      <c r="E104" s="328" t="s">
        <v>2086</v>
      </c>
      <c r="F104" s="327" t="s">
        <v>8115</v>
      </c>
      <c r="G104" s="326" t="s">
        <v>7945</v>
      </c>
    </row>
    <row r="105" ht="30" customHeight="1" spans="1:7">
      <c r="A105" s="329"/>
      <c r="B105" s="325">
        <v>103</v>
      </c>
      <c r="C105" s="326" t="s">
        <v>8160</v>
      </c>
      <c r="D105" s="327" t="s">
        <v>8161</v>
      </c>
      <c r="E105" s="328" t="s">
        <v>2086</v>
      </c>
      <c r="F105" s="327" t="s">
        <v>8162</v>
      </c>
      <c r="G105" s="326" t="s">
        <v>8163</v>
      </c>
    </row>
    <row r="106" ht="30" customHeight="1" spans="1:7">
      <c r="A106" s="329"/>
      <c r="B106" s="325">
        <v>104</v>
      </c>
      <c r="C106" s="326" t="s">
        <v>8164</v>
      </c>
      <c r="D106" s="327" t="s">
        <v>8165</v>
      </c>
      <c r="E106" s="328" t="s">
        <v>2086</v>
      </c>
      <c r="F106" s="327" t="s">
        <v>8149</v>
      </c>
      <c r="G106" s="326" t="s">
        <v>8166</v>
      </c>
    </row>
    <row r="107" ht="30" customHeight="1" spans="1:7">
      <c r="A107" s="329"/>
      <c r="B107" s="325">
        <v>105</v>
      </c>
      <c r="C107" s="326" t="s">
        <v>8167</v>
      </c>
      <c r="D107" s="327" t="s">
        <v>8168</v>
      </c>
      <c r="E107" s="328" t="s">
        <v>7831</v>
      </c>
      <c r="F107" s="327" t="s">
        <v>8169</v>
      </c>
      <c r="G107" s="326" t="s">
        <v>8170</v>
      </c>
    </row>
    <row r="108" ht="30" customHeight="1" spans="1:7">
      <c r="A108" s="329"/>
      <c r="B108" s="325">
        <v>106</v>
      </c>
      <c r="C108" s="326" t="s">
        <v>8171</v>
      </c>
      <c r="D108" s="327" t="s">
        <v>8172</v>
      </c>
      <c r="E108" s="328" t="s">
        <v>7871</v>
      </c>
      <c r="F108" s="327" t="s">
        <v>8173</v>
      </c>
      <c r="G108" s="326" t="s">
        <v>8174</v>
      </c>
    </row>
    <row r="109" ht="30" customHeight="1" spans="1:7">
      <c r="A109" s="329"/>
      <c r="B109" s="325">
        <v>107</v>
      </c>
      <c r="C109" s="326" t="s">
        <v>8175</v>
      </c>
      <c r="D109" s="327" t="s">
        <v>8176</v>
      </c>
      <c r="E109" s="328" t="s">
        <v>7831</v>
      </c>
      <c r="F109" s="327" t="s">
        <v>8142</v>
      </c>
      <c r="G109" s="326" t="s">
        <v>8177</v>
      </c>
    </row>
    <row r="110" ht="30" customHeight="1" spans="1:7">
      <c r="A110" s="329"/>
      <c r="B110" s="325">
        <v>108</v>
      </c>
      <c r="C110" s="326" t="s">
        <v>8178</v>
      </c>
      <c r="D110" s="327" t="s">
        <v>8179</v>
      </c>
      <c r="E110" s="328" t="s">
        <v>7871</v>
      </c>
      <c r="F110" s="327" t="s">
        <v>8180</v>
      </c>
      <c r="G110" s="326" t="s">
        <v>7894</v>
      </c>
    </row>
    <row r="111" ht="30" customHeight="1" spans="1:7">
      <c r="A111" s="329"/>
      <c r="B111" s="325">
        <v>109</v>
      </c>
      <c r="C111" s="326" t="s">
        <v>8181</v>
      </c>
      <c r="D111" s="327" t="s">
        <v>8182</v>
      </c>
      <c r="E111" s="328" t="s">
        <v>7831</v>
      </c>
      <c r="F111" s="327" t="s">
        <v>8183</v>
      </c>
      <c r="G111" s="326" t="s">
        <v>8184</v>
      </c>
    </row>
    <row r="112" ht="30" customHeight="1" spans="1:7">
      <c r="A112" s="329"/>
      <c r="B112" s="325">
        <v>110</v>
      </c>
      <c r="C112" s="326" t="s">
        <v>8185</v>
      </c>
      <c r="D112" s="327" t="s">
        <v>8186</v>
      </c>
      <c r="E112" s="328" t="s">
        <v>7836</v>
      </c>
      <c r="F112" s="327" t="s">
        <v>8187</v>
      </c>
      <c r="G112" s="326" t="s">
        <v>8188</v>
      </c>
    </row>
    <row r="113" ht="30" customHeight="1" spans="1:7">
      <c r="A113" s="329"/>
      <c r="B113" s="325">
        <v>111</v>
      </c>
      <c r="C113" s="326" t="s">
        <v>8189</v>
      </c>
      <c r="D113" s="327" t="s">
        <v>8190</v>
      </c>
      <c r="E113" s="328" t="s">
        <v>7831</v>
      </c>
      <c r="F113" s="327" t="s">
        <v>8191</v>
      </c>
      <c r="G113" s="326" t="s">
        <v>8192</v>
      </c>
    </row>
    <row r="114" ht="30" customHeight="1" spans="1:7">
      <c r="A114" s="329"/>
      <c r="B114" s="325">
        <v>112</v>
      </c>
      <c r="C114" s="326" t="s">
        <v>8193</v>
      </c>
      <c r="D114" s="327" t="s">
        <v>8194</v>
      </c>
      <c r="E114" s="328" t="s">
        <v>2086</v>
      </c>
      <c r="F114" s="327" t="s">
        <v>8115</v>
      </c>
      <c r="G114" s="326" t="s">
        <v>8195</v>
      </c>
    </row>
    <row r="115" ht="30" customHeight="1" spans="1:7">
      <c r="A115" s="329"/>
      <c r="B115" s="325">
        <v>113</v>
      </c>
      <c r="C115" s="326" t="s">
        <v>8196</v>
      </c>
      <c r="D115" s="327" t="s">
        <v>8197</v>
      </c>
      <c r="E115" s="328" t="s">
        <v>2086</v>
      </c>
      <c r="F115" s="327" t="s">
        <v>8146</v>
      </c>
      <c r="G115" s="326" t="s">
        <v>8198</v>
      </c>
    </row>
    <row r="116" ht="30" customHeight="1" spans="1:7">
      <c r="A116" s="329"/>
      <c r="B116" s="325">
        <v>114</v>
      </c>
      <c r="C116" s="326" t="s">
        <v>8199</v>
      </c>
      <c r="D116" s="327" t="s">
        <v>8200</v>
      </c>
      <c r="E116" s="328" t="s">
        <v>2086</v>
      </c>
      <c r="F116" s="327" t="s">
        <v>8201</v>
      </c>
      <c r="G116" s="326" t="s">
        <v>8202</v>
      </c>
    </row>
    <row r="117" ht="30" customHeight="1" spans="1:7">
      <c r="A117" s="329"/>
      <c r="B117" s="325">
        <v>115</v>
      </c>
      <c r="C117" s="326" t="s">
        <v>8203</v>
      </c>
      <c r="D117" s="327" t="s">
        <v>8204</v>
      </c>
      <c r="E117" s="328" t="s">
        <v>7831</v>
      </c>
      <c r="F117" s="327" t="s">
        <v>8154</v>
      </c>
      <c r="G117" s="326" t="s">
        <v>8205</v>
      </c>
    </row>
    <row r="118" ht="30" customHeight="1" spans="1:7">
      <c r="A118" s="329"/>
      <c r="B118" s="325">
        <v>116</v>
      </c>
      <c r="C118" s="326" t="s">
        <v>8206</v>
      </c>
      <c r="D118" s="327" t="s">
        <v>8207</v>
      </c>
      <c r="E118" s="328" t="s">
        <v>2086</v>
      </c>
      <c r="F118" s="327" t="s">
        <v>8146</v>
      </c>
      <c r="G118" s="326" t="s">
        <v>8208</v>
      </c>
    </row>
    <row r="119" ht="30" customHeight="1" spans="1:7">
      <c r="A119" s="329"/>
      <c r="B119" s="325">
        <v>117</v>
      </c>
      <c r="C119" s="326" t="s">
        <v>8209</v>
      </c>
      <c r="D119" s="327" t="s">
        <v>8210</v>
      </c>
      <c r="E119" s="328" t="s">
        <v>7836</v>
      </c>
      <c r="F119" s="327" t="s">
        <v>8157</v>
      </c>
      <c r="G119" s="327" t="s">
        <v>8211</v>
      </c>
    </row>
    <row r="120" ht="30" customHeight="1" spans="1:7">
      <c r="A120" s="329"/>
      <c r="B120" s="325">
        <v>118</v>
      </c>
      <c r="C120" s="326" t="s">
        <v>8212</v>
      </c>
      <c r="D120" s="327" t="s">
        <v>8213</v>
      </c>
      <c r="E120" s="328" t="s">
        <v>2086</v>
      </c>
      <c r="F120" s="327" t="s">
        <v>8214</v>
      </c>
      <c r="G120" s="326" t="s">
        <v>8215</v>
      </c>
    </row>
    <row r="121" ht="30" customHeight="1" spans="1:7">
      <c r="A121" s="329"/>
      <c r="B121" s="325">
        <v>119</v>
      </c>
      <c r="C121" s="326" t="s">
        <v>8216</v>
      </c>
      <c r="D121" s="327" t="s">
        <v>8217</v>
      </c>
      <c r="E121" s="328" t="s">
        <v>2086</v>
      </c>
      <c r="F121" s="327" t="s">
        <v>8115</v>
      </c>
      <c r="G121" s="327" t="s">
        <v>8218</v>
      </c>
    </row>
    <row r="122" ht="30" customHeight="1" spans="1:7">
      <c r="A122" s="329"/>
      <c r="B122" s="325">
        <v>120</v>
      </c>
      <c r="C122" s="326" t="s">
        <v>8219</v>
      </c>
      <c r="D122" s="327" t="s">
        <v>8220</v>
      </c>
      <c r="E122" s="328" t="s">
        <v>7831</v>
      </c>
      <c r="F122" s="327" t="s">
        <v>8191</v>
      </c>
      <c r="G122" s="327" t="s">
        <v>8221</v>
      </c>
    </row>
    <row r="123" ht="30" customHeight="1" spans="1:7">
      <c r="A123" s="329"/>
      <c r="B123" s="325">
        <v>121</v>
      </c>
      <c r="C123" s="326" t="s">
        <v>8222</v>
      </c>
      <c r="D123" s="327" t="s">
        <v>8223</v>
      </c>
      <c r="E123" s="328" t="s">
        <v>7836</v>
      </c>
      <c r="F123" s="327" t="s">
        <v>8157</v>
      </c>
      <c r="G123" s="327" t="s">
        <v>8224</v>
      </c>
    </row>
    <row r="124" ht="30" customHeight="1" spans="1:7">
      <c r="A124" s="329"/>
      <c r="B124" s="325">
        <v>122</v>
      </c>
      <c r="C124" s="326" t="s">
        <v>8225</v>
      </c>
      <c r="D124" s="327" t="s">
        <v>8226</v>
      </c>
      <c r="E124" s="328" t="s">
        <v>7831</v>
      </c>
      <c r="F124" s="327" t="s">
        <v>8169</v>
      </c>
      <c r="G124" s="327" t="s">
        <v>8227</v>
      </c>
    </row>
    <row r="125" ht="30" customHeight="1" spans="1:7">
      <c r="A125" s="329"/>
      <c r="B125" s="325">
        <v>123</v>
      </c>
      <c r="C125" s="326" t="s">
        <v>8228</v>
      </c>
      <c r="D125" s="327" t="s">
        <v>8229</v>
      </c>
      <c r="E125" s="328" t="s">
        <v>2086</v>
      </c>
      <c r="F125" s="327" t="s">
        <v>8115</v>
      </c>
      <c r="G125" s="327" t="s">
        <v>8230</v>
      </c>
    </row>
    <row r="126" ht="30" customHeight="1" spans="1:7">
      <c r="A126" s="329"/>
      <c r="B126" s="325">
        <v>124</v>
      </c>
      <c r="C126" s="326" t="s">
        <v>8231</v>
      </c>
      <c r="D126" s="327" t="s">
        <v>8232</v>
      </c>
      <c r="E126" s="328" t="s">
        <v>2086</v>
      </c>
      <c r="F126" s="327" t="s">
        <v>8233</v>
      </c>
      <c r="G126" s="327" t="s">
        <v>8234</v>
      </c>
    </row>
    <row r="127" ht="30" customHeight="1" spans="1:7">
      <c r="A127" s="329"/>
      <c r="B127" s="325">
        <v>125</v>
      </c>
      <c r="C127" s="326" t="s">
        <v>8235</v>
      </c>
      <c r="D127" s="327" t="s">
        <v>8236</v>
      </c>
      <c r="E127" s="328" t="s">
        <v>7836</v>
      </c>
      <c r="F127" s="327" t="s">
        <v>8157</v>
      </c>
      <c r="G127" s="327" t="s">
        <v>8237</v>
      </c>
    </row>
    <row r="128" ht="30" customHeight="1" spans="1:7">
      <c r="A128" s="329"/>
      <c r="B128" s="325">
        <v>126</v>
      </c>
      <c r="C128" s="326" t="s">
        <v>8238</v>
      </c>
      <c r="D128" s="327" t="s">
        <v>8239</v>
      </c>
      <c r="E128" s="328" t="s">
        <v>7831</v>
      </c>
      <c r="F128" s="327" t="s">
        <v>8240</v>
      </c>
      <c r="G128" s="327" t="s">
        <v>8241</v>
      </c>
    </row>
    <row r="129" ht="30" customHeight="1" spans="1:7">
      <c r="A129" s="329"/>
      <c r="B129" s="325">
        <v>127</v>
      </c>
      <c r="C129" s="326" t="s">
        <v>8242</v>
      </c>
      <c r="D129" s="327" t="s">
        <v>8243</v>
      </c>
      <c r="E129" s="328" t="s">
        <v>7871</v>
      </c>
      <c r="F129" s="327" t="s">
        <v>8244</v>
      </c>
      <c r="G129" s="327" t="s">
        <v>8245</v>
      </c>
    </row>
    <row r="130" ht="30" customHeight="1" spans="1:7">
      <c r="A130" s="329"/>
      <c r="B130" s="325">
        <v>128</v>
      </c>
      <c r="C130" s="326" t="s">
        <v>8246</v>
      </c>
      <c r="D130" s="327" t="s">
        <v>8247</v>
      </c>
      <c r="E130" s="328" t="s">
        <v>7836</v>
      </c>
      <c r="F130" s="327" t="s">
        <v>8131</v>
      </c>
      <c r="G130" s="327" t="s">
        <v>8248</v>
      </c>
    </row>
    <row r="131" ht="30" customHeight="1" spans="1:7">
      <c r="A131" s="329"/>
      <c r="B131" s="325">
        <v>129</v>
      </c>
      <c r="C131" s="326" t="s">
        <v>8249</v>
      </c>
      <c r="D131" s="327" t="s">
        <v>8250</v>
      </c>
      <c r="E131" s="328" t="s">
        <v>2086</v>
      </c>
      <c r="F131" s="327" t="s">
        <v>8111</v>
      </c>
      <c r="G131" s="327" t="s">
        <v>8251</v>
      </c>
    </row>
    <row r="132" ht="30" customHeight="1" spans="1:7">
      <c r="A132" s="329"/>
      <c r="B132" s="325">
        <v>130</v>
      </c>
      <c r="C132" s="326" t="s">
        <v>8252</v>
      </c>
      <c r="D132" s="327" t="s">
        <v>8253</v>
      </c>
      <c r="E132" s="328" t="s">
        <v>7831</v>
      </c>
      <c r="F132" s="327" t="s">
        <v>8191</v>
      </c>
      <c r="G132" s="327" t="s">
        <v>8254</v>
      </c>
    </row>
    <row r="133" ht="30" customHeight="1" spans="1:7">
      <c r="A133" s="329"/>
      <c r="B133" s="325">
        <v>131</v>
      </c>
      <c r="C133" s="326" t="s">
        <v>8255</v>
      </c>
      <c r="D133" s="327" t="s">
        <v>8256</v>
      </c>
      <c r="E133" s="328" t="s">
        <v>7836</v>
      </c>
      <c r="F133" s="327" t="s">
        <v>8119</v>
      </c>
      <c r="G133" s="327" t="s">
        <v>8257</v>
      </c>
    </row>
    <row r="134" ht="30" customHeight="1" spans="1:7">
      <c r="A134" s="329"/>
      <c r="B134" s="325">
        <v>132</v>
      </c>
      <c r="C134" s="326" t="s">
        <v>8258</v>
      </c>
      <c r="D134" s="327" t="s">
        <v>8259</v>
      </c>
      <c r="E134" s="328" t="s">
        <v>7831</v>
      </c>
      <c r="F134" s="327" t="s">
        <v>8260</v>
      </c>
      <c r="G134" s="327" t="s">
        <v>8261</v>
      </c>
    </row>
    <row r="135" ht="30" customHeight="1" spans="1:7">
      <c r="A135" s="329"/>
      <c r="B135" s="325">
        <v>133</v>
      </c>
      <c r="C135" s="326" t="s">
        <v>8262</v>
      </c>
      <c r="D135" s="327" t="s">
        <v>8263</v>
      </c>
      <c r="E135" s="328" t="s">
        <v>7831</v>
      </c>
      <c r="F135" s="327" t="s">
        <v>8169</v>
      </c>
      <c r="G135" s="327" t="s">
        <v>8264</v>
      </c>
    </row>
    <row r="136" ht="30" customHeight="1" spans="1:7">
      <c r="A136" s="329"/>
      <c r="B136" s="325">
        <v>134</v>
      </c>
      <c r="C136" s="326" t="s">
        <v>8265</v>
      </c>
      <c r="D136" s="327" t="s">
        <v>8266</v>
      </c>
      <c r="E136" s="328" t="s">
        <v>7831</v>
      </c>
      <c r="F136" s="327" t="s">
        <v>8267</v>
      </c>
      <c r="G136" s="327" t="s">
        <v>8268</v>
      </c>
    </row>
    <row r="137" ht="30" customHeight="1" spans="1:7">
      <c r="A137" s="329"/>
      <c r="B137" s="325">
        <v>135</v>
      </c>
      <c r="C137" s="326" t="s">
        <v>8269</v>
      </c>
      <c r="D137" s="327" t="s">
        <v>8270</v>
      </c>
      <c r="E137" s="328" t="s">
        <v>7831</v>
      </c>
      <c r="F137" s="327" t="s">
        <v>8154</v>
      </c>
      <c r="G137" s="327" t="s">
        <v>8271</v>
      </c>
    </row>
    <row r="138" ht="30" customHeight="1" spans="1:7">
      <c r="A138" s="329"/>
      <c r="B138" s="325">
        <v>136</v>
      </c>
      <c r="C138" s="326" t="s">
        <v>8272</v>
      </c>
      <c r="D138" s="327" t="s">
        <v>8273</v>
      </c>
      <c r="E138" s="328" t="s">
        <v>7836</v>
      </c>
      <c r="F138" s="327" t="s">
        <v>8157</v>
      </c>
      <c r="G138" s="327" t="s">
        <v>8274</v>
      </c>
    </row>
    <row r="139" ht="30" customHeight="1" spans="1:7">
      <c r="A139" s="329"/>
      <c r="B139" s="325">
        <v>137</v>
      </c>
      <c r="C139" s="326" t="s">
        <v>8275</v>
      </c>
      <c r="D139" s="327" t="s">
        <v>8276</v>
      </c>
      <c r="E139" s="328" t="s">
        <v>7836</v>
      </c>
      <c r="F139" s="327" t="s">
        <v>8131</v>
      </c>
      <c r="G139" s="327" t="s">
        <v>8277</v>
      </c>
    </row>
    <row r="140" ht="30" customHeight="1" spans="1:7">
      <c r="A140" s="329"/>
      <c r="B140" s="325">
        <v>138</v>
      </c>
      <c r="C140" s="326" t="s">
        <v>8278</v>
      </c>
      <c r="D140" s="327" t="s">
        <v>8279</v>
      </c>
      <c r="E140" s="328" t="s">
        <v>7836</v>
      </c>
      <c r="F140" s="327" t="s">
        <v>8280</v>
      </c>
      <c r="G140" s="327" t="s">
        <v>8281</v>
      </c>
    </row>
    <row r="141" ht="30" customHeight="1" spans="1:7">
      <c r="A141" s="329"/>
      <c r="B141" s="325">
        <v>139</v>
      </c>
      <c r="C141" s="326" t="s">
        <v>8282</v>
      </c>
      <c r="D141" s="327" t="s">
        <v>8283</v>
      </c>
      <c r="E141" s="328" t="s">
        <v>2086</v>
      </c>
      <c r="F141" s="327" t="s">
        <v>8233</v>
      </c>
      <c r="G141" s="327" t="s">
        <v>8019</v>
      </c>
    </row>
    <row r="142" ht="30" customHeight="1" spans="1:7">
      <c r="A142" s="329"/>
      <c r="B142" s="325">
        <v>140</v>
      </c>
      <c r="C142" s="326" t="s">
        <v>8284</v>
      </c>
      <c r="D142" s="327" t="s">
        <v>8285</v>
      </c>
      <c r="E142" s="328" t="s">
        <v>2086</v>
      </c>
      <c r="F142" s="327" t="s">
        <v>1849</v>
      </c>
      <c r="G142" s="327" t="s">
        <v>8281</v>
      </c>
    </row>
    <row r="143" ht="30" customHeight="1" spans="1:7">
      <c r="A143" s="329"/>
      <c r="B143" s="325">
        <v>141</v>
      </c>
      <c r="C143" s="326" t="s">
        <v>8286</v>
      </c>
      <c r="D143" s="327" t="s">
        <v>8287</v>
      </c>
      <c r="E143" s="328" t="s">
        <v>7836</v>
      </c>
      <c r="F143" s="327" t="s">
        <v>8138</v>
      </c>
      <c r="G143" s="327" t="s">
        <v>8022</v>
      </c>
    </row>
    <row r="144" ht="30" customHeight="1" spans="1:7">
      <c r="A144" s="329"/>
      <c r="B144" s="325">
        <v>142</v>
      </c>
      <c r="C144" s="326" t="s">
        <v>8288</v>
      </c>
      <c r="D144" s="327" t="s">
        <v>8289</v>
      </c>
      <c r="E144" s="328" t="s">
        <v>7831</v>
      </c>
      <c r="F144" s="327" t="s">
        <v>8290</v>
      </c>
      <c r="G144" s="327" t="s">
        <v>8025</v>
      </c>
    </row>
    <row r="145" ht="30" customHeight="1" spans="1:7">
      <c r="A145" s="329"/>
      <c r="B145" s="325">
        <v>143</v>
      </c>
      <c r="C145" s="326" t="s">
        <v>8291</v>
      </c>
      <c r="D145" s="327" t="s">
        <v>8292</v>
      </c>
      <c r="E145" s="328" t="s">
        <v>7831</v>
      </c>
      <c r="F145" s="327" t="s">
        <v>8293</v>
      </c>
      <c r="G145" s="327" t="s">
        <v>8294</v>
      </c>
    </row>
    <row r="146" ht="30" customHeight="1" spans="1:7">
      <c r="A146" s="329"/>
      <c r="B146" s="325">
        <v>144</v>
      </c>
      <c r="C146" s="326" t="s">
        <v>8295</v>
      </c>
      <c r="D146" s="327" t="s">
        <v>8296</v>
      </c>
      <c r="E146" s="328" t="s">
        <v>7831</v>
      </c>
      <c r="F146" s="327" t="s">
        <v>8297</v>
      </c>
      <c r="G146" s="327" t="s">
        <v>8298</v>
      </c>
    </row>
    <row r="147" ht="30" customHeight="1" spans="1:7">
      <c r="A147" s="329"/>
      <c r="B147" s="325">
        <v>145</v>
      </c>
      <c r="C147" s="326" t="s">
        <v>8299</v>
      </c>
      <c r="D147" s="327" t="s">
        <v>8300</v>
      </c>
      <c r="E147" s="328" t="s">
        <v>7831</v>
      </c>
      <c r="F147" s="327" t="s">
        <v>8191</v>
      </c>
      <c r="G147" s="327" t="s">
        <v>8301</v>
      </c>
    </row>
    <row r="148" ht="30" customHeight="1" spans="1:7">
      <c r="A148" s="329"/>
      <c r="B148" s="325">
        <v>147</v>
      </c>
      <c r="C148" s="326" t="s">
        <v>8302</v>
      </c>
      <c r="D148" s="327" t="s">
        <v>8303</v>
      </c>
      <c r="E148" s="328" t="s">
        <v>7836</v>
      </c>
      <c r="F148" s="327" t="s">
        <v>8280</v>
      </c>
      <c r="G148" s="327" t="s">
        <v>8304</v>
      </c>
    </row>
    <row r="149" ht="30" customHeight="1" spans="1:7">
      <c r="A149" s="329"/>
      <c r="B149" s="325">
        <v>148</v>
      </c>
      <c r="C149" s="326" t="s">
        <v>8305</v>
      </c>
      <c r="D149" s="327" t="s">
        <v>8306</v>
      </c>
      <c r="E149" s="328" t="s">
        <v>2086</v>
      </c>
      <c r="F149" s="327" t="s">
        <v>1849</v>
      </c>
      <c r="G149" s="327" t="s">
        <v>8307</v>
      </c>
    </row>
    <row r="150" ht="30" customHeight="1" spans="1:7">
      <c r="A150" s="329"/>
      <c r="B150" s="325">
        <v>149</v>
      </c>
      <c r="C150" s="326" t="s">
        <v>8308</v>
      </c>
      <c r="D150" s="327" t="s">
        <v>8309</v>
      </c>
      <c r="E150" s="328" t="s">
        <v>7836</v>
      </c>
      <c r="F150" s="327" t="s">
        <v>8310</v>
      </c>
      <c r="G150" s="327" t="s">
        <v>8311</v>
      </c>
    </row>
    <row r="151" ht="30" customHeight="1" spans="1:7">
      <c r="A151" s="329"/>
      <c r="B151" s="325">
        <v>150</v>
      </c>
      <c r="C151" s="326" t="s">
        <v>8312</v>
      </c>
      <c r="D151" s="327" t="s">
        <v>8313</v>
      </c>
      <c r="E151" s="328" t="s">
        <v>2086</v>
      </c>
      <c r="F151" s="327" t="s">
        <v>8214</v>
      </c>
      <c r="G151" s="327" t="s">
        <v>8314</v>
      </c>
    </row>
    <row r="152" ht="30" customHeight="1" spans="1:7">
      <c r="A152" s="329"/>
      <c r="B152" s="325">
        <v>151</v>
      </c>
      <c r="C152" s="326" t="s">
        <v>8315</v>
      </c>
      <c r="D152" s="327" t="s">
        <v>8316</v>
      </c>
      <c r="E152" s="328" t="s">
        <v>7831</v>
      </c>
      <c r="F152" s="327" t="s">
        <v>8317</v>
      </c>
      <c r="G152" s="327" t="s">
        <v>8314</v>
      </c>
    </row>
    <row r="153" ht="30" customHeight="1" spans="1:7">
      <c r="A153" s="329"/>
      <c r="B153" s="325">
        <v>152</v>
      </c>
      <c r="C153" s="326" t="s">
        <v>8318</v>
      </c>
      <c r="D153" s="327" t="s">
        <v>8319</v>
      </c>
      <c r="E153" s="328" t="s">
        <v>7831</v>
      </c>
      <c r="F153" s="327" t="s">
        <v>8154</v>
      </c>
      <c r="G153" s="327" t="s">
        <v>8320</v>
      </c>
    </row>
    <row r="154" ht="30" customHeight="1" spans="1:7">
      <c r="A154" s="329"/>
      <c r="B154" s="325">
        <v>153</v>
      </c>
      <c r="C154" s="326" t="s">
        <v>8321</v>
      </c>
      <c r="D154" s="327" t="s">
        <v>8322</v>
      </c>
      <c r="E154" s="328" t="s">
        <v>2086</v>
      </c>
      <c r="F154" s="327" t="s">
        <v>8323</v>
      </c>
      <c r="G154" s="327" t="s">
        <v>8324</v>
      </c>
    </row>
    <row r="155" ht="30" customHeight="1" spans="1:7">
      <c r="A155" s="329"/>
      <c r="B155" s="325">
        <v>154</v>
      </c>
      <c r="C155" s="326" t="s">
        <v>8325</v>
      </c>
      <c r="D155" s="327" t="s">
        <v>8326</v>
      </c>
      <c r="E155" s="328" t="s">
        <v>7831</v>
      </c>
      <c r="F155" s="327" t="s">
        <v>8290</v>
      </c>
      <c r="G155" s="327" t="s">
        <v>8324</v>
      </c>
    </row>
    <row r="156" ht="30" customHeight="1" spans="1:7">
      <c r="A156" s="329"/>
      <c r="B156" s="325">
        <v>155</v>
      </c>
      <c r="C156" s="326" t="s">
        <v>8327</v>
      </c>
      <c r="D156" s="327" t="s">
        <v>8328</v>
      </c>
      <c r="E156" s="328" t="s">
        <v>7831</v>
      </c>
      <c r="F156" s="327" t="s">
        <v>8154</v>
      </c>
      <c r="G156" s="327" t="s">
        <v>8311</v>
      </c>
    </row>
    <row r="157" ht="30" customHeight="1" spans="1:7">
      <c r="A157" s="329"/>
      <c r="B157" s="325">
        <v>156</v>
      </c>
      <c r="C157" s="326" t="s">
        <v>8329</v>
      </c>
      <c r="D157" s="327" t="s">
        <v>8330</v>
      </c>
      <c r="E157" s="328" t="s">
        <v>2086</v>
      </c>
      <c r="F157" s="327" t="s">
        <v>8146</v>
      </c>
      <c r="G157" s="327" t="s">
        <v>8331</v>
      </c>
    </row>
    <row r="158" ht="30" customHeight="1" spans="1:7">
      <c r="A158" s="329"/>
      <c r="B158" s="325">
        <v>157</v>
      </c>
      <c r="C158" s="326" t="s">
        <v>8332</v>
      </c>
      <c r="D158" s="327" t="s">
        <v>8333</v>
      </c>
      <c r="E158" s="328" t="s">
        <v>7836</v>
      </c>
      <c r="F158" s="327" t="s">
        <v>8334</v>
      </c>
      <c r="G158" s="327" t="s">
        <v>8335</v>
      </c>
    </row>
    <row r="159" ht="30" customHeight="1" spans="1:7">
      <c r="A159" s="329"/>
      <c r="B159" s="325">
        <v>158</v>
      </c>
      <c r="C159" s="326" t="s">
        <v>8336</v>
      </c>
      <c r="D159" s="327" t="s">
        <v>8337</v>
      </c>
      <c r="E159" s="328" t="s">
        <v>7836</v>
      </c>
      <c r="F159" s="327" t="s">
        <v>8338</v>
      </c>
      <c r="G159" s="327" t="s">
        <v>8335</v>
      </c>
    </row>
    <row r="160" ht="30" customHeight="1" spans="1:7">
      <c r="A160" s="329"/>
      <c r="B160" s="325">
        <v>159</v>
      </c>
      <c r="C160" s="326" t="s">
        <v>8339</v>
      </c>
      <c r="D160" s="327" t="s">
        <v>8340</v>
      </c>
      <c r="E160" s="328" t="s">
        <v>7871</v>
      </c>
      <c r="F160" s="327" t="s">
        <v>8341</v>
      </c>
      <c r="G160" s="327" t="s">
        <v>8070</v>
      </c>
    </row>
    <row r="161" ht="30" customHeight="1" spans="1:7">
      <c r="A161" s="329"/>
      <c r="B161" s="325">
        <v>160</v>
      </c>
      <c r="C161" s="326" t="s">
        <v>8342</v>
      </c>
      <c r="D161" s="327" t="s">
        <v>8343</v>
      </c>
      <c r="E161" s="328" t="s">
        <v>7836</v>
      </c>
      <c r="F161" s="327" t="s">
        <v>8119</v>
      </c>
      <c r="G161" s="327" t="s">
        <v>8344</v>
      </c>
    </row>
    <row r="162" ht="30" customHeight="1" spans="1:7">
      <c r="A162" s="329"/>
      <c r="B162" s="325">
        <v>161</v>
      </c>
      <c r="C162" s="326" t="s">
        <v>8345</v>
      </c>
      <c r="D162" s="327" t="s">
        <v>8346</v>
      </c>
      <c r="E162" s="328" t="s">
        <v>7871</v>
      </c>
      <c r="F162" s="327" t="s">
        <v>8347</v>
      </c>
      <c r="G162" s="327" t="s">
        <v>8079</v>
      </c>
    </row>
    <row r="163" ht="30" customHeight="1" spans="1:7">
      <c r="A163" s="329"/>
      <c r="B163" s="325">
        <v>162</v>
      </c>
      <c r="C163" s="326" t="s">
        <v>8348</v>
      </c>
      <c r="D163" s="327" t="s">
        <v>8349</v>
      </c>
      <c r="E163" s="328" t="s">
        <v>7836</v>
      </c>
      <c r="F163" s="327" t="s">
        <v>8350</v>
      </c>
      <c r="G163" s="327" t="s">
        <v>8351</v>
      </c>
    </row>
    <row r="164" ht="30" customHeight="1" spans="1:7">
      <c r="A164" s="329"/>
      <c r="B164" s="325">
        <v>163</v>
      </c>
      <c r="C164" s="326" t="s">
        <v>8352</v>
      </c>
      <c r="D164" s="327" t="s">
        <v>8353</v>
      </c>
      <c r="E164" s="328" t="s">
        <v>7831</v>
      </c>
      <c r="F164" s="327" t="s">
        <v>8154</v>
      </c>
      <c r="G164" s="327" t="s">
        <v>8354</v>
      </c>
    </row>
    <row r="165" ht="30" customHeight="1" spans="1:7">
      <c r="A165" s="329"/>
      <c r="B165" s="325">
        <v>164</v>
      </c>
      <c r="C165" s="326" t="s">
        <v>8355</v>
      </c>
      <c r="D165" s="327" t="s">
        <v>8356</v>
      </c>
      <c r="E165" s="328" t="s">
        <v>7836</v>
      </c>
      <c r="F165" s="327" t="s">
        <v>8187</v>
      </c>
      <c r="G165" s="327" t="s">
        <v>8357</v>
      </c>
    </row>
    <row r="166" ht="30" customHeight="1" spans="1:7">
      <c r="A166" s="329"/>
      <c r="B166" s="325">
        <v>165</v>
      </c>
      <c r="C166" s="326" t="s">
        <v>8358</v>
      </c>
      <c r="D166" s="327" t="s">
        <v>8359</v>
      </c>
      <c r="E166" s="328" t="s">
        <v>2086</v>
      </c>
      <c r="F166" s="327" t="s">
        <v>8146</v>
      </c>
      <c r="G166" s="327" t="s">
        <v>8101</v>
      </c>
    </row>
    <row r="167" ht="30" customHeight="1" spans="1:7">
      <c r="A167" s="329"/>
      <c r="B167" s="325">
        <v>166</v>
      </c>
      <c r="C167" s="326" t="s">
        <v>8360</v>
      </c>
      <c r="D167" s="327" t="s">
        <v>8361</v>
      </c>
      <c r="E167" s="328" t="s">
        <v>2086</v>
      </c>
      <c r="F167" s="327" t="s">
        <v>8214</v>
      </c>
      <c r="G167" s="327" t="s">
        <v>8362</v>
      </c>
    </row>
    <row r="168" ht="30" customHeight="1" spans="1:7">
      <c r="A168" s="329"/>
      <c r="B168" s="325">
        <v>167</v>
      </c>
      <c r="C168" s="326" t="s">
        <v>8363</v>
      </c>
      <c r="D168" s="327" t="s">
        <v>8364</v>
      </c>
      <c r="E168" s="328" t="s">
        <v>7836</v>
      </c>
      <c r="F168" s="327" t="s">
        <v>8131</v>
      </c>
      <c r="G168" s="327" t="s">
        <v>8365</v>
      </c>
    </row>
    <row r="169" ht="30" customHeight="1" spans="1:7">
      <c r="A169" s="329"/>
      <c r="B169" s="325">
        <v>168</v>
      </c>
      <c r="C169" s="326" t="s">
        <v>8366</v>
      </c>
      <c r="D169" s="327" t="s">
        <v>8367</v>
      </c>
      <c r="E169" s="328" t="s">
        <v>7831</v>
      </c>
      <c r="F169" s="327" t="s">
        <v>8267</v>
      </c>
      <c r="G169" s="327" t="s">
        <v>8368</v>
      </c>
    </row>
    <row r="170" ht="30" customHeight="1" spans="1:7">
      <c r="A170" s="329"/>
      <c r="B170" s="325">
        <v>169</v>
      </c>
      <c r="C170" s="326" t="s">
        <v>8369</v>
      </c>
      <c r="D170" s="327" t="s">
        <v>8370</v>
      </c>
      <c r="E170" s="328" t="s">
        <v>7831</v>
      </c>
      <c r="F170" s="327" t="s">
        <v>8317</v>
      </c>
      <c r="G170" s="327" t="s">
        <v>8371</v>
      </c>
    </row>
    <row r="171" ht="30" customHeight="1" spans="1:7">
      <c r="A171" s="330" t="s">
        <v>8372</v>
      </c>
      <c r="B171" s="331">
        <v>170</v>
      </c>
      <c r="C171" s="332" t="s">
        <v>8373</v>
      </c>
      <c r="D171" s="333" t="s">
        <v>8374</v>
      </c>
      <c r="E171" s="334" t="s">
        <v>7831</v>
      </c>
      <c r="F171" s="333" t="s">
        <v>8375</v>
      </c>
      <c r="G171" s="333" t="s">
        <v>8376</v>
      </c>
    </row>
    <row r="172" ht="30" customHeight="1" spans="1:7">
      <c r="A172" s="335"/>
      <c r="B172" s="331">
        <v>171</v>
      </c>
      <c r="C172" s="332" t="s">
        <v>8377</v>
      </c>
      <c r="D172" s="333" t="s">
        <v>8378</v>
      </c>
      <c r="E172" s="334" t="s">
        <v>7831</v>
      </c>
      <c r="F172" s="333" t="s">
        <v>8379</v>
      </c>
      <c r="G172" s="333" t="s">
        <v>8380</v>
      </c>
    </row>
    <row r="173" ht="30" customHeight="1" spans="1:7">
      <c r="A173" s="335"/>
      <c r="B173" s="331">
        <v>172</v>
      </c>
      <c r="C173" s="332" t="s">
        <v>8381</v>
      </c>
      <c r="D173" s="333" t="s">
        <v>8382</v>
      </c>
      <c r="E173" s="334" t="s">
        <v>7871</v>
      </c>
      <c r="F173" s="333" t="s">
        <v>8383</v>
      </c>
      <c r="G173" s="332" t="s">
        <v>7828</v>
      </c>
    </row>
    <row r="174" ht="30" customHeight="1" spans="1:7">
      <c r="A174" s="335"/>
      <c r="B174" s="331">
        <v>173</v>
      </c>
      <c r="C174" s="332" t="s">
        <v>8384</v>
      </c>
      <c r="D174" s="333" t="s">
        <v>8385</v>
      </c>
      <c r="E174" s="334" t="s">
        <v>7831</v>
      </c>
      <c r="F174" s="333" t="s">
        <v>8386</v>
      </c>
      <c r="G174" s="332" t="s">
        <v>8387</v>
      </c>
    </row>
    <row r="175" ht="30" customHeight="1" spans="1:7">
      <c r="A175" s="335"/>
      <c r="B175" s="331">
        <v>174</v>
      </c>
      <c r="C175" s="332" t="s">
        <v>8388</v>
      </c>
      <c r="D175" s="333" t="s">
        <v>8389</v>
      </c>
      <c r="E175" s="334" t="s">
        <v>7831</v>
      </c>
      <c r="F175" s="333" t="s">
        <v>8375</v>
      </c>
      <c r="G175" s="332" t="s">
        <v>8390</v>
      </c>
    </row>
    <row r="176" ht="30" customHeight="1" spans="1:7">
      <c r="A176" s="335"/>
      <c r="B176" s="331">
        <v>175</v>
      </c>
      <c r="C176" s="332" t="s">
        <v>8391</v>
      </c>
      <c r="D176" s="333" t="s">
        <v>8392</v>
      </c>
      <c r="E176" s="334" t="s">
        <v>7831</v>
      </c>
      <c r="F176" s="333" t="s">
        <v>8375</v>
      </c>
      <c r="G176" s="332" t="s">
        <v>8390</v>
      </c>
    </row>
    <row r="177" ht="30" customHeight="1" spans="1:7">
      <c r="A177" s="335"/>
      <c r="B177" s="331">
        <v>176</v>
      </c>
      <c r="C177" s="332" t="s">
        <v>8393</v>
      </c>
      <c r="D177" s="333" t="s">
        <v>8394</v>
      </c>
      <c r="E177" s="334" t="s">
        <v>7836</v>
      </c>
      <c r="F177" s="333" t="s">
        <v>8395</v>
      </c>
      <c r="G177" s="332" t="s">
        <v>7850</v>
      </c>
    </row>
    <row r="178" ht="30" customHeight="1" spans="1:7">
      <c r="A178" s="335"/>
      <c r="B178" s="331">
        <v>177</v>
      </c>
      <c r="C178" s="332" t="s">
        <v>8396</v>
      </c>
      <c r="D178" s="333" t="s">
        <v>8397</v>
      </c>
      <c r="E178" s="334" t="s">
        <v>7836</v>
      </c>
      <c r="F178" s="333" t="s">
        <v>8398</v>
      </c>
      <c r="G178" s="332" t="s">
        <v>7850</v>
      </c>
    </row>
    <row r="179" ht="30" customHeight="1" spans="1:7">
      <c r="A179" s="335"/>
      <c r="B179" s="331">
        <v>178</v>
      </c>
      <c r="C179" s="332" t="s">
        <v>8399</v>
      </c>
      <c r="D179" s="333" t="s">
        <v>8400</v>
      </c>
      <c r="E179" s="334" t="s">
        <v>7871</v>
      </c>
      <c r="F179" s="333" t="s">
        <v>8401</v>
      </c>
      <c r="G179" s="333" t="s">
        <v>8070</v>
      </c>
    </row>
    <row r="180" ht="30" customHeight="1" spans="1:7">
      <c r="A180" s="335"/>
      <c r="B180" s="331">
        <v>179</v>
      </c>
      <c r="C180" s="332" t="s">
        <v>8402</v>
      </c>
      <c r="D180" s="333" t="s">
        <v>8403</v>
      </c>
      <c r="E180" s="334" t="s">
        <v>7871</v>
      </c>
      <c r="F180" s="333" t="s">
        <v>8404</v>
      </c>
      <c r="G180" s="333" t="s">
        <v>8079</v>
      </c>
    </row>
    <row r="181" ht="30" customHeight="1" spans="1:7">
      <c r="A181" s="335"/>
      <c r="B181" s="331">
        <v>180</v>
      </c>
      <c r="C181" s="332" t="s">
        <v>8405</v>
      </c>
      <c r="D181" s="333" t="s">
        <v>8406</v>
      </c>
      <c r="E181" s="334" t="s">
        <v>7871</v>
      </c>
      <c r="F181" s="333" t="s">
        <v>8407</v>
      </c>
      <c r="G181" s="333" t="s">
        <v>8408</v>
      </c>
    </row>
    <row r="182" ht="30" customHeight="1" spans="1:7">
      <c r="A182" s="335"/>
      <c r="B182" s="331">
        <v>181</v>
      </c>
      <c r="C182" s="332" t="s">
        <v>8409</v>
      </c>
      <c r="D182" s="333" t="s">
        <v>8410</v>
      </c>
      <c r="E182" s="334" t="s">
        <v>7871</v>
      </c>
      <c r="F182" s="333" t="s">
        <v>8411</v>
      </c>
      <c r="G182" s="333" t="s">
        <v>8412</v>
      </c>
    </row>
    <row r="183" ht="30" customHeight="1" spans="1:7">
      <c r="A183" s="335"/>
      <c r="B183" s="331">
        <v>182</v>
      </c>
      <c r="C183" s="332" t="s">
        <v>8413</v>
      </c>
      <c r="D183" s="333" t="s">
        <v>8414</v>
      </c>
      <c r="E183" s="334" t="s">
        <v>2086</v>
      </c>
      <c r="F183" s="333" t="s">
        <v>8415</v>
      </c>
      <c r="G183" s="333" t="s">
        <v>7880</v>
      </c>
    </row>
    <row r="184" ht="30" customHeight="1" spans="1:7">
      <c r="A184" s="335"/>
      <c r="B184" s="331">
        <v>183</v>
      </c>
      <c r="C184" s="332" t="s">
        <v>8416</v>
      </c>
      <c r="D184" s="333" t="s">
        <v>8417</v>
      </c>
      <c r="E184" s="334" t="s">
        <v>2086</v>
      </c>
      <c r="F184" s="333" t="s">
        <v>8418</v>
      </c>
      <c r="G184" s="333" t="s">
        <v>7880</v>
      </c>
    </row>
    <row r="185" ht="30" customHeight="1" spans="1:7">
      <c r="A185" s="335"/>
      <c r="B185" s="331">
        <v>184</v>
      </c>
      <c r="C185" s="332" t="s">
        <v>8419</v>
      </c>
      <c r="D185" s="333" t="s">
        <v>8420</v>
      </c>
      <c r="E185" s="334" t="s">
        <v>2086</v>
      </c>
      <c r="F185" s="333" t="s">
        <v>8421</v>
      </c>
      <c r="G185" s="333" t="s">
        <v>7880</v>
      </c>
    </row>
    <row r="186" ht="30" customHeight="1" spans="1:7">
      <c r="A186" s="335"/>
      <c r="B186" s="331">
        <v>185</v>
      </c>
      <c r="C186" s="332" t="s">
        <v>8422</v>
      </c>
      <c r="D186" s="333" t="s">
        <v>8423</v>
      </c>
      <c r="E186" s="334" t="s">
        <v>7831</v>
      </c>
      <c r="F186" s="333" t="s">
        <v>8386</v>
      </c>
      <c r="G186" s="333" t="s">
        <v>7880</v>
      </c>
    </row>
    <row r="187" ht="30" customHeight="1" spans="1:7">
      <c r="A187" s="335"/>
      <c r="B187" s="331">
        <v>186</v>
      </c>
      <c r="C187" s="332" t="s">
        <v>8424</v>
      </c>
      <c r="D187" s="333" t="s">
        <v>8425</v>
      </c>
      <c r="E187" s="334" t="s">
        <v>7836</v>
      </c>
      <c r="F187" s="333" t="s">
        <v>8395</v>
      </c>
      <c r="G187" s="333" t="s">
        <v>7880</v>
      </c>
    </row>
    <row r="188" ht="30" customHeight="1" spans="1:7">
      <c r="A188" s="335"/>
      <c r="B188" s="331">
        <v>187</v>
      </c>
      <c r="C188" s="332" t="s">
        <v>8426</v>
      </c>
      <c r="D188" s="333" t="s">
        <v>8427</v>
      </c>
      <c r="E188" s="334" t="s">
        <v>2086</v>
      </c>
      <c r="F188" s="333" t="s">
        <v>8415</v>
      </c>
      <c r="G188" s="333" t="s">
        <v>8428</v>
      </c>
    </row>
    <row r="189" ht="30" customHeight="1" spans="1:7">
      <c r="A189" s="335"/>
      <c r="B189" s="331">
        <v>188</v>
      </c>
      <c r="C189" s="332" t="s">
        <v>8429</v>
      </c>
      <c r="D189" s="333" t="s">
        <v>8430</v>
      </c>
      <c r="E189" s="334" t="s">
        <v>2086</v>
      </c>
      <c r="F189" s="333" t="s">
        <v>8418</v>
      </c>
      <c r="G189" s="333" t="s">
        <v>8431</v>
      </c>
    </row>
    <row r="190" ht="30" customHeight="1" spans="1:7">
      <c r="A190" s="335"/>
      <c r="B190" s="331">
        <v>189</v>
      </c>
      <c r="C190" s="332" t="s">
        <v>8432</v>
      </c>
      <c r="D190" s="332" t="s">
        <v>8433</v>
      </c>
      <c r="E190" s="334" t="s">
        <v>2086</v>
      </c>
      <c r="F190" s="332" t="s">
        <v>8421</v>
      </c>
      <c r="G190" s="333" t="s">
        <v>8434</v>
      </c>
    </row>
    <row r="191" ht="30" customHeight="1" spans="1:7">
      <c r="A191" s="335"/>
      <c r="B191" s="331">
        <v>190</v>
      </c>
      <c r="C191" s="332" t="s">
        <v>8435</v>
      </c>
      <c r="D191" s="332" t="s">
        <v>8436</v>
      </c>
      <c r="E191" s="334" t="s">
        <v>2086</v>
      </c>
      <c r="F191" s="332" t="s">
        <v>8421</v>
      </c>
      <c r="G191" s="333" t="s">
        <v>8437</v>
      </c>
    </row>
    <row r="192" ht="30" customHeight="1" spans="1:7">
      <c r="A192" s="335"/>
      <c r="B192" s="331">
        <v>191</v>
      </c>
      <c r="C192" s="332" t="s">
        <v>8438</v>
      </c>
      <c r="D192" s="332" t="s">
        <v>8439</v>
      </c>
      <c r="E192" s="334" t="s">
        <v>2086</v>
      </c>
      <c r="F192" s="332" t="s">
        <v>8440</v>
      </c>
      <c r="G192" s="333" t="s">
        <v>8441</v>
      </c>
    </row>
    <row r="193" ht="30" customHeight="1" spans="1:7">
      <c r="A193" s="335"/>
      <c r="B193" s="331">
        <v>192</v>
      </c>
      <c r="C193" s="332" t="s">
        <v>8442</v>
      </c>
      <c r="D193" s="333" t="s">
        <v>8443</v>
      </c>
      <c r="E193" s="334" t="s">
        <v>2086</v>
      </c>
      <c r="F193" s="333" t="s">
        <v>8415</v>
      </c>
      <c r="G193" s="333" t="s">
        <v>8437</v>
      </c>
    </row>
    <row r="194" ht="30" customHeight="1" spans="1:7">
      <c r="A194" s="335"/>
      <c r="B194" s="331">
        <v>193</v>
      </c>
      <c r="C194" s="332" t="s">
        <v>8444</v>
      </c>
      <c r="D194" s="333" t="s">
        <v>8445</v>
      </c>
      <c r="E194" s="334" t="s">
        <v>2086</v>
      </c>
      <c r="F194" s="333" t="s">
        <v>8418</v>
      </c>
      <c r="G194" s="333" t="s">
        <v>8446</v>
      </c>
    </row>
    <row r="195" ht="30" customHeight="1" spans="1:7">
      <c r="A195" s="335"/>
      <c r="B195" s="331">
        <v>194</v>
      </c>
      <c r="C195" s="332" t="s">
        <v>8447</v>
      </c>
      <c r="D195" s="333" t="s">
        <v>8448</v>
      </c>
      <c r="E195" s="334" t="s">
        <v>2086</v>
      </c>
      <c r="F195" s="333" t="s">
        <v>8415</v>
      </c>
      <c r="G195" s="333" t="s">
        <v>7898</v>
      </c>
    </row>
    <row r="196" ht="30" customHeight="1" spans="1:7">
      <c r="A196" s="335"/>
      <c r="B196" s="331">
        <v>195</v>
      </c>
      <c r="C196" s="332" t="s">
        <v>8449</v>
      </c>
      <c r="D196" s="333" t="s">
        <v>8450</v>
      </c>
      <c r="E196" s="334" t="s">
        <v>7831</v>
      </c>
      <c r="F196" s="333" t="s">
        <v>8451</v>
      </c>
      <c r="G196" s="333" t="s">
        <v>8452</v>
      </c>
    </row>
    <row r="197" ht="30" customHeight="1" spans="1:7">
      <c r="A197" s="335"/>
      <c r="B197" s="331">
        <v>196</v>
      </c>
      <c r="C197" s="332" t="s">
        <v>8453</v>
      </c>
      <c r="D197" s="332" t="s">
        <v>8454</v>
      </c>
      <c r="E197" s="334" t="s">
        <v>7831</v>
      </c>
      <c r="F197" s="332" t="s">
        <v>8455</v>
      </c>
      <c r="G197" s="333" t="s">
        <v>8456</v>
      </c>
    </row>
    <row r="198" ht="30" customHeight="1" spans="1:7">
      <c r="A198" s="335"/>
      <c r="B198" s="331">
        <v>197</v>
      </c>
      <c r="C198" s="332" t="s">
        <v>8457</v>
      </c>
      <c r="D198" s="333" t="s">
        <v>8458</v>
      </c>
      <c r="E198" s="334" t="s">
        <v>7836</v>
      </c>
      <c r="F198" s="333" t="s">
        <v>8459</v>
      </c>
      <c r="G198" s="333" t="s">
        <v>8460</v>
      </c>
    </row>
    <row r="199" ht="30" customHeight="1" spans="1:7">
      <c r="A199" s="335"/>
      <c r="B199" s="331">
        <v>198</v>
      </c>
      <c r="C199" s="332" t="s">
        <v>8461</v>
      </c>
      <c r="D199" s="333" t="s">
        <v>8462</v>
      </c>
      <c r="E199" s="334" t="s">
        <v>2086</v>
      </c>
      <c r="F199" s="333" t="s">
        <v>8415</v>
      </c>
      <c r="G199" s="333" t="s">
        <v>8463</v>
      </c>
    </row>
    <row r="200" ht="30" customHeight="1" spans="1:7">
      <c r="A200" s="335"/>
      <c r="B200" s="331">
        <v>199</v>
      </c>
      <c r="C200" s="332" t="s">
        <v>8464</v>
      </c>
      <c r="D200" s="333" t="s">
        <v>8465</v>
      </c>
      <c r="E200" s="334" t="s">
        <v>7831</v>
      </c>
      <c r="F200" s="333" t="s">
        <v>8386</v>
      </c>
      <c r="G200" s="333" t="s">
        <v>8452</v>
      </c>
    </row>
    <row r="201" ht="30" customHeight="1" spans="1:7">
      <c r="A201" s="335"/>
      <c r="B201" s="331">
        <v>200</v>
      </c>
      <c r="C201" s="332" t="s">
        <v>8466</v>
      </c>
      <c r="D201" s="333" t="s">
        <v>8467</v>
      </c>
      <c r="E201" s="334" t="s">
        <v>7836</v>
      </c>
      <c r="F201" s="333" t="s">
        <v>8395</v>
      </c>
      <c r="G201" s="333" t="s">
        <v>8166</v>
      </c>
    </row>
    <row r="202" ht="30" customHeight="1" spans="1:7">
      <c r="A202" s="335"/>
      <c r="B202" s="331">
        <v>201</v>
      </c>
      <c r="C202" s="332" t="s">
        <v>8468</v>
      </c>
      <c r="D202" s="332" t="s">
        <v>8469</v>
      </c>
      <c r="E202" s="334" t="s">
        <v>7831</v>
      </c>
      <c r="F202" s="332" t="s">
        <v>8455</v>
      </c>
      <c r="G202" s="333" t="s">
        <v>8470</v>
      </c>
    </row>
    <row r="203" ht="30" customHeight="1" spans="1:7">
      <c r="A203" s="335"/>
      <c r="B203" s="331">
        <v>202</v>
      </c>
      <c r="C203" s="332" t="s">
        <v>8471</v>
      </c>
      <c r="D203" s="332" t="s">
        <v>8472</v>
      </c>
      <c r="E203" s="334" t="s">
        <v>7831</v>
      </c>
      <c r="F203" s="332" t="s">
        <v>8473</v>
      </c>
      <c r="G203" s="333" t="s">
        <v>8474</v>
      </c>
    </row>
    <row r="204" ht="30" customHeight="1" spans="1:7">
      <c r="A204" s="335"/>
      <c r="B204" s="331">
        <v>203</v>
      </c>
      <c r="C204" s="332" t="s">
        <v>8475</v>
      </c>
      <c r="D204" s="333" t="s">
        <v>8476</v>
      </c>
      <c r="E204" s="334" t="s">
        <v>2086</v>
      </c>
      <c r="F204" s="333" t="s">
        <v>8415</v>
      </c>
      <c r="G204" s="333" t="s">
        <v>8477</v>
      </c>
    </row>
    <row r="205" ht="30" customHeight="1" spans="1:7">
      <c r="A205" s="335"/>
      <c r="B205" s="331">
        <v>204</v>
      </c>
      <c r="C205" s="332" t="s">
        <v>8478</v>
      </c>
      <c r="D205" s="333" t="s">
        <v>8479</v>
      </c>
      <c r="E205" s="334" t="s">
        <v>2086</v>
      </c>
      <c r="F205" s="333" t="s">
        <v>8480</v>
      </c>
      <c r="G205" s="333" t="s">
        <v>8481</v>
      </c>
    </row>
    <row r="206" ht="30" customHeight="1" spans="1:7">
      <c r="A206" s="335"/>
      <c r="B206" s="331">
        <v>205</v>
      </c>
      <c r="C206" s="332" t="s">
        <v>8482</v>
      </c>
      <c r="D206" s="333" t="s">
        <v>8483</v>
      </c>
      <c r="E206" s="334" t="s">
        <v>2086</v>
      </c>
      <c r="F206" s="333" t="s">
        <v>8480</v>
      </c>
      <c r="G206" s="333" t="s">
        <v>8484</v>
      </c>
    </row>
    <row r="207" ht="30" customHeight="1" spans="1:7">
      <c r="A207" s="335"/>
      <c r="B207" s="331">
        <v>206</v>
      </c>
      <c r="C207" s="332" t="s">
        <v>8485</v>
      </c>
      <c r="D207" s="332" t="s">
        <v>8486</v>
      </c>
      <c r="E207" s="334" t="s">
        <v>7836</v>
      </c>
      <c r="F207" s="332" t="s">
        <v>8487</v>
      </c>
      <c r="G207" s="333" t="s">
        <v>8488</v>
      </c>
    </row>
    <row r="208" ht="30" customHeight="1" spans="1:7">
      <c r="A208" s="335"/>
      <c r="B208" s="331">
        <v>207</v>
      </c>
      <c r="C208" s="332" t="s">
        <v>8489</v>
      </c>
      <c r="D208" s="332" t="s">
        <v>8490</v>
      </c>
      <c r="E208" s="334" t="s">
        <v>7831</v>
      </c>
      <c r="F208" s="332" t="s">
        <v>8386</v>
      </c>
      <c r="G208" s="333" t="s">
        <v>8491</v>
      </c>
    </row>
    <row r="209" ht="30" customHeight="1" spans="1:7">
      <c r="A209" s="335"/>
      <c r="B209" s="331">
        <v>208</v>
      </c>
      <c r="C209" s="332" t="s">
        <v>8492</v>
      </c>
      <c r="D209" s="332" t="s">
        <v>8493</v>
      </c>
      <c r="E209" s="334" t="s">
        <v>7836</v>
      </c>
      <c r="F209" s="332" t="s">
        <v>8494</v>
      </c>
      <c r="G209" s="333" t="s">
        <v>8495</v>
      </c>
    </row>
    <row r="210" ht="30" customHeight="1" spans="1:7">
      <c r="A210" s="335"/>
      <c r="B210" s="331">
        <v>209</v>
      </c>
      <c r="C210" s="332" t="s">
        <v>8496</v>
      </c>
      <c r="D210" s="332" t="s">
        <v>8497</v>
      </c>
      <c r="E210" s="334" t="s">
        <v>2086</v>
      </c>
      <c r="F210" s="332" t="s">
        <v>8498</v>
      </c>
      <c r="G210" s="333" t="s">
        <v>8499</v>
      </c>
    </row>
    <row r="211" ht="30" customHeight="1" spans="1:7">
      <c r="A211" s="335"/>
      <c r="B211" s="331">
        <v>210</v>
      </c>
      <c r="C211" s="332" t="s">
        <v>8500</v>
      </c>
      <c r="D211" s="332" t="s">
        <v>8501</v>
      </c>
      <c r="E211" s="334" t="s">
        <v>7831</v>
      </c>
      <c r="F211" s="332" t="s">
        <v>8502</v>
      </c>
      <c r="G211" s="333" t="s">
        <v>8503</v>
      </c>
    </row>
    <row r="212" ht="30" customHeight="1" spans="1:7">
      <c r="A212" s="335"/>
      <c r="B212" s="331">
        <v>211</v>
      </c>
      <c r="C212" s="332" t="s">
        <v>8504</v>
      </c>
      <c r="D212" s="333" t="s">
        <v>8505</v>
      </c>
      <c r="E212" s="334" t="s">
        <v>7836</v>
      </c>
      <c r="F212" s="333" t="s">
        <v>8506</v>
      </c>
      <c r="G212" s="333" t="s">
        <v>8507</v>
      </c>
    </row>
    <row r="213" ht="30" customHeight="1" spans="1:7">
      <c r="A213" s="335"/>
      <c r="B213" s="331">
        <v>212</v>
      </c>
      <c r="C213" s="332" t="s">
        <v>8508</v>
      </c>
      <c r="D213" s="332" t="s">
        <v>8509</v>
      </c>
      <c r="E213" s="334" t="s">
        <v>7831</v>
      </c>
      <c r="F213" s="332" t="s">
        <v>8510</v>
      </c>
      <c r="G213" s="333" t="s">
        <v>8511</v>
      </c>
    </row>
    <row r="214" ht="30" customHeight="1" spans="1:7">
      <c r="A214" s="335"/>
      <c r="B214" s="331">
        <v>213</v>
      </c>
      <c r="C214" s="332" t="s">
        <v>8512</v>
      </c>
      <c r="D214" s="332" t="s">
        <v>8513</v>
      </c>
      <c r="E214" s="334" t="s">
        <v>7836</v>
      </c>
      <c r="F214" s="332" t="s">
        <v>8395</v>
      </c>
      <c r="G214" s="333" t="s">
        <v>8514</v>
      </c>
    </row>
    <row r="215" ht="30" customHeight="1" spans="1:7">
      <c r="A215" s="335"/>
      <c r="B215" s="331">
        <v>214</v>
      </c>
      <c r="C215" s="332" t="s">
        <v>8515</v>
      </c>
      <c r="D215" s="332" t="s">
        <v>8516</v>
      </c>
      <c r="E215" s="334" t="s">
        <v>7831</v>
      </c>
      <c r="F215" s="332" t="s">
        <v>8386</v>
      </c>
      <c r="G215" s="333" t="s">
        <v>8517</v>
      </c>
    </row>
    <row r="216" ht="30" customHeight="1" spans="1:7">
      <c r="A216" s="335"/>
      <c r="B216" s="331">
        <v>215</v>
      </c>
      <c r="C216" s="332" t="s">
        <v>8518</v>
      </c>
      <c r="D216" s="332" t="s">
        <v>8519</v>
      </c>
      <c r="E216" s="334" t="s">
        <v>2086</v>
      </c>
      <c r="F216" s="332" t="s">
        <v>8520</v>
      </c>
      <c r="G216" s="333" t="s">
        <v>8521</v>
      </c>
    </row>
    <row r="217" ht="30" customHeight="1" spans="1:7">
      <c r="A217" s="335"/>
      <c r="B217" s="331">
        <v>216</v>
      </c>
      <c r="C217" s="332" t="s">
        <v>8522</v>
      </c>
      <c r="D217" s="332" t="s">
        <v>8523</v>
      </c>
      <c r="E217" s="334" t="s">
        <v>7836</v>
      </c>
      <c r="F217" s="332" t="s">
        <v>8487</v>
      </c>
      <c r="G217" s="333" t="s">
        <v>8524</v>
      </c>
    </row>
    <row r="218" ht="30" customHeight="1" spans="1:7">
      <c r="A218" s="335"/>
      <c r="B218" s="331">
        <v>217</v>
      </c>
      <c r="C218" s="332" t="s">
        <v>8525</v>
      </c>
      <c r="D218" s="332" t="s">
        <v>8526</v>
      </c>
      <c r="E218" s="334" t="s">
        <v>7831</v>
      </c>
      <c r="F218" s="332" t="s">
        <v>8386</v>
      </c>
      <c r="G218" s="333" t="s">
        <v>8527</v>
      </c>
    </row>
    <row r="219" ht="30" customHeight="1" spans="1:7">
      <c r="A219" s="335"/>
      <c r="B219" s="331">
        <v>218</v>
      </c>
      <c r="C219" s="332" t="s">
        <v>8528</v>
      </c>
      <c r="D219" s="332" t="s">
        <v>8529</v>
      </c>
      <c r="E219" s="334" t="s">
        <v>7831</v>
      </c>
      <c r="F219" s="332" t="s">
        <v>8510</v>
      </c>
      <c r="G219" s="333" t="s">
        <v>8530</v>
      </c>
    </row>
    <row r="220" ht="30" customHeight="1" spans="1:7">
      <c r="A220" s="335"/>
      <c r="B220" s="331">
        <v>219</v>
      </c>
      <c r="C220" s="332" t="s">
        <v>8531</v>
      </c>
      <c r="D220" s="332" t="s">
        <v>8532</v>
      </c>
      <c r="E220" s="334" t="s">
        <v>7871</v>
      </c>
      <c r="F220" s="332" t="s">
        <v>8533</v>
      </c>
      <c r="G220" s="333" t="s">
        <v>8534</v>
      </c>
    </row>
    <row r="221" ht="30" customHeight="1" spans="1:7">
      <c r="A221" s="335"/>
      <c r="B221" s="331">
        <v>220</v>
      </c>
      <c r="C221" s="332" t="s">
        <v>8535</v>
      </c>
      <c r="D221" s="332" t="s">
        <v>8536</v>
      </c>
      <c r="E221" s="334" t="s">
        <v>7836</v>
      </c>
      <c r="F221" s="332" t="s">
        <v>8537</v>
      </c>
      <c r="G221" s="333" t="s">
        <v>8281</v>
      </c>
    </row>
    <row r="222" ht="30" customHeight="1" spans="1:7">
      <c r="A222" s="335"/>
      <c r="B222" s="331">
        <v>221</v>
      </c>
      <c r="C222" s="332" t="s">
        <v>8538</v>
      </c>
      <c r="D222" s="332" t="s">
        <v>8539</v>
      </c>
      <c r="E222" s="334" t="s">
        <v>7831</v>
      </c>
      <c r="F222" s="332" t="s">
        <v>8540</v>
      </c>
      <c r="G222" s="333" t="s">
        <v>8022</v>
      </c>
    </row>
    <row r="223" ht="30" customHeight="1" spans="1:7">
      <c r="A223" s="335"/>
      <c r="B223" s="331">
        <v>222</v>
      </c>
      <c r="C223" s="332" t="s">
        <v>8541</v>
      </c>
      <c r="D223" s="333" t="s">
        <v>8542</v>
      </c>
      <c r="E223" s="334" t="s">
        <v>7871</v>
      </c>
      <c r="F223" s="333" t="s">
        <v>8543</v>
      </c>
      <c r="G223" s="333" t="s">
        <v>8025</v>
      </c>
    </row>
    <row r="224" ht="30" customHeight="1" spans="1:7">
      <c r="A224" s="335"/>
      <c r="B224" s="331">
        <v>223</v>
      </c>
      <c r="C224" s="332" t="s">
        <v>8544</v>
      </c>
      <c r="D224" s="332" t="s">
        <v>8545</v>
      </c>
      <c r="E224" s="334" t="s">
        <v>7836</v>
      </c>
      <c r="F224" s="332" t="s">
        <v>8395</v>
      </c>
      <c r="G224" s="333" t="s">
        <v>8019</v>
      </c>
    </row>
    <row r="225" ht="30" customHeight="1" spans="1:7">
      <c r="A225" s="335"/>
      <c r="B225" s="331">
        <v>224</v>
      </c>
      <c r="C225" s="332" t="s">
        <v>8546</v>
      </c>
      <c r="D225" s="332" t="s">
        <v>8547</v>
      </c>
      <c r="E225" s="334" t="s">
        <v>7836</v>
      </c>
      <c r="F225" s="332" t="s">
        <v>8548</v>
      </c>
      <c r="G225" s="333" t="s">
        <v>8028</v>
      </c>
    </row>
    <row r="226" ht="30" customHeight="1" spans="1:7">
      <c r="A226" s="335"/>
      <c r="B226" s="331">
        <v>225</v>
      </c>
      <c r="C226" s="332" t="s">
        <v>8549</v>
      </c>
      <c r="D226" s="332" t="s">
        <v>8550</v>
      </c>
      <c r="E226" s="334" t="s">
        <v>2086</v>
      </c>
      <c r="F226" s="332" t="s">
        <v>8421</v>
      </c>
      <c r="G226" s="333" t="s">
        <v>8551</v>
      </c>
    </row>
    <row r="227" ht="30" customHeight="1" spans="1:7">
      <c r="A227" s="335"/>
      <c r="B227" s="331">
        <v>226</v>
      </c>
      <c r="C227" s="332" t="s">
        <v>8552</v>
      </c>
      <c r="D227" s="332" t="s">
        <v>8553</v>
      </c>
      <c r="E227" s="334" t="s">
        <v>7831</v>
      </c>
      <c r="F227" s="332" t="s">
        <v>8554</v>
      </c>
      <c r="G227" s="333" t="s">
        <v>8555</v>
      </c>
    </row>
    <row r="228" ht="30" customHeight="1" spans="1:7">
      <c r="A228" s="335"/>
      <c r="B228" s="331">
        <v>227</v>
      </c>
      <c r="C228" s="332" t="s">
        <v>8556</v>
      </c>
      <c r="D228" s="332" t="s">
        <v>8557</v>
      </c>
      <c r="E228" s="334" t="s">
        <v>7836</v>
      </c>
      <c r="F228" s="332" t="s">
        <v>8395</v>
      </c>
      <c r="G228" s="333" t="s">
        <v>8558</v>
      </c>
    </row>
    <row r="229" ht="30" customHeight="1" spans="1:7">
      <c r="A229" s="335"/>
      <c r="B229" s="331">
        <v>228</v>
      </c>
      <c r="C229" s="332" t="s">
        <v>7594</v>
      </c>
      <c r="D229" s="332" t="s">
        <v>8559</v>
      </c>
      <c r="E229" s="334" t="s">
        <v>2086</v>
      </c>
      <c r="F229" s="332" t="s">
        <v>8560</v>
      </c>
      <c r="G229" s="333" t="s">
        <v>8307</v>
      </c>
    </row>
    <row r="230" ht="30" customHeight="1" spans="1:7">
      <c r="A230" s="335"/>
      <c r="B230" s="331">
        <v>229</v>
      </c>
      <c r="C230" s="332" t="s">
        <v>8561</v>
      </c>
      <c r="D230" s="332" t="s">
        <v>8562</v>
      </c>
      <c r="E230" s="334" t="s">
        <v>2086</v>
      </c>
      <c r="F230" s="332" t="s">
        <v>8421</v>
      </c>
      <c r="G230" s="333" t="s">
        <v>8307</v>
      </c>
    </row>
    <row r="231" ht="30" customHeight="1" spans="1:7">
      <c r="A231" s="335"/>
      <c r="B231" s="331">
        <v>230</v>
      </c>
      <c r="C231" s="332" t="s">
        <v>8563</v>
      </c>
      <c r="D231" s="332" t="s">
        <v>8564</v>
      </c>
      <c r="E231" s="334" t="s">
        <v>2086</v>
      </c>
      <c r="F231" s="332" t="s">
        <v>8418</v>
      </c>
      <c r="G231" s="333" t="s">
        <v>8307</v>
      </c>
    </row>
    <row r="232" ht="30" customHeight="1" spans="1:7">
      <c r="A232" s="335"/>
      <c r="B232" s="331">
        <v>231</v>
      </c>
      <c r="C232" s="332" t="s">
        <v>8565</v>
      </c>
      <c r="D232" s="332" t="s">
        <v>8566</v>
      </c>
      <c r="E232" s="334" t="s">
        <v>2086</v>
      </c>
      <c r="F232" s="332" t="s">
        <v>8418</v>
      </c>
      <c r="G232" s="333" t="s">
        <v>8301</v>
      </c>
    </row>
    <row r="233" ht="30" customHeight="1" spans="1:7">
      <c r="A233" s="335"/>
      <c r="B233" s="331">
        <v>232</v>
      </c>
      <c r="C233" s="332" t="s">
        <v>8567</v>
      </c>
      <c r="D233" s="332" t="s">
        <v>8568</v>
      </c>
      <c r="E233" s="334" t="s">
        <v>2086</v>
      </c>
      <c r="F233" s="332" t="s">
        <v>8418</v>
      </c>
      <c r="G233" s="333" t="s">
        <v>8301</v>
      </c>
    </row>
    <row r="234" ht="30" customHeight="1" spans="1:7">
      <c r="A234" s="335"/>
      <c r="B234" s="331">
        <v>233</v>
      </c>
      <c r="C234" s="332" t="s">
        <v>8569</v>
      </c>
      <c r="D234" s="333" t="s">
        <v>8570</v>
      </c>
      <c r="E234" s="334" t="s">
        <v>2086</v>
      </c>
      <c r="F234" s="333" t="s">
        <v>8480</v>
      </c>
      <c r="G234" s="333" t="s">
        <v>8301</v>
      </c>
    </row>
    <row r="235" ht="30" customHeight="1" spans="1:7">
      <c r="A235" s="335"/>
      <c r="B235" s="331">
        <v>234</v>
      </c>
      <c r="C235" s="332" t="s">
        <v>8571</v>
      </c>
      <c r="D235" s="333" t="s">
        <v>8572</v>
      </c>
      <c r="E235" s="334" t="s">
        <v>2086</v>
      </c>
      <c r="F235" s="333" t="s">
        <v>8480</v>
      </c>
      <c r="G235" s="333" t="s">
        <v>8301</v>
      </c>
    </row>
    <row r="236" ht="30" customHeight="1" spans="1:7">
      <c r="A236" s="335"/>
      <c r="B236" s="331">
        <v>235</v>
      </c>
      <c r="C236" s="332" t="s">
        <v>8573</v>
      </c>
      <c r="D236" s="332" t="s">
        <v>8574</v>
      </c>
      <c r="E236" s="334" t="s">
        <v>2086</v>
      </c>
      <c r="F236" s="332" t="s">
        <v>8575</v>
      </c>
      <c r="G236" s="333" t="s">
        <v>8301</v>
      </c>
    </row>
    <row r="237" ht="30" customHeight="1" spans="1:7">
      <c r="A237" s="335"/>
      <c r="B237" s="331">
        <v>236</v>
      </c>
      <c r="C237" s="332" t="s">
        <v>8576</v>
      </c>
      <c r="D237" s="332" t="s">
        <v>8577</v>
      </c>
      <c r="E237" s="334" t="s">
        <v>7836</v>
      </c>
      <c r="F237" s="332" t="s">
        <v>8578</v>
      </c>
      <c r="G237" s="333" t="s">
        <v>8579</v>
      </c>
    </row>
    <row r="238" ht="30" customHeight="1" spans="1:7">
      <c r="A238" s="335"/>
      <c r="B238" s="331">
        <v>237</v>
      </c>
      <c r="C238" s="332" t="s">
        <v>8580</v>
      </c>
      <c r="D238" s="332" t="s">
        <v>8581</v>
      </c>
      <c r="E238" s="334" t="s">
        <v>7836</v>
      </c>
      <c r="F238" s="332" t="s">
        <v>8582</v>
      </c>
      <c r="G238" s="333" t="s">
        <v>8579</v>
      </c>
    </row>
    <row r="239" ht="30" customHeight="1" spans="1:7">
      <c r="A239" s="335"/>
      <c r="B239" s="331">
        <v>238</v>
      </c>
      <c r="C239" s="332" t="s">
        <v>8583</v>
      </c>
      <c r="D239" s="332" t="s">
        <v>8584</v>
      </c>
      <c r="E239" s="334" t="s">
        <v>7831</v>
      </c>
      <c r="F239" s="332" t="s">
        <v>8379</v>
      </c>
      <c r="G239" s="333" t="s">
        <v>8585</v>
      </c>
    </row>
    <row r="240" ht="30" customHeight="1" spans="1:7">
      <c r="A240" s="335"/>
      <c r="B240" s="331">
        <v>239</v>
      </c>
      <c r="C240" s="332" t="s">
        <v>8586</v>
      </c>
      <c r="D240" s="332" t="s">
        <v>8587</v>
      </c>
      <c r="E240" s="334" t="s">
        <v>7836</v>
      </c>
      <c r="F240" s="332" t="s">
        <v>8554</v>
      </c>
      <c r="G240" s="333" t="s">
        <v>8588</v>
      </c>
    </row>
    <row r="241" ht="30" customHeight="1" spans="1:7">
      <c r="A241" s="335"/>
      <c r="B241" s="331">
        <v>240</v>
      </c>
      <c r="C241" s="332" t="s">
        <v>8589</v>
      </c>
      <c r="D241" s="332" t="s">
        <v>8590</v>
      </c>
      <c r="E241" s="334" t="s">
        <v>7836</v>
      </c>
      <c r="F241" s="332" t="s">
        <v>8578</v>
      </c>
      <c r="G241" s="333" t="s">
        <v>8591</v>
      </c>
    </row>
    <row r="242" ht="30" customHeight="1" spans="1:7">
      <c r="A242" s="335"/>
      <c r="B242" s="331">
        <v>241</v>
      </c>
      <c r="C242" s="332" t="s">
        <v>8592</v>
      </c>
      <c r="D242" s="332" t="s">
        <v>8593</v>
      </c>
      <c r="E242" s="334" t="s">
        <v>7871</v>
      </c>
      <c r="F242" s="332" t="s">
        <v>8594</v>
      </c>
      <c r="G242" s="333" t="s">
        <v>8595</v>
      </c>
    </row>
    <row r="243" ht="30" customHeight="1" spans="1:7">
      <c r="A243" s="335"/>
      <c r="B243" s="331">
        <v>242</v>
      </c>
      <c r="C243" s="332" t="s">
        <v>8596</v>
      </c>
      <c r="D243" s="332" t="s">
        <v>8597</v>
      </c>
      <c r="E243" s="334" t="s">
        <v>7831</v>
      </c>
      <c r="F243" s="332" t="s">
        <v>8455</v>
      </c>
      <c r="G243" s="333" t="s">
        <v>8598</v>
      </c>
    </row>
    <row r="244" ht="30" customHeight="1" spans="1:7">
      <c r="A244" s="335"/>
      <c r="B244" s="331">
        <v>243</v>
      </c>
      <c r="C244" s="332" t="s">
        <v>8599</v>
      </c>
      <c r="D244" s="332" t="s">
        <v>8600</v>
      </c>
      <c r="E244" s="334" t="s">
        <v>7836</v>
      </c>
      <c r="F244" s="332" t="s">
        <v>8601</v>
      </c>
      <c r="G244" s="333" t="s">
        <v>8602</v>
      </c>
    </row>
    <row r="245" ht="30" customHeight="1" spans="1:7">
      <c r="A245" s="335"/>
      <c r="B245" s="331">
        <v>244</v>
      </c>
      <c r="C245" s="332" t="s">
        <v>8603</v>
      </c>
      <c r="D245" s="333" t="s">
        <v>8604</v>
      </c>
      <c r="E245" s="334" t="s">
        <v>7831</v>
      </c>
      <c r="F245" s="333" t="s">
        <v>8451</v>
      </c>
      <c r="G245" s="333" t="s">
        <v>8605</v>
      </c>
    </row>
    <row r="246" ht="30" customHeight="1" spans="1:7">
      <c r="A246" s="335"/>
      <c r="B246" s="331">
        <v>245</v>
      </c>
      <c r="C246" s="332" t="s">
        <v>8606</v>
      </c>
      <c r="D246" s="332" t="s">
        <v>8607</v>
      </c>
      <c r="E246" s="334" t="s">
        <v>7836</v>
      </c>
      <c r="F246" s="332" t="s">
        <v>8608</v>
      </c>
      <c r="G246" s="333" t="s">
        <v>8609</v>
      </c>
    </row>
    <row r="247" ht="30" customHeight="1" spans="1:7">
      <c r="A247" s="335"/>
      <c r="B247" s="331">
        <v>246</v>
      </c>
      <c r="C247" s="332" t="s">
        <v>8610</v>
      </c>
      <c r="D247" s="332" t="s">
        <v>8611</v>
      </c>
      <c r="E247" s="334" t="s">
        <v>7836</v>
      </c>
      <c r="F247" s="332" t="s">
        <v>8612</v>
      </c>
      <c r="G247" s="333" t="s">
        <v>8613</v>
      </c>
    </row>
    <row r="248" ht="30" customHeight="1" spans="1:7">
      <c r="A248" s="335"/>
      <c r="B248" s="331">
        <v>247</v>
      </c>
      <c r="C248" s="332" t="s">
        <v>8614</v>
      </c>
      <c r="D248" s="332" t="s">
        <v>8615</v>
      </c>
      <c r="E248" s="334" t="s">
        <v>7836</v>
      </c>
      <c r="F248" s="332" t="s">
        <v>8601</v>
      </c>
      <c r="G248" s="333" t="s">
        <v>8616</v>
      </c>
    </row>
  </sheetData>
  <mergeCells count="4">
    <mergeCell ref="A1:G1"/>
    <mergeCell ref="A3:A89"/>
    <mergeCell ref="A90:A170"/>
    <mergeCell ref="A171:A248"/>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8"/>
  <sheetViews>
    <sheetView zoomScale="130" zoomScaleNormal="130" workbookViewId="0">
      <pane ySplit="2" topLeftCell="A3" activePane="bottomLeft" state="frozen"/>
      <selection/>
      <selection pane="bottomLeft" activeCell="J3" sqref="J3"/>
    </sheetView>
  </sheetViews>
  <sheetFormatPr defaultColWidth="9" defaultRowHeight="13.5"/>
  <cols>
    <col min="1" max="1" width="8.00833333333333" customWidth="1"/>
    <col min="2" max="2" width="9.13333333333333" customWidth="1"/>
    <col min="3" max="3" width="21.2916666666667" customWidth="1"/>
    <col min="4" max="4" width="7.70833333333333" customWidth="1"/>
    <col min="5" max="5" width="57.0583333333333" customWidth="1"/>
    <col min="6" max="6" width="35" customWidth="1"/>
    <col min="7" max="7" width="21.075" customWidth="1"/>
    <col min="8" max="8" width="51.1916666666667" customWidth="1"/>
    <col min="9" max="9" width="22.0166666666667" customWidth="1"/>
  </cols>
  <sheetData>
    <row r="1" ht="50" customHeight="1" spans="1:9">
      <c r="A1" s="291" t="s">
        <v>8617</v>
      </c>
      <c r="B1" s="291"/>
      <c r="C1" s="291"/>
      <c r="D1" s="291"/>
      <c r="E1" s="291"/>
      <c r="F1" s="291"/>
      <c r="G1" s="291"/>
      <c r="H1" s="291"/>
      <c r="I1" s="291"/>
    </row>
    <row r="2" ht="40" customHeight="1" spans="1:9">
      <c r="A2" s="292" t="s">
        <v>453</v>
      </c>
      <c r="B2" s="293" t="s">
        <v>563</v>
      </c>
      <c r="C2" s="293"/>
      <c r="D2" s="294" t="s">
        <v>153</v>
      </c>
      <c r="E2" s="294"/>
      <c r="F2" s="294" t="s">
        <v>8618</v>
      </c>
      <c r="G2" s="294" t="s">
        <v>8619</v>
      </c>
      <c r="H2" s="294" t="s">
        <v>8620</v>
      </c>
      <c r="I2" s="304" t="s">
        <v>7823</v>
      </c>
    </row>
    <row r="3" ht="30" customHeight="1" spans="1:9">
      <c r="A3" s="295">
        <v>1</v>
      </c>
      <c r="B3" s="296" t="str">
        <f>_xlfn.DISPIMG("ID_5F4BF97353424A2EB787454F91AA14F5",1)</f>
        <v>=DISPIMG("ID_5F4BF97353424A2EB787454F91AA14F5",1)</v>
      </c>
      <c r="C3" s="297" t="s">
        <v>8621</v>
      </c>
      <c r="D3" s="298" t="s">
        <v>8622</v>
      </c>
      <c r="E3" s="299" t="s">
        <v>8623</v>
      </c>
      <c r="F3" s="300" t="s">
        <v>8624</v>
      </c>
      <c r="G3" s="300" t="s">
        <v>8625</v>
      </c>
      <c r="H3" s="300" t="s">
        <v>8626</v>
      </c>
      <c r="I3" s="305" t="s">
        <v>8627</v>
      </c>
    </row>
    <row r="4" ht="30" customHeight="1" spans="1:9">
      <c r="A4" s="295"/>
      <c r="B4" s="296"/>
      <c r="C4" s="297"/>
      <c r="D4" s="301" t="s">
        <v>8628</v>
      </c>
      <c r="E4" s="302" t="s">
        <v>8629</v>
      </c>
      <c r="F4" s="303"/>
      <c r="G4" s="303"/>
      <c r="H4" s="303"/>
      <c r="I4" s="305"/>
    </row>
    <row r="5" ht="30" customHeight="1" spans="1:9">
      <c r="A5" s="295">
        <v>2</v>
      </c>
      <c r="B5" s="296" t="str">
        <f>_xlfn.DISPIMG("ID_3256CD982CC94D4784C198731BD4E1AF",1)</f>
        <v>=DISPIMG("ID_3256CD982CC94D4784C198731BD4E1AF",1)</v>
      </c>
      <c r="C5" s="297" t="s">
        <v>8630</v>
      </c>
      <c r="D5" s="298" t="s">
        <v>8622</v>
      </c>
      <c r="E5" s="299" t="s">
        <v>8631</v>
      </c>
      <c r="F5" s="300" t="s">
        <v>8632</v>
      </c>
      <c r="G5" s="300" t="s">
        <v>8633</v>
      </c>
      <c r="H5" s="300" t="s">
        <v>8634</v>
      </c>
      <c r="I5" s="305" t="s">
        <v>8635</v>
      </c>
    </row>
    <row r="6" ht="30" customHeight="1" spans="1:9">
      <c r="A6" s="295"/>
      <c r="B6" s="296"/>
      <c r="C6" s="297"/>
      <c r="D6" s="301" t="s">
        <v>8628</v>
      </c>
      <c r="E6" s="302" t="s">
        <v>8636</v>
      </c>
      <c r="F6" s="303"/>
      <c r="G6" s="303"/>
      <c r="H6" s="303"/>
      <c r="I6" s="305"/>
    </row>
    <row r="7" ht="30" customHeight="1" spans="1:9">
      <c r="A7" s="295">
        <v>3</v>
      </c>
      <c r="B7" s="296" t="str">
        <f>_xlfn.DISPIMG("ID_8D5C3998E92A4D24B64AACE1ECE2F5F9",1)</f>
        <v>=DISPIMG("ID_8D5C3998E92A4D24B64AACE1ECE2F5F9",1)</v>
      </c>
      <c r="C7" s="297" t="s">
        <v>8637</v>
      </c>
      <c r="D7" s="298" t="s">
        <v>8622</v>
      </c>
      <c r="E7" s="299" t="s">
        <v>8638</v>
      </c>
      <c r="F7" s="300" t="s">
        <v>8639</v>
      </c>
      <c r="G7" s="300" t="s">
        <v>8640</v>
      </c>
      <c r="H7" s="300" t="s">
        <v>8641</v>
      </c>
      <c r="I7" s="305" t="s">
        <v>8642</v>
      </c>
    </row>
    <row r="8" ht="30" customHeight="1" spans="1:9">
      <c r="A8" s="295"/>
      <c r="B8" s="296"/>
      <c r="C8" s="297"/>
      <c r="D8" s="301" t="s">
        <v>8628</v>
      </c>
      <c r="E8" s="302" t="s">
        <v>8643</v>
      </c>
      <c r="F8" s="303"/>
      <c r="G8" s="303"/>
      <c r="H8" s="303"/>
      <c r="I8" s="305"/>
    </row>
    <row r="9" ht="40" customHeight="1" spans="1:9">
      <c r="A9" s="295">
        <v>4</v>
      </c>
      <c r="B9" s="296" t="str">
        <f>_xlfn.DISPIMG("ID_081E27E065BE4404AE96AE47E154DA41",1)</f>
        <v>=DISPIMG("ID_081E27E065BE4404AE96AE47E154DA41",1)</v>
      </c>
      <c r="C9" s="297" t="s">
        <v>8644</v>
      </c>
      <c r="D9" s="298" t="s">
        <v>8622</v>
      </c>
      <c r="E9" s="299" t="s">
        <v>8645</v>
      </c>
      <c r="F9" s="300" t="s">
        <v>8646</v>
      </c>
      <c r="G9" s="300" t="s">
        <v>8647</v>
      </c>
      <c r="H9" s="300" t="s">
        <v>8648</v>
      </c>
      <c r="I9" s="305" t="s">
        <v>8649</v>
      </c>
    </row>
    <row r="10" ht="40" customHeight="1" spans="1:9">
      <c r="A10" s="295"/>
      <c r="B10" s="296"/>
      <c r="C10" s="297"/>
      <c r="D10" s="301" t="s">
        <v>8628</v>
      </c>
      <c r="E10" s="302" t="s">
        <v>8650</v>
      </c>
      <c r="F10" s="303"/>
      <c r="G10" s="303"/>
      <c r="H10" s="303"/>
      <c r="I10" s="305"/>
    </row>
    <row r="11" ht="30" customHeight="1" spans="1:9">
      <c r="A11" s="295">
        <v>5</v>
      </c>
      <c r="B11" s="296" t="str">
        <f>_xlfn.DISPIMG("ID_BDBB644FF3D246B98F5E5A720C7ED45C",1)</f>
        <v>=DISPIMG("ID_BDBB644FF3D246B98F5E5A720C7ED45C",1)</v>
      </c>
      <c r="C11" s="297" t="s">
        <v>8651</v>
      </c>
      <c r="D11" s="298" t="s">
        <v>8622</v>
      </c>
      <c r="E11" s="299" t="s">
        <v>8652</v>
      </c>
      <c r="F11" s="300" t="s">
        <v>8653</v>
      </c>
      <c r="G11" s="300" t="s">
        <v>8654</v>
      </c>
      <c r="H11" s="300" t="s">
        <v>8655</v>
      </c>
      <c r="I11" s="305" t="s">
        <v>8656</v>
      </c>
    </row>
    <row r="12" ht="30" customHeight="1" spans="1:9">
      <c r="A12" s="295"/>
      <c r="B12" s="296"/>
      <c r="C12" s="297"/>
      <c r="D12" s="301" t="s">
        <v>8628</v>
      </c>
      <c r="E12" s="302" t="s">
        <v>8657</v>
      </c>
      <c r="F12" s="303"/>
      <c r="G12" s="303"/>
      <c r="H12" s="303"/>
      <c r="I12" s="305"/>
    </row>
    <row r="13" ht="30" customHeight="1" spans="1:9">
      <c r="A13" s="295">
        <v>6</v>
      </c>
      <c r="B13" s="296" t="str">
        <f>_xlfn.DISPIMG("ID_CD62CE45392F438191C4B6492B5C239C",1)</f>
        <v>=DISPIMG("ID_CD62CE45392F438191C4B6492B5C239C",1)</v>
      </c>
      <c r="C13" s="297" t="s">
        <v>8658</v>
      </c>
      <c r="D13" s="298" t="s">
        <v>8622</v>
      </c>
      <c r="E13" s="299" t="s">
        <v>8659</v>
      </c>
      <c r="F13" s="300" t="s">
        <v>8660</v>
      </c>
      <c r="G13" s="300" t="s">
        <v>8661</v>
      </c>
      <c r="H13" s="303" t="s">
        <v>8662</v>
      </c>
      <c r="I13" s="306" t="s">
        <v>8663</v>
      </c>
    </row>
    <row r="14" ht="30" customHeight="1" spans="1:9">
      <c r="A14" s="295"/>
      <c r="B14" s="296"/>
      <c r="C14" s="297"/>
      <c r="D14" s="301" t="s">
        <v>8628</v>
      </c>
      <c r="E14" s="302" t="s">
        <v>8664</v>
      </c>
      <c r="F14" s="303"/>
      <c r="G14" s="303"/>
      <c r="H14" s="303"/>
      <c r="I14" s="305"/>
    </row>
    <row r="15" ht="30" customHeight="1" spans="1:9">
      <c r="A15" s="295">
        <v>7</v>
      </c>
      <c r="B15" s="296" t="str">
        <f>_xlfn.DISPIMG("ID_4B41C74088644B189FC17854CA6F8C61",1)</f>
        <v>=DISPIMG("ID_4B41C74088644B189FC17854CA6F8C61",1)</v>
      </c>
      <c r="C15" s="297" t="s">
        <v>8665</v>
      </c>
      <c r="D15" s="298" t="s">
        <v>8622</v>
      </c>
      <c r="E15" s="299" t="s">
        <v>8666</v>
      </c>
      <c r="F15" s="300" t="s">
        <v>8667</v>
      </c>
      <c r="G15" s="300" t="s">
        <v>8661</v>
      </c>
      <c r="H15" s="303" t="s">
        <v>8668</v>
      </c>
      <c r="I15" s="306" t="s">
        <v>8669</v>
      </c>
    </row>
    <row r="16" ht="30" customHeight="1" spans="1:9">
      <c r="A16" s="295"/>
      <c r="B16" s="296"/>
      <c r="C16" s="297"/>
      <c r="D16" s="301" t="s">
        <v>8628</v>
      </c>
      <c r="E16" s="302" t="s">
        <v>8670</v>
      </c>
      <c r="F16" s="303"/>
      <c r="G16" s="303"/>
      <c r="H16" s="303"/>
      <c r="I16" s="305"/>
    </row>
    <row r="17" ht="30" customHeight="1" spans="1:9">
      <c r="A17" s="295">
        <v>8</v>
      </c>
      <c r="B17" s="296" t="str">
        <f>_xlfn.DISPIMG("ID_9D31BE17C67B4F27AAD76C5F868F89C1",1)</f>
        <v>=DISPIMG("ID_9D31BE17C67B4F27AAD76C5F868F89C1",1)</v>
      </c>
      <c r="C17" s="297" t="s">
        <v>8671</v>
      </c>
      <c r="D17" s="298" t="s">
        <v>8622</v>
      </c>
      <c r="E17" s="299" t="s">
        <v>8672</v>
      </c>
      <c r="F17" s="300" t="s">
        <v>8673</v>
      </c>
      <c r="G17" s="300" t="s">
        <v>8661</v>
      </c>
      <c r="H17" s="303" t="s">
        <v>8674</v>
      </c>
      <c r="I17" s="305" t="s">
        <v>8675</v>
      </c>
    </row>
    <row r="18" ht="30" customHeight="1" spans="1:9">
      <c r="A18" s="295"/>
      <c r="B18" s="296"/>
      <c r="C18" s="297"/>
      <c r="D18" s="301" t="s">
        <v>8628</v>
      </c>
      <c r="E18" s="302" t="s">
        <v>8676</v>
      </c>
      <c r="F18" s="303"/>
      <c r="G18" s="303"/>
      <c r="H18" s="303"/>
      <c r="I18" s="305"/>
    </row>
    <row r="19" ht="30" customHeight="1" spans="1:9">
      <c r="A19" s="295">
        <v>9</v>
      </c>
      <c r="B19" s="296" t="str">
        <f>_xlfn.DISPIMG("ID_03A5FCB1D7F04C9F8A48E1DD412D004A",1)</f>
        <v>=DISPIMG("ID_03A5FCB1D7F04C9F8A48E1DD412D004A",1)</v>
      </c>
      <c r="C19" s="297" t="s">
        <v>8677</v>
      </c>
      <c r="D19" s="298" t="s">
        <v>8622</v>
      </c>
      <c r="E19" s="299" t="s">
        <v>8678</v>
      </c>
      <c r="F19" s="300" t="s">
        <v>8679</v>
      </c>
      <c r="G19" s="300" t="s">
        <v>8680</v>
      </c>
      <c r="H19" s="303" t="s">
        <v>8681</v>
      </c>
      <c r="I19" s="305" t="s">
        <v>8682</v>
      </c>
    </row>
    <row r="20" ht="30" customHeight="1" spans="1:9">
      <c r="A20" s="295"/>
      <c r="B20" s="296"/>
      <c r="C20" s="297"/>
      <c r="D20" s="301" t="s">
        <v>8628</v>
      </c>
      <c r="E20" s="302" t="s">
        <v>8683</v>
      </c>
      <c r="F20" s="303"/>
      <c r="G20" s="303"/>
      <c r="H20" s="303"/>
      <c r="I20" s="305"/>
    </row>
    <row r="21" ht="40" customHeight="1" spans="1:9">
      <c r="A21" s="295">
        <v>10</v>
      </c>
      <c r="B21" s="296" t="str">
        <f>_xlfn.DISPIMG("ID_93F6FD8457BB47359D5DCF6212D22A27",1)</f>
        <v>=DISPIMG("ID_93F6FD8457BB47359D5DCF6212D22A27",1)</v>
      </c>
      <c r="C21" s="297" t="s">
        <v>8684</v>
      </c>
      <c r="D21" s="298" t="s">
        <v>8622</v>
      </c>
      <c r="E21" s="299" t="s">
        <v>8685</v>
      </c>
      <c r="F21" s="300" t="s">
        <v>8686</v>
      </c>
      <c r="G21" s="300" t="s">
        <v>8687</v>
      </c>
      <c r="H21" s="300" t="s">
        <v>8688</v>
      </c>
      <c r="I21" s="305" t="s">
        <v>8689</v>
      </c>
    </row>
    <row r="22" ht="40" customHeight="1" spans="1:9">
      <c r="A22" s="295"/>
      <c r="B22" s="296"/>
      <c r="C22" s="297"/>
      <c r="D22" s="301" t="s">
        <v>8628</v>
      </c>
      <c r="E22" s="302" t="s">
        <v>8690</v>
      </c>
      <c r="F22" s="303"/>
      <c r="G22" s="303"/>
      <c r="H22" s="303"/>
      <c r="I22" s="305"/>
    </row>
    <row r="23" ht="40" customHeight="1" spans="1:9">
      <c r="A23" s="295">
        <v>11</v>
      </c>
      <c r="B23" s="296" t="str">
        <f>_xlfn.DISPIMG("ID_967E1AC70D9F4A2E972F0D4CA83FE2D6",1)</f>
        <v>=DISPIMG("ID_967E1AC70D9F4A2E972F0D4CA83FE2D6",1)</v>
      </c>
      <c r="C23" s="297" t="s">
        <v>8691</v>
      </c>
      <c r="D23" s="298" t="s">
        <v>8622</v>
      </c>
      <c r="E23" s="299" t="s">
        <v>8692</v>
      </c>
      <c r="F23" s="300" t="s">
        <v>8693</v>
      </c>
      <c r="G23" s="300" t="s">
        <v>8694</v>
      </c>
      <c r="H23" s="300" t="s">
        <v>8695</v>
      </c>
      <c r="I23" s="305" t="s">
        <v>8696</v>
      </c>
    </row>
    <row r="24" ht="40" customHeight="1" spans="1:9">
      <c r="A24" s="295"/>
      <c r="B24" s="296"/>
      <c r="C24" s="297"/>
      <c r="D24" s="301" t="s">
        <v>8628</v>
      </c>
      <c r="E24" s="302" t="s">
        <v>8697</v>
      </c>
      <c r="F24" s="303"/>
      <c r="G24" s="303"/>
      <c r="H24" s="303"/>
      <c r="I24" s="305"/>
    </row>
    <row r="25" ht="30" customHeight="1" spans="1:9">
      <c r="A25" s="295">
        <v>12</v>
      </c>
      <c r="B25" s="296" t="str">
        <f>_xlfn.DISPIMG("ID_7D8EF7D327A041959873A57A4A7E3843",1)</f>
        <v>=DISPIMG("ID_7D8EF7D327A041959873A57A4A7E3843",1)</v>
      </c>
      <c r="C25" s="297" t="s">
        <v>8698</v>
      </c>
      <c r="D25" s="298" t="s">
        <v>8622</v>
      </c>
      <c r="E25" s="299" t="s">
        <v>8699</v>
      </c>
      <c r="F25" s="300" t="s">
        <v>8700</v>
      </c>
      <c r="G25" s="300" t="s">
        <v>8661</v>
      </c>
      <c r="H25" s="300" t="s">
        <v>8701</v>
      </c>
      <c r="I25" s="305" t="s">
        <v>8702</v>
      </c>
    </row>
    <row r="26" ht="30" customHeight="1" spans="1:9">
      <c r="A26" s="295"/>
      <c r="B26" s="296"/>
      <c r="C26" s="297"/>
      <c r="D26" s="301" t="s">
        <v>8628</v>
      </c>
      <c r="E26" s="302" t="s">
        <v>8703</v>
      </c>
      <c r="F26" s="303"/>
      <c r="G26" s="303"/>
      <c r="H26" s="303"/>
      <c r="I26" s="305"/>
    </row>
    <row r="27" ht="40" customHeight="1" spans="1:9">
      <c r="A27" s="295">
        <v>13</v>
      </c>
      <c r="B27" s="296" t="str">
        <f>_xlfn.DISPIMG("ID_E4E5500CEE374512882F955F85ED056E",1)</f>
        <v>=DISPIMG("ID_E4E5500CEE374512882F955F85ED056E",1)</v>
      </c>
      <c r="C27" s="297" t="s">
        <v>8704</v>
      </c>
      <c r="D27" s="298" t="s">
        <v>8622</v>
      </c>
      <c r="E27" s="299" t="s">
        <v>8705</v>
      </c>
      <c r="F27" s="300" t="s">
        <v>8706</v>
      </c>
      <c r="G27" s="300" t="s">
        <v>8661</v>
      </c>
      <c r="H27" s="300" t="s">
        <v>8707</v>
      </c>
      <c r="I27" s="306" t="s">
        <v>8708</v>
      </c>
    </row>
    <row r="28" ht="40" customHeight="1" spans="1:9">
      <c r="A28" s="295"/>
      <c r="B28" s="296"/>
      <c r="C28" s="297"/>
      <c r="D28" s="301" t="s">
        <v>8628</v>
      </c>
      <c r="E28" s="302" t="s">
        <v>8709</v>
      </c>
      <c r="F28" s="303"/>
      <c r="G28" s="303"/>
      <c r="H28" s="303"/>
      <c r="I28" s="305"/>
    </row>
    <row r="29" ht="30" customHeight="1" spans="1:9">
      <c r="A29" s="295">
        <v>14</v>
      </c>
      <c r="B29" s="296" t="str">
        <f>_xlfn.DISPIMG("ID_F0A6FBF93DD64155AF7EDE2D9EAB40B1",1)</f>
        <v>=DISPIMG("ID_F0A6FBF93DD64155AF7EDE2D9EAB40B1",1)</v>
      </c>
      <c r="C29" s="297" t="s">
        <v>8710</v>
      </c>
      <c r="D29" s="298" t="s">
        <v>8622</v>
      </c>
      <c r="E29" s="299" t="s">
        <v>8711</v>
      </c>
      <c r="F29" s="300" t="s">
        <v>8712</v>
      </c>
      <c r="G29" s="300" t="s">
        <v>8713</v>
      </c>
      <c r="H29" s="303" t="s">
        <v>8714</v>
      </c>
      <c r="I29" s="306" t="s">
        <v>8715</v>
      </c>
    </row>
    <row r="30" ht="30" customHeight="1" spans="1:9">
      <c r="A30" s="295"/>
      <c r="B30" s="296"/>
      <c r="C30" s="297"/>
      <c r="D30" s="301" t="s">
        <v>8628</v>
      </c>
      <c r="E30" s="302" t="s">
        <v>8716</v>
      </c>
      <c r="F30" s="303"/>
      <c r="G30" s="303"/>
      <c r="H30" s="303"/>
      <c r="I30" s="305"/>
    </row>
    <row r="31" ht="30" customHeight="1" spans="1:9">
      <c r="A31" s="295">
        <v>15</v>
      </c>
      <c r="B31" s="296" t="str">
        <f>_xlfn.DISPIMG("ID_F9A7BD4F294A46039454E02E435E2928",1)</f>
        <v>=DISPIMG("ID_F9A7BD4F294A46039454E02E435E2928",1)</v>
      </c>
      <c r="C31" s="297" t="s">
        <v>8717</v>
      </c>
      <c r="D31" s="298" t="s">
        <v>8622</v>
      </c>
      <c r="E31" s="299" t="s">
        <v>8718</v>
      </c>
      <c r="F31" s="300" t="s">
        <v>8719</v>
      </c>
      <c r="G31" s="300" t="s">
        <v>8720</v>
      </c>
      <c r="H31" s="300" t="s">
        <v>8721</v>
      </c>
      <c r="I31" s="305" t="s">
        <v>8722</v>
      </c>
    </row>
    <row r="32" ht="30" customHeight="1" spans="1:9">
      <c r="A32" s="295"/>
      <c r="B32" s="296"/>
      <c r="C32" s="297"/>
      <c r="D32" s="301" t="s">
        <v>8628</v>
      </c>
      <c r="E32" s="302" t="s">
        <v>8723</v>
      </c>
      <c r="F32" s="303"/>
      <c r="G32" s="300"/>
      <c r="H32" s="303"/>
      <c r="I32" s="305"/>
    </row>
    <row r="33" ht="50" customHeight="1" spans="1:9">
      <c r="A33" s="295">
        <v>16</v>
      </c>
      <c r="B33" s="296" t="str">
        <f>_xlfn.DISPIMG("ID_BBB43CA3E44645FEA8AF807A9AF1E561",1)</f>
        <v>=DISPIMG("ID_BBB43CA3E44645FEA8AF807A9AF1E561",1)</v>
      </c>
      <c r="C33" s="297" t="s">
        <v>8724</v>
      </c>
      <c r="D33" s="298" t="s">
        <v>8622</v>
      </c>
      <c r="E33" s="299" t="s">
        <v>8725</v>
      </c>
      <c r="F33" s="300" t="s">
        <v>8726</v>
      </c>
      <c r="G33" s="300" t="s">
        <v>8727</v>
      </c>
      <c r="H33" s="300" t="s">
        <v>8728</v>
      </c>
      <c r="I33" s="305" t="s">
        <v>8729</v>
      </c>
    </row>
    <row r="34" ht="50" customHeight="1" spans="1:9">
      <c r="A34" s="295"/>
      <c r="B34" s="296"/>
      <c r="C34" s="297"/>
      <c r="D34" s="301" t="s">
        <v>8628</v>
      </c>
      <c r="E34" s="302" t="s">
        <v>8730</v>
      </c>
      <c r="F34" s="303"/>
      <c r="G34" s="303"/>
      <c r="H34" s="303"/>
      <c r="I34" s="305"/>
    </row>
    <row r="35" ht="30" customHeight="1" spans="1:9">
      <c r="A35" s="295">
        <v>17</v>
      </c>
      <c r="B35" s="296" t="str">
        <f>_xlfn.DISPIMG("ID_1750997F19A74527805C7E2CD40677AE",1)</f>
        <v>=DISPIMG("ID_1750997F19A74527805C7E2CD40677AE",1)</v>
      </c>
      <c r="C35" s="297" t="s">
        <v>8731</v>
      </c>
      <c r="D35" s="298" t="s">
        <v>8622</v>
      </c>
      <c r="E35" s="299" t="s">
        <v>8732</v>
      </c>
      <c r="F35" s="300" t="s">
        <v>8733</v>
      </c>
      <c r="G35" s="300" t="s">
        <v>8734</v>
      </c>
      <c r="H35" s="300" t="s">
        <v>8735</v>
      </c>
      <c r="I35" s="305" t="s">
        <v>8736</v>
      </c>
    </row>
    <row r="36" ht="30" customHeight="1" spans="1:9">
      <c r="A36" s="295"/>
      <c r="B36" s="296"/>
      <c r="C36" s="297"/>
      <c r="D36" s="301" t="s">
        <v>8628</v>
      </c>
      <c r="E36" s="302" t="s">
        <v>8737</v>
      </c>
      <c r="F36" s="303"/>
      <c r="G36" s="303"/>
      <c r="H36" s="303"/>
      <c r="I36" s="305"/>
    </row>
    <row r="37" ht="30" customHeight="1" spans="1:9">
      <c r="A37" s="295">
        <v>18</v>
      </c>
      <c r="B37" s="296" t="str">
        <f>_xlfn.DISPIMG("ID_60D304A4D69E46CAB6C9E94441B03E20",1)</f>
        <v>=DISPIMG("ID_60D304A4D69E46CAB6C9E94441B03E20",1)</v>
      </c>
      <c r="C37" s="297" t="s">
        <v>8738</v>
      </c>
      <c r="D37" s="298" t="s">
        <v>8622</v>
      </c>
      <c r="E37" s="299" t="s">
        <v>8739</v>
      </c>
      <c r="F37" s="300" t="s">
        <v>8740</v>
      </c>
      <c r="G37" s="300" t="s">
        <v>8741</v>
      </c>
      <c r="H37" s="300" t="s">
        <v>8742</v>
      </c>
      <c r="I37" s="305" t="s">
        <v>8743</v>
      </c>
    </row>
    <row r="38" ht="30" customHeight="1" spans="1:9">
      <c r="A38" s="295"/>
      <c r="B38" s="296"/>
      <c r="C38" s="297"/>
      <c r="D38" s="301" t="s">
        <v>8628</v>
      </c>
      <c r="E38" s="302" t="s">
        <v>8744</v>
      </c>
      <c r="F38" s="303"/>
      <c r="G38" s="303"/>
      <c r="H38" s="303"/>
      <c r="I38" s="305"/>
    </row>
    <row r="39" ht="30" customHeight="1" spans="1:9">
      <c r="A39" s="295">
        <v>19</v>
      </c>
      <c r="B39" s="296" t="str">
        <f>_xlfn.DISPIMG("ID_AD61AFD9660F486C82D3802370239925",1)</f>
        <v>=DISPIMG("ID_AD61AFD9660F486C82D3802370239925",1)</v>
      </c>
      <c r="C39" s="297" t="s">
        <v>8745</v>
      </c>
      <c r="D39" s="298" t="s">
        <v>8622</v>
      </c>
      <c r="E39" s="299" t="s">
        <v>8746</v>
      </c>
      <c r="F39" s="300" t="s">
        <v>8747</v>
      </c>
      <c r="G39" s="300" t="s">
        <v>8748</v>
      </c>
      <c r="H39" s="303" t="s">
        <v>8749</v>
      </c>
      <c r="I39" s="305" t="s">
        <v>8750</v>
      </c>
    </row>
    <row r="40" ht="30" customHeight="1" spans="1:9">
      <c r="A40" s="295"/>
      <c r="B40" s="296"/>
      <c r="C40" s="297"/>
      <c r="D40" s="301" t="s">
        <v>8628</v>
      </c>
      <c r="E40" s="302" t="s">
        <v>8751</v>
      </c>
      <c r="F40" s="303"/>
      <c r="G40" s="303"/>
      <c r="H40" s="303"/>
      <c r="I40" s="305"/>
    </row>
    <row r="41" ht="30" customHeight="1" spans="1:9">
      <c r="A41" s="295">
        <v>20</v>
      </c>
      <c r="B41" s="296" t="str">
        <f>_xlfn.DISPIMG("ID_322926A5ECFA43C5BAF6DEEEBCE2C17B",1)</f>
        <v>=DISPIMG("ID_322926A5ECFA43C5BAF6DEEEBCE2C17B",1)</v>
      </c>
      <c r="C41" s="297" t="s">
        <v>8752</v>
      </c>
      <c r="D41" s="298" t="s">
        <v>8622</v>
      </c>
      <c r="E41" s="299" t="s">
        <v>8753</v>
      </c>
      <c r="F41" s="300" t="s">
        <v>8754</v>
      </c>
      <c r="G41" s="300" t="s">
        <v>8755</v>
      </c>
      <c r="H41" s="300" t="s">
        <v>8756</v>
      </c>
      <c r="I41" s="305" t="s">
        <v>8757</v>
      </c>
    </row>
    <row r="42" ht="30" customHeight="1" spans="1:9">
      <c r="A42" s="295"/>
      <c r="B42" s="296"/>
      <c r="C42" s="297"/>
      <c r="D42" s="301" t="s">
        <v>8628</v>
      </c>
      <c r="E42" s="302" t="s">
        <v>8758</v>
      </c>
      <c r="F42" s="303"/>
      <c r="G42" s="303"/>
      <c r="H42" s="303"/>
      <c r="I42" s="305"/>
    </row>
    <row r="43" ht="30" customHeight="1" spans="1:9">
      <c r="A43" s="295">
        <v>21</v>
      </c>
      <c r="B43" s="296" t="str">
        <f>_xlfn.DISPIMG("ID_4F5A47E6D0024B128E6B4575F275DF22",1)</f>
        <v>=DISPIMG("ID_4F5A47E6D0024B128E6B4575F275DF22",1)</v>
      </c>
      <c r="C43" s="297" t="s">
        <v>8759</v>
      </c>
      <c r="D43" s="298" t="s">
        <v>8622</v>
      </c>
      <c r="E43" s="299" t="s">
        <v>8760</v>
      </c>
      <c r="F43" s="300" t="s">
        <v>8761</v>
      </c>
      <c r="G43" s="300" t="s">
        <v>8661</v>
      </c>
      <c r="H43" s="300" t="s">
        <v>8762</v>
      </c>
      <c r="I43" s="305" t="s">
        <v>8763</v>
      </c>
    </row>
    <row r="44" ht="30" customHeight="1" spans="1:9">
      <c r="A44" s="295"/>
      <c r="B44" s="296"/>
      <c r="C44" s="297"/>
      <c r="D44" s="301" t="s">
        <v>8628</v>
      </c>
      <c r="E44" s="302" t="s">
        <v>8764</v>
      </c>
      <c r="F44" s="303"/>
      <c r="G44" s="303"/>
      <c r="H44" s="303"/>
      <c r="I44" s="305"/>
    </row>
    <row r="45" ht="30" customHeight="1" spans="1:9">
      <c r="A45" s="295">
        <v>22</v>
      </c>
      <c r="B45" s="296" t="str">
        <f>_xlfn.DISPIMG("ID_F300174AA86F4BE3A0AFDBF6C100D842",1)</f>
        <v>=DISPIMG("ID_F300174AA86F4BE3A0AFDBF6C100D842",1)</v>
      </c>
      <c r="C45" s="297" t="s">
        <v>8765</v>
      </c>
      <c r="D45" s="298" t="s">
        <v>8622</v>
      </c>
      <c r="E45" s="299" t="s">
        <v>8766</v>
      </c>
      <c r="F45" s="300" t="s">
        <v>8767</v>
      </c>
      <c r="G45" s="300" t="s">
        <v>8661</v>
      </c>
      <c r="H45" s="303" t="s">
        <v>8768</v>
      </c>
      <c r="I45" s="305" t="s">
        <v>8769</v>
      </c>
    </row>
    <row r="46" ht="30" customHeight="1" spans="1:9">
      <c r="A46" s="295"/>
      <c r="B46" s="296"/>
      <c r="C46" s="297"/>
      <c r="D46" s="301" t="s">
        <v>8628</v>
      </c>
      <c r="E46" s="302" t="s">
        <v>8770</v>
      </c>
      <c r="F46" s="303"/>
      <c r="G46" s="303"/>
      <c r="H46" s="303"/>
      <c r="I46" s="305"/>
    </row>
    <row r="47" ht="30" customHeight="1" spans="1:9">
      <c r="A47" s="295">
        <v>23</v>
      </c>
      <c r="B47" s="296" t="str">
        <f>_xlfn.DISPIMG("ID_14D72ABC4C2D4F26BC9D85B4B3D271FB",1)</f>
        <v>=DISPIMG("ID_14D72ABC4C2D4F26BC9D85B4B3D271FB",1)</v>
      </c>
      <c r="C47" s="297" t="s">
        <v>8771</v>
      </c>
      <c r="D47" s="298" t="s">
        <v>8622</v>
      </c>
      <c r="E47" s="299" t="s">
        <v>8772</v>
      </c>
      <c r="F47" s="300" t="s">
        <v>8773</v>
      </c>
      <c r="G47" s="300" t="s">
        <v>8661</v>
      </c>
      <c r="H47" s="300" t="s">
        <v>8774</v>
      </c>
      <c r="I47" s="305" t="s">
        <v>8775</v>
      </c>
    </row>
    <row r="48" ht="30" customHeight="1" spans="1:9">
      <c r="A48" s="295"/>
      <c r="B48" s="296"/>
      <c r="C48" s="297"/>
      <c r="D48" s="301" t="s">
        <v>8628</v>
      </c>
      <c r="E48" s="302" t="s">
        <v>8776</v>
      </c>
      <c r="F48" s="303"/>
      <c r="G48" s="303"/>
      <c r="H48" s="303"/>
      <c r="I48" s="305"/>
    </row>
    <row r="49" ht="30" customHeight="1" spans="1:9">
      <c r="A49" s="295">
        <v>24</v>
      </c>
      <c r="B49" s="296" t="str">
        <f>_xlfn.DISPIMG("ID_972CBE5D32634155B9A346DA8029D88A",1)</f>
        <v>=DISPIMG("ID_972CBE5D32634155B9A346DA8029D88A",1)</v>
      </c>
      <c r="C49" s="297" t="s">
        <v>8777</v>
      </c>
      <c r="D49" s="298" t="s">
        <v>8622</v>
      </c>
      <c r="E49" s="299" t="s">
        <v>8778</v>
      </c>
      <c r="F49" s="300" t="s">
        <v>8779</v>
      </c>
      <c r="G49" s="300" t="s">
        <v>8780</v>
      </c>
      <c r="H49" s="303" t="s">
        <v>8781</v>
      </c>
      <c r="I49" s="305" t="s">
        <v>8782</v>
      </c>
    </row>
    <row r="50" ht="30" customHeight="1" spans="1:9">
      <c r="A50" s="295"/>
      <c r="B50" s="296"/>
      <c r="C50" s="297"/>
      <c r="D50" s="301" t="s">
        <v>8628</v>
      </c>
      <c r="E50" s="302" t="s">
        <v>8783</v>
      </c>
      <c r="F50" s="303"/>
      <c r="G50" s="303"/>
      <c r="H50" s="303"/>
      <c r="I50" s="305"/>
    </row>
    <row r="51" ht="30" customHeight="1" spans="1:9">
      <c r="A51" s="295">
        <v>25</v>
      </c>
      <c r="B51" s="296" t="str">
        <f>_xlfn.DISPIMG("ID_3E24069952C146E5BA8E7E24E398FF0A",1)</f>
        <v>=DISPIMG("ID_3E24069952C146E5BA8E7E24E398FF0A",1)</v>
      </c>
      <c r="C51" s="297" t="s">
        <v>8784</v>
      </c>
      <c r="D51" s="298" t="s">
        <v>8622</v>
      </c>
      <c r="E51" s="299" t="s">
        <v>8785</v>
      </c>
      <c r="F51" s="300" t="s">
        <v>8786</v>
      </c>
      <c r="G51" s="300" t="s">
        <v>8787</v>
      </c>
      <c r="H51" s="303" t="s">
        <v>8788</v>
      </c>
      <c r="I51" s="305" t="s">
        <v>8789</v>
      </c>
    </row>
    <row r="52" ht="30" customHeight="1" spans="1:9">
      <c r="A52" s="295"/>
      <c r="B52" s="296"/>
      <c r="C52" s="297"/>
      <c r="D52" s="301" t="s">
        <v>8628</v>
      </c>
      <c r="E52" s="302" t="s">
        <v>8790</v>
      </c>
      <c r="F52" s="303"/>
      <c r="G52" s="303"/>
      <c r="H52" s="303"/>
      <c r="I52" s="305"/>
    </row>
    <row r="53" ht="30" customHeight="1" spans="1:9">
      <c r="A53" s="295">
        <v>26</v>
      </c>
      <c r="B53" s="296" t="str">
        <f>_xlfn.DISPIMG("ID_DBCB71A04236487B93E244979579C8CC",1)</f>
        <v>=DISPIMG("ID_DBCB71A04236487B93E244979579C8CC",1)</v>
      </c>
      <c r="C53" s="297" t="s">
        <v>8791</v>
      </c>
      <c r="D53" s="298" t="s">
        <v>8622</v>
      </c>
      <c r="E53" s="299" t="s">
        <v>8792</v>
      </c>
      <c r="F53" s="300" t="s">
        <v>8793</v>
      </c>
      <c r="G53" s="300" t="s">
        <v>8794</v>
      </c>
      <c r="H53" s="300" t="s">
        <v>8795</v>
      </c>
      <c r="I53" s="305" t="s">
        <v>8796</v>
      </c>
    </row>
    <row r="54" ht="30" customHeight="1" spans="1:9">
      <c r="A54" s="295"/>
      <c r="B54" s="296"/>
      <c r="C54" s="297"/>
      <c r="D54" s="301" t="s">
        <v>8628</v>
      </c>
      <c r="E54" s="302" t="s">
        <v>8797</v>
      </c>
      <c r="F54" s="303"/>
      <c r="G54" s="303"/>
      <c r="H54" s="303"/>
      <c r="I54" s="305"/>
    </row>
    <row r="55" ht="30" customHeight="1" spans="1:9">
      <c r="A55" s="295">
        <v>27</v>
      </c>
      <c r="B55" s="296" t="str">
        <f>_xlfn.DISPIMG("ID_2AC388E441C941D8979D4A6C00F0D26F",1)</f>
        <v>=DISPIMG("ID_2AC388E441C941D8979D4A6C00F0D26F",1)</v>
      </c>
      <c r="C55" s="297" t="s">
        <v>8798</v>
      </c>
      <c r="D55" s="298" t="s">
        <v>8622</v>
      </c>
      <c r="E55" s="299" t="s">
        <v>8799</v>
      </c>
      <c r="F55" s="300" t="s">
        <v>8800</v>
      </c>
      <c r="G55" s="300" t="s">
        <v>8661</v>
      </c>
      <c r="H55" s="303" t="s">
        <v>8801</v>
      </c>
      <c r="I55" s="305" t="s">
        <v>8802</v>
      </c>
    </row>
    <row r="56" ht="30" customHeight="1" spans="1:9">
      <c r="A56" s="295"/>
      <c r="B56" s="296"/>
      <c r="C56" s="297"/>
      <c r="D56" s="301" t="s">
        <v>8628</v>
      </c>
      <c r="E56" s="302" t="s">
        <v>8803</v>
      </c>
      <c r="F56" s="303"/>
      <c r="G56" s="303"/>
      <c r="H56" s="303"/>
      <c r="I56" s="305"/>
    </row>
    <row r="57" ht="30" customHeight="1" spans="1:9">
      <c r="A57" s="295">
        <v>28</v>
      </c>
      <c r="B57" s="296" t="str">
        <f>_xlfn.DISPIMG("ID_32C5F6C179E44EFCA886B17937BAA8D1",1)</f>
        <v>=DISPIMG("ID_32C5F6C179E44EFCA886B17937BAA8D1",1)</v>
      </c>
      <c r="C57" s="297" t="s">
        <v>8804</v>
      </c>
      <c r="D57" s="298" t="s">
        <v>8622</v>
      </c>
      <c r="E57" s="299" t="s">
        <v>8805</v>
      </c>
      <c r="F57" s="300" t="s">
        <v>8806</v>
      </c>
      <c r="G57" s="300" t="s">
        <v>8807</v>
      </c>
      <c r="H57" s="300" t="s">
        <v>8808</v>
      </c>
      <c r="I57" s="305" t="s">
        <v>8809</v>
      </c>
    </row>
    <row r="58" ht="30" customHeight="1" spans="1:9">
      <c r="A58" s="295"/>
      <c r="B58" s="296"/>
      <c r="C58" s="297"/>
      <c r="D58" s="301" t="s">
        <v>8628</v>
      </c>
      <c r="E58" s="302" t="s">
        <v>8810</v>
      </c>
      <c r="F58" s="303"/>
      <c r="G58" s="303"/>
      <c r="H58" s="303"/>
      <c r="I58" s="305"/>
    </row>
    <row r="59" ht="30" customHeight="1" spans="1:9">
      <c r="A59" s="295">
        <v>29</v>
      </c>
      <c r="B59" s="296" t="str">
        <f>_xlfn.DISPIMG("ID_782925F0211B45C98317D7E18B068E3C",1)</f>
        <v>=DISPIMG("ID_782925F0211B45C98317D7E18B068E3C",1)</v>
      </c>
      <c r="C59" s="297" t="s">
        <v>8811</v>
      </c>
      <c r="D59" s="298" t="s">
        <v>8622</v>
      </c>
      <c r="E59" s="299" t="s">
        <v>8812</v>
      </c>
      <c r="F59" s="300" t="s">
        <v>8813</v>
      </c>
      <c r="G59" s="300" t="s">
        <v>8661</v>
      </c>
      <c r="H59" s="300" t="s">
        <v>8814</v>
      </c>
      <c r="I59" s="305" t="s">
        <v>8815</v>
      </c>
    </row>
    <row r="60" ht="30" customHeight="1" spans="1:9">
      <c r="A60" s="295"/>
      <c r="B60" s="296"/>
      <c r="C60" s="297"/>
      <c r="D60" s="301" t="s">
        <v>8628</v>
      </c>
      <c r="E60" s="302" t="s">
        <v>8816</v>
      </c>
      <c r="F60" s="303"/>
      <c r="G60" s="303"/>
      <c r="H60" s="303"/>
      <c r="I60" s="305"/>
    </row>
    <row r="61" ht="30" customHeight="1" spans="1:9">
      <c r="A61" s="295">
        <v>30</v>
      </c>
      <c r="B61" s="296" t="str">
        <f>_xlfn.DISPIMG("ID_E41CAD3B5AB9491A97C9DAE516602683",1)</f>
        <v>=DISPIMG("ID_E41CAD3B5AB9491A97C9DAE516602683",1)</v>
      </c>
      <c r="C61" s="297" t="s">
        <v>7850</v>
      </c>
      <c r="D61" s="298" t="s">
        <v>8622</v>
      </c>
      <c r="E61" s="299" t="s">
        <v>8817</v>
      </c>
      <c r="F61" s="300" t="s">
        <v>8818</v>
      </c>
      <c r="G61" s="300" t="s">
        <v>8819</v>
      </c>
      <c r="H61" s="300" t="s">
        <v>8820</v>
      </c>
      <c r="I61" s="305" t="s">
        <v>7753</v>
      </c>
    </row>
    <row r="62" ht="30" customHeight="1" spans="1:9">
      <c r="A62" s="295"/>
      <c r="B62" s="296"/>
      <c r="C62" s="297"/>
      <c r="D62" s="301" t="s">
        <v>8628</v>
      </c>
      <c r="E62" s="302" t="s">
        <v>8821</v>
      </c>
      <c r="F62" s="303"/>
      <c r="G62" s="303"/>
      <c r="H62" s="303"/>
      <c r="I62" s="305"/>
    </row>
    <row r="63" ht="30" customHeight="1" spans="1:9">
      <c r="A63" s="295">
        <v>31</v>
      </c>
      <c r="B63" s="296" t="str">
        <f>_xlfn.DISPIMG("ID_6425C16D667A4C3D8949F499E5DC039F",1)</f>
        <v>=DISPIMG("ID_6425C16D667A4C3D8949F499E5DC039F",1)</v>
      </c>
      <c r="C63" s="297" t="s">
        <v>8822</v>
      </c>
      <c r="D63" s="298" t="s">
        <v>8622</v>
      </c>
      <c r="E63" s="299" t="s">
        <v>8823</v>
      </c>
      <c r="F63" s="300" t="s">
        <v>8824</v>
      </c>
      <c r="G63" s="300" t="s">
        <v>8661</v>
      </c>
      <c r="H63" s="300" t="s">
        <v>8825</v>
      </c>
      <c r="I63" s="305" t="s">
        <v>8826</v>
      </c>
    </row>
    <row r="64" ht="30" customHeight="1" spans="1:9">
      <c r="A64" s="295"/>
      <c r="B64" s="296"/>
      <c r="C64" s="297"/>
      <c r="D64" s="301" t="s">
        <v>8628</v>
      </c>
      <c r="E64" s="302" t="s">
        <v>8827</v>
      </c>
      <c r="F64" s="303"/>
      <c r="G64" s="303"/>
      <c r="H64" s="303"/>
      <c r="I64" s="305"/>
    </row>
    <row r="65" ht="30" customHeight="1" spans="1:9">
      <c r="A65" s="295">
        <v>32</v>
      </c>
      <c r="B65" s="296" t="str">
        <f>_xlfn.DISPIMG("ID_0793F05F1FB746EDA0FC9C29DCF141F8",1)</f>
        <v>=DISPIMG("ID_0793F05F1FB746EDA0FC9C29DCF141F8",1)</v>
      </c>
      <c r="C65" s="297" t="s">
        <v>8828</v>
      </c>
      <c r="D65" s="298" t="s">
        <v>8622</v>
      </c>
      <c r="E65" s="299" t="s">
        <v>8829</v>
      </c>
      <c r="F65" s="300" t="s">
        <v>8830</v>
      </c>
      <c r="G65" s="300" t="s">
        <v>8819</v>
      </c>
      <c r="H65" s="300" t="s">
        <v>8831</v>
      </c>
      <c r="I65" s="305" t="s">
        <v>8832</v>
      </c>
    </row>
    <row r="66" ht="30" customHeight="1" spans="1:9">
      <c r="A66" s="295"/>
      <c r="B66" s="296"/>
      <c r="C66" s="297"/>
      <c r="D66" s="301" t="s">
        <v>8628</v>
      </c>
      <c r="E66" s="302" t="s">
        <v>8833</v>
      </c>
      <c r="F66" s="303"/>
      <c r="G66" s="303"/>
      <c r="H66" s="303"/>
      <c r="I66" s="305"/>
    </row>
    <row r="67" ht="30" customHeight="1" spans="1:9">
      <c r="A67" s="295">
        <v>33</v>
      </c>
      <c r="B67" s="296" t="str">
        <f>_xlfn.DISPIMG("ID_BEFDA7306C4E41CDAD820C82789976C7",1)</f>
        <v>=DISPIMG("ID_BEFDA7306C4E41CDAD820C82789976C7",1)</v>
      </c>
      <c r="C67" s="297" t="s">
        <v>8834</v>
      </c>
      <c r="D67" s="298" t="s">
        <v>8622</v>
      </c>
      <c r="E67" s="299" t="s">
        <v>8835</v>
      </c>
      <c r="F67" s="300" t="s">
        <v>8836</v>
      </c>
      <c r="G67" s="300" t="s">
        <v>8837</v>
      </c>
      <c r="H67" s="300" t="s">
        <v>8838</v>
      </c>
      <c r="I67" s="305" t="s">
        <v>8839</v>
      </c>
    </row>
    <row r="68" ht="30" customHeight="1" spans="1:9">
      <c r="A68" s="295"/>
      <c r="B68" s="296"/>
      <c r="C68" s="297"/>
      <c r="D68" s="301" t="s">
        <v>8628</v>
      </c>
      <c r="E68" s="302" t="s">
        <v>8840</v>
      </c>
      <c r="F68" s="303"/>
      <c r="G68" s="303"/>
      <c r="H68" s="303"/>
      <c r="I68" s="305"/>
    </row>
    <row r="69" ht="30" customHeight="1" spans="1:9">
      <c r="A69" s="295">
        <v>34</v>
      </c>
      <c r="B69" s="296" t="str">
        <f>_xlfn.DISPIMG("ID_33D857D1BAA64B3BB355DC60D6D94517",1)</f>
        <v>=DISPIMG("ID_33D857D1BAA64B3BB355DC60D6D94517",1)</v>
      </c>
      <c r="C69" s="297" t="s">
        <v>8841</v>
      </c>
      <c r="D69" s="298" t="s">
        <v>8622</v>
      </c>
      <c r="E69" s="299" t="s">
        <v>8842</v>
      </c>
      <c r="F69" s="300" t="s">
        <v>8843</v>
      </c>
      <c r="G69" s="300" t="s">
        <v>8844</v>
      </c>
      <c r="H69" s="300" t="s">
        <v>8845</v>
      </c>
      <c r="I69" s="305" t="s">
        <v>8846</v>
      </c>
    </row>
    <row r="70" ht="30" customHeight="1" spans="1:9">
      <c r="A70" s="295"/>
      <c r="B70" s="296"/>
      <c r="C70" s="297"/>
      <c r="D70" s="301" t="s">
        <v>8628</v>
      </c>
      <c r="E70" s="302" t="s">
        <v>8847</v>
      </c>
      <c r="F70" s="303"/>
      <c r="G70" s="303"/>
      <c r="H70" s="303"/>
      <c r="I70" s="305"/>
    </row>
    <row r="71" ht="30" customHeight="1" spans="1:9">
      <c r="A71" s="295">
        <v>35</v>
      </c>
      <c r="B71" s="296" t="str">
        <f>_xlfn.DISPIMG("ID_34C85F7ADDAB4325BE816B0F5A9F30D5",1)</f>
        <v>=DISPIMG("ID_34C85F7ADDAB4325BE816B0F5A9F30D5",1)</v>
      </c>
      <c r="C71" s="297" t="s">
        <v>8848</v>
      </c>
      <c r="D71" s="298" t="s">
        <v>8622</v>
      </c>
      <c r="E71" s="299" t="s">
        <v>8849</v>
      </c>
      <c r="F71" s="300" t="s">
        <v>8850</v>
      </c>
      <c r="G71" s="300" t="s">
        <v>8661</v>
      </c>
      <c r="H71" s="300" t="s">
        <v>8851</v>
      </c>
      <c r="I71" s="305" t="s">
        <v>8852</v>
      </c>
    </row>
    <row r="72" ht="30" customHeight="1" spans="1:9">
      <c r="A72" s="295"/>
      <c r="B72" s="296"/>
      <c r="C72" s="297"/>
      <c r="D72" s="301" t="s">
        <v>8628</v>
      </c>
      <c r="E72" s="302" t="s">
        <v>8853</v>
      </c>
      <c r="F72" s="303"/>
      <c r="G72" s="303"/>
      <c r="H72" s="303"/>
      <c r="I72" s="305"/>
    </row>
    <row r="73" ht="30" customHeight="1" spans="1:9">
      <c r="A73" s="295">
        <v>36</v>
      </c>
      <c r="B73" s="296" t="str">
        <f>_xlfn.DISPIMG("ID_C5B6BEEBCBEE47A6B03539A93FF75CE4",1)</f>
        <v>=DISPIMG("ID_C5B6BEEBCBEE47A6B03539A93FF75CE4",1)</v>
      </c>
      <c r="C73" s="297" t="s">
        <v>8854</v>
      </c>
      <c r="D73" s="298" t="s">
        <v>8622</v>
      </c>
      <c r="E73" s="299" t="s">
        <v>8855</v>
      </c>
      <c r="F73" s="300" t="s">
        <v>8856</v>
      </c>
      <c r="G73" s="300" t="s">
        <v>8661</v>
      </c>
      <c r="H73" s="303" t="s">
        <v>8857</v>
      </c>
      <c r="I73" s="305" t="s">
        <v>8858</v>
      </c>
    </row>
    <row r="74" ht="30" customHeight="1" spans="1:9">
      <c r="A74" s="295"/>
      <c r="B74" s="296"/>
      <c r="C74" s="297"/>
      <c r="D74" s="301" t="s">
        <v>8628</v>
      </c>
      <c r="E74" s="302" t="s">
        <v>8859</v>
      </c>
      <c r="F74" s="303"/>
      <c r="G74" s="303"/>
      <c r="H74" s="303"/>
      <c r="I74" s="305"/>
    </row>
    <row r="75" ht="30" customHeight="1" spans="1:9">
      <c r="A75" s="295">
        <v>37</v>
      </c>
      <c r="B75" s="296" t="str">
        <f>_xlfn.DISPIMG("ID_9EBD847EBAD64D288B7D2F7FEAF9F901",1)</f>
        <v>=DISPIMG("ID_9EBD847EBAD64D288B7D2F7FEAF9F901",1)</v>
      </c>
      <c r="C75" s="297" t="s">
        <v>8860</v>
      </c>
      <c r="D75" s="298" t="s">
        <v>8622</v>
      </c>
      <c r="E75" s="299" t="s">
        <v>8861</v>
      </c>
      <c r="F75" s="300" t="s">
        <v>8862</v>
      </c>
      <c r="G75" s="300" t="s">
        <v>8661</v>
      </c>
      <c r="H75" s="303" t="s">
        <v>8863</v>
      </c>
      <c r="I75" s="305" t="s">
        <v>8864</v>
      </c>
    </row>
    <row r="76" ht="30" customHeight="1" spans="1:9">
      <c r="A76" s="295"/>
      <c r="B76" s="296"/>
      <c r="C76" s="297"/>
      <c r="D76" s="301" t="s">
        <v>8628</v>
      </c>
      <c r="E76" s="302" t="s">
        <v>8865</v>
      </c>
      <c r="F76" s="303"/>
      <c r="G76" s="303"/>
      <c r="H76" s="303"/>
      <c r="I76" s="305"/>
    </row>
    <row r="77" ht="30" customHeight="1" spans="1:9">
      <c r="A77" s="295">
        <v>38</v>
      </c>
      <c r="B77" s="296" t="str">
        <f>_xlfn.DISPIMG("ID_246F2670FA444006AE3C644E8FA9AC73",1)</f>
        <v>=DISPIMG("ID_246F2670FA444006AE3C644E8FA9AC73",1)</v>
      </c>
      <c r="C77" s="297" t="s">
        <v>8866</v>
      </c>
      <c r="D77" s="298" t="s">
        <v>8622</v>
      </c>
      <c r="E77" s="299" t="s">
        <v>8867</v>
      </c>
      <c r="F77" s="300" t="s">
        <v>8868</v>
      </c>
      <c r="G77" s="300" t="s">
        <v>8869</v>
      </c>
      <c r="H77" s="303" t="s">
        <v>8870</v>
      </c>
      <c r="I77" s="305" t="s">
        <v>8871</v>
      </c>
    </row>
    <row r="78" ht="30" customHeight="1" spans="1:9">
      <c r="A78" s="295"/>
      <c r="B78" s="296"/>
      <c r="C78" s="297"/>
      <c r="D78" s="301" t="s">
        <v>8628</v>
      </c>
      <c r="E78" s="302" t="s">
        <v>8872</v>
      </c>
      <c r="F78" s="303"/>
      <c r="G78" s="303"/>
      <c r="H78" s="303"/>
      <c r="I78" s="305"/>
    </row>
    <row r="79" ht="30" customHeight="1" spans="1:9">
      <c r="A79" s="295">
        <v>39</v>
      </c>
      <c r="B79" s="296" t="str">
        <f>_xlfn.DISPIMG("ID_2F7D06D54C4D4027BC1C6A2BCA1EB256",1)</f>
        <v>=DISPIMG("ID_2F7D06D54C4D4027BC1C6A2BCA1EB256",1)</v>
      </c>
      <c r="C79" s="297" t="s">
        <v>8873</v>
      </c>
      <c r="D79" s="298" t="s">
        <v>8622</v>
      </c>
      <c r="E79" s="299" t="s">
        <v>8874</v>
      </c>
      <c r="F79" s="300" t="s">
        <v>8875</v>
      </c>
      <c r="G79" s="300" t="s">
        <v>8876</v>
      </c>
      <c r="H79" s="303" t="s">
        <v>8877</v>
      </c>
      <c r="I79" s="306" t="s">
        <v>8878</v>
      </c>
    </row>
    <row r="80" ht="30" customHeight="1" spans="1:9">
      <c r="A80" s="295"/>
      <c r="B80" s="296"/>
      <c r="C80" s="297"/>
      <c r="D80" s="301" t="s">
        <v>8628</v>
      </c>
      <c r="E80" s="302" t="s">
        <v>8879</v>
      </c>
      <c r="F80" s="303"/>
      <c r="G80" s="303"/>
      <c r="H80" s="303"/>
      <c r="I80" s="305"/>
    </row>
    <row r="81" ht="30" customHeight="1" spans="1:9">
      <c r="A81" s="295">
        <v>40</v>
      </c>
      <c r="B81" s="296" t="str">
        <f>_xlfn.DISPIMG("ID_EE776746A831413E90AAC8A8079C7F04",1)</f>
        <v>=DISPIMG("ID_EE776746A831413E90AAC8A8079C7F04",1)</v>
      </c>
      <c r="C81" s="297" t="s">
        <v>8880</v>
      </c>
      <c r="D81" s="298" t="s">
        <v>8622</v>
      </c>
      <c r="E81" s="299" t="s">
        <v>8881</v>
      </c>
      <c r="F81" s="300" t="s">
        <v>8882</v>
      </c>
      <c r="G81" s="300" t="s">
        <v>8883</v>
      </c>
      <c r="H81" s="303" t="s">
        <v>8884</v>
      </c>
      <c r="I81" s="306" t="s">
        <v>8878</v>
      </c>
    </row>
    <row r="82" ht="30" customHeight="1" spans="1:9">
      <c r="A82" s="295"/>
      <c r="B82" s="296"/>
      <c r="C82" s="297"/>
      <c r="D82" s="301" t="s">
        <v>8628</v>
      </c>
      <c r="E82" s="302" t="s">
        <v>8885</v>
      </c>
      <c r="F82" s="303"/>
      <c r="G82" s="303"/>
      <c r="H82" s="303"/>
      <c r="I82" s="305"/>
    </row>
    <row r="83" ht="30" customHeight="1" spans="1:9">
      <c r="A83" s="295">
        <v>41</v>
      </c>
      <c r="B83" s="296" t="str">
        <f>_xlfn.DISPIMG("ID_65DC8C7450D140CEA499A10D689583FD",1)</f>
        <v>=DISPIMG("ID_65DC8C7450D140CEA499A10D689583FD",1)</v>
      </c>
      <c r="C83" s="297" t="s">
        <v>449</v>
      </c>
      <c r="D83" s="298" t="s">
        <v>8622</v>
      </c>
      <c r="E83" s="299" t="s">
        <v>8886</v>
      </c>
      <c r="F83" s="300" t="s">
        <v>8887</v>
      </c>
      <c r="G83" s="300" t="s">
        <v>8888</v>
      </c>
      <c r="H83" s="300" t="s">
        <v>8889</v>
      </c>
      <c r="I83" s="306" t="s">
        <v>8878</v>
      </c>
    </row>
    <row r="84" ht="30" customHeight="1" spans="1:9">
      <c r="A84" s="295"/>
      <c r="B84" s="296"/>
      <c r="C84" s="297"/>
      <c r="D84" s="301" t="s">
        <v>8628</v>
      </c>
      <c r="E84" s="302" t="s">
        <v>8890</v>
      </c>
      <c r="F84" s="303"/>
      <c r="G84" s="303"/>
      <c r="H84" s="303"/>
      <c r="I84" s="305"/>
    </row>
    <row r="85" ht="30" customHeight="1" spans="1:9">
      <c r="A85" s="295">
        <v>42</v>
      </c>
      <c r="B85" s="296" t="str">
        <f>_xlfn.DISPIMG("ID_69CD7264ECA84DEF9A1AFCC9A331B53B",1)</f>
        <v>=DISPIMG("ID_69CD7264ECA84DEF9A1AFCC9A331B53B",1)</v>
      </c>
      <c r="C85" s="297" t="s">
        <v>8891</v>
      </c>
      <c r="D85" s="298" t="s">
        <v>8622</v>
      </c>
      <c r="E85" s="299" t="s">
        <v>8892</v>
      </c>
      <c r="F85" s="300" t="s">
        <v>8893</v>
      </c>
      <c r="G85" s="300" t="s">
        <v>8894</v>
      </c>
      <c r="H85" s="300" t="s">
        <v>8895</v>
      </c>
      <c r="I85" s="306" t="s">
        <v>8878</v>
      </c>
    </row>
    <row r="86" ht="30" customHeight="1" spans="1:9">
      <c r="A86" s="295"/>
      <c r="B86" s="296"/>
      <c r="C86" s="297"/>
      <c r="D86" s="301" t="s">
        <v>8628</v>
      </c>
      <c r="E86" s="302" t="s">
        <v>8896</v>
      </c>
      <c r="F86" s="303"/>
      <c r="G86" s="303"/>
      <c r="H86" s="303"/>
      <c r="I86" s="305"/>
    </row>
    <row r="87" ht="30" customHeight="1" spans="1:9">
      <c r="A87" s="295">
        <v>43</v>
      </c>
      <c r="B87" s="296" t="str">
        <f>_xlfn.DISPIMG("ID_BAE545BD20AB4B989BD5855288501CBB",1)</f>
        <v>=DISPIMG("ID_BAE545BD20AB4B989BD5855288501CBB",1)</v>
      </c>
      <c r="C87" s="297" t="s">
        <v>8897</v>
      </c>
      <c r="D87" s="298" t="s">
        <v>8622</v>
      </c>
      <c r="E87" s="299" t="s">
        <v>8898</v>
      </c>
      <c r="F87" s="300" t="s">
        <v>8899</v>
      </c>
      <c r="G87" s="300" t="s">
        <v>8661</v>
      </c>
      <c r="H87" s="303" t="s">
        <v>8900</v>
      </c>
      <c r="I87" s="306" t="s">
        <v>8878</v>
      </c>
    </row>
    <row r="88" ht="30" customHeight="1" spans="1:9">
      <c r="A88" s="295"/>
      <c r="B88" s="296"/>
      <c r="C88" s="297"/>
      <c r="D88" s="301" t="s">
        <v>8628</v>
      </c>
      <c r="E88" s="302" t="s">
        <v>8901</v>
      </c>
      <c r="F88" s="303"/>
      <c r="G88" s="303"/>
      <c r="H88" s="303"/>
      <c r="I88" s="305"/>
    </row>
    <row r="89" ht="30" customHeight="1" spans="1:9">
      <c r="A89" s="295">
        <v>44</v>
      </c>
      <c r="B89" s="296" t="str">
        <f>_xlfn.DISPIMG("ID_1BD1D8E534DD45F8B079C20FAB635E11",1)</f>
        <v>=DISPIMG("ID_1BD1D8E534DD45F8B079C20FAB635E11",1)</v>
      </c>
      <c r="C89" s="297" t="s">
        <v>8902</v>
      </c>
      <c r="D89" s="298" t="s">
        <v>8622</v>
      </c>
      <c r="E89" s="299" t="s">
        <v>8903</v>
      </c>
      <c r="F89" s="300" t="s">
        <v>8904</v>
      </c>
      <c r="G89" s="300" t="s">
        <v>8905</v>
      </c>
      <c r="H89" s="303" t="s">
        <v>8906</v>
      </c>
      <c r="I89" s="306" t="s">
        <v>8907</v>
      </c>
    </row>
    <row r="90" ht="30" customHeight="1" spans="1:9">
      <c r="A90" s="295"/>
      <c r="B90" s="296"/>
      <c r="C90" s="297"/>
      <c r="D90" s="301" t="s">
        <v>8628</v>
      </c>
      <c r="E90" s="302" t="s">
        <v>8908</v>
      </c>
      <c r="F90" s="303"/>
      <c r="G90" s="303"/>
      <c r="H90" s="303"/>
      <c r="I90" s="305"/>
    </row>
    <row r="91" ht="30" customHeight="1" spans="1:9">
      <c r="A91" s="295">
        <v>45</v>
      </c>
      <c r="B91" s="296" t="str">
        <f>_xlfn.DISPIMG("ID_444CC0A2AADE4C4EB8A0E0EBBA7B190D",1)</f>
        <v>=DISPIMG("ID_444CC0A2AADE4C4EB8A0E0EBBA7B190D",1)</v>
      </c>
      <c r="C91" s="297" t="s">
        <v>8909</v>
      </c>
      <c r="D91" s="298" t="s">
        <v>8622</v>
      </c>
      <c r="E91" s="299" t="s">
        <v>8910</v>
      </c>
      <c r="F91" s="300" t="s">
        <v>8911</v>
      </c>
      <c r="G91" s="300" t="s">
        <v>8912</v>
      </c>
      <c r="H91" s="303" t="s">
        <v>8913</v>
      </c>
      <c r="I91" s="306" t="s">
        <v>8907</v>
      </c>
    </row>
    <row r="92" ht="30" customHeight="1" spans="1:9">
      <c r="A92" s="295"/>
      <c r="B92" s="296"/>
      <c r="C92" s="297"/>
      <c r="D92" s="301" t="s">
        <v>8628</v>
      </c>
      <c r="E92" s="302" t="s">
        <v>8914</v>
      </c>
      <c r="F92" s="303"/>
      <c r="G92" s="303"/>
      <c r="H92" s="303"/>
      <c r="I92" s="305"/>
    </row>
    <row r="93" ht="30" customHeight="1" spans="1:9">
      <c r="A93" s="295">
        <v>46</v>
      </c>
      <c r="B93" s="296" t="str">
        <f>_xlfn.DISPIMG("ID_6F7EF39F8B014094BE60A2457C391ACC",1)</f>
        <v>=DISPIMG("ID_6F7EF39F8B014094BE60A2457C391ACC",1)</v>
      </c>
      <c r="C93" s="297" t="s">
        <v>8915</v>
      </c>
      <c r="D93" s="298" t="s">
        <v>8622</v>
      </c>
      <c r="E93" s="299" t="s">
        <v>8916</v>
      </c>
      <c r="F93" s="300" t="s">
        <v>8917</v>
      </c>
      <c r="G93" s="300" t="s">
        <v>8918</v>
      </c>
      <c r="H93" s="303" t="s">
        <v>8919</v>
      </c>
      <c r="I93" s="306" t="s">
        <v>8907</v>
      </c>
    </row>
    <row r="94" ht="30" customHeight="1" spans="1:9">
      <c r="A94" s="295"/>
      <c r="B94" s="296"/>
      <c r="C94" s="297"/>
      <c r="D94" s="301" t="s">
        <v>8628</v>
      </c>
      <c r="E94" s="302" t="s">
        <v>8920</v>
      </c>
      <c r="F94" s="303"/>
      <c r="G94" s="303"/>
      <c r="H94" s="303"/>
      <c r="I94" s="305"/>
    </row>
    <row r="95" ht="30" customHeight="1" spans="1:9">
      <c r="A95" s="295">
        <v>47</v>
      </c>
      <c r="B95" s="296" t="str">
        <f>_xlfn.DISPIMG("ID_1D61B381411C499DBE5EFED57234FBC3",1)</f>
        <v>=DISPIMG("ID_1D61B381411C499DBE5EFED57234FBC3",1)</v>
      </c>
      <c r="C95" s="297" t="s">
        <v>8921</v>
      </c>
      <c r="D95" s="298" t="s">
        <v>8622</v>
      </c>
      <c r="E95" s="299" t="s">
        <v>8922</v>
      </c>
      <c r="F95" s="300" t="s">
        <v>8923</v>
      </c>
      <c r="G95" s="300" t="s">
        <v>8819</v>
      </c>
      <c r="H95" s="300" t="s">
        <v>8924</v>
      </c>
      <c r="I95" s="306" t="s">
        <v>8907</v>
      </c>
    </row>
    <row r="96" ht="30" customHeight="1" spans="1:9">
      <c r="A96" s="295"/>
      <c r="B96" s="296"/>
      <c r="C96" s="297"/>
      <c r="D96" s="301" t="s">
        <v>8628</v>
      </c>
      <c r="E96" s="302" t="s">
        <v>8925</v>
      </c>
      <c r="F96" s="303"/>
      <c r="G96" s="303"/>
      <c r="H96" s="303"/>
      <c r="I96" s="305"/>
    </row>
    <row r="97" ht="30" customHeight="1" spans="1:9">
      <c r="A97" s="295">
        <v>48</v>
      </c>
      <c r="B97" s="296" t="str">
        <f>_xlfn.DISPIMG("ID_7E30D570C27E423183AFC9979BE387CF",1)</f>
        <v>=DISPIMG("ID_7E30D570C27E423183AFC9979BE387CF",1)</v>
      </c>
      <c r="C97" s="297" t="s">
        <v>8926</v>
      </c>
      <c r="D97" s="298" t="s">
        <v>8622</v>
      </c>
      <c r="E97" s="299" t="s">
        <v>8927</v>
      </c>
      <c r="F97" s="300" t="s">
        <v>8928</v>
      </c>
      <c r="G97" s="300" t="s">
        <v>8929</v>
      </c>
      <c r="H97" s="303" t="s">
        <v>8930</v>
      </c>
      <c r="I97" s="306" t="s">
        <v>8907</v>
      </c>
    </row>
    <row r="98" ht="30" customHeight="1" spans="1:9">
      <c r="A98" s="295"/>
      <c r="B98" s="296"/>
      <c r="C98" s="297"/>
      <c r="D98" s="301" t="s">
        <v>8628</v>
      </c>
      <c r="E98" s="302" t="s">
        <v>8931</v>
      </c>
      <c r="F98" s="303"/>
      <c r="G98" s="303"/>
      <c r="H98" s="303"/>
      <c r="I98" s="305"/>
    </row>
    <row r="99" ht="30" customHeight="1" spans="1:9">
      <c r="A99" s="295">
        <v>49</v>
      </c>
      <c r="B99" s="296" t="str">
        <f>_xlfn.DISPIMG("ID_3808A41804284A5BA8F70210A1320E82",1)</f>
        <v>=DISPIMG("ID_3808A41804284A5BA8F70210A1320E82",1)</v>
      </c>
      <c r="C99" s="297" t="s">
        <v>8932</v>
      </c>
      <c r="D99" s="298" t="s">
        <v>8622</v>
      </c>
      <c r="E99" s="299" t="s">
        <v>8933</v>
      </c>
      <c r="F99" s="300" t="s">
        <v>8934</v>
      </c>
      <c r="G99" s="300" t="s">
        <v>8935</v>
      </c>
      <c r="H99" s="300" t="s">
        <v>8936</v>
      </c>
      <c r="I99" s="306" t="s">
        <v>8937</v>
      </c>
    </row>
    <row r="100" ht="30" customHeight="1" spans="1:9">
      <c r="A100" s="295"/>
      <c r="B100" s="296"/>
      <c r="C100" s="297"/>
      <c r="D100" s="301" t="s">
        <v>8628</v>
      </c>
      <c r="E100" s="302" t="s">
        <v>8938</v>
      </c>
      <c r="F100" s="303"/>
      <c r="G100" s="303"/>
      <c r="H100" s="303"/>
      <c r="I100" s="305"/>
    </row>
    <row r="101" ht="30" customHeight="1" spans="1:9">
      <c r="A101" s="295">
        <v>50</v>
      </c>
      <c r="B101" s="296" t="str">
        <f>_xlfn.DISPIMG("ID_5E016995C2BD49728559B1210ED4607B",1)</f>
        <v>=DISPIMG("ID_5E016995C2BD49728559B1210ED4607B",1)</v>
      </c>
      <c r="C101" s="297" t="s">
        <v>8939</v>
      </c>
      <c r="D101" s="298" t="s">
        <v>8622</v>
      </c>
      <c r="E101" s="299" t="s">
        <v>8940</v>
      </c>
      <c r="F101" s="300" t="s">
        <v>8941</v>
      </c>
      <c r="G101" s="300" t="s">
        <v>8942</v>
      </c>
      <c r="H101" s="303" t="s">
        <v>8943</v>
      </c>
      <c r="I101" s="306" t="s">
        <v>8937</v>
      </c>
    </row>
    <row r="102" ht="30" customHeight="1" spans="1:9">
      <c r="A102" s="295"/>
      <c r="B102" s="296"/>
      <c r="C102" s="297"/>
      <c r="D102" s="301" t="s">
        <v>8628</v>
      </c>
      <c r="E102" s="302" t="s">
        <v>8944</v>
      </c>
      <c r="F102" s="303"/>
      <c r="G102" s="303"/>
      <c r="H102" s="303"/>
      <c r="I102" s="305"/>
    </row>
    <row r="103" ht="30" customHeight="1" spans="1:9">
      <c r="A103" s="295">
        <v>51</v>
      </c>
      <c r="B103" s="296" t="str">
        <f>_xlfn.DISPIMG("ID_7770D26F4C934751BCACBB33F4D1ECD6",1)</f>
        <v>=DISPIMG("ID_7770D26F4C934751BCACBB33F4D1ECD6",1)</v>
      </c>
      <c r="C103" s="297" t="s">
        <v>8945</v>
      </c>
      <c r="D103" s="298" t="s">
        <v>8622</v>
      </c>
      <c r="E103" s="299" t="s">
        <v>8946</v>
      </c>
      <c r="F103" s="300" t="s">
        <v>8947</v>
      </c>
      <c r="G103" s="300" t="s">
        <v>8661</v>
      </c>
      <c r="H103" s="303" t="s">
        <v>8948</v>
      </c>
      <c r="I103" s="306" t="s">
        <v>8937</v>
      </c>
    </row>
    <row r="104" ht="30" customHeight="1" spans="1:9">
      <c r="A104" s="295"/>
      <c r="B104" s="296"/>
      <c r="C104" s="297"/>
      <c r="D104" s="301" t="s">
        <v>8628</v>
      </c>
      <c r="E104" s="302" t="s">
        <v>8949</v>
      </c>
      <c r="F104" s="303"/>
      <c r="G104" s="303"/>
      <c r="H104" s="303"/>
      <c r="I104" s="305"/>
    </row>
    <row r="105" ht="30" customHeight="1" spans="1:9">
      <c r="A105" s="295">
        <v>52</v>
      </c>
      <c r="B105" s="296" t="str">
        <f>_xlfn.DISPIMG("ID_0366DF6B07454CF4B70D832FDCF8AC49",1)</f>
        <v>=DISPIMG("ID_0366DF6B07454CF4B70D832FDCF8AC49",1)</v>
      </c>
      <c r="C105" s="297" t="s">
        <v>8950</v>
      </c>
      <c r="D105" s="298" t="s">
        <v>8622</v>
      </c>
      <c r="E105" s="299" t="s">
        <v>8951</v>
      </c>
      <c r="F105" s="300" t="s">
        <v>8952</v>
      </c>
      <c r="G105" s="300" t="s">
        <v>8953</v>
      </c>
      <c r="H105" s="300" t="s">
        <v>8954</v>
      </c>
      <c r="I105" s="306" t="s">
        <v>8937</v>
      </c>
    </row>
    <row r="106" ht="30" customHeight="1" spans="1:9">
      <c r="A106" s="295"/>
      <c r="B106" s="296"/>
      <c r="C106" s="297"/>
      <c r="D106" s="301" t="s">
        <v>8628</v>
      </c>
      <c r="E106" s="302" t="s">
        <v>8955</v>
      </c>
      <c r="F106" s="303"/>
      <c r="G106" s="303"/>
      <c r="H106" s="303"/>
      <c r="I106" s="305"/>
    </row>
    <row r="107" ht="30" customHeight="1" spans="1:9">
      <c r="A107" s="295">
        <v>53</v>
      </c>
      <c r="B107" s="296" t="str">
        <f>_xlfn.DISPIMG("ID_E41B790F795E42AD8B9E81CA1C3E1BA3",1)</f>
        <v>=DISPIMG("ID_E41B790F795E42AD8B9E81CA1C3E1BA3",1)</v>
      </c>
      <c r="C107" s="297" t="s">
        <v>8956</v>
      </c>
      <c r="D107" s="298" t="s">
        <v>8622</v>
      </c>
      <c r="E107" s="299" t="s">
        <v>8957</v>
      </c>
      <c r="F107" s="300" t="s">
        <v>8958</v>
      </c>
      <c r="G107" s="300" t="s">
        <v>8959</v>
      </c>
      <c r="H107" s="300" t="s">
        <v>8960</v>
      </c>
      <c r="I107" s="306" t="s">
        <v>8937</v>
      </c>
    </row>
    <row r="108" ht="30" customHeight="1" spans="1:9">
      <c r="A108" s="295"/>
      <c r="B108" s="307"/>
      <c r="C108" s="308"/>
      <c r="D108" s="309" t="s">
        <v>8628</v>
      </c>
      <c r="E108" s="310" t="s">
        <v>8961</v>
      </c>
      <c r="F108" s="311"/>
      <c r="G108" s="311"/>
      <c r="H108" s="311"/>
      <c r="I108" s="312"/>
    </row>
  </sheetData>
  <mergeCells count="374">
    <mergeCell ref="A1:I1"/>
    <mergeCell ref="B2:C2"/>
    <mergeCell ref="D2:E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F47:F48"/>
    <mergeCell ref="F49:F50"/>
    <mergeCell ref="F51:F52"/>
    <mergeCell ref="F53:F54"/>
    <mergeCell ref="F55:F56"/>
    <mergeCell ref="F57:F58"/>
    <mergeCell ref="F59:F60"/>
    <mergeCell ref="F61:F62"/>
    <mergeCell ref="F63:F64"/>
    <mergeCell ref="F65:F66"/>
    <mergeCell ref="F67:F68"/>
    <mergeCell ref="F69:F70"/>
    <mergeCell ref="F71:F72"/>
    <mergeCell ref="F73:F74"/>
    <mergeCell ref="F75:F76"/>
    <mergeCell ref="F77:F78"/>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7:F108"/>
    <mergeCell ref="G3:G4"/>
    <mergeCell ref="G5:G6"/>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7:G108"/>
    <mergeCell ref="H3:H4"/>
    <mergeCell ref="H5:H6"/>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3:H44"/>
    <mergeCell ref="H45:H46"/>
    <mergeCell ref="H47:H48"/>
    <mergeCell ref="H49:H50"/>
    <mergeCell ref="H51:H52"/>
    <mergeCell ref="H53:H54"/>
    <mergeCell ref="H55:H56"/>
    <mergeCell ref="H57:H58"/>
    <mergeCell ref="H59:H60"/>
    <mergeCell ref="H61:H62"/>
    <mergeCell ref="H63:H64"/>
    <mergeCell ref="H65:H66"/>
    <mergeCell ref="H67:H68"/>
    <mergeCell ref="H69:H70"/>
    <mergeCell ref="H71:H72"/>
    <mergeCell ref="H73:H74"/>
    <mergeCell ref="H75:H76"/>
    <mergeCell ref="H77:H78"/>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7:H108"/>
    <mergeCell ref="I3:I4"/>
    <mergeCell ref="I5:I6"/>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3:I44"/>
    <mergeCell ref="I45:I46"/>
    <mergeCell ref="I47:I48"/>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7:I88"/>
    <mergeCell ref="I89:I90"/>
    <mergeCell ref="I91:I92"/>
    <mergeCell ref="I93:I94"/>
    <mergeCell ref="I95:I96"/>
    <mergeCell ref="I97:I98"/>
    <mergeCell ref="I99:I100"/>
    <mergeCell ref="I101:I102"/>
    <mergeCell ref="I103:I104"/>
    <mergeCell ref="I105:I106"/>
    <mergeCell ref="I107:I108"/>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7"/>
  <sheetViews>
    <sheetView zoomScale="145" zoomScaleNormal="145" workbookViewId="0">
      <pane ySplit="2" topLeftCell="A3" activePane="bottomLeft" state="frozen"/>
      <selection/>
      <selection pane="bottomLeft" activeCell="E35" sqref="E35"/>
    </sheetView>
  </sheetViews>
  <sheetFormatPr defaultColWidth="9" defaultRowHeight="13.5" outlineLevelCol="6"/>
  <cols>
    <col min="1" max="1" width="7.68333333333333" customWidth="1"/>
    <col min="2" max="2" width="6.44166666666667" customWidth="1"/>
    <col min="3" max="3" width="21.35" customWidth="1"/>
    <col min="4" max="4" width="39.6166666666667" customWidth="1"/>
    <col min="5" max="5" width="52.5916666666667" customWidth="1"/>
    <col min="6" max="6" width="52.5833333333333" customWidth="1"/>
    <col min="7" max="7" width="21.4416666666667" customWidth="1"/>
  </cols>
  <sheetData>
    <row r="1" ht="50" customHeight="1" spans="1:7">
      <c r="A1" s="166" t="s">
        <v>8962</v>
      </c>
      <c r="B1" s="167"/>
      <c r="C1" s="167"/>
      <c r="D1" s="167"/>
      <c r="E1" s="167"/>
      <c r="F1" s="167"/>
      <c r="G1" s="168"/>
    </row>
    <row r="2" ht="30" customHeight="1" spans="1:7">
      <c r="A2" s="169" t="s">
        <v>151</v>
      </c>
      <c r="B2" s="170" t="s">
        <v>453</v>
      </c>
      <c r="C2" s="170" t="s">
        <v>563</v>
      </c>
      <c r="D2" s="170" t="s">
        <v>152</v>
      </c>
      <c r="E2" s="170" t="s">
        <v>564</v>
      </c>
      <c r="F2" s="170" t="s">
        <v>565</v>
      </c>
      <c r="G2" s="171" t="s">
        <v>154</v>
      </c>
    </row>
    <row r="3" ht="30" customHeight="1" spans="1:7">
      <c r="A3" s="172" t="s">
        <v>8963</v>
      </c>
      <c r="B3" s="173"/>
      <c r="C3" s="173"/>
      <c r="D3" s="173"/>
      <c r="E3" s="173"/>
      <c r="F3" s="173"/>
      <c r="G3" s="174"/>
    </row>
    <row r="4" ht="15" spans="1:7">
      <c r="A4" s="175" t="s">
        <v>44</v>
      </c>
      <c r="B4" s="176">
        <v>1</v>
      </c>
      <c r="C4" s="177" t="s">
        <v>8964</v>
      </c>
      <c r="D4" s="177" t="s">
        <v>8965</v>
      </c>
      <c r="E4" s="178" t="s">
        <v>8966</v>
      </c>
      <c r="F4" s="178" t="s">
        <v>8967</v>
      </c>
      <c r="G4" s="179"/>
    </row>
    <row r="5" ht="15" spans="1:7">
      <c r="A5" s="175"/>
      <c r="B5" s="176">
        <v>2</v>
      </c>
      <c r="C5" s="177" t="s">
        <v>8968</v>
      </c>
      <c r="D5" s="177" t="s">
        <v>8965</v>
      </c>
      <c r="E5" s="178" t="s">
        <v>8969</v>
      </c>
      <c r="F5" s="178" t="s">
        <v>8970</v>
      </c>
      <c r="G5" s="179"/>
    </row>
    <row r="6" ht="15" spans="1:7">
      <c r="A6" s="175"/>
      <c r="B6" s="176">
        <v>3</v>
      </c>
      <c r="C6" s="177" t="s">
        <v>8971</v>
      </c>
      <c r="D6" s="177" t="s">
        <v>8965</v>
      </c>
      <c r="E6" s="178" t="s">
        <v>8972</v>
      </c>
      <c r="F6" s="178" t="s">
        <v>8973</v>
      </c>
      <c r="G6" s="179"/>
    </row>
    <row r="7" ht="15" spans="1:7">
      <c r="A7" s="175"/>
      <c r="B7" s="176">
        <v>4</v>
      </c>
      <c r="C7" s="177" t="s">
        <v>8974</v>
      </c>
      <c r="D7" s="177" t="s">
        <v>8975</v>
      </c>
      <c r="E7" s="178" t="s">
        <v>8976</v>
      </c>
      <c r="F7" s="178" t="s">
        <v>8977</v>
      </c>
      <c r="G7" s="179"/>
    </row>
    <row r="8" ht="15" spans="1:7">
      <c r="A8" s="175"/>
      <c r="B8" s="176">
        <v>5</v>
      </c>
      <c r="C8" s="177" t="s">
        <v>8978</v>
      </c>
      <c r="D8" s="177" t="s">
        <v>8975</v>
      </c>
      <c r="E8" s="178" t="s">
        <v>8979</v>
      </c>
      <c r="F8" s="178" t="s">
        <v>8980</v>
      </c>
      <c r="G8" s="179"/>
    </row>
    <row r="9" ht="15" spans="1:7">
      <c r="A9" s="175"/>
      <c r="B9" s="176">
        <v>6</v>
      </c>
      <c r="C9" s="177" t="s">
        <v>8981</v>
      </c>
      <c r="D9" s="177" t="s">
        <v>8975</v>
      </c>
      <c r="E9" s="178" t="s">
        <v>8982</v>
      </c>
      <c r="F9" s="178" t="s">
        <v>8983</v>
      </c>
      <c r="G9" s="179"/>
    </row>
    <row r="10" ht="15" spans="1:7">
      <c r="A10" s="175"/>
      <c r="B10" s="176">
        <v>7</v>
      </c>
      <c r="C10" s="177" t="s">
        <v>8984</v>
      </c>
      <c r="D10" s="177" t="s">
        <v>8985</v>
      </c>
      <c r="E10" s="178" t="s">
        <v>8986</v>
      </c>
      <c r="F10" s="178" t="s">
        <v>8987</v>
      </c>
      <c r="G10" s="179"/>
    </row>
    <row r="11" ht="15" spans="1:7">
      <c r="A11" s="175"/>
      <c r="B11" s="176">
        <v>8</v>
      </c>
      <c r="C11" s="177" t="s">
        <v>8988</v>
      </c>
      <c r="D11" s="177" t="s">
        <v>8985</v>
      </c>
      <c r="E11" s="178" t="s">
        <v>8989</v>
      </c>
      <c r="F11" s="178" t="s">
        <v>8990</v>
      </c>
      <c r="G11" s="179"/>
    </row>
    <row r="12" ht="15" spans="1:7">
      <c r="A12" s="175"/>
      <c r="B12" s="176">
        <v>9</v>
      </c>
      <c r="C12" s="177" t="s">
        <v>8991</v>
      </c>
      <c r="D12" s="177" t="s">
        <v>8985</v>
      </c>
      <c r="E12" s="178" t="s">
        <v>8992</v>
      </c>
      <c r="F12" s="178" t="s">
        <v>8993</v>
      </c>
      <c r="G12" s="179"/>
    </row>
    <row r="13" ht="15" spans="1:7">
      <c r="A13" s="180" t="s">
        <v>8994</v>
      </c>
      <c r="B13" s="181">
        <v>10</v>
      </c>
      <c r="C13" s="182" t="s">
        <v>8995</v>
      </c>
      <c r="D13" s="182" t="s">
        <v>8996</v>
      </c>
      <c r="E13" s="183" t="s">
        <v>8997</v>
      </c>
      <c r="F13" s="183" t="s">
        <v>8998</v>
      </c>
      <c r="G13" s="184"/>
    </row>
    <row r="14" ht="15" spans="1:7">
      <c r="A14" s="180"/>
      <c r="B14" s="181">
        <v>11</v>
      </c>
      <c r="C14" s="182" t="s">
        <v>8999</v>
      </c>
      <c r="D14" s="182" t="s">
        <v>8996</v>
      </c>
      <c r="E14" s="183" t="s">
        <v>9000</v>
      </c>
      <c r="F14" s="183" t="s">
        <v>9001</v>
      </c>
      <c r="G14" s="184"/>
    </row>
    <row r="15" ht="15" spans="1:7">
      <c r="A15" s="180"/>
      <c r="B15" s="181">
        <v>12</v>
      </c>
      <c r="C15" s="182" t="s">
        <v>9002</v>
      </c>
      <c r="D15" s="182" t="s">
        <v>8996</v>
      </c>
      <c r="E15" s="183" t="s">
        <v>9003</v>
      </c>
      <c r="F15" s="183" t="s">
        <v>9004</v>
      </c>
      <c r="G15" s="184"/>
    </row>
    <row r="16" ht="15" spans="1:7">
      <c r="A16" s="180"/>
      <c r="B16" s="181">
        <v>13</v>
      </c>
      <c r="C16" s="182" t="s">
        <v>9005</v>
      </c>
      <c r="D16" s="182" t="s">
        <v>9006</v>
      </c>
      <c r="E16" s="183" t="s">
        <v>9007</v>
      </c>
      <c r="F16" s="183" t="s">
        <v>9008</v>
      </c>
      <c r="G16" s="184"/>
    </row>
    <row r="17" ht="15" spans="1:7">
      <c r="A17" s="180"/>
      <c r="B17" s="181">
        <v>14</v>
      </c>
      <c r="C17" s="182" t="s">
        <v>9009</v>
      </c>
      <c r="D17" s="182" t="s">
        <v>9006</v>
      </c>
      <c r="E17" s="183" t="s">
        <v>9010</v>
      </c>
      <c r="F17" s="183" t="s">
        <v>9011</v>
      </c>
      <c r="G17" s="184"/>
    </row>
    <row r="18" ht="15" spans="1:7">
      <c r="A18" s="180"/>
      <c r="B18" s="181">
        <v>15</v>
      </c>
      <c r="C18" s="182" t="s">
        <v>9012</v>
      </c>
      <c r="D18" s="182" t="s">
        <v>9013</v>
      </c>
      <c r="E18" s="183" t="s">
        <v>9014</v>
      </c>
      <c r="F18" s="183" t="s">
        <v>9015</v>
      </c>
      <c r="G18" s="184"/>
    </row>
    <row r="19" ht="15" spans="1:7">
      <c r="A19" s="180"/>
      <c r="B19" s="181">
        <v>16</v>
      </c>
      <c r="C19" s="182" t="s">
        <v>9016</v>
      </c>
      <c r="D19" s="182" t="s">
        <v>9013</v>
      </c>
      <c r="E19" s="183" t="s">
        <v>9017</v>
      </c>
      <c r="F19" s="183" t="s">
        <v>9018</v>
      </c>
      <c r="G19" s="184"/>
    </row>
    <row r="20" ht="15" spans="1:7">
      <c r="A20" s="185" t="s">
        <v>48</v>
      </c>
      <c r="B20" s="186">
        <v>17</v>
      </c>
      <c r="C20" s="187" t="s">
        <v>9019</v>
      </c>
      <c r="D20" s="187" t="s">
        <v>9020</v>
      </c>
      <c r="E20" s="188" t="s">
        <v>9021</v>
      </c>
      <c r="F20" s="188" t="s">
        <v>9022</v>
      </c>
      <c r="G20" s="189"/>
    </row>
    <row r="21" ht="15" spans="1:7">
      <c r="A21" s="185"/>
      <c r="B21" s="186">
        <v>18</v>
      </c>
      <c r="C21" s="187" t="s">
        <v>9023</v>
      </c>
      <c r="D21" s="187" t="s">
        <v>9020</v>
      </c>
      <c r="E21" s="188" t="s">
        <v>9024</v>
      </c>
      <c r="F21" s="188" t="s">
        <v>9025</v>
      </c>
      <c r="G21" s="189"/>
    </row>
    <row r="22" ht="15" spans="1:7">
      <c r="A22" s="185"/>
      <c r="B22" s="186">
        <v>19</v>
      </c>
      <c r="C22" s="187" t="s">
        <v>9026</v>
      </c>
      <c r="D22" s="187" t="s">
        <v>9020</v>
      </c>
      <c r="E22" s="188" t="s">
        <v>9027</v>
      </c>
      <c r="F22" s="188" t="s">
        <v>9028</v>
      </c>
      <c r="G22" s="189"/>
    </row>
    <row r="23" ht="15" spans="1:7">
      <c r="A23" s="185"/>
      <c r="B23" s="186">
        <v>20</v>
      </c>
      <c r="C23" s="187" t="s">
        <v>9029</v>
      </c>
      <c r="D23" s="187" t="s">
        <v>9020</v>
      </c>
      <c r="E23" s="188" t="s">
        <v>9030</v>
      </c>
      <c r="F23" s="188" t="s">
        <v>9031</v>
      </c>
      <c r="G23" s="189"/>
    </row>
    <row r="24" ht="15" spans="1:7">
      <c r="A24" s="185"/>
      <c r="B24" s="186">
        <v>21</v>
      </c>
      <c r="C24" s="187" t="s">
        <v>9032</v>
      </c>
      <c r="D24" s="187" t="s">
        <v>9020</v>
      </c>
      <c r="E24" s="188" t="s">
        <v>9033</v>
      </c>
      <c r="F24" s="188" t="s">
        <v>9034</v>
      </c>
      <c r="G24" s="189"/>
    </row>
    <row r="25" ht="15" spans="1:7">
      <c r="A25" s="185"/>
      <c r="B25" s="186">
        <v>22</v>
      </c>
      <c r="C25" s="187" t="s">
        <v>9035</v>
      </c>
      <c r="D25" s="187" t="s">
        <v>9020</v>
      </c>
      <c r="E25" s="188" t="s">
        <v>9036</v>
      </c>
      <c r="F25" s="188" t="s">
        <v>9037</v>
      </c>
      <c r="G25" s="189"/>
    </row>
    <row r="26" ht="15" spans="1:7">
      <c r="A26" s="185"/>
      <c r="B26" s="186">
        <v>23</v>
      </c>
      <c r="C26" s="187" t="s">
        <v>9038</v>
      </c>
      <c r="D26" s="187" t="s">
        <v>9020</v>
      </c>
      <c r="E26" s="188" t="s">
        <v>9039</v>
      </c>
      <c r="F26" s="188" t="s">
        <v>9040</v>
      </c>
      <c r="G26" s="189"/>
    </row>
    <row r="27" ht="15" spans="1:7">
      <c r="A27" s="185"/>
      <c r="B27" s="186">
        <v>24</v>
      </c>
      <c r="C27" s="187" t="s">
        <v>9041</v>
      </c>
      <c r="D27" s="187" t="s">
        <v>9020</v>
      </c>
      <c r="E27" s="188" t="s">
        <v>9042</v>
      </c>
      <c r="F27" s="188" t="s">
        <v>9043</v>
      </c>
      <c r="G27" s="189"/>
    </row>
    <row r="28" ht="15" spans="1:7">
      <c r="A28" s="185"/>
      <c r="B28" s="186">
        <v>25</v>
      </c>
      <c r="C28" s="187" t="s">
        <v>9044</v>
      </c>
      <c r="D28" s="187" t="s">
        <v>9045</v>
      </c>
      <c r="E28" s="188" t="s">
        <v>9046</v>
      </c>
      <c r="F28" s="188" t="s">
        <v>9047</v>
      </c>
      <c r="G28" s="189"/>
    </row>
    <row r="29" ht="15" spans="1:7">
      <c r="A29" s="185"/>
      <c r="B29" s="186">
        <v>26</v>
      </c>
      <c r="C29" s="187" t="s">
        <v>9048</v>
      </c>
      <c r="D29" s="187" t="s">
        <v>9045</v>
      </c>
      <c r="E29" s="188" t="s">
        <v>9049</v>
      </c>
      <c r="F29" s="188" t="s">
        <v>9050</v>
      </c>
      <c r="G29" s="189"/>
    </row>
    <row r="30" ht="15" spans="1:7">
      <c r="A30" s="185"/>
      <c r="B30" s="186">
        <v>27</v>
      </c>
      <c r="C30" s="187" t="s">
        <v>9051</v>
      </c>
      <c r="D30" s="187" t="s">
        <v>9045</v>
      </c>
      <c r="E30" s="188" t="s">
        <v>9052</v>
      </c>
      <c r="F30" s="188" t="s">
        <v>9053</v>
      </c>
      <c r="G30" s="189"/>
    </row>
    <row r="31" ht="15" spans="1:7">
      <c r="A31" s="185"/>
      <c r="B31" s="186">
        <v>28</v>
      </c>
      <c r="C31" s="187" t="s">
        <v>9054</v>
      </c>
      <c r="D31" s="187" t="s">
        <v>9045</v>
      </c>
      <c r="E31" s="188" t="s">
        <v>9055</v>
      </c>
      <c r="F31" s="188" t="s">
        <v>9056</v>
      </c>
      <c r="G31" s="189"/>
    </row>
    <row r="32" ht="15" spans="1:7">
      <c r="A32" s="185"/>
      <c r="B32" s="186">
        <v>29</v>
      </c>
      <c r="C32" s="187" t="s">
        <v>9057</v>
      </c>
      <c r="D32" s="187" t="s">
        <v>9058</v>
      </c>
      <c r="E32" s="188" t="s">
        <v>9059</v>
      </c>
      <c r="F32" s="188" t="s">
        <v>9060</v>
      </c>
      <c r="G32" s="189"/>
    </row>
    <row r="33" ht="15" spans="1:7">
      <c r="A33" s="185"/>
      <c r="B33" s="186">
        <v>30</v>
      </c>
      <c r="C33" s="187" t="s">
        <v>9061</v>
      </c>
      <c r="D33" s="187" t="s">
        <v>9058</v>
      </c>
      <c r="E33" s="188" t="s">
        <v>9062</v>
      </c>
      <c r="F33" s="188" t="s">
        <v>9063</v>
      </c>
      <c r="G33" s="189"/>
    </row>
    <row r="34" ht="15" spans="1:7">
      <c r="A34" s="185"/>
      <c r="B34" s="186">
        <v>31</v>
      </c>
      <c r="C34" s="187" t="s">
        <v>9064</v>
      </c>
      <c r="D34" s="187" t="s">
        <v>9058</v>
      </c>
      <c r="E34" s="188" t="s">
        <v>9065</v>
      </c>
      <c r="F34" s="188" t="s">
        <v>9066</v>
      </c>
      <c r="G34" s="189"/>
    </row>
    <row r="35" ht="15" spans="1:7">
      <c r="A35" s="185"/>
      <c r="B35" s="186">
        <v>32</v>
      </c>
      <c r="C35" s="187" t="s">
        <v>9067</v>
      </c>
      <c r="D35" s="187" t="s">
        <v>9058</v>
      </c>
      <c r="E35" s="188" t="s">
        <v>9068</v>
      </c>
      <c r="F35" s="188" t="s">
        <v>9069</v>
      </c>
      <c r="G35" s="189"/>
    </row>
    <row r="36" ht="15" spans="1:7">
      <c r="A36" s="185"/>
      <c r="B36" s="186">
        <v>33</v>
      </c>
      <c r="C36" s="187" t="s">
        <v>9070</v>
      </c>
      <c r="D36" s="187" t="s">
        <v>9058</v>
      </c>
      <c r="E36" s="188" t="s">
        <v>9071</v>
      </c>
      <c r="F36" s="188" t="s">
        <v>9072</v>
      </c>
      <c r="G36" s="189"/>
    </row>
    <row r="37" ht="15" spans="1:7">
      <c r="A37" s="190" t="s">
        <v>9073</v>
      </c>
      <c r="B37" s="191">
        <v>34</v>
      </c>
      <c r="C37" s="192" t="s">
        <v>9074</v>
      </c>
      <c r="D37" s="192" t="s">
        <v>9075</v>
      </c>
      <c r="E37" s="193" t="s">
        <v>9076</v>
      </c>
      <c r="F37" s="193" t="s">
        <v>9077</v>
      </c>
      <c r="G37" s="194"/>
    </row>
    <row r="38" ht="15" spans="1:7">
      <c r="A38" s="190"/>
      <c r="B38" s="191">
        <v>35</v>
      </c>
      <c r="C38" s="192" t="s">
        <v>9078</v>
      </c>
      <c r="D38" s="192" t="s">
        <v>9079</v>
      </c>
      <c r="E38" s="193" t="s">
        <v>9080</v>
      </c>
      <c r="F38" s="193" t="s">
        <v>9081</v>
      </c>
      <c r="G38" s="194"/>
    </row>
    <row r="39" ht="15" spans="1:7">
      <c r="A39" s="190"/>
      <c r="B39" s="191">
        <v>36</v>
      </c>
      <c r="C39" s="192" t="s">
        <v>9082</v>
      </c>
      <c r="D39" s="192" t="s">
        <v>9083</v>
      </c>
      <c r="E39" s="193" t="s">
        <v>9084</v>
      </c>
      <c r="F39" s="193" t="s">
        <v>9085</v>
      </c>
      <c r="G39" s="194"/>
    </row>
    <row r="40" ht="15" spans="1:7">
      <c r="A40" s="190"/>
      <c r="B40" s="191">
        <v>37</v>
      </c>
      <c r="C40" s="192" t="s">
        <v>9086</v>
      </c>
      <c r="D40" s="192" t="s">
        <v>9087</v>
      </c>
      <c r="E40" s="193" t="s">
        <v>9088</v>
      </c>
      <c r="F40" s="193" t="s">
        <v>9089</v>
      </c>
      <c r="G40" s="194"/>
    </row>
    <row r="41" ht="15" spans="1:7">
      <c r="A41" s="190"/>
      <c r="B41" s="191">
        <v>38</v>
      </c>
      <c r="C41" s="192" t="s">
        <v>9090</v>
      </c>
      <c r="D41" s="192" t="s">
        <v>9091</v>
      </c>
      <c r="E41" s="193" t="s">
        <v>9092</v>
      </c>
      <c r="F41" s="193" t="s">
        <v>9093</v>
      </c>
      <c r="G41" s="194"/>
    </row>
    <row r="42" ht="15" spans="1:7">
      <c r="A42" s="190"/>
      <c r="B42" s="191">
        <v>39</v>
      </c>
      <c r="C42" s="192" t="s">
        <v>9094</v>
      </c>
      <c r="D42" s="192" t="s">
        <v>9095</v>
      </c>
      <c r="E42" s="193" t="s">
        <v>9096</v>
      </c>
      <c r="F42" s="193" t="s">
        <v>9097</v>
      </c>
      <c r="G42" s="194"/>
    </row>
    <row r="43" ht="15" spans="1:7">
      <c r="A43" s="190"/>
      <c r="B43" s="191">
        <v>40</v>
      </c>
      <c r="C43" s="192" t="s">
        <v>9098</v>
      </c>
      <c r="D43" s="192" t="s">
        <v>9095</v>
      </c>
      <c r="E43" s="193" t="s">
        <v>9099</v>
      </c>
      <c r="F43" s="193" t="s">
        <v>9100</v>
      </c>
      <c r="G43" s="194"/>
    </row>
    <row r="44" ht="15" spans="1:7">
      <c r="A44" s="195" t="s">
        <v>2082</v>
      </c>
      <c r="B44" s="196">
        <v>41</v>
      </c>
      <c r="C44" s="197" t="s">
        <v>9101</v>
      </c>
      <c r="D44" s="197" t="s">
        <v>9102</v>
      </c>
      <c r="E44" s="198" t="s">
        <v>9103</v>
      </c>
      <c r="F44" s="198" t="s">
        <v>9104</v>
      </c>
      <c r="G44" s="199"/>
    </row>
    <row r="45" ht="15" spans="1:7">
      <c r="A45" s="195"/>
      <c r="B45" s="196">
        <v>42</v>
      </c>
      <c r="C45" s="197" t="s">
        <v>9105</v>
      </c>
      <c r="D45" s="197" t="s">
        <v>9106</v>
      </c>
      <c r="E45" s="198" t="s">
        <v>9107</v>
      </c>
      <c r="F45" s="198" t="s">
        <v>9108</v>
      </c>
      <c r="G45" s="199"/>
    </row>
    <row r="46" ht="27" spans="1:7">
      <c r="A46" s="172" t="s">
        <v>9109</v>
      </c>
      <c r="B46" s="173"/>
      <c r="C46" s="173"/>
      <c r="D46" s="173"/>
      <c r="E46" s="173"/>
      <c r="F46" s="173"/>
      <c r="G46" s="174"/>
    </row>
    <row r="47" ht="15" spans="1:7">
      <c r="A47" s="185" t="s">
        <v>9110</v>
      </c>
      <c r="B47" s="186">
        <v>1</v>
      </c>
      <c r="C47" s="187" t="s">
        <v>9111</v>
      </c>
      <c r="D47" s="187" t="s">
        <v>9112</v>
      </c>
      <c r="E47" s="188" t="s">
        <v>9113</v>
      </c>
      <c r="F47" s="188" t="s">
        <v>9114</v>
      </c>
      <c r="G47" s="189"/>
    </row>
    <row r="48" ht="15" spans="1:7">
      <c r="A48" s="185"/>
      <c r="B48" s="186">
        <v>2</v>
      </c>
      <c r="C48" s="187" t="s">
        <v>9115</v>
      </c>
      <c r="D48" s="187" t="s">
        <v>9112</v>
      </c>
      <c r="E48" s="188" t="s">
        <v>9116</v>
      </c>
      <c r="F48" s="188" t="s">
        <v>9117</v>
      </c>
      <c r="G48" s="189"/>
    </row>
    <row r="49" ht="15" spans="1:7">
      <c r="A49" s="185"/>
      <c r="B49" s="186">
        <v>3</v>
      </c>
      <c r="C49" s="187" t="s">
        <v>9118</v>
      </c>
      <c r="D49" s="187" t="s">
        <v>9112</v>
      </c>
      <c r="E49" s="188" t="s">
        <v>9119</v>
      </c>
      <c r="F49" s="188" t="s">
        <v>9120</v>
      </c>
      <c r="G49" s="189"/>
    </row>
    <row r="50" ht="15" spans="1:7">
      <c r="A50" s="185"/>
      <c r="B50" s="186">
        <v>4</v>
      </c>
      <c r="C50" s="187" t="s">
        <v>9121</v>
      </c>
      <c r="D50" s="187" t="s">
        <v>9122</v>
      </c>
      <c r="E50" s="188" t="s">
        <v>9123</v>
      </c>
      <c r="F50" s="188" t="s">
        <v>9124</v>
      </c>
      <c r="G50" s="189"/>
    </row>
    <row r="51" ht="15" spans="1:7">
      <c r="A51" s="185"/>
      <c r="B51" s="186">
        <v>5</v>
      </c>
      <c r="C51" s="187" t="s">
        <v>9125</v>
      </c>
      <c r="D51" s="187" t="s">
        <v>9122</v>
      </c>
      <c r="E51" s="188" t="s">
        <v>9126</v>
      </c>
      <c r="F51" s="188" t="s">
        <v>9127</v>
      </c>
      <c r="G51" s="189"/>
    </row>
    <row r="52" ht="15" spans="1:7">
      <c r="A52" s="185"/>
      <c r="B52" s="186">
        <v>6</v>
      </c>
      <c r="C52" s="187" t="s">
        <v>9128</v>
      </c>
      <c r="D52" s="187" t="s">
        <v>9122</v>
      </c>
      <c r="E52" s="188" t="s">
        <v>9129</v>
      </c>
      <c r="F52" s="188" t="s">
        <v>9130</v>
      </c>
      <c r="G52" s="189"/>
    </row>
    <row r="53" ht="15" spans="1:7">
      <c r="A53" s="185"/>
      <c r="B53" s="186">
        <v>7</v>
      </c>
      <c r="C53" s="187" t="s">
        <v>9131</v>
      </c>
      <c r="D53" s="187" t="s">
        <v>9122</v>
      </c>
      <c r="E53" s="188" t="s">
        <v>9132</v>
      </c>
      <c r="F53" s="188" t="s">
        <v>9133</v>
      </c>
      <c r="G53" s="189"/>
    </row>
    <row r="54" ht="15" spans="1:7">
      <c r="A54" s="185"/>
      <c r="B54" s="186">
        <v>8</v>
      </c>
      <c r="C54" s="187" t="s">
        <v>9134</v>
      </c>
      <c r="D54" s="187" t="s">
        <v>9122</v>
      </c>
      <c r="E54" s="188" t="s">
        <v>9135</v>
      </c>
      <c r="F54" s="188" t="s">
        <v>9136</v>
      </c>
      <c r="G54" s="189"/>
    </row>
    <row r="55" ht="15" spans="1:7">
      <c r="A55" s="185"/>
      <c r="B55" s="186">
        <v>9</v>
      </c>
      <c r="C55" s="187" t="s">
        <v>9137</v>
      </c>
      <c r="D55" s="187" t="s">
        <v>9122</v>
      </c>
      <c r="E55" s="188" t="s">
        <v>9138</v>
      </c>
      <c r="F55" s="188" t="s">
        <v>9139</v>
      </c>
      <c r="G55" s="189"/>
    </row>
    <row r="56" ht="15" spans="1:7">
      <c r="A56" s="200" t="s">
        <v>2082</v>
      </c>
      <c r="B56" s="201">
        <v>10</v>
      </c>
      <c r="C56" s="202" t="s">
        <v>9140</v>
      </c>
      <c r="D56" s="202" t="s">
        <v>9122</v>
      </c>
      <c r="E56" s="203" t="s">
        <v>9141</v>
      </c>
      <c r="F56" s="203" t="s">
        <v>9142</v>
      </c>
      <c r="G56" s="204"/>
    </row>
    <row r="57" ht="15" spans="1:7">
      <c r="A57" s="200"/>
      <c r="B57" s="201">
        <v>11</v>
      </c>
      <c r="C57" s="202" t="s">
        <v>9143</v>
      </c>
      <c r="D57" s="202" t="s">
        <v>9112</v>
      </c>
      <c r="E57" s="203" t="s">
        <v>9144</v>
      </c>
      <c r="F57" s="203" t="s">
        <v>9145</v>
      </c>
      <c r="G57" s="204"/>
    </row>
    <row r="58" ht="15" spans="1:7">
      <c r="A58" s="200"/>
      <c r="B58" s="201">
        <v>12</v>
      </c>
      <c r="C58" s="202" t="s">
        <v>9146</v>
      </c>
      <c r="D58" s="202" t="s">
        <v>9122</v>
      </c>
      <c r="E58" s="203" t="s">
        <v>9147</v>
      </c>
      <c r="F58" s="203" t="s">
        <v>9148</v>
      </c>
      <c r="G58" s="204"/>
    </row>
    <row r="59" ht="15" spans="1:7">
      <c r="A59" s="200"/>
      <c r="B59" s="201">
        <v>13</v>
      </c>
      <c r="C59" s="202" t="s">
        <v>9149</v>
      </c>
      <c r="D59" s="202" t="s">
        <v>9122</v>
      </c>
      <c r="E59" s="203" t="s">
        <v>9150</v>
      </c>
      <c r="F59" s="203" t="s">
        <v>9151</v>
      </c>
      <c r="G59" s="204"/>
    </row>
    <row r="60" ht="15" spans="1:7">
      <c r="A60" s="200"/>
      <c r="B60" s="201">
        <v>14</v>
      </c>
      <c r="C60" s="202" t="s">
        <v>9152</v>
      </c>
      <c r="D60" s="202" t="s">
        <v>9122</v>
      </c>
      <c r="E60" s="203" t="s">
        <v>9153</v>
      </c>
      <c r="F60" s="203" t="s">
        <v>9154</v>
      </c>
      <c r="G60" s="204"/>
    </row>
    <row r="61" ht="15" spans="1:7">
      <c r="A61" s="200"/>
      <c r="B61" s="201">
        <v>15</v>
      </c>
      <c r="C61" s="202" t="s">
        <v>9155</v>
      </c>
      <c r="D61" s="202" t="s">
        <v>9122</v>
      </c>
      <c r="E61" s="203" t="s">
        <v>9156</v>
      </c>
      <c r="F61" s="203" t="s">
        <v>9157</v>
      </c>
      <c r="G61" s="204"/>
    </row>
    <row r="62" ht="15" spans="1:7">
      <c r="A62" s="200"/>
      <c r="B62" s="201">
        <v>16</v>
      </c>
      <c r="C62" s="202" t="s">
        <v>9158</v>
      </c>
      <c r="D62" s="202" t="s">
        <v>9122</v>
      </c>
      <c r="E62" s="203" t="s">
        <v>9159</v>
      </c>
      <c r="F62" s="203" t="s">
        <v>9160</v>
      </c>
      <c r="G62" s="204"/>
    </row>
    <row r="63" ht="15" spans="1:7">
      <c r="A63" s="200"/>
      <c r="B63" s="201">
        <v>17</v>
      </c>
      <c r="C63" s="202" t="s">
        <v>9161</v>
      </c>
      <c r="D63" s="202" t="s">
        <v>9122</v>
      </c>
      <c r="E63" s="203" t="s">
        <v>9162</v>
      </c>
      <c r="F63" s="203" t="s">
        <v>9163</v>
      </c>
      <c r="G63" s="204"/>
    </row>
    <row r="64" ht="15" spans="1:7">
      <c r="A64" s="200"/>
      <c r="B64" s="201">
        <v>18</v>
      </c>
      <c r="C64" s="202" t="s">
        <v>9164</v>
      </c>
      <c r="D64" s="202" t="s">
        <v>9122</v>
      </c>
      <c r="E64" s="203" t="s">
        <v>9165</v>
      </c>
      <c r="F64" s="203" t="s">
        <v>9166</v>
      </c>
      <c r="G64" s="204"/>
    </row>
    <row r="65" ht="15" spans="1:7">
      <c r="A65" s="205" t="s">
        <v>9167</v>
      </c>
      <c r="B65" s="119">
        <v>19</v>
      </c>
      <c r="C65" s="206" t="s">
        <v>9168</v>
      </c>
      <c r="D65" s="206" t="s">
        <v>9122</v>
      </c>
      <c r="E65" s="207" t="s">
        <v>9169</v>
      </c>
      <c r="F65" s="207" t="s">
        <v>9170</v>
      </c>
      <c r="G65" s="208"/>
    </row>
    <row r="66" ht="15" spans="1:7">
      <c r="A66" s="209"/>
      <c r="B66" s="119">
        <v>20</v>
      </c>
      <c r="C66" s="206" t="s">
        <v>9171</v>
      </c>
      <c r="D66" s="206" t="s">
        <v>9122</v>
      </c>
      <c r="E66" s="207" t="s">
        <v>9172</v>
      </c>
      <c r="F66" s="207" t="s">
        <v>9173</v>
      </c>
      <c r="G66" s="208"/>
    </row>
    <row r="67" ht="15" spans="1:7">
      <c r="A67" s="209"/>
      <c r="B67" s="119">
        <v>21</v>
      </c>
      <c r="C67" s="206" t="s">
        <v>9174</v>
      </c>
      <c r="D67" s="206" t="s">
        <v>9122</v>
      </c>
      <c r="E67" s="207" t="s">
        <v>9175</v>
      </c>
      <c r="F67" s="207" t="s">
        <v>9176</v>
      </c>
      <c r="G67" s="208"/>
    </row>
    <row r="68" ht="15" spans="1:7">
      <c r="A68" s="209"/>
      <c r="B68" s="119">
        <v>22</v>
      </c>
      <c r="C68" s="206" t="s">
        <v>9177</v>
      </c>
      <c r="D68" s="206" t="s">
        <v>9122</v>
      </c>
      <c r="E68" s="207" t="s">
        <v>9178</v>
      </c>
      <c r="F68" s="207" t="s">
        <v>9179</v>
      </c>
      <c r="G68" s="208" t="s">
        <v>763</v>
      </c>
    </row>
    <row r="69" ht="15" spans="1:7">
      <c r="A69" s="209"/>
      <c r="B69" s="119">
        <v>23</v>
      </c>
      <c r="C69" s="206" t="s">
        <v>9180</v>
      </c>
      <c r="D69" s="206" t="s">
        <v>9122</v>
      </c>
      <c r="E69" s="207" t="s">
        <v>9181</v>
      </c>
      <c r="F69" s="207" t="s">
        <v>9182</v>
      </c>
      <c r="G69" s="208" t="s">
        <v>763</v>
      </c>
    </row>
    <row r="70" ht="15" spans="1:7">
      <c r="A70" s="209"/>
      <c r="B70" s="119">
        <v>24</v>
      </c>
      <c r="C70" s="206" t="s">
        <v>9183</v>
      </c>
      <c r="D70" s="206" t="s">
        <v>9122</v>
      </c>
      <c r="E70" s="207" t="s">
        <v>9184</v>
      </c>
      <c r="F70" s="207" t="s">
        <v>9185</v>
      </c>
      <c r="G70" s="208" t="s">
        <v>9186</v>
      </c>
    </row>
    <row r="71" ht="15" spans="1:7">
      <c r="A71" s="209"/>
      <c r="B71" s="119">
        <v>25</v>
      </c>
      <c r="C71" s="206" t="s">
        <v>9187</v>
      </c>
      <c r="D71" s="206" t="s">
        <v>9122</v>
      </c>
      <c r="E71" s="207" t="s">
        <v>9188</v>
      </c>
      <c r="F71" s="207" t="s">
        <v>9189</v>
      </c>
      <c r="G71" s="208" t="s">
        <v>9186</v>
      </c>
    </row>
    <row r="72" ht="15" spans="1:7">
      <c r="A72" s="209"/>
      <c r="B72" s="119">
        <v>26</v>
      </c>
      <c r="C72" s="206" t="s">
        <v>9190</v>
      </c>
      <c r="D72" s="206" t="s">
        <v>9122</v>
      </c>
      <c r="E72" s="207" t="s">
        <v>9191</v>
      </c>
      <c r="F72" s="207" t="s">
        <v>9192</v>
      </c>
      <c r="G72" s="208"/>
    </row>
    <row r="73" ht="15" spans="1:7">
      <c r="A73" s="209"/>
      <c r="B73" s="119">
        <v>27</v>
      </c>
      <c r="C73" s="206" t="s">
        <v>9193</v>
      </c>
      <c r="D73" s="206" t="s">
        <v>9122</v>
      </c>
      <c r="E73" s="207" t="s">
        <v>9194</v>
      </c>
      <c r="F73" s="207" t="s">
        <v>9195</v>
      </c>
      <c r="G73" s="208" t="s">
        <v>765</v>
      </c>
    </row>
    <row r="74" ht="15" spans="1:7">
      <c r="A74" s="209"/>
      <c r="B74" s="119">
        <v>28</v>
      </c>
      <c r="C74" s="206" t="s">
        <v>9196</v>
      </c>
      <c r="D74" s="206" t="s">
        <v>9122</v>
      </c>
      <c r="E74" s="207" t="s">
        <v>9197</v>
      </c>
      <c r="F74" s="207" t="s">
        <v>9198</v>
      </c>
      <c r="G74" s="208"/>
    </row>
    <row r="75" ht="15" spans="1:7">
      <c r="A75" s="209"/>
      <c r="B75" s="119">
        <v>29</v>
      </c>
      <c r="C75" s="206" t="s">
        <v>9199</v>
      </c>
      <c r="D75" s="206" t="s">
        <v>9122</v>
      </c>
      <c r="E75" s="207" t="s">
        <v>9200</v>
      </c>
      <c r="F75" s="207" t="s">
        <v>9201</v>
      </c>
      <c r="G75" s="208"/>
    </row>
    <row r="76" ht="15" spans="1:7">
      <c r="A76" s="209"/>
      <c r="B76" s="119">
        <v>30</v>
      </c>
      <c r="C76" s="206" t="s">
        <v>7705</v>
      </c>
      <c r="D76" s="206" t="s">
        <v>9122</v>
      </c>
      <c r="E76" s="207" t="s">
        <v>9202</v>
      </c>
      <c r="F76" s="207" t="s">
        <v>9203</v>
      </c>
      <c r="G76" s="208"/>
    </row>
    <row r="77" ht="15" spans="1:7">
      <c r="A77" s="210" t="s">
        <v>9204</v>
      </c>
      <c r="B77" s="106">
        <v>31</v>
      </c>
      <c r="C77" s="211" t="s">
        <v>9205</v>
      </c>
      <c r="D77" s="211" t="s">
        <v>9206</v>
      </c>
      <c r="E77" s="212" t="s">
        <v>9207</v>
      </c>
      <c r="F77" s="212" t="s">
        <v>9208</v>
      </c>
      <c r="G77" s="213"/>
    </row>
    <row r="78" ht="15" spans="1:7">
      <c r="A78" s="214"/>
      <c r="B78" s="106">
        <v>32</v>
      </c>
      <c r="C78" s="211" t="s">
        <v>9209</v>
      </c>
      <c r="D78" s="211" t="s">
        <v>9122</v>
      </c>
      <c r="E78" s="212" t="s">
        <v>9210</v>
      </c>
      <c r="F78" s="212" t="s">
        <v>9211</v>
      </c>
      <c r="G78" s="213"/>
    </row>
    <row r="79" ht="15" spans="1:7">
      <c r="A79" s="214"/>
      <c r="B79" s="106">
        <v>33</v>
      </c>
      <c r="C79" s="211" t="s">
        <v>9212</v>
      </c>
      <c r="D79" s="211" t="s">
        <v>9122</v>
      </c>
      <c r="E79" s="212" t="s">
        <v>9213</v>
      </c>
      <c r="F79" s="212" t="s">
        <v>9214</v>
      </c>
      <c r="G79" s="213"/>
    </row>
    <row r="80" ht="15" spans="1:7">
      <c r="A80" s="214"/>
      <c r="B80" s="106">
        <v>34</v>
      </c>
      <c r="C80" s="211" t="s">
        <v>9215</v>
      </c>
      <c r="D80" s="211" t="s">
        <v>9122</v>
      </c>
      <c r="E80" s="212" t="s">
        <v>9216</v>
      </c>
      <c r="F80" s="212" t="s">
        <v>9217</v>
      </c>
      <c r="G80" s="213"/>
    </row>
    <row r="81" ht="15" spans="1:7">
      <c r="A81" s="214"/>
      <c r="B81" s="106">
        <v>35</v>
      </c>
      <c r="C81" s="211" t="s">
        <v>9218</v>
      </c>
      <c r="D81" s="211" t="s">
        <v>9112</v>
      </c>
      <c r="E81" s="212" t="s">
        <v>9219</v>
      </c>
      <c r="F81" s="212" t="s">
        <v>9220</v>
      </c>
      <c r="G81" s="213"/>
    </row>
    <row r="82" ht="15" spans="1:7">
      <c r="A82" s="214"/>
      <c r="B82" s="106">
        <v>36</v>
      </c>
      <c r="C82" s="211" t="s">
        <v>9221</v>
      </c>
      <c r="D82" s="211" t="s">
        <v>9112</v>
      </c>
      <c r="E82" s="212" t="s">
        <v>9222</v>
      </c>
      <c r="F82" s="212" t="s">
        <v>9223</v>
      </c>
      <c r="G82" s="213"/>
    </row>
    <row r="83" ht="15" spans="1:7">
      <c r="A83" s="214"/>
      <c r="B83" s="106">
        <v>37</v>
      </c>
      <c r="C83" s="211" t="s">
        <v>9224</v>
      </c>
      <c r="D83" s="211" t="s">
        <v>9122</v>
      </c>
      <c r="E83" s="212" t="s">
        <v>9225</v>
      </c>
      <c r="F83" s="212" t="s">
        <v>9226</v>
      </c>
      <c r="G83" s="213"/>
    </row>
    <row r="84" ht="15" spans="1:7">
      <c r="A84" s="214"/>
      <c r="B84" s="106">
        <v>38</v>
      </c>
      <c r="C84" s="211" t="s">
        <v>9227</v>
      </c>
      <c r="D84" s="211" t="s">
        <v>9228</v>
      </c>
      <c r="E84" s="212" t="s">
        <v>9229</v>
      </c>
      <c r="F84" s="212" t="s">
        <v>9230</v>
      </c>
      <c r="G84" s="213"/>
    </row>
    <row r="85" ht="15" spans="1:7">
      <c r="A85" s="214"/>
      <c r="B85" s="106">
        <v>39</v>
      </c>
      <c r="C85" s="211" t="s">
        <v>9231</v>
      </c>
      <c r="D85" s="211" t="s">
        <v>9232</v>
      </c>
      <c r="E85" s="212" t="s">
        <v>9233</v>
      </c>
      <c r="F85" s="212" t="s">
        <v>9234</v>
      </c>
      <c r="G85" s="213"/>
    </row>
    <row r="86" ht="15" spans="1:7">
      <c r="A86" s="214"/>
      <c r="B86" s="106">
        <v>40</v>
      </c>
      <c r="C86" s="211" t="s">
        <v>9235</v>
      </c>
      <c r="D86" s="211" t="s">
        <v>9236</v>
      </c>
      <c r="E86" s="212" t="s">
        <v>9237</v>
      </c>
      <c r="F86" s="212" t="s">
        <v>9238</v>
      </c>
      <c r="G86" s="213"/>
    </row>
    <row r="87" ht="27" spans="1:7">
      <c r="A87" s="172" t="s">
        <v>9239</v>
      </c>
      <c r="B87" s="215"/>
      <c r="C87" s="215"/>
      <c r="D87" s="215"/>
      <c r="E87" s="215"/>
      <c r="F87" s="215"/>
      <c r="G87" s="216"/>
    </row>
    <row r="88" ht="15" spans="1:7">
      <c r="A88" s="217" t="s">
        <v>9240</v>
      </c>
      <c r="B88" s="176">
        <v>1</v>
      </c>
      <c r="C88" s="177" t="s">
        <v>9241</v>
      </c>
      <c r="D88" s="177" t="s">
        <v>9242</v>
      </c>
      <c r="E88" s="178" t="s">
        <v>9243</v>
      </c>
      <c r="F88" s="178" t="s">
        <v>9244</v>
      </c>
      <c r="G88" s="179"/>
    </row>
    <row r="89" ht="15" spans="1:7">
      <c r="A89" s="218"/>
      <c r="B89" s="176">
        <v>2</v>
      </c>
      <c r="C89" s="177" t="s">
        <v>9245</v>
      </c>
      <c r="D89" s="177" t="s">
        <v>8985</v>
      </c>
      <c r="E89" s="178" t="s">
        <v>9246</v>
      </c>
      <c r="F89" s="178" t="s">
        <v>9247</v>
      </c>
      <c r="G89" s="179"/>
    </row>
    <row r="90" ht="15" spans="1:7">
      <c r="A90" s="218"/>
      <c r="B90" s="176">
        <v>3</v>
      </c>
      <c r="C90" s="177" t="s">
        <v>9248</v>
      </c>
      <c r="D90" s="177" t="s">
        <v>9249</v>
      </c>
      <c r="E90" s="178" t="s">
        <v>9250</v>
      </c>
      <c r="F90" s="178" t="s">
        <v>9251</v>
      </c>
      <c r="G90" s="179"/>
    </row>
    <row r="91" ht="15" spans="1:7">
      <c r="A91" s="218"/>
      <c r="B91" s="176">
        <v>4</v>
      </c>
      <c r="C91" s="177" t="s">
        <v>9252</v>
      </c>
      <c r="D91" s="177" t="s">
        <v>9013</v>
      </c>
      <c r="E91" s="178" t="s">
        <v>9253</v>
      </c>
      <c r="F91" s="178" t="s">
        <v>9254</v>
      </c>
      <c r="G91" s="179"/>
    </row>
    <row r="92" ht="15" spans="1:7">
      <c r="A92" s="218"/>
      <c r="B92" s="176">
        <v>5</v>
      </c>
      <c r="C92" s="177" t="s">
        <v>9255</v>
      </c>
      <c r="D92" s="177" t="s">
        <v>9256</v>
      </c>
      <c r="E92" s="178" t="s">
        <v>9257</v>
      </c>
      <c r="F92" s="178" t="s">
        <v>9258</v>
      </c>
      <c r="G92" s="179"/>
    </row>
    <row r="93" ht="15" spans="1:7">
      <c r="A93" s="218"/>
      <c r="B93" s="176">
        <v>6</v>
      </c>
      <c r="C93" s="177" t="s">
        <v>9259</v>
      </c>
      <c r="D93" s="177" t="s">
        <v>9260</v>
      </c>
      <c r="E93" s="178" t="s">
        <v>9261</v>
      </c>
      <c r="F93" s="178" t="s">
        <v>9262</v>
      </c>
      <c r="G93" s="179"/>
    </row>
    <row r="94" ht="15" spans="1:7">
      <c r="A94" s="218"/>
      <c r="B94" s="176">
        <v>7</v>
      </c>
      <c r="C94" s="177" t="s">
        <v>9263</v>
      </c>
      <c r="D94" s="177" t="s">
        <v>9264</v>
      </c>
      <c r="E94" s="178" t="s">
        <v>9265</v>
      </c>
      <c r="F94" s="178" t="s">
        <v>9266</v>
      </c>
      <c r="G94" s="179"/>
    </row>
    <row r="95" ht="15" spans="1:7">
      <c r="A95" s="218"/>
      <c r="B95" s="176">
        <v>8</v>
      </c>
      <c r="C95" s="177" t="s">
        <v>9267</v>
      </c>
      <c r="D95" s="177" t="s">
        <v>9268</v>
      </c>
      <c r="E95" s="178" t="s">
        <v>9269</v>
      </c>
      <c r="F95" s="178" t="s">
        <v>9270</v>
      </c>
      <c r="G95" s="179"/>
    </row>
    <row r="96" ht="15" spans="1:7">
      <c r="A96" s="219" t="s">
        <v>9271</v>
      </c>
      <c r="B96" s="220">
        <v>9</v>
      </c>
      <c r="C96" s="221" t="s">
        <v>9272</v>
      </c>
      <c r="D96" s="221" t="s">
        <v>9122</v>
      </c>
      <c r="E96" s="222" t="s">
        <v>9273</v>
      </c>
      <c r="F96" s="222" t="s">
        <v>9274</v>
      </c>
      <c r="G96" s="223"/>
    </row>
    <row r="97" ht="15" spans="1:7">
      <c r="A97" s="224"/>
      <c r="B97" s="220">
        <v>10</v>
      </c>
      <c r="C97" s="221" t="s">
        <v>9275</v>
      </c>
      <c r="D97" s="221" t="s">
        <v>9122</v>
      </c>
      <c r="E97" s="222" t="s">
        <v>9276</v>
      </c>
      <c r="F97" s="222" t="s">
        <v>9277</v>
      </c>
      <c r="G97" s="223"/>
    </row>
    <row r="98" ht="15" spans="1:7">
      <c r="A98" s="224"/>
      <c r="B98" s="220">
        <v>11</v>
      </c>
      <c r="C98" s="221" t="s">
        <v>9278</v>
      </c>
      <c r="D98" s="221" t="s">
        <v>9122</v>
      </c>
      <c r="E98" s="222" t="s">
        <v>9279</v>
      </c>
      <c r="F98" s="222" t="s">
        <v>9280</v>
      </c>
      <c r="G98" s="223"/>
    </row>
    <row r="99" ht="15" spans="1:7">
      <c r="A99" s="224"/>
      <c r="B99" s="220">
        <v>12</v>
      </c>
      <c r="C99" s="221" t="s">
        <v>9281</v>
      </c>
      <c r="D99" s="221" t="s">
        <v>9122</v>
      </c>
      <c r="E99" s="222" t="s">
        <v>9282</v>
      </c>
      <c r="F99" s="222" t="s">
        <v>9283</v>
      </c>
      <c r="G99" s="223"/>
    </row>
    <row r="100" ht="15" spans="1:7">
      <c r="A100" s="224"/>
      <c r="B100" s="220">
        <v>13</v>
      </c>
      <c r="C100" s="221" t="s">
        <v>9284</v>
      </c>
      <c r="D100" s="221" t="s">
        <v>9122</v>
      </c>
      <c r="E100" s="222" t="s">
        <v>9285</v>
      </c>
      <c r="F100" s="222" t="s">
        <v>9286</v>
      </c>
      <c r="G100" s="223"/>
    </row>
    <row r="101" ht="27" spans="1:7">
      <c r="A101" s="172" t="s">
        <v>9287</v>
      </c>
      <c r="B101" s="173"/>
      <c r="C101" s="173"/>
      <c r="D101" s="173"/>
      <c r="E101" s="173"/>
      <c r="F101" s="173"/>
      <c r="G101" s="174"/>
    </row>
    <row r="102" ht="15" spans="1:7">
      <c r="A102" s="225" t="s">
        <v>9288</v>
      </c>
      <c r="B102" s="136">
        <v>1</v>
      </c>
      <c r="C102" s="226" t="s">
        <v>9289</v>
      </c>
      <c r="D102" s="227" t="s">
        <v>9290</v>
      </c>
      <c r="E102" s="227" t="s">
        <v>9291</v>
      </c>
      <c r="F102" s="227" t="s">
        <v>9292</v>
      </c>
      <c r="G102" s="228" t="s">
        <v>9293</v>
      </c>
    </row>
    <row r="103" ht="25.5" spans="1:7">
      <c r="A103" s="225"/>
      <c r="B103" s="136">
        <v>2</v>
      </c>
      <c r="C103" s="226" t="s">
        <v>9294</v>
      </c>
      <c r="D103" s="229" t="s">
        <v>9295</v>
      </c>
      <c r="E103" s="227" t="s">
        <v>9296</v>
      </c>
      <c r="F103" s="227" t="s">
        <v>9297</v>
      </c>
      <c r="G103" s="228" t="s">
        <v>9298</v>
      </c>
    </row>
    <row r="104" ht="15" spans="1:7">
      <c r="A104" s="225"/>
      <c r="B104" s="136">
        <v>3</v>
      </c>
      <c r="C104" s="226" t="s">
        <v>9299</v>
      </c>
      <c r="D104" s="226" t="s">
        <v>9300</v>
      </c>
      <c r="E104" s="227" t="s">
        <v>9301</v>
      </c>
      <c r="F104" s="227" t="s">
        <v>9302</v>
      </c>
      <c r="G104" s="228" t="s">
        <v>9303</v>
      </c>
    </row>
    <row r="105" ht="15" spans="1:7">
      <c r="A105" s="225"/>
      <c r="B105" s="136">
        <v>4</v>
      </c>
      <c r="C105" s="226" t="s">
        <v>9304</v>
      </c>
      <c r="D105" s="226" t="s">
        <v>9305</v>
      </c>
      <c r="E105" s="227" t="s">
        <v>9306</v>
      </c>
      <c r="F105" s="227" t="s">
        <v>9307</v>
      </c>
      <c r="G105" s="228" t="s">
        <v>9308</v>
      </c>
    </row>
    <row r="106" ht="25.5" spans="1:7">
      <c r="A106" s="225"/>
      <c r="B106" s="136">
        <v>5</v>
      </c>
      <c r="C106" s="226" t="s">
        <v>9309</v>
      </c>
      <c r="D106" s="229" t="s">
        <v>9310</v>
      </c>
      <c r="E106" s="227" t="s">
        <v>9311</v>
      </c>
      <c r="F106" s="227" t="s">
        <v>9312</v>
      </c>
      <c r="G106" s="228" t="s">
        <v>9313</v>
      </c>
    </row>
    <row r="107" ht="15" spans="1:7">
      <c r="A107" s="225"/>
      <c r="B107" s="136">
        <v>6</v>
      </c>
      <c r="C107" s="226" t="s">
        <v>9314</v>
      </c>
      <c r="D107" s="227" t="s">
        <v>9315</v>
      </c>
      <c r="E107" s="227" t="s">
        <v>9316</v>
      </c>
      <c r="F107" s="227" t="s">
        <v>9317</v>
      </c>
      <c r="G107" s="228" t="s">
        <v>9318</v>
      </c>
    </row>
    <row r="108" ht="15" spans="1:7">
      <c r="A108" s="225"/>
      <c r="B108" s="136">
        <v>7</v>
      </c>
      <c r="C108" s="226" t="s">
        <v>9319</v>
      </c>
      <c r="D108" s="226" t="s">
        <v>9320</v>
      </c>
      <c r="E108" s="227" t="s">
        <v>9321</v>
      </c>
      <c r="F108" s="227" t="s">
        <v>9322</v>
      </c>
      <c r="G108" s="228" t="s">
        <v>9323</v>
      </c>
    </row>
    <row r="109" ht="15" spans="1:7">
      <c r="A109" s="225"/>
      <c r="B109" s="136">
        <v>8</v>
      </c>
      <c r="C109" s="226" t="s">
        <v>9324</v>
      </c>
      <c r="D109" s="227" t="s">
        <v>9325</v>
      </c>
      <c r="E109" s="227" t="s">
        <v>9326</v>
      </c>
      <c r="F109" s="227" t="s">
        <v>9327</v>
      </c>
      <c r="G109" s="228" t="s">
        <v>9323</v>
      </c>
    </row>
    <row r="110" ht="15" spans="1:7">
      <c r="A110" s="225"/>
      <c r="B110" s="136">
        <v>9</v>
      </c>
      <c r="C110" s="226" t="s">
        <v>9328</v>
      </c>
      <c r="D110" s="227" t="s">
        <v>9329</v>
      </c>
      <c r="E110" s="227" t="s">
        <v>9330</v>
      </c>
      <c r="F110" s="227" t="s">
        <v>9331</v>
      </c>
      <c r="G110" s="228" t="s">
        <v>9332</v>
      </c>
    </row>
    <row r="111" ht="15" spans="1:7">
      <c r="A111" s="225"/>
      <c r="B111" s="136">
        <v>10</v>
      </c>
      <c r="C111" s="226" t="s">
        <v>9333</v>
      </c>
      <c r="D111" s="227" t="s">
        <v>9334</v>
      </c>
      <c r="E111" s="227" t="s">
        <v>9335</v>
      </c>
      <c r="F111" s="227" t="s">
        <v>9336</v>
      </c>
      <c r="G111" s="228" t="s">
        <v>9337</v>
      </c>
    </row>
    <row r="112" ht="15" spans="1:7">
      <c r="A112" s="225"/>
      <c r="B112" s="136">
        <v>11</v>
      </c>
      <c r="C112" s="226" t="s">
        <v>9338</v>
      </c>
      <c r="D112" s="227" t="s">
        <v>9339</v>
      </c>
      <c r="E112" s="227" t="s">
        <v>9340</v>
      </c>
      <c r="F112" s="227" t="s">
        <v>9341</v>
      </c>
      <c r="G112" s="228" t="s">
        <v>9342</v>
      </c>
    </row>
    <row r="113" ht="15" spans="1:7">
      <c r="A113" s="225"/>
      <c r="B113" s="136">
        <v>12</v>
      </c>
      <c r="C113" s="226" t="s">
        <v>9343</v>
      </c>
      <c r="D113" s="227" t="s">
        <v>9344</v>
      </c>
      <c r="E113" s="227" t="s">
        <v>9345</v>
      </c>
      <c r="F113" s="227" t="s">
        <v>9346</v>
      </c>
      <c r="G113" s="228" t="s">
        <v>9347</v>
      </c>
    </row>
    <row r="114" ht="15" spans="1:7">
      <c r="A114" s="225"/>
      <c r="B114" s="136">
        <v>13</v>
      </c>
      <c r="C114" s="226" t="s">
        <v>9343</v>
      </c>
      <c r="D114" s="227" t="s">
        <v>9348</v>
      </c>
      <c r="E114" s="227" t="s">
        <v>9349</v>
      </c>
      <c r="F114" s="227" t="s">
        <v>9350</v>
      </c>
      <c r="G114" s="228" t="s">
        <v>9347</v>
      </c>
    </row>
    <row r="115" ht="25.5" spans="1:7">
      <c r="A115" s="225"/>
      <c r="B115" s="136">
        <v>14</v>
      </c>
      <c r="C115" s="226" t="s">
        <v>9343</v>
      </c>
      <c r="D115" s="229" t="s">
        <v>9351</v>
      </c>
      <c r="E115" s="227" t="s">
        <v>9352</v>
      </c>
      <c r="F115" s="227" t="s">
        <v>9353</v>
      </c>
      <c r="G115" s="228" t="s">
        <v>9347</v>
      </c>
    </row>
    <row r="116" ht="15" spans="1:7">
      <c r="A116" s="225"/>
      <c r="B116" s="136">
        <v>15</v>
      </c>
      <c r="C116" s="226" t="s">
        <v>9354</v>
      </c>
      <c r="D116" s="227" t="s">
        <v>9355</v>
      </c>
      <c r="E116" s="227" t="s">
        <v>9356</v>
      </c>
      <c r="F116" s="227" t="s">
        <v>9357</v>
      </c>
      <c r="G116" s="228" t="s">
        <v>9358</v>
      </c>
    </row>
    <row r="117" ht="15" spans="1:7">
      <c r="A117" s="225"/>
      <c r="B117" s="136">
        <v>16</v>
      </c>
      <c r="C117" s="226" t="s">
        <v>9359</v>
      </c>
      <c r="D117" s="227" t="s">
        <v>9360</v>
      </c>
      <c r="E117" s="227" t="s">
        <v>9361</v>
      </c>
      <c r="F117" s="227" t="s">
        <v>9362</v>
      </c>
      <c r="G117" s="228" t="s">
        <v>9363</v>
      </c>
    </row>
    <row r="118" ht="15" spans="1:7">
      <c r="A118" s="185" t="s">
        <v>9364</v>
      </c>
      <c r="B118" s="186">
        <v>17</v>
      </c>
      <c r="C118" s="187" t="s">
        <v>9365</v>
      </c>
      <c r="D118" s="187" t="s">
        <v>9366</v>
      </c>
      <c r="E118" s="188" t="s">
        <v>9367</v>
      </c>
      <c r="F118" s="188" t="s">
        <v>9368</v>
      </c>
      <c r="G118" s="189" t="s">
        <v>9369</v>
      </c>
    </row>
    <row r="119" ht="15" spans="1:7">
      <c r="A119" s="185"/>
      <c r="B119" s="186">
        <v>18</v>
      </c>
      <c r="C119" s="187" t="s">
        <v>7418</v>
      </c>
      <c r="D119" s="188" t="s">
        <v>9370</v>
      </c>
      <c r="E119" s="188" t="s">
        <v>9371</v>
      </c>
      <c r="F119" s="188" t="s">
        <v>9372</v>
      </c>
      <c r="G119" s="189" t="s">
        <v>9373</v>
      </c>
    </row>
    <row r="120" ht="15" spans="1:7">
      <c r="A120" s="185"/>
      <c r="B120" s="186">
        <v>19</v>
      </c>
      <c r="C120" s="187" t="s">
        <v>7418</v>
      </c>
      <c r="D120" s="187" t="s">
        <v>9374</v>
      </c>
      <c r="E120" s="188" t="s">
        <v>9375</v>
      </c>
      <c r="F120" s="188" t="s">
        <v>9376</v>
      </c>
      <c r="G120" s="189" t="s">
        <v>9373</v>
      </c>
    </row>
    <row r="121" ht="15" spans="1:7">
      <c r="A121" s="185"/>
      <c r="B121" s="186">
        <v>20</v>
      </c>
      <c r="C121" s="187" t="s">
        <v>7418</v>
      </c>
      <c r="D121" s="187" t="s">
        <v>9377</v>
      </c>
      <c r="E121" s="188" t="s">
        <v>9378</v>
      </c>
      <c r="F121" s="188" t="s">
        <v>9379</v>
      </c>
      <c r="G121" s="189" t="s">
        <v>9373</v>
      </c>
    </row>
    <row r="122" ht="15" spans="1:7">
      <c r="A122" s="200" t="s">
        <v>7661</v>
      </c>
      <c r="B122" s="201">
        <v>21</v>
      </c>
      <c r="C122" s="202" t="s">
        <v>9380</v>
      </c>
      <c r="D122" s="203" t="s">
        <v>9381</v>
      </c>
      <c r="E122" s="203" t="s">
        <v>9382</v>
      </c>
      <c r="F122" s="203" t="s">
        <v>9383</v>
      </c>
      <c r="G122" s="204" t="s">
        <v>9384</v>
      </c>
    </row>
    <row r="123" ht="15" spans="1:7">
      <c r="A123" s="200"/>
      <c r="B123" s="201">
        <v>22</v>
      </c>
      <c r="C123" s="202" t="s">
        <v>7157</v>
      </c>
      <c r="D123" s="203" t="s">
        <v>9315</v>
      </c>
      <c r="E123" s="203" t="s">
        <v>9385</v>
      </c>
      <c r="F123" s="203" t="s">
        <v>9386</v>
      </c>
      <c r="G123" s="204" t="s">
        <v>9384</v>
      </c>
    </row>
    <row r="124" ht="15" spans="1:7">
      <c r="A124" s="200"/>
      <c r="B124" s="201">
        <v>23</v>
      </c>
      <c r="C124" s="202" t="s">
        <v>7157</v>
      </c>
      <c r="D124" s="203" t="s">
        <v>9387</v>
      </c>
      <c r="E124" s="203" t="s">
        <v>9388</v>
      </c>
      <c r="F124" s="203" t="s">
        <v>9389</v>
      </c>
      <c r="G124" s="204" t="s">
        <v>9384</v>
      </c>
    </row>
    <row r="125" ht="15" spans="1:7">
      <c r="A125" s="200"/>
      <c r="B125" s="201">
        <v>24</v>
      </c>
      <c r="C125" s="202" t="s">
        <v>9390</v>
      </c>
      <c r="D125" s="901" t="s">
        <v>9391</v>
      </c>
      <c r="E125" s="203" t="s">
        <v>9392</v>
      </c>
      <c r="F125" s="203" t="s">
        <v>9393</v>
      </c>
      <c r="G125" s="204" t="s">
        <v>9394</v>
      </c>
    </row>
    <row r="126" ht="15" spans="1:7">
      <c r="A126" s="200"/>
      <c r="B126" s="201">
        <v>25</v>
      </c>
      <c r="C126" s="202" t="s">
        <v>9395</v>
      </c>
      <c r="D126" s="202" t="s">
        <v>9396</v>
      </c>
      <c r="E126" s="203" t="s">
        <v>9397</v>
      </c>
      <c r="F126" s="203" t="s">
        <v>9398</v>
      </c>
      <c r="G126" s="204" t="s">
        <v>9399</v>
      </c>
    </row>
    <row r="127" ht="15" spans="1:7">
      <c r="A127" s="200"/>
      <c r="B127" s="201">
        <v>26</v>
      </c>
      <c r="C127" s="202" t="s">
        <v>9400</v>
      </c>
      <c r="D127" s="202" t="s">
        <v>9401</v>
      </c>
      <c r="E127" s="203" t="s">
        <v>9402</v>
      </c>
      <c r="F127" s="203" t="s">
        <v>9403</v>
      </c>
      <c r="G127" s="204" t="s">
        <v>9399</v>
      </c>
    </row>
    <row r="128" ht="15" spans="1:7">
      <c r="A128" s="200"/>
      <c r="B128" s="201">
        <v>27</v>
      </c>
      <c r="C128" s="202" t="s">
        <v>9404</v>
      </c>
      <c r="D128" s="202" t="s">
        <v>9405</v>
      </c>
      <c r="E128" s="203" t="s">
        <v>9406</v>
      </c>
      <c r="F128" s="203" t="s">
        <v>9407</v>
      </c>
      <c r="G128" s="204" t="s">
        <v>9399</v>
      </c>
    </row>
    <row r="129" ht="15" spans="1:7">
      <c r="A129" s="200"/>
      <c r="B129" s="201">
        <v>28</v>
      </c>
      <c r="C129" s="202" t="s">
        <v>7183</v>
      </c>
      <c r="D129" s="202" t="s">
        <v>9408</v>
      </c>
      <c r="E129" s="203" t="s">
        <v>9409</v>
      </c>
      <c r="F129" s="203" t="s">
        <v>9410</v>
      </c>
      <c r="G129" s="204" t="s">
        <v>9411</v>
      </c>
    </row>
    <row r="130" ht="15" spans="1:7">
      <c r="A130" s="200"/>
      <c r="B130" s="201">
        <v>29</v>
      </c>
      <c r="C130" s="202" t="s">
        <v>9412</v>
      </c>
      <c r="D130" s="203" t="s">
        <v>9315</v>
      </c>
      <c r="E130" s="203" t="s">
        <v>9413</v>
      </c>
      <c r="F130" s="203" t="s">
        <v>9414</v>
      </c>
      <c r="G130" s="204" t="s">
        <v>9415</v>
      </c>
    </row>
    <row r="131" ht="15" spans="1:7">
      <c r="A131" s="200"/>
      <c r="B131" s="201">
        <v>30</v>
      </c>
      <c r="C131" s="202" t="s">
        <v>9416</v>
      </c>
      <c r="D131" s="203" t="s">
        <v>9417</v>
      </c>
      <c r="E131" s="203" t="s">
        <v>9418</v>
      </c>
      <c r="F131" s="203" t="s">
        <v>9419</v>
      </c>
      <c r="G131" s="204" t="s">
        <v>9420</v>
      </c>
    </row>
    <row r="132" ht="15" spans="1:7">
      <c r="A132" s="200"/>
      <c r="B132" s="201">
        <v>31</v>
      </c>
      <c r="C132" s="202" t="s">
        <v>9421</v>
      </c>
      <c r="D132" s="203" t="s">
        <v>9422</v>
      </c>
      <c r="E132" s="203" t="s">
        <v>9423</v>
      </c>
      <c r="F132" s="203" t="s">
        <v>9424</v>
      </c>
      <c r="G132" s="204" t="s">
        <v>9425</v>
      </c>
    </row>
    <row r="133" ht="25.5" spans="1:7">
      <c r="A133" s="200"/>
      <c r="B133" s="201">
        <v>32</v>
      </c>
      <c r="C133" s="202" t="s">
        <v>9426</v>
      </c>
      <c r="D133" s="230" t="s">
        <v>9427</v>
      </c>
      <c r="E133" s="203" t="s">
        <v>9428</v>
      </c>
      <c r="F133" s="203" t="s">
        <v>9429</v>
      </c>
      <c r="G133" s="204" t="s">
        <v>9430</v>
      </c>
    </row>
    <row r="134" ht="15" spans="1:7">
      <c r="A134" s="200"/>
      <c r="B134" s="201">
        <v>33</v>
      </c>
      <c r="C134" s="202" t="s">
        <v>9431</v>
      </c>
      <c r="D134" s="203" t="s">
        <v>9432</v>
      </c>
      <c r="E134" s="203" t="s">
        <v>9433</v>
      </c>
      <c r="F134" s="203" t="s">
        <v>9434</v>
      </c>
      <c r="G134" s="204" t="s">
        <v>9435</v>
      </c>
    </row>
    <row r="135" ht="15" spans="1:7">
      <c r="A135" s="200"/>
      <c r="B135" s="201">
        <v>34</v>
      </c>
      <c r="C135" s="202" t="s">
        <v>9436</v>
      </c>
      <c r="D135" s="202" t="s">
        <v>9122</v>
      </c>
      <c r="E135" s="203" t="s">
        <v>9437</v>
      </c>
      <c r="F135" s="203" t="s">
        <v>9438</v>
      </c>
      <c r="G135" s="204" t="s">
        <v>9435</v>
      </c>
    </row>
    <row r="136" ht="15" spans="1:7">
      <c r="A136" s="200"/>
      <c r="B136" s="201">
        <v>35</v>
      </c>
      <c r="C136" s="231" t="s">
        <v>9439</v>
      </c>
      <c r="D136" s="203" t="s">
        <v>9440</v>
      </c>
      <c r="E136" s="203" t="s">
        <v>9441</v>
      </c>
      <c r="F136" s="203" t="s">
        <v>9442</v>
      </c>
      <c r="G136" s="204" t="s">
        <v>9443</v>
      </c>
    </row>
    <row r="137" ht="15" spans="1:7">
      <c r="A137" s="200"/>
      <c r="B137" s="201">
        <v>36</v>
      </c>
      <c r="C137" s="202" t="s">
        <v>7151</v>
      </c>
      <c r="D137" s="203" t="s">
        <v>9444</v>
      </c>
      <c r="E137" s="203" t="s">
        <v>9445</v>
      </c>
      <c r="F137" s="203" t="s">
        <v>9446</v>
      </c>
      <c r="G137" s="204" t="s">
        <v>9447</v>
      </c>
    </row>
    <row r="138" ht="15" spans="1:7">
      <c r="A138" s="200"/>
      <c r="B138" s="201">
        <v>37</v>
      </c>
      <c r="C138" s="202" t="s">
        <v>9448</v>
      </c>
      <c r="D138" s="203" t="s">
        <v>9315</v>
      </c>
      <c r="E138" s="203" t="s">
        <v>9449</v>
      </c>
      <c r="F138" s="203" t="s">
        <v>9450</v>
      </c>
      <c r="G138" s="204" t="s">
        <v>9447</v>
      </c>
    </row>
    <row r="139" ht="15" spans="1:7">
      <c r="A139" s="200"/>
      <c r="B139" s="201">
        <v>38</v>
      </c>
      <c r="C139" s="202" t="s">
        <v>9451</v>
      </c>
      <c r="D139" s="203" t="s">
        <v>9452</v>
      </c>
      <c r="E139" s="203" t="s">
        <v>9453</v>
      </c>
      <c r="F139" s="203" t="s">
        <v>9454</v>
      </c>
      <c r="G139" s="204" t="s">
        <v>9455</v>
      </c>
    </row>
    <row r="140" ht="15" spans="1:7">
      <c r="A140" s="200"/>
      <c r="B140" s="201">
        <v>39</v>
      </c>
      <c r="C140" s="203" t="s">
        <v>9456</v>
      </c>
      <c r="D140" s="203" t="s">
        <v>9457</v>
      </c>
      <c r="E140" s="203" t="s">
        <v>9458</v>
      </c>
      <c r="F140" s="203" t="s">
        <v>9459</v>
      </c>
      <c r="G140" s="204" t="s">
        <v>9455</v>
      </c>
    </row>
    <row r="141" ht="15" spans="1:7">
      <c r="A141" s="200"/>
      <c r="B141" s="201">
        <v>40</v>
      </c>
      <c r="C141" s="202" t="s">
        <v>9460</v>
      </c>
      <c r="D141" s="202" t="s">
        <v>9112</v>
      </c>
      <c r="E141" s="203" t="s">
        <v>9461</v>
      </c>
      <c r="F141" s="203" t="s">
        <v>9462</v>
      </c>
      <c r="G141" s="204" t="s">
        <v>9463</v>
      </c>
    </row>
    <row r="142" ht="15" spans="1:7">
      <c r="A142" s="200"/>
      <c r="B142" s="201">
        <v>41</v>
      </c>
      <c r="C142" s="202" t="s">
        <v>9464</v>
      </c>
      <c r="D142" s="202" t="s">
        <v>9465</v>
      </c>
      <c r="E142" s="203" t="s">
        <v>9466</v>
      </c>
      <c r="F142" s="203" t="s">
        <v>9467</v>
      </c>
      <c r="G142" s="204" t="s">
        <v>9463</v>
      </c>
    </row>
    <row r="143" ht="15" spans="1:7">
      <c r="A143" s="200"/>
      <c r="B143" s="201">
        <v>42</v>
      </c>
      <c r="C143" s="202" t="s">
        <v>9468</v>
      </c>
      <c r="D143" s="202" t="s">
        <v>9469</v>
      </c>
      <c r="E143" s="203" t="s">
        <v>9470</v>
      </c>
      <c r="F143" s="203" t="s">
        <v>9471</v>
      </c>
      <c r="G143" s="204" t="s">
        <v>9463</v>
      </c>
    </row>
    <row r="144" ht="15" spans="1:7">
      <c r="A144" s="200"/>
      <c r="B144" s="201">
        <v>43</v>
      </c>
      <c r="C144" s="202" t="s">
        <v>9472</v>
      </c>
      <c r="D144" s="202" t="s">
        <v>9013</v>
      </c>
      <c r="E144" s="203" t="s">
        <v>9473</v>
      </c>
      <c r="F144" s="203" t="s">
        <v>9474</v>
      </c>
      <c r="G144" s="204" t="s">
        <v>9475</v>
      </c>
    </row>
    <row r="145" ht="15" spans="1:7">
      <c r="A145" s="200"/>
      <c r="B145" s="201">
        <v>44</v>
      </c>
      <c r="C145" s="202" t="s">
        <v>9476</v>
      </c>
      <c r="D145" s="202" t="s">
        <v>9058</v>
      </c>
      <c r="E145" s="203" t="s">
        <v>9477</v>
      </c>
      <c r="F145" s="203" t="s">
        <v>9478</v>
      </c>
      <c r="G145" s="204" t="s">
        <v>9475</v>
      </c>
    </row>
    <row r="146" ht="15" spans="1:7">
      <c r="A146" s="200"/>
      <c r="B146" s="201">
        <v>45</v>
      </c>
      <c r="C146" s="202" t="s">
        <v>9479</v>
      </c>
      <c r="D146" s="202" t="s">
        <v>8985</v>
      </c>
      <c r="E146" s="203" t="s">
        <v>9480</v>
      </c>
      <c r="F146" s="203" t="s">
        <v>9481</v>
      </c>
      <c r="G146" s="204" t="s">
        <v>9475</v>
      </c>
    </row>
    <row r="147" ht="15" spans="1:7">
      <c r="A147" s="200"/>
      <c r="B147" s="201">
        <v>46</v>
      </c>
      <c r="C147" s="202" t="s">
        <v>9482</v>
      </c>
      <c r="D147" s="203" t="s">
        <v>9483</v>
      </c>
      <c r="E147" s="203" t="s">
        <v>9484</v>
      </c>
      <c r="F147" s="203" t="s">
        <v>9485</v>
      </c>
      <c r="G147" s="204" t="s">
        <v>9486</v>
      </c>
    </row>
    <row r="148" ht="15" spans="1:7">
      <c r="A148" s="200"/>
      <c r="B148" s="201">
        <v>47</v>
      </c>
      <c r="C148" s="202" t="s">
        <v>9482</v>
      </c>
      <c r="D148" s="203" t="s">
        <v>9483</v>
      </c>
      <c r="E148" s="203" t="s">
        <v>9487</v>
      </c>
      <c r="F148" s="203" t="s">
        <v>9488</v>
      </c>
      <c r="G148" s="204" t="s">
        <v>9486</v>
      </c>
    </row>
    <row r="149" ht="15" spans="1:7">
      <c r="A149" s="200"/>
      <c r="B149" s="201">
        <v>48</v>
      </c>
      <c r="C149" s="202" t="s">
        <v>9489</v>
      </c>
      <c r="D149" s="203" t="s">
        <v>9490</v>
      </c>
      <c r="E149" s="203" t="s">
        <v>9491</v>
      </c>
      <c r="F149" s="203" t="s">
        <v>9492</v>
      </c>
      <c r="G149" s="204" t="s">
        <v>9493</v>
      </c>
    </row>
    <row r="150" ht="15" spans="1:7">
      <c r="A150" s="200"/>
      <c r="B150" s="201">
        <v>49</v>
      </c>
      <c r="C150" s="202" t="s">
        <v>9494</v>
      </c>
      <c r="D150" s="203" t="s">
        <v>9495</v>
      </c>
      <c r="E150" s="203" t="s">
        <v>9496</v>
      </c>
      <c r="F150" s="203" t="s">
        <v>9497</v>
      </c>
      <c r="G150" s="204" t="s">
        <v>9493</v>
      </c>
    </row>
    <row r="151" ht="15" spans="1:7">
      <c r="A151" s="200"/>
      <c r="B151" s="201">
        <v>50</v>
      </c>
      <c r="C151" s="202" t="s">
        <v>9498</v>
      </c>
      <c r="D151" s="203" t="s">
        <v>9499</v>
      </c>
      <c r="E151" s="203" t="s">
        <v>9500</v>
      </c>
      <c r="F151" s="203" t="s">
        <v>9501</v>
      </c>
      <c r="G151" s="204" t="s">
        <v>9493</v>
      </c>
    </row>
    <row r="152" ht="15" spans="1:7">
      <c r="A152" s="200"/>
      <c r="B152" s="201">
        <v>51</v>
      </c>
      <c r="C152" s="202" t="s">
        <v>9502</v>
      </c>
      <c r="D152" s="203" t="s">
        <v>9503</v>
      </c>
      <c r="E152" s="203" t="s">
        <v>9504</v>
      </c>
      <c r="F152" s="203" t="s">
        <v>9505</v>
      </c>
      <c r="G152" s="204" t="s">
        <v>9506</v>
      </c>
    </row>
    <row r="153" ht="15" spans="1:7">
      <c r="A153" s="200"/>
      <c r="B153" s="201">
        <v>52</v>
      </c>
      <c r="C153" s="202" t="s">
        <v>9507</v>
      </c>
      <c r="D153" s="203" t="s">
        <v>9508</v>
      </c>
      <c r="E153" s="203" t="s">
        <v>9509</v>
      </c>
      <c r="F153" s="203" t="s">
        <v>9510</v>
      </c>
      <c r="G153" s="204" t="s">
        <v>9506</v>
      </c>
    </row>
    <row r="154" ht="15" spans="1:7">
      <c r="A154" s="200"/>
      <c r="B154" s="201">
        <v>53</v>
      </c>
      <c r="C154" s="202" t="s">
        <v>9511</v>
      </c>
      <c r="D154" s="203" t="s">
        <v>9512</v>
      </c>
      <c r="E154" s="203" t="s">
        <v>9513</v>
      </c>
      <c r="F154" s="203" t="s">
        <v>9514</v>
      </c>
      <c r="G154" s="204" t="s">
        <v>9506</v>
      </c>
    </row>
    <row r="155" ht="15" spans="1:7">
      <c r="A155" s="200"/>
      <c r="B155" s="201">
        <v>54</v>
      </c>
      <c r="C155" s="202" t="s">
        <v>9515</v>
      </c>
      <c r="D155" s="203" t="s">
        <v>9516</v>
      </c>
      <c r="E155" s="203" t="s">
        <v>9517</v>
      </c>
      <c r="F155" s="203" t="s">
        <v>9518</v>
      </c>
      <c r="G155" s="204" t="s">
        <v>9519</v>
      </c>
    </row>
    <row r="156" ht="15" spans="1:7">
      <c r="A156" s="200"/>
      <c r="B156" s="201">
        <v>55</v>
      </c>
      <c r="C156" s="202" t="s">
        <v>9520</v>
      </c>
      <c r="D156" s="203" t="s">
        <v>9521</v>
      </c>
      <c r="E156" s="203" t="s">
        <v>9522</v>
      </c>
      <c r="F156" s="203" t="s">
        <v>9523</v>
      </c>
      <c r="G156" s="204" t="s">
        <v>9519</v>
      </c>
    </row>
    <row r="157" ht="15" spans="1:7">
      <c r="A157" s="200"/>
      <c r="B157" s="201">
        <v>56</v>
      </c>
      <c r="C157" s="202" t="s">
        <v>9524</v>
      </c>
      <c r="D157" s="203" t="s">
        <v>9525</v>
      </c>
      <c r="E157" s="203" t="s">
        <v>9526</v>
      </c>
      <c r="F157" s="203" t="s">
        <v>9527</v>
      </c>
      <c r="G157" s="204" t="s">
        <v>9519</v>
      </c>
    </row>
    <row r="158" ht="15" spans="1:7">
      <c r="A158" s="200"/>
      <c r="B158" s="201">
        <v>57</v>
      </c>
      <c r="C158" s="202" t="s">
        <v>9528</v>
      </c>
      <c r="D158" s="203" t="s">
        <v>9529</v>
      </c>
      <c r="E158" s="203" t="s">
        <v>9530</v>
      </c>
      <c r="F158" s="203" t="s">
        <v>9531</v>
      </c>
      <c r="G158" s="204" t="s">
        <v>9532</v>
      </c>
    </row>
    <row r="159" ht="15" spans="1:7">
      <c r="A159" s="200"/>
      <c r="B159" s="201">
        <v>58</v>
      </c>
      <c r="C159" s="202" t="s">
        <v>9533</v>
      </c>
      <c r="D159" s="203" t="s">
        <v>9534</v>
      </c>
      <c r="E159" s="203" t="s">
        <v>9535</v>
      </c>
      <c r="F159" s="203" t="s">
        <v>9536</v>
      </c>
      <c r="G159" s="204" t="s">
        <v>9532</v>
      </c>
    </row>
    <row r="160" ht="15" spans="1:7">
      <c r="A160" s="200"/>
      <c r="B160" s="201">
        <v>59</v>
      </c>
      <c r="C160" s="202" t="s">
        <v>9537</v>
      </c>
      <c r="D160" s="203" t="s">
        <v>9538</v>
      </c>
      <c r="E160" s="203" t="s">
        <v>9539</v>
      </c>
      <c r="F160" s="203" t="s">
        <v>9540</v>
      </c>
      <c r="G160" s="204" t="s">
        <v>9532</v>
      </c>
    </row>
    <row r="161" ht="15" spans="1:7">
      <c r="A161" s="200"/>
      <c r="B161" s="201">
        <v>60</v>
      </c>
      <c r="C161" s="202" t="s">
        <v>9541</v>
      </c>
      <c r="D161" s="203"/>
      <c r="E161" s="203" t="s">
        <v>9542</v>
      </c>
      <c r="F161" s="203" t="s">
        <v>9543</v>
      </c>
      <c r="G161" s="204" t="s">
        <v>9532</v>
      </c>
    </row>
    <row r="162" ht="15" spans="1:7">
      <c r="A162" s="200"/>
      <c r="B162" s="201">
        <v>61</v>
      </c>
      <c r="C162" s="202" t="s">
        <v>7225</v>
      </c>
      <c r="D162" s="203" t="s">
        <v>9544</v>
      </c>
      <c r="E162" s="203" t="s">
        <v>9545</v>
      </c>
      <c r="F162" s="203" t="s">
        <v>9546</v>
      </c>
      <c r="G162" s="204" t="s">
        <v>9547</v>
      </c>
    </row>
    <row r="163" ht="15" spans="1:7">
      <c r="A163" s="200"/>
      <c r="B163" s="201">
        <v>62</v>
      </c>
      <c r="C163" s="202" t="s">
        <v>9548</v>
      </c>
      <c r="D163" s="202" t="s">
        <v>9549</v>
      </c>
      <c r="E163" s="203" t="s">
        <v>9550</v>
      </c>
      <c r="F163" s="203" t="s">
        <v>9551</v>
      </c>
      <c r="G163" s="204" t="s">
        <v>9552</v>
      </c>
    </row>
    <row r="164" ht="15" spans="1:7">
      <c r="A164" s="200"/>
      <c r="B164" s="201">
        <v>63</v>
      </c>
      <c r="C164" s="202" t="s">
        <v>9553</v>
      </c>
      <c r="D164" s="202" t="s">
        <v>9554</v>
      </c>
      <c r="E164" s="203" t="s">
        <v>9555</v>
      </c>
      <c r="F164" s="203" t="s">
        <v>9556</v>
      </c>
      <c r="G164" s="204" t="s">
        <v>9552</v>
      </c>
    </row>
    <row r="165" ht="15" spans="1:7">
      <c r="A165" s="200"/>
      <c r="B165" s="201">
        <v>64</v>
      </c>
      <c r="C165" s="202" t="s">
        <v>9557</v>
      </c>
      <c r="D165" s="202" t="s">
        <v>9558</v>
      </c>
      <c r="E165" s="203" t="s">
        <v>9559</v>
      </c>
      <c r="F165" s="203" t="s">
        <v>9560</v>
      </c>
      <c r="G165" s="204" t="s">
        <v>9552</v>
      </c>
    </row>
    <row r="166" ht="15" spans="1:7">
      <c r="A166" s="200"/>
      <c r="B166" s="201">
        <v>65</v>
      </c>
      <c r="C166" s="202" t="s">
        <v>9561</v>
      </c>
      <c r="D166" s="202" t="s">
        <v>9562</v>
      </c>
      <c r="E166" s="203" t="s">
        <v>9563</v>
      </c>
      <c r="F166" s="203" t="s">
        <v>9564</v>
      </c>
      <c r="G166" s="204" t="s">
        <v>9552</v>
      </c>
    </row>
    <row r="167" ht="15" spans="1:7">
      <c r="A167" s="200"/>
      <c r="B167" s="201">
        <v>66</v>
      </c>
      <c r="C167" s="202" t="s">
        <v>9565</v>
      </c>
      <c r="D167" s="202" t="s">
        <v>9566</v>
      </c>
      <c r="E167" s="203" t="s">
        <v>9567</v>
      </c>
      <c r="F167" s="203" t="s">
        <v>9568</v>
      </c>
      <c r="G167" s="204" t="s">
        <v>9552</v>
      </c>
    </row>
    <row r="168" ht="15" spans="1:7">
      <c r="A168" s="200"/>
      <c r="B168" s="201">
        <v>67</v>
      </c>
      <c r="C168" s="202" t="s">
        <v>9569</v>
      </c>
      <c r="D168" s="203" t="s">
        <v>9570</v>
      </c>
      <c r="E168" s="203" t="s">
        <v>9571</v>
      </c>
      <c r="F168" s="203" t="s">
        <v>9572</v>
      </c>
      <c r="G168" s="204" t="s">
        <v>9573</v>
      </c>
    </row>
    <row r="169" ht="15" spans="1:7">
      <c r="A169" s="200"/>
      <c r="B169" s="201">
        <v>68</v>
      </c>
      <c r="C169" s="202" t="s">
        <v>9574</v>
      </c>
      <c r="D169" s="203" t="s">
        <v>9575</v>
      </c>
      <c r="E169" s="203" t="s">
        <v>9576</v>
      </c>
      <c r="F169" s="203" t="s">
        <v>9577</v>
      </c>
      <c r="G169" s="204" t="s">
        <v>9573</v>
      </c>
    </row>
    <row r="170" ht="15" spans="1:7">
      <c r="A170" s="200"/>
      <c r="B170" s="201">
        <v>69</v>
      </c>
      <c r="C170" s="202" t="s">
        <v>9578</v>
      </c>
      <c r="D170" s="203" t="s">
        <v>9579</v>
      </c>
      <c r="E170" s="203" t="s">
        <v>9580</v>
      </c>
      <c r="F170" s="203" t="s">
        <v>9581</v>
      </c>
      <c r="G170" s="204" t="s">
        <v>9573</v>
      </c>
    </row>
    <row r="171" ht="15" spans="1:7">
      <c r="A171" s="200"/>
      <c r="B171" s="201">
        <v>70</v>
      </c>
      <c r="C171" s="202" t="s">
        <v>9582</v>
      </c>
      <c r="D171" s="203"/>
      <c r="E171" s="203" t="s">
        <v>9583</v>
      </c>
      <c r="F171" s="203" t="s">
        <v>9584</v>
      </c>
      <c r="G171" s="204" t="s">
        <v>9573</v>
      </c>
    </row>
    <row r="172" ht="15" spans="1:7">
      <c r="A172" s="200"/>
      <c r="B172" s="201">
        <v>71</v>
      </c>
      <c r="C172" s="202" t="s">
        <v>9585</v>
      </c>
      <c r="D172" s="203"/>
      <c r="E172" s="203" t="s">
        <v>9586</v>
      </c>
      <c r="F172" s="203" t="s">
        <v>9587</v>
      </c>
      <c r="G172" s="204" t="s">
        <v>9573</v>
      </c>
    </row>
    <row r="173" ht="15" spans="1:7">
      <c r="A173" s="200"/>
      <c r="B173" s="201">
        <v>72</v>
      </c>
      <c r="C173" s="202" t="s">
        <v>9588</v>
      </c>
      <c r="D173" s="203"/>
      <c r="E173" s="203" t="s">
        <v>9589</v>
      </c>
      <c r="F173" s="203" t="s">
        <v>9590</v>
      </c>
      <c r="G173" s="204" t="s">
        <v>9573</v>
      </c>
    </row>
    <row r="174" ht="15" spans="1:7">
      <c r="A174" s="200"/>
      <c r="B174" s="201">
        <v>73</v>
      </c>
      <c r="C174" s="202" t="s">
        <v>9591</v>
      </c>
      <c r="D174" s="203"/>
      <c r="E174" s="203" t="s">
        <v>9592</v>
      </c>
      <c r="F174" s="203" t="s">
        <v>9593</v>
      </c>
      <c r="G174" s="204" t="s">
        <v>9573</v>
      </c>
    </row>
    <row r="175" ht="15" spans="1:7">
      <c r="A175" s="200"/>
      <c r="B175" s="201">
        <v>74</v>
      </c>
      <c r="C175" s="202" t="s">
        <v>9594</v>
      </c>
      <c r="D175" s="203"/>
      <c r="E175" s="203" t="s">
        <v>9595</v>
      </c>
      <c r="F175" s="203" t="s">
        <v>9596</v>
      </c>
      <c r="G175" s="204" t="s">
        <v>9573</v>
      </c>
    </row>
    <row r="176" ht="15" spans="1:7">
      <c r="A176" s="200"/>
      <c r="B176" s="201">
        <v>75</v>
      </c>
      <c r="C176" s="202" t="s">
        <v>9597</v>
      </c>
      <c r="D176" s="203"/>
      <c r="E176" s="203" t="s">
        <v>9598</v>
      </c>
      <c r="F176" s="203" t="s">
        <v>9599</v>
      </c>
      <c r="G176" s="204" t="s">
        <v>9573</v>
      </c>
    </row>
    <row r="177" ht="25.5" spans="1:7">
      <c r="A177" s="200"/>
      <c r="B177" s="201">
        <v>76</v>
      </c>
      <c r="C177" s="202" t="s">
        <v>9600</v>
      </c>
      <c r="D177" s="230" t="s">
        <v>9601</v>
      </c>
      <c r="E177" s="203" t="s">
        <v>9602</v>
      </c>
      <c r="F177" s="203" t="s">
        <v>9603</v>
      </c>
      <c r="G177" s="204" t="s">
        <v>9573</v>
      </c>
    </row>
    <row r="178" ht="15" spans="1:7">
      <c r="A178" s="200"/>
      <c r="B178" s="201">
        <v>77</v>
      </c>
      <c r="C178" s="202" t="s">
        <v>9604</v>
      </c>
      <c r="D178" s="203" t="s">
        <v>9605</v>
      </c>
      <c r="E178" s="203" t="s">
        <v>9606</v>
      </c>
      <c r="F178" s="203" t="s">
        <v>9607</v>
      </c>
      <c r="G178" s="204" t="s">
        <v>9608</v>
      </c>
    </row>
    <row r="179" ht="15" spans="1:7">
      <c r="A179" s="200"/>
      <c r="B179" s="201">
        <v>78</v>
      </c>
      <c r="C179" s="202" t="s">
        <v>9604</v>
      </c>
      <c r="D179" s="203" t="s">
        <v>9609</v>
      </c>
      <c r="E179" s="203" t="s">
        <v>9610</v>
      </c>
      <c r="F179" s="203" t="s">
        <v>9611</v>
      </c>
      <c r="G179" s="204" t="s">
        <v>9608</v>
      </c>
    </row>
    <row r="180" ht="27" spans="1:7">
      <c r="A180" s="172" t="s">
        <v>9612</v>
      </c>
      <c r="B180" s="173"/>
      <c r="C180" s="173"/>
      <c r="D180" s="173"/>
      <c r="E180" s="173"/>
      <c r="F180" s="173"/>
      <c r="G180" s="174"/>
    </row>
    <row r="181" ht="15" spans="1:7">
      <c r="A181" s="232" t="s">
        <v>9613</v>
      </c>
      <c r="B181" s="146">
        <v>1</v>
      </c>
      <c r="C181" s="233" t="s">
        <v>9614</v>
      </c>
      <c r="D181" s="233" t="s">
        <v>9020</v>
      </c>
      <c r="E181" s="234" t="s">
        <v>9615</v>
      </c>
      <c r="F181" s="234" t="s">
        <v>9616</v>
      </c>
      <c r="G181" s="235" t="s">
        <v>9617</v>
      </c>
    </row>
    <row r="182" ht="15" spans="1:7">
      <c r="A182" s="236"/>
      <c r="B182" s="146">
        <v>2</v>
      </c>
      <c r="C182" s="233" t="s">
        <v>9618</v>
      </c>
      <c r="D182" s="233" t="s">
        <v>9058</v>
      </c>
      <c r="E182" s="234" t="s">
        <v>9619</v>
      </c>
      <c r="F182" s="234" t="s">
        <v>9620</v>
      </c>
      <c r="G182" s="235" t="s">
        <v>9617</v>
      </c>
    </row>
    <row r="183" ht="15" spans="1:7">
      <c r="A183" s="236"/>
      <c r="B183" s="146">
        <v>3</v>
      </c>
      <c r="C183" s="233" t="s">
        <v>9621</v>
      </c>
      <c r="D183" s="233" t="s">
        <v>9469</v>
      </c>
      <c r="E183" s="234" t="s">
        <v>9622</v>
      </c>
      <c r="F183" s="234" t="s">
        <v>9623</v>
      </c>
      <c r="G183" s="235" t="s">
        <v>9617</v>
      </c>
    </row>
    <row r="184" ht="15" spans="1:7">
      <c r="A184" s="236"/>
      <c r="B184" s="146">
        <v>4</v>
      </c>
      <c r="C184" s="233" t="s">
        <v>9624</v>
      </c>
      <c r="D184" s="233" t="s">
        <v>9013</v>
      </c>
      <c r="E184" s="234" t="s">
        <v>9625</v>
      </c>
      <c r="F184" s="234" t="s">
        <v>9626</v>
      </c>
      <c r="G184" s="235" t="s">
        <v>9617</v>
      </c>
    </row>
    <row r="185" ht="15" spans="1:7">
      <c r="A185" s="236"/>
      <c r="B185" s="146">
        <v>5</v>
      </c>
      <c r="C185" s="233" t="s">
        <v>9627</v>
      </c>
      <c r="D185" s="233" t="s">
        <v>8975</v>
      </c>
      <c r="E185" s="234" t="s">
        <v>9628</v>
      </c>
      <c r="F185" s="234" t="s">
        <v>9629</v>
      </c>
      <c r="G185" s="235" t="s">
        <v>9617</v>
      </c>
    </row>
    <row r="186" ht="15" spans="1:7">
      <c r="A186" s="236"/>
      <c r="B186" s="146">
        <v>6</v>
      </c>
      <c r="C186" s="233" t="s">
        <v>9630</v>
      </c>
      <c r="D186" s="233" t="s">
        <v>8985</v>
      </c>
      <c r="E186" s="234" t="s">
        <v>9631</v>
      </c>
      <c r="F186" s="234" t="s">
        <v>9632</v>
      </c>
      <c r="G186" s="235" t="s">
        <v>9617</v>
      </c>
    </row>
    <row r="187" ht="15" spans="1:7">
      <c r="A187" s="236"/>
      <c r="B187" s="146">
        <v>7</v>
      </c>
      <c r="C187" s="233" t="s">
        <v>9633</v>
      </c>
      <c r="D187" s="233" t="s">
        <v>8985</v>
      </c>
      <c r="E187" s="234" t="s">
        <v>9634</v>
      </c>
      <c r="F187" s="234" t="s">
        <v>9635</v>
      </c>
      <c r="G187" s="235" t="s">
        <v>9617</v>
      </c>
    </row>
    <row r="188" ht="15" spans="1:7">
      <c r="A188" s="236"/>
      <c r="B188" s="146">
        <v>8</v>
      </c>
      <c r="C188" s="233" t="s">
        <v>9636</v>
      </c>
      <c r="D188" s="233" t="s">
        <v>8996</v>
      </c>
      <c r="E188" s="234" t="s">
        <v>9637</v>
      </c>
      <c r="F188" s="234" t="s">
        <v>9638</v>
      </c>
      <c r="G188" s="235" t="s">
        <v>9617</v>
      </c>
    </row>
    <row r="189" ht="15" spans="1:7">
      <c r="A189" s="236"/>
      <c r="B189" s="146">
        <v>9</v>
      </c>
      <c r="C189" s="233" t="s">
        <v>9639</v>
      </c>
      <c r="D189" s="233" t="s">
        <v>9013</v>
      </c>
      <c r="E189" s="234" t="s">
        <v>9640</v>
      </c>
      <c r="F189" s="234" t="s">
        <v>9641</v>
      </c>
      <c r="G189" s="235" t="s">
        <v>9617</v>
      </c>
    </row>
    <row r="190" ht="15" spans="1:7">
      <c r="A190" s="236"/>
      <c r="B190" s="146">
        <v>10</v>
      </c>
      <c r="C190" s="233" t="s">
        <v>9642</v>
      </c>
      <c r="D190" s="233" t="s">
        <v>9122</v>
      </c>
      <c r="E190" s="234" t="s">
        <v>9643</v>
      </c>
      <c r="F190" s="234" t="s">
        <v>9644</v>
      </c>
      <c r="G190" s="235" t="s">
        <v>9617</v>
      </c>
    </row>
    <row r="191" ht="15" spans="1:7">
      <c r="A191" s="236"/>
      <c r="B191" s="146">
        <v>11</v>
      </c>
      <c r="C191" s="233" t="s">
        <v>9164</v>
      </c>
      <c r="D191" s="233" t="s">
        <v>9122</v>
      </c>
      <c r="E191" s="234" t="s">
        <v>9645</v>
      </c>
      <c r="F191" s="234" t="s">
        <v>9646</v>
      </c>
      <c r="G191" s="235" t="s">
        <v>9617</v>
      </c>
    </row>
    <row r="192" ht="15" spans="1:7">
      <c r="A192" s="236"/>
      <c r="B192" s="146">
        <v>12</v>
      </c>
      <c r="C192" s="233" t="s">
        <v>9647</v>
      </c>
      <c r="D192" s="234" t="s">
        <v>9112</v>
      </c>
      <c r="E192" s="234" t="s">
        <v>9648</v>
      </c>
      <c r="F192" s="234" t="s">
        <v>9649</v>
      </c>
      <c r="G192" s="235" t="s">
        <v>9650</v>
      </c>
    </row>
    <row r="193" ht="15" spans="1:7">
      <c r="A193" s="236"/>
      <c r="B193" s="146">
        <v>13</v>
      </c>
      <c r="C193" s="233" t="s">
        <v>9651</v>
      </c>
      <c r="D193" s="234" t="s">
        <v>9652</v>
      </c>
      <c r="E193" s="234" t="s">
        <v>9653</v>
      </c>
      <c r="F193" s="234" t="s">
        <v>9654</v>
      </c>
      <c r="G193" s="235" t="s">
        <v>9650</v>
      </c>
    </row>
    <row r="194" ht="15" spans="1:7">
      <c r="A194" s="236"/>
      <c r="B194" s="146">
        <v>14</v>
      </c>
      <c r="C194" s="233" t="s">
        <v>9655</v>
      </c>
      <c r="D194" s="234" t="s">
        <v>9122</v>
      </c>
      <c r="E194" s="234" t="s">
        <v>9656</v>
      </c>
      <c r="F194" s="234" t="s">
        <v>9657</v>
      </c>
      <c r="G194" s="235" t="s">
        <v>9650</v>
      </c>
    </row>
    <row r="195" ht="15" spans="1:7">
      <c r="A195" s="236"/>
      <c r="B195" s="146">
        <v>15</v>
      </c>
      <c r="C195" s="233" t="s">
        <v>9658</v>
      </c>
      <c r="D195" s="234" t="s">
        <v>9659</v>
      </c>
      <c r="E195" s="234" t="s">
        <v>9660</v>
      </c>
      <c r="F195" s="234" t="s">
        <v>9661</v>
      </c>
      <c r="G195" s="235" t="s">
        <v>9662</v>
      </c>
    </row>
    <row r="196" ht="15" spans="1:7">
      <c r="A196" s="236"/>
      <c r="B196" s="146">
        <v>16</v>
      </c>
      <c r="C196" s="233" t="s">
        <v>9663</v>
      </c>
      <c r="D196" s="234" t="s">
        <v>9664</v>
      </c>
      <c r="E196" s="234" t="s">
        <v>9665</v>
      </c>
      <c r="F196" s="234" t="s">
        <v>9666</v>
      </c>
      <c r="G196" s="235" t="s">
        <v>9667</v>
      </c>
    </row>
    <row r="197" ht="15" spans="1:7">
      <c r="A197" s="236"/>
      <c r="B197" s="146">
        <v>17</v>
      </c>
      <c r="C197" s="233" t="s">
        <v>9668</v>
      </c>
      <c r="D197" s="234" t="s">
        <v>9669</v>
      </c>
      <c r="E197" s="234" t="s">
        <v>9670</v>
      </c>
      <c r="F197" s="234" t="s">
        <v>9671</v>
      </c>
      <c r="G197" s="235" t="s">
        <v>9667</v>
      </c>
    </row>
    <row r="198" ht="25.5" spans="1:7">
      <c r="A198" s="236"/>
      <c r="B198" s="146">
        <v>18</v>
      </c>
      <c r="C198" s="233" t="s">
        <v>9672</v>
      </c>
      <c r="D198" s="237" t="s">
        <v>9673</v>
      </c>
      <c r="E198" s="234" t="s">
        <v>9674</v>
      </c>
      <c r="F198" s="234" t="s">
        <v>9675</v>
      </c>
      <c r="G198" s="235" t="s">
        <v>9676</v>
      </c>
    </row>
    <row r="199" ht="25.5" spans="1:7">
      <c r="A199" s="236"/>
      <c r="B199" s="146">
        <v>19</v>
      </c>
      <c r="C199" s="233" t="s">
        <v>9677</v>
      </c>
      <c r="D199" s="237" t="s">
        <v>9678</v>
      </c>
      <c r="E199" s="234" t="s">
        <v>9679</v>
      </c>
      <c r="F199" s="234" t="s">
        <v>9680</v>
      </c>
      <c r="G199" s="235" t="s">
        <v>9676</v>
      </c>
    </row>
    <row r="200" ht="15" spans="1:7">
      <c r="A200" s="236"/>
      <c r="B200" s="146">
        <v>20</v>
      </c>
      <c r="C200" s="233" t="s">
        <v>9681</v>
      </c>
      <c r="D200" s="234" t="s">
        <v>9682</v>
      </c>
      <c r="E200" s="234" t="s">
        <v>9683</v>
      </c>
      <c r="F200" s="234" t="s">
        <v>9684</v>
      </c>
      <c r="G200" s="235" t="s">
        <v>7554</v>
      </c>
    </row>
    <row r="201" ht="15" spans="1:7">
      <c r="A201" s="236"/>
      <c r="B201" s="146">
        <v>21</v>
      </c>
      <c r="C201" s="233" t="s">
        <v>9685</v>
      </c>
      <c r="D201" s="234" t="s">
        <v>9686</v>
      </c>
      <c r="E201" s="234" t="s">
        <v>9687</v>
      </c>
      <c r="F201" s="234" t="s">
        <v>9688</v>
      </c>
      <c r="G201" s="235" t="s">
        <v>7554</v>
      </c>
    </row>
    <row r="202" ht="15" spans="1:7">
      <c r="A202" s="236"/>
      <c r="B202" s="146">
        <v>22</v>
      </c>
      <c r="C202" s="233" t="s">
        <v>9689</v>
      </c>
      <c r="D202" s="233" t="s">
        <v>8985</v>
      </c>
      <c r="E202" s="234" t="s">
        <v>9690</v>
      </c>
      <c r="F202" s="234" t="s">
        <v>9691</v>
      </c>
      <c r="G202" s="235" t="s">
        <v>9692</v>
      </c>
    </row>
    <row r="203" ht="15" spans="1:7">
      <c r="A203" s="236"/>
      <c r="B203" s="146">
        <v>23</v>
      </c>
      <c r="C203" s="233" t="s">
        <v>9693</v>
      </c>
      <c r="D203" s="234" t="s">
        <v>9694</v>
      </c>
      <c r="E203" s="234" t="s">
        <v>9695</v>
      </c>
      <c r="F203" s="234" t="s">
        <v>9696</v>
      </c>
      <c r="G203" s="235" t="s">
        <v>9697</v>
      </c>
    </row>
    <row r="204" ht="15" spans="1:7">
      <c r="A204" s="236"/>
      <c r="B204" s="146">
        <v>24</v>
      </c>
      <c r="C204" s="233" t="s">
        <v>9698</v>
      </c>
      <c r="D204" s="234" t="s">
        <v>9699</v>
      </c>
      <c r="E204" s="234" t="s">
        <v>9700</v>
      </c>
      <c r="F204" s="234" t="s">
        <v>9701</v>
      </c>
      <c r="G204" s="235" t="s">
        <v>9702</v>
      </c>
    </row>
    <row r="205" ht="15" spans="1:7">
      <c r="A205" s="236"/>
      <c r="B205" s="146">
        <v>25</v>
      </c>
      <c r="C205" s="233" t="s">
        <v>6853</v>
      </c>
      <c r="D205" s="233" t="s">
        <v>9325</v>
      </c>
      <c r="E205" s="233" t="s">
        <v>9703</v>
      </c>
      <c r="F205" s="234" t="s">
        <v>9704</v>
      </c>
      <c r="G205" s="235" t="s">
        <v>9702</v>
      </c>
    </row>
    <row r="206" ht="15" spans="1:7">
      <c r="A206" s="236"/>
      <c r="B206" s="146">
        <v>26</v>
      </c>
      <c r="C206" s="233" t="s">
        <v>9705</v>
      </c>
      <c r="D206" s="234" t="s">
        <v>9315</v>
      </c>
      <c r="E206" s="234" t="s">
        <v>9706</v>
      </c>
      <c r="F206" s="234" t="s">
        <v>9707</v>
      </c>
      <c r="G206" s="235" t="s">
        <v>9702</v>
      </c>
    </row>
    <row r="207" ht="15" spans="1:7">
      <c r="A207" s="236"/>
      <c r="B207" s="146">
        <v>27</v>
      </c>
      <c r="C207" s="233" t="s">
        <v>9708</v>
      </c>
      <c r="D207" s="234" t="s">
        <v>9709</v>
      </c>
      <c r="E207" s="234" t="s">
        <v>9710</v>
      </c>
      <c r="F207" s="234" t="s">
        <v>9711</v>
      </c>
      <c r="G207" s="235" t="s">
        <v>9712</v>
      </c>
    </row>
    <row r="208" ht="15" spans="1:7">
      <c r="A208" s="236"/>
      <c r="B208" s="146">
        <v>28</v>
      </c>
      <c r="C208" s="233" t="s">
        <v>9713</v>
      </c>
      <c r="D208" s="234" t="s">
        <v>9714</v>
      </c>
      <c r="E208" s="234" t="s">
        <v>9715</v>
      </c>
      <c r="F208" s="234" t="s">
        <v>9716</v>
      </c>
      <c r="G208" s="235" t="s">
        <v>9717</v>
      </c>
    </row>
    <row r="209" ht="27" spans="1:7">
      <c r="A209" s="172" t="s">
        <v>9718</v>
      </c>
      <c r="B209" s="173"/>
      <c r="C209" s="173"/>
      <c r="D209" s="173"/>
      <c r="E209" s="173"/>
      <c r="F209" s="173"/>
      <c r="G209" s="174"/>
    </row>
    <row r="210" ht="15" spans="1:7">
      <c r="A210" s="238" t="s">
        <v>9719</v>
      </c>
      <c r="B210" s="131">
        <v>1</v>
      </c>
      <c r="C210" s="239" t="s">
        <v>9720</v>
      </c>
      <c r="D210" s="240" t="s">
        <v>9721</v>
      </c>
      <c r="E210" s="240" t="s">
        <v>9722</v>
      </c>
      <c r="F210" s="240" t="s">
        <v>9723</v>
      </c>
      <c r="G210" s="241"/>
    </row>
    <row r="211" ht="15" spans="1:7">
      <c r="A211" s="242"/>
      <c r="B211" s="131">
        <v>2</v>
      </c>
      <c r="C211" s="239" t="s">
        <v>9724</v>
      </c>
      <c r="D211" s="240" t="s">
        <v>9725</v>
      </c>
      <c r="E211" s="240" t="s">
        <v>9726</v>
      </c>
      <c r="F211" s="240" t="s">
        <v>9727</v>
      </c>
      <c r="G211" s="241"/>
    </row>
    <row r="212" ht="15" spans="1:7">
      <c r="A212" s="242"/>
      <c r="B212" s="131">
        <v>3</v>
      </c>
      <c r="C212" s="239" t="s">
        <v>9728</v>
      </c>
      <c r="D212" s="240" t="s">
        <v>9729</v>
      </c>
      <c r="E212" s="240" t="s">
        <v>9730</v>
      </c>
      <c r="F212" s="240" t="s">
        <v>9731</v>
      </c>
      <c r="G212" s="241"/>
    </row>
    <row r="213" ht="15" spans="1:7">
      <c r="A213" s="242"/>
      <c r="B213" s="131">
        <v>4</v>
      </c>
      <c r="C213" s="239" t="s">
        <v>9732</v>
      </c>
      <c r="D213" s="243" t="s">
        <v>9733</v>
      </c>
      <c r="E213" s="240" t="s">
        <v>9734</v>
      </c>
      <c r="F213" s="240" t="s">
        <v>9735</v>
      </c>
      <c r="G213" s="241"/>
    </row>
    <row r="214" ht="15" spans="1:7">
      <c r="A214" s="244" t="s">
        <v>9736</v>
      </c>
      <c r="B214" s="136">
        <v>5</v>
      </c>
      <c r="C214" s="226" t="s">
        <v>9737</v>
      </c>
      <c r="D214" s="227" t="s">
        <v>9738</v>
      </c>
      <c r="E214" s="227" t="s">
        <v>9739</v>
      </c>
      <c r="F214" s="227" t="s">
        <v>9740</v>
      </c>
      <c r="G214" s="245"/>
    </row>
    <row r="215" ht="15" spans="1:7">
      <c r="A215" s="246"/>
      <c r="B215" s="136">
        <v>6</v>
      </c>
      <c r="C215" s="226" t="s">
        <v>9741</v>
      </c>
      <c r="D215" s="227" t="s">
        <v>9742</v>
      </c>
      <c r="E215" s="227" t="s">
        <v>9743</v>
      </c>
      <c r="F215" s="227" t="s">
        <v>9744</v>
      </c>
      <c r="G215" s="245"/>
    </row>
    <row r="216" ht="15" spans="1:7">
      <c r="A216" s="246"/>
      <c r="B216" s="136">
        <v>7</v>
      </c>
      <c r="C216" s="226" t="s">
        <v>9745</v>
      </c>
      <c r="D216" s="227" t="s">
        <v>9746</v>
      </c>
      <c r="E216" s="227" t="s">
        <v>9747</v>
      </c>
      <c r="F216" s="227" t="s">
        <v>9748</v>
      </c>
      <c r="G216" s="245"/>
    </row>
    <row r="217" ht="15" spans="1:7">
      <c r="A217" s="247" t="s">
        <v>9749</v>
      </c>
      <c r="B217" s="141">
        <v>8</v>
      </c>
      <c r="C217" s="248" t="s">
        <v>9750</v>
      </c>
      <c r="D217" s="249" t="s">
        <v>9751</v>
      </c>
      <c r="E217" s="249" t="s">
        <v>9752</v>
      </c>
      <c r="F217" s="249" t="s">
        <v>9753</v>
      </c>
      <c r="G217" s="250"/>
    </row>
    <row r="218" ht="15" spans="1:7">
      <c r="A218" s="251"/>
      <c r="B218" s="141">
        <v>9</v>
      </c>
      <c r="C218" s="248" t="s">
        <v>9754</v>
      </c>
      <c r="D218" s="249" t="s">
        <v>9334</v>
      </c>
      <c r="E218" s="249" t="s">
        <v>9755</v>
      </c>
      <c r="F218" s="249" t="s">
        <v>9756</v>
      </c>
      <c r="G218" s="250"/>
    </row>
    <row r="219" ht="15" spans="1:7">
      <c r="A219" s="251"/>
      <c r="B219" s="141">
        <v>10</v>
      </c>
      <c r="C219" s="248" t="s">
        <v>9757</v>
      </c>
      <c r="D219" s="252" t="s">
        <v>9758</v>
      </c>
      <c r="E219" s="249" t="s">
        <v>9759</v>
      </c>
      <c r="F219" s="249" t="s">
        <v>9760</v>
      </c>
      <c r="G219" s="250"/>
    </row>
    <row r="220" ht="15" spans="1:7">
      <c r="A220" s="251"/>
      <c r="B220" s="141">
        <v>11</v>
      </c>
      <c r="C220" s="248" t="s">
        <v>9761</v>
      </c>
      <c r="D220" s="249" t="s">
        <v>9762</v>
      </c>
      <c r="E220" s="249" t="s">
        <v>9763</v>
      </c>
      <c r="F220" s="249" t="s">
        <v>9764</v>
      </c>
      <c r="G220" s="250"/>
    </row>
    <row r="221" ht="15" spans="1:7">
      <c r="A221" s="251"/>
      <c r="B221" s="141">
        <v>12</v>
      </c>
      <c r="C221" s="248" t="s">
        <v>9765</v>
      </c>
      <c r="D221" s="249" t="s">
        <v>9766</v>
      </c>
      <c r="E221" s="249" t="s">
        <v>9767</v>
      </c>
      <c r="F221" s="249" t="s">
        <v>9768</v>
      </c>
      <c r="G221" s="250"/>
    </row>
    <row r="222" ht="15" spans="1:7">
      <c r="A222" s="253" t="s">
        <v>9769</v>
      </c>
      <c r="B222" s="146">
        <v>13</v>
      </c>
      <c r="C222" s="233" t="s">
        <v>9770</v>
      </c>
      <c r="D222" s="234" t="s">
        <v>9771</v>
      </c>
      <c r="E222" s="234" t="s">
        <v>9772</v>
      </c>
      <c r="F222" s="234" t="s">
        <v>9773</v>
      </c>
      <c r="G222" s="254"/>
    </row>
    <row r="223" ht="15" spans="1:7">
      <c r="A223" s="255"/>
      <c r="B223" s="146">
        <v>14</v>
      </c>
      <c r="C223" s="233" t="s">
        <v>9774</v>
      </c>
      <c r="D223" s="234" t="s">
        <v>9775</v>
      </c>
      <c r="E223" s="234" t="s">
        <v>9776</v>
      </c>
      <c r="F223" s="234" t="s">
        <v>9777</v>
      </c>
      <c r="G223" s="254"/>
    </row>
    <row r="224" ht="25.5" spans="1:7">
      <c r="A224" s="255"/>
      <c r="B224" s="146">
        <v>15</v>
      </c>
      <c r="C224" s="233" t="s">
        <v>9778</v>
      </c>
      <c r="D224" s="237" t="s">
        <v>9779</v>
      </c>
      <c r="E224" s="234" t="s">
        <v>9780</v>
      </c>
      <c r="F224" s="234" t="s">
        <v>9781</v>
      </c>
      <c r="G224" s="254"/>
    </row>
    <row r="225" ht="15" spans="1:7">
      <c r="A225" s="247" t="s">
        <v>9782</v>
      </c>
      <c r="B225" s="141">
        <v>16</v>
      </c>
      <c r="C225" s="248" t="s">
        <v>9783</v>
      </c>
      <c r="D225" s="249" t="s">
        <v>9784</v>
      </c>
      <c r="E225" s="249" t="s">
        <v>9785</v>
      </c>
      <c r="F225" s="249" t="s">
        <v>9786</v>
      </c>
      <c r="G225" s="250"/>
    </row>
    <row r="226" ht="15" spans="1:7">
      <c r="A226" s="251"/>
      <c r="B226" s="141">
        <v>17</v>
      </c>
      <c r="C226" s="248" t="s">
        <v>9787</v>
      </c>
      <c r="D226" s="249" t="s">
        <v>9579</v>
      </c>
      <c r="E226" s="249" t="s">
        <v>9788</v>
      </c>
      <c r="F226" s="249" t="s">
        <v>9789</v>
      </c>
      <c r="G226" s="250"/>
    </row>
    <row r="227" ht="15" spans="1:7">
      <c r="A227" s="251"/>
      <c r="B227" s="141">
        <v>18</v>
      </c>
      <c r="C227" s="248" t="s">
        <v>9790</v>
      </c>
      <c r="D227" s="249" t="s">
        <v>9791</v>
      </c>
      <c r="E227" s="249" t="s">
        <v>9792</v>
      </c>
      <c r="F227" s="249" t="s">
        <v>9793</v>
      </c>
      <c r="G227" s="250"/>
    </row>
    <row r="228" ht="15" spans="1:7">
      <c r="A228" s="244" t="s">
        <v>9794</v>
      </c>
      <c r="B228" s="136">
        <v>19</v>
      </c>
      <c r="C228" s="226" t="s">
        <v>9795</v>
      </c>
      <c r="D228" s="227" t="s">
        <v>9796</v>
      </c>
      <c r="E228" s="227" t="s">
        <v>9797</v>
      </c>
      <c r="F228" s="227" t="s">
        <v>9798</v>
      </c>
      <c r="G228" s="245"/>
    </row>
    <row r="229" ht="15" spans="1:7">
      <c r="A229" s="246"/>
      <c r="B229" s="136">
        <v>20</v>
      </c>
      <c r="C229" s="226" t="s">
        <v>9799</v>
      </c>
      <c r="D229" s="227" t="s">
        <v>9800</v>
      </c>
      <c r="E229" s="227" t="s">
        <v>9801</v>
      </c>
      <c r="F229" s="227" t="s">
        <v>9802</v>
      </c>
      <c r="G229" s="245"/>
    </row>
    <row r="230" ht="15" spans="1:7">
      <c r="A230" s="246"/>
      <c r="B230" s="136">
        <v>21</v>
      </c>
      <c r="C230" s="226" t="s">
        <v>9803</v>
      </c>
      <c r="D230" s="227" t="s">
        <v>9804</v>
      </c>
      <c r="E230" s="227" t="s">
        <v>9805</v>
      </c>
      <c r="F230" s="227" t="s">
        <v>9806</v>
      </c>
      <c r="G230" s="245"/>
    </row>
    <row r="231" ht="25.5" spans="1:7">
      <c r="A231" s="238" t="s">
        <v>9807</v>
      </c>
      <c r="B231" s="131">
        <v>22</v>
      </c>
      <c r="C231" s="239" t="s">
        <v>9808</v>
      </c>
      <c r="D231" s="243" t="s">
        <v>9809</v>
      </c>
      <c r="E231" s="240" t="s">
        <v>9810</v>
      </c>
      <c r="F231" s="240" t="s">
        <v>9811</v>
      </c>
      <c r="G231" s="241"/>
    </row>
    <row r="232" ht="15" spans="1:7">
      <c r="A232" s="242"/>
      <c r="B232" s="131">
        <v>23</v>
      </c>
      <c r="C232" s="239" t="s">
        <v>9812</v>
      </c>
      <c r="D232" s="240" t="s">
        <v>9813</v>
      </c>
      <c r="E232" s="240" t="s">
        <v>9814</v>
      </c>
      <c r="F232" s="240" t="s">
        <v>9815</v>
      </c>
      <c r="G232" s="241"/>
    </row>
    <row r="233" ht="15" spans="1:7">
      <c r="A233" s="242"/>
      <c r="B233" s="131">
        <v>24</v>
      </c>
      <c r="C233" s="239" t="s">
        <v>9816</v>
      </c>
      <c r="D233" s="240" t="s">
        <v>9817</v>
      </c>
      <c r="E233" s="240" t="s">
        <v>9818</v>
      </c>
      <c r="F233" s="240" t="s">
        <v>9819</v>
      </c>
      <c r="G233" s="241"/>
    </row>
    <row r="234" ht="15" spans="1:7">
      <c r="A234" s="242"/>
      <c r="B234" s="131">
        <v>25</v>
      </c>
      <c r="C234" s="239" t="s">
        <v>9820</v>
      </c>
      <c r="D234" s="240" t="s">
        <v>9821</v>
      </c>
      <c r="E234" s="240" t="s">
        <v>9822</v>
      </c>
      <c r="F234" s="240" t="s">
        <v>9823</v>
      </c>
      <c r="G234" s="241"/>
    </row>
    <row r="235" ht="27" spans="1:7">
      <c r="A235" s="172" t="s">
        <v>9824</v>
      </c>
      <c r="B235" s="173"/>
      <c r="C235" s="173"/>
      <c r="D235" s="173"/>
      <c r="E235" s="173"/>
      <c r="F235" s="173"/>
      <c r="G235" s="174"/>
    </row>
    <row r="236" ht="15" spans="1:7">
      <c r="A236" s="256" t="s">
        <v>4287</v>
      </c>
      <c r="B236" s="141">
        <v>1</v>
      </c>
      <c r="C236" s="248" t="s">
        <v>9825</v>
      </c>
      <c r="D236" s="248" t="s">
        <v>9122</v>
      </c>
      <c r="E236" s="249" t="s">
        <v>9826</v>
      </c>
      <c r="F236" s="249" t="s">
        <v>9827</v>
      </c>
      <c r="G236" s="257" t="s">
        <v>9828</v>
      </c>
    </row>
    <row r="237" ht="15" spans="1:7">
      <c r="A237" s="256"/>
      <c r="B237" s="141">
        <v>2</v>
      </c>
      <c r="C237" s="248" t="s">
        <v>9252</v>
      </c>
      <c r="D237" s="249" t="s">
        <v>9829</v>
      </c>
      <c r="E237" s="249" t="s">
        <v>9830</v>
      </c>
      <c r="F237" s="249" t="s">
        <v>9831</v>
      </c>
      <c r="G237" s="257" t="s">
        <v>9832</v>
      </c>
    </row>
    <row r="238" ht="15" spans="1:7">
      <c r="A238" s="256"/>
      <c r="B238" s="141">
        <v>3</v>
      </c>
      <c r="C238" s="248" t="s">
        <v>9833</v>
      </c>
      <c r="D238" s="248" t="s">
        <v>9122</v>
      </c>
      <c r="E238" s="249" t="s">
        <v>9834</v>
      </c>
      <c r="F238" s="249" t="s">
        <v>9835</v>
      </c>
      <c r="G238" s="257" t="s">
        <v>491</v>
      </c>
    </row>
    <row r="239" ht="15" spans="1:7">
      <c r="A239" s="256"/>
      <c r="B239" s="141">
        <v>4</v>
      </c>
      <c r="C239" s="248" t="s">
        <v>9836</v>
      </c>
      <c r="D239" s="248" t="s">
        <v>9122</v>
      </c>
      <c r="E239" s="249" t="s">
        <v>9837</v>
      </c>
      <c r="F239" s="249" t="s">
        <v>9838</v>
      </c>
      <c r="G239" s="257" t="s">
        <v>467</v>
      </c>
    </row>
    <row r="240" ht="15" spans="1:7">
      <c r="A240" s="256"/>
      <c r="B240" s="141">
        <v>5</v>
      </c>
      <c r="C240" s="248" t="s">
        <v>9839</v>
      </c>
      <c r="D240" s="248" t="s">
        <v>9122</v>
      </c>
      <c r="E240" s="249" t="s">
        <v>9840</v>
      </c>
      <c r="F240" s="249" t="s">
        <v>9841</v>
      </c>
      <c r="G240" s="257" t="s">
        <v>467</v>
      </c>
    </row>
    <row r="241" ht="15" spans="1:7">
      <c r="A241" s="256"/>
      <c r="B241" s="141">
        <v>6</v>
      </c>
      <c r="C241" s="248" t="s">
        <v>9842</v>
      </c>
      <c r="D241" s="248" t="s">
        <v>9122</v>
      </c>
      <c r="E241" s="249" t="s">
        <v>9843</v>
      </c>
      <c r="F241" s="249" t="s">
        <v>9844</v>
      </c>
      <c r="G241" s="257" t="s">
        <v>523</v>
      </c>
    </row>
    <row r="242" ht="15" spans="1:7">
      <c r="A242" s="256"/>
      <c r="B242" s="141">
        <v>7</v>
      </c>
      <c r="C242" s="248" t="s">
        <v>9845</v>
      </c>
      <c r="D242" s="248" t="s">
        <v>9122</v>
      </c>
      <c r="E242" s="249" t="s">
        <v>9846</v>
      </c>
      <c r="F242" s="249" t="s">
        <v>9847</v>
      </c>
      <c r="G242" s="257" t="s">
        <v>523</v>
      </c>
    </row>
    <row r="243" ht="15" spans="1:7">
      <c r="A243" s="256"/>
      <c r="B243" s="141">
        <v>8</v>
      </c>
      <c r="C243" s="248" t="s">
        <v>9848</v>
      </c>
      <c r="D243" s="248" t="s">
        <v>7863</v>
      </c>
      <c r="E243" s="249" t="s">
        <v>9849</v>
      </c>
      <c r="F243" s="249" t="s">
        <v>9850</v>
      </c>
      <c r="G243" s="257" t="s">
        <v>469</v>
      </c>
    </row>
    <row r="244" ht="15" spans="1:7">
      <c r="A244" s="256"/>
      <c r="B244" s="141">
        <v>9</v>
      </c>
      <c r="C244" s="248" t="s">
        <v>9851</v>
      </c>
      <c r="D244" s="248" t="s">
        <v>9122</v>
      </c>
      <c r="E244" s="249" t="s">
        <v>9852</v>
      </c>
      <c r="F244" s="249" t="s">
        <v>9853</v>
      </c>
      <c r="G244" s="257" t="s">
        <v>469</v>
      </c>
    </row>
    <row r="245" ht="15" spans="1:7">
      <c r="A245" s="256"/>
      <c r="B245" s="141">
        <v>10</v>
      </c>
      <c r="C245" s="248" t="s">
        <v>9851</v>
      </c>
      <c r="D245" s="248" t="s">
        <v>9122</v>
      </c>
      <c r="E245" s="249" t="s">
        <v>9854</v>
      </c>
      <c r="F245" s="249" t="s">
        <v>9855</v>
      </c>
      <c r="G245" s="257" t="s">
        <v>469</v>
      </c>
    </row>
    <row r="246" ht="15" spans="1:7">
      <c r="A246" s="256"/>
      <c r="B246" s="141">
        <v>11</v>
      </c>
      <c r="C246" s="248" t="s">
        <v>9851</v>
      </c>
      <c r="D246" s="248" t="s">
        <v>9122</v>
      </c>
      <c r="E246" s="249" t="s">
        <v>9856</v>
      </c>
      <c r="F246" s="249" t="s">
        <v>9857</v>
      </c>
      <c r="G246" s="257" t="s">
        <v>469</v>
      </c>
    </row>
    <row r="247" ht="15" spans="1:7">
      <c r="A247" s="256"/>
      <c r="B247" s="141">
        <v>12</v>
      </c>
      <c r="C247" s="248" t="s">
        <v>9851</v>
      </c>
      <c r="D247" s="248" t="s">
        <v>9122</v>
      </c>
      <c r="E247" s="249" t="s">
        <v>9858</v>
      </c>
      <c r="F247" s="249" t="s">
        <v>9859</v>
      </c>
      <c r="G247" s="257" t="s">
        <v>469</v>
      </c>
    </row>
    <row r="248" ht="15" spans="1:7">
      <c r="A248" s="256"/>
      <c r="B248" s="141">
        <v>13</v>
      </c>
      <c r="C248" s="248" t="s">
        <v>9851</v>
      </c>
      <c r="D248" s="248" t="s">
        <v>9122</v>
      </c>
      <c r="E248" s="249" t="s">
        <v>9860</v>
      </c>
      <c r="F248" s="249" t="s">
        <v>9861</v>
      </c>
      <c r="G248" s="257" t="s">
        <v>469</v>
      </c>
    </row>
    <row r="249" ht="15" spans="1:7">
      <c r="A249" s="256"/>
      <c r="B249" s="141">
        <v>14</v>
      </c>
      <c r="C249" s="248" t="s">
        <v>9862</v>
      </c>
      <c r="D249" s="248" t="s">
        <v>9112</v>
      </c>
      <c r="E249" s="249" t="s">
        <v>9863</v>
      </c>
      <c r="F249" s="249" t="s">
        <v>9864</v>
      </c>
      <c r="G249" s="257" t="s">
        <v>469</v>
      </c>
    </row>
    <row r="250" ht="15" spans="1:7">
      <c r="A250" s="256"/>
      <c r="B250" s="141">
        <v>15</v>
      </c>
      <c r="C250" s="248" t="s">
        <v>9862</v>
      </c>
      <c r="D250" s="248" t="s">
        <v>9112</v>
      </c>
      <c r="E250" s="249" t="s">
        <v>9865</v>
      </c>
      <c r="F250" s="249" t="s">
        <v>9866</v>
      </c>
      <c r="G250" s="257" t="s">
        <v>469</v>
      </c>
    </row>
    <row r="251" ht="15" spans="1:7">
      <c r="A251" s="256"/>
      <c r="B251" s="141">
        <v>16</v>
      </c>
      <c r="C251" s="248" t="s">
        <v>9862</v>
      </c>
      <c r="D251" s="248" t="s">
        <v>9112</v>
      </c>
      <c r="E251" s="249" t="s">
        <v>9867</v>
      </c>
      <c r="F251" s="249" t="s">
        <v>9868</v>
      </c>
      <c r="G251" s="257" t="s">
        <v>469</v>
      </c>
    </row>
    <row r="252" ht="15" spans="1:7">
      <c r="A252" s="256"/>
      <c r="B252" s="141">
        <v>17</v>
      </c>
      <c r="C252" s="248" t="s">
        <v>9869</v>
      </c>
      <c r="D252" s="249" t="s">
        <v>9870</v>
      </c>
      <c r="E252" s="249" t="s">
        <v>9871</v>
      </c>
      <c r="F252" s="249" t="s">
        <v>9872</v>
      </c>
      <c r="G252" s="257" t="s">
        <v>469</v>
      </c>
    </row>
    <row r="253" ht="15" spans="1:7">
      <c r="A253" s="256"/>
      <c r="B253" s="141">
        <v>18</v>
      </c>
      <c r="C253" s="248" t="s">
        <v>9873</v>
      </c>
      <c r="D253" s="249" t="s">
        <v>9874</v>
      </c>
      <c r="E253" s="249" t="s">
        <v>9875</v>
      </c>
      <c r="F253" s="249" t="s">
        <v>9876</v>
      </c>
      <c r="G253" s="257" t="s">
        <v>469</v>
      </c>
    </row>
    <row r="254" ht="15" spans="1:7">
      <c r="A254" s="256"/>
      <c r="B254" s="141">
        <v>19</v>
      </c>
      <c r="C254" s="248" t="s">
        <v>9877</v>
      </c>
      <c r="D254" s="249" t="s">
        <v>9874</v>
      </c>
      <c r="E254" s="249" t="s">
        <v>9878</v>
      </c>
      <c r="F254" s="249" t="s">
        <v>9879</v>
      </c>
      <c r="G254" s="257" t="s">
        <v>469</v>
      </c>
    </row>
    <row r="255" ht="15" spans="1:7">
      <c r="A255" s="256"/>
      <c r="B255" s="141">
        <v>20</v>
      </c>
      <c r="C255" s="248" t="s">
        <v>9880</v>
      </c>
      <c r="D255" s="249" t="s">
        <v>9874</v>
      </c>
      <c r="E255" s="249" t="s">
        <v>9881</v>
      </c>
      <c r="F255" s="249" t="s">
        <v>9882</v>
      </c>
      <c r="G255" s="257" t="s">
        <v>469</v>
      </c>
    </row>
    <row r="256" ht="15" spans="1:7">
      <c r="A256" s="256"/>
      <c r="B256" s="141">
        <v>21</v>
      </c>
      <c r="C256" s="248" t="s">
        <v>9883</v>
      </c>
      <c r="D256" s="249" t="s">
        <v>9874</v>
      </c>
      <c r="E256" s="249" t="s">
        <v>9884</v>
      </c>
      <c r="F256" s="249" t="s">
        <v>9885</v>
      </c>
      <c r="G256" s="257" t="s">
        <v>469</v>
      </c>
    </row>
    <row r="257" ht="25.5" spans="1:7">
      <c r="A257" s="256"/>
      <c r="B257" s="141">
        <v>22</v>
      </c>
      <c r="C257" s="248" t="s">
        <v>477</v>
      </c>
      <c r="D257" s="258" t="s">
        <v>9886</v>
      </c>
      <c r="E257" s="249" t="s">
        <v>9887</v>
      </c>
      <c r="F257" s="249" t="s">
        <v>9888</v>
      </c>
      <c r="G257" s="257" t="s">
        <v>477</v>
      </c>
    </row>
    <row r="258" ht="25.5" spans="1:7">
      <c r="A258" s="256"/>
      <c r="B258" s="141">
        <v>23</v>
      </c>
      <c r="C258" s="248" t="s">
        <v>477</v>
      </c>
      <c r="D258" s="258" t="s">
        <v>9889</v>
      </c>
      <c r="E258" s="249" t="s">
        <v>9890</v>
      </c>
      <c r="F258" s="249" t="s">
        <v>9891</v>
      </c>
      <c r="G258" s="257" t="s">
        <v>477</v>
      </c>
    </row>
    <row r="259" ht="15" spans="1:7">
      <c r="A259" s="256"/>
      <c r="B259" s="141">
        <v>24</v>
      </c>
      <c r="C259" s="248" t="s">
        <v>9892</v>
      </c>
      <c r="D259" s="248" t="s">
        <v>9893</v>
      </c>
      <c r="E259" s="249" t="s">
        <v>9894</v>
      </c>
      <c r="F259" s="249" t="s">
        <v>9895</v>
      </c>
      <c r="G259" s="259" t="s">
        <v>481</v>
      </c>
    </row>
    <row r="260" ht="15" spans="1:7">
      <c r="A260" s="256"/>
      <c r="B260" s="141">
        <v>25</v>
      </c>
      <c r="C260" s="248" t="s">
        <v>9892</v>
      </c>
      <c r="D260" s="248" t="s">
        <v>9893</v>
      </c>
      <c r="E260" s="249" t="s">
        <v>9896</v>
      </c>
      <c r="F260" s="249" t="s">
        <v>9897</v>
      </c>
      <c r="G260" s="259" t="s">
        <v>481</v>
      </c>
    </row>
    <row r="261" ht="25.5" spans="1:7">
      <c r="A261" s="256"/>
      <c r="B261" s="141">
        <v>26</v>
      </c>
      <c r="C261" s="248" t="s">
        <v>9898</v>
      </c>
      <c r="D261" s="248" t="s">
        <v>9899</v>
      </c>
      <c r="E261" s="249" t="s">
        <v>9900</v>
      </c>
      <c r="F261" s="249" t="s">
        <v>9901</v>
      </c>
      <c r="G261" s="259" t="s">
        <v>481</v>
      </c>
    </row>
    <row r="262" ht="15" spans="1:7">
      <c r="A262" s="256"/>
      <c r="B262" s="141">
        <v>27</v>
      </c>
      <c r="C262" s="248" t="s">
        <v>9902</v>
      </c>
      <c r="D262" s="248" t="s">
        <v>9903</v>
      </c>
      <c r="E262" s="249" t="s">
        <v>9904</v>
      </c>
      <c r="F262" s="249" t="s">
        <v>9905</v>
      </c>
      <c r="G262" s="257" t="s">
        <v>483</v>
      </c>
    </row>
    <row r="263" ht="15" spans="1:7">
      <c r="A263" s="256"/>
      <c r="B263" s="141">
        <v>28</v>
      </c>
      <c r="C263" s="248" t="s">
        <v>9906</v>
      </c>
      <c r="D263" s="248" t="s">
        <v>9907</v>
      </c>
      <c r="E263" s="249" t="s">
        <v>9908</v>
      </c>
      <c r="F263" s="249" t="s">
        <v>9909</v>
      </c>
      <c r="G263" s="257" t="s">
        <v>483</v>
      </c>
    </row>
    <row r="264" ht="15" spans="1:7">
      <c r="A264" s="256"/>
      <c r="B264" s="141">
        <v>29</v>
      </c>
      <c r="C264" s="248" t="s">
        <v>9910</v>
      </c>
      <c r="D264" s="249" t="s">
        <v>9911</v>
      </c>
      <c r="E264" s="249" t="s">
        <v>9912</v>
      </c>
      <c r="F264" s="249" t="s">
        <v>9913</v>
      </c>
      <c r="G264" s="257" t="s">
        <v>501</v>
      </c>
    </row>
    <row r="265" ht="25.5" spans="1:7">
      <c r="A265" s="256"/>
      <c r="B265" s="141">
        <v>30</v>
      </c>
      <c r="C265" s="248" t="s">
        <v>9914</v>
      </c>
      <c r="D265" s="258" t="s">
        <v>9915</v>
      </c>
      <c r="E265" s="249" t="s">
        <v>9916</v>
      </c>
      <c r="F265" s="249" t="s">
        <v>9917</v>
      </c>
      <c r="G265" s="257" t="s">
        <v>501</v>
      </c>
    </row>
    <row r="266" ht="15" spans="1:7">
      <c r="A266" s="256"/>
      <c r="B266" s="141">
        <v>31</v>
      </c>
      <c r="C266" s="248" t="s">
        <v>9918</v>
      </c>
      <c r="D266" s="248" t="s">
        <v>9122</v>
      </c>
      <c r="E266" s="249" t="s">
        <v>9919</v>
      </c>
      <c r="F266" s="249" t="s">
        <v>9920</v>
      </c>
      <c r="G266" s="257" t="s">
        <v>529</v>
      </c>
    </row>
    <row r="267" ht="15" spans="1:7">
      <c r="A267" s="256"/>
      <c r="B267" s="141">
        <v>32</v>
      </c>
      <c r="C267" s="248" t="s">
        <v>9921</v>
      </c>
      <c r="D267" s="248" t="s">
        <v>9122</v>
      </c>
      <c r="E267" s="249" t="s">
        <v>9922</v>
      </c>
      <c r="F267" s="249" t="s">
        <v>9923</v>
      </c>
      <c r="G267" s="257" t="s">
        <v>529</v>
      </c>
    </row>
    <row r="268" ht="15" spans="1:7">
      <c r="A268" s="256"/>
      <c r="B268" s="141">
        <v>33</v>
      </c>
      <c r="C268" s="248" t="s">
        <v>9924</v>
      </c>
      <c r="D268" s="248" t="s">
        <v>9925</v>
      </c>
      <c r="E268" s="249" t="s">
        <v>9926</v>
      </c>
      <c r="F268" s="249" t="s">
        <v>9927</v>
      </c>
      <c r="G268" s="257" t="s">
        <v>529</v>
      </c>
    </row>
    <row r="269" ht="15" spans="1:7">
      <c r="A269" s="256"/>
      <c r="B269" s="141">
        <v>34</v>
      </c>
      <c r="C269" s="248" t="s">
        <v>9928</v>
      </c>
      <c r="D269" s="249" t="s">
        <v>9929</v>
      </c>
      <c r="E269" s="249" t="s">
        <v>9930</v>
      </c>
      <c r="F269" s="249" t="s">
        <v>9931</v>
      </c>
      <c r="G269" s="257" t="s">
        <v>471</v>
      </c>
    </row>
    <row r="270" ht="15" spans="1:7">
      <c r="A270" s="256"/>
      <c r="B270" s="141">
        <v>35</v>
      </c>
      <c r="C270" s="248" t="s">
        <v>9932</v>
      </c>
      <c r="D270" s="249" t="s">
        <v>9933</v>
      </c>
      <c r="E270" s="249" t="s">
        <v>9934</v>
      </c>
      <c r="F270" s="249" t="s">
        <v>9935</v>
      </c>
      <c r="G270" s="257" t="s">
        <v>471</v>
      </c>
    </row>
    <row r="271" ht="15" spans="1:7">
      <c r="A271" s="256"/>
      <c r="B271" s="141">
        <v>36</v>
      </c>
      <c r="C271" s="248" t="s">
        <v>9936</v>
      </c>
      <c r="D271" s="249" t="s">
        <v>9937</v>
      </c>
      <c r="E271" s="249" t="s">
        <v>9938</v>
      </c>
      <c r="F271" s="249" t="s">
        <v>9939</v>
      </c>
      <c r="G271" s="257" t="s">
        <v>471</v>
      </c>
    </row>
    <row r="272" ht="15" spans="1:7">
      <c r="A272" s="256"/>
      <c r="B272" s="141">
        <v>37</v>
      </c>
      <c r="C272" s="248" t="s">
        <v>9940</v>
      </c>
      <c r="D272" s="249" t="s">
        <v>9941</v>
      </c>
      <c r="E272" s="249" t="s">
        <v>9942</v>
      </c>
      <c r="F272" s="249" t="s">
        <v>9943</v>
      </c>
      <c r="G272" s="257" t="s">
        <v>487</v>
      </c>
    </row>
    <row r="273" ht="15" spans="1:7">
      <c r="A273" s="256"/>
      <c r="B273" s="141">
        <v>38</v>
      </c>
      <c r="C273" s="248" t="s">
        <v>9940</v>
      </c>
      <c r="D273" s="249" t="s">
        <v>9944</v>
      </c>
      <c r="E273" s="249" t="s">
        <v>9945</v>
      </c>
      <c r="F273" s="249" t="s">
        <v>9946</v>
      </c>
      <c r="G273" s="257" t="s">
        <v>487</v>
      </c>
    </row>
    <row r="274" ht="15" spans="1:7">
      <c r="A274" s="256"/>
      <c r="B274" s="141">
        <v>39</v>
      </c>
      <c r="C274" s="248" t="s">
        <v>9947</v>
      </c>
      <c r="D274" s="249" t="s">
        <v>9948</v>
      </c>
      <c r="E274" s="249" t="s">
        <v>9949</v>
      </c>
      <c r="F274" s="249" t="s">
        <v>9950</v>
      </c>
      <c r="G274" s="257" t="s">
        <v>487</v>
      </c>
    </row>
    <row r="275" ht="15" spans="1:7">
      <c r="A275" s="256"/>
      <c r="B275" s="141">
        <v>40</v>
      </c>
      <c r="C275" s="248" t="s">
        <v>9951</v>
      </c>
      <c r="D275" s="249" t="s">
        <v>9952</v>
      </c>
      <c r="E275" s="249" t="s">
        <v>9953</v>
      </c>
      <c r="F275" s="249" t="s">
        <v>9954</v>
      </c>
      <c r="G275" s="257" t="s">
        <v>515</v>
      </c>
    </row>
    <row r="276" ht="15" spans="1:7">
      <c r="A276" s="256"/>
      <c r="B276" s="141">
        <v>41</v>
      </c>
      <c r="C276" s="248" t="s">
        <v>9955</v>
      </c>
      <c r="D276" s="249" t="s">
        <v>9956</v>
      </c>
      <c r="E276" s="249" t="s">
        <v>9957</v>
      </c>
      <c r="F276" s="249" t="s">
        <v>9958</v>
      </c>
      <c r="G276" s="257" t="s">
        <v>515</v>
      </c>
    </row>
    <row r="277" ht="15" spans="1:7">
      <c r="A277" s="256"/>
      <c r="B277" s="141">
        <v>42</v>
      </c>
      <c r="C277" s="248" t="s">
        <v>9959</v>
      </c>
      <c r="D277" s="249" t="s">
        <v>9960</v>
      </c>
      <c r="E277" s="249" t="s">
        <v>9961</v>
      </c>
      <c r="F277" s="249" t="s">
        <v>9962</v>
      </c>
      <c r="G277" s="257" t="s">
        <v>515</v>
      </c>
    </row>
    <row r="278" ht="15" spans="1:7">
      <c r="A278" s="256"/>
      <c r="B278" s="141">
        <v>43</v>
      </c>
      <c r="C278" s="248" t="s">
        <v>9963</v>
      </c>
      <c r="D278" s="249" t="s">
        <v>9964</v>
      </c>
      <c r="E278" s="249" t="s">
        <v>9965</v>
      </c>
      <c r="F278" s="249" t="s">
        <v>9966</v>
      </c>
      <c r="G278" s="257" t="s">
        <v>515</v>
      </c>
    </row>
    <row r="279" ht="15" spans="1:7">
      <c r="A279" s="256"/>
      <c r="B279" s="141">
        <v>44</v>
      </c>
      <c r="C279" s="248" t="s">
        <v>9967</v>
      </c>
      <c r="D279" s="249" t="s">
        <v>9968</v>
      </c>
      <c r="E279" s="249" t="s">
        <v>9969</v>
      </c>
      <c r="F279" s="249" t="s">
        <v>9970</v>
      </c>
      <c r="G279" s="257" t="s">
        <v>515</v>
      </c>
    </row>
    <row r="280" ht="15" spans="1:7">
      <c r="A280" s="256"/>
      <c r="B280" s="141">
        <v>45</v>
      </c>
      <c r="C280" s="248" t="s">
        <v>7581</v>
      </c>
      <c r="D280" s="248" t="s">
        <v>9971</v>
      </c>
      <c r="E280" s="249" t="s">
        <v>9972</v>
      </c>
      <c r="F280" s="249" t="s">
        <v>9973</v>
      </c>
      <c r="G280" s="257" t="s">
        <v>7449</v>
      </c>
    </row>
    <row r="281" ht="15" spans="1:7">
      <c r="A281" s="256"/>
      <c r="B281" s="141">
        <v>46</v>
      </c>
      <c r="C281" s="248" t="s">
        <v>9974</v>
      </c>
      <c r="D281" s="260" t="s">
        <v>9975</v>
      </c>
      <c r="E281" s="249" t="s">
        <v>9976</v>
      </c>
      <c r="F281" s="249" t="s">
        <v>9977</v>
      </c>
      <c r="G281" s="257" t="s">
        <v>7449</v>
      </c>
    </row>
    <row r="282" ht="15" spans="1:7">
      <c r="A282" s="256"/>
      <c r="B282" s="141">
        <v>47</v>
      </c>
      <c r="C282" s="248" t="s">
        <v>9978</v>
      </c>
      <c r="D282" s="248" t="s">
        <v>9122</v>
      </c>
      <c r="E282" s="249" t="s">
        <v>9979</v>
      </c>
      <c r="F282" s="249" t="s">
        <v>9980</v>
      </c>
      <c r="G282" s="257" t="s">
        <v>7449</v>
      </c>
    </row>
    <row r="283" ht="15" spans="1:7">
      <c r="A283" s="256"/>
      <c r="B283" s="141">
        <v>48</v>
      </c>
      <c r="C283" s="248" t="s">
        <v>9978</v>
      </c>
      <c r="D283" s="248" t="s">
        <v>9122</v>
      </c>
      <c r="E283" s="249" t="s">
        <v>9981</v>
      </c>
      <c r="F283" s="249" t="s">
        <v>9982</v>
      </c>
      <c r="G283" s="257" t="s">
        <v>7449</v>
      </c>
    </row>
    <row r="284" ht="25.5" spans="1:7">
      <c r="A284" s="256"/>
      <c r="B284" s="141">
        <v>49</v>
      </c>
      <c r="C284" s="248" t="s">
        <v>9983</v>
      </c>
      <c r="D284" s="258" t="s">
        <v>9984</v>
      </c>
      <c r="E284" s="249" t="s">
        <v>9985</v>
      </c>
      <c r="F284" s="249" t="s">
        <v>9986</v>
      </c>
      <c r="G284" s="257" t="s">
        <v>7449</v>
      </c>
    </row>
    <row r="285" ht="15" spans="1:7">
      <c r="A285" s="256"/>
      <c r="B285" s="141">
        <v>50</v>
      </c>
      <c r="C285" s="248" t="s">
        <v>9987</v>
      </c>
      <c r="D285" s="249" t="s">
        <v>9988</v>
      </c>
      <c r="E285" s="249" t="s">
        <v>9989</v>
      </c>
      <c r="F285" s="249" t="s">
        <v>9990</v>
      </c>
      <c r="G285" s="257" t="s">
        <v>7449</v>
      </c>
    </row>
    <row r="286" ht="25.5" spans="1:7">
      <c r="A286" s="256"/>
      <c r="B286" s="141">
        <v>51</v>
      </c>
      <c r="C286" s="248" t="s">
        <v>9991</v>
      </c>
      <c r="D286" s="258" t="s">
        <v>9992</v>
      </c>
      <c r="E286" s="249" t="s">
        <v>9993</v>
      </c>
      <c r="F286" s="249" t="s">
        <v>9994</v>
      </c>
      <c r="G286" s="257" t="s">
        <v>513</v>
      </c>
    </row>
    <row r="287" ht="15" spans="1:7">
      <c r="A287" s="256"/>
      <c r="B287" s="141">
        <v>52</v>
      </c>
      <c r="C287" s="248" t="s">
        <v>9995</v>
      </c>
      <c r="D287" s="252" t="s">
        <v>9122</v>
      </c>
      <c r="E287" s="249" t="s">
        <v>9996</v>
      </c>
      <c r="F287" s="249" t="s">
        <v>9997</v>
      </c>
      <c r="G287" s="257" t="s">
        <v>513</v>
      </c>
    </row>
    <row r="288" ht="15" spans="1:7">
      <c r="A288" s="256"/>
      <c r="B288" s="141">
        <v>53</v>
      </c>
      <c r="C288" s="248" t="s">
        <v>9998</v>
      </c>
      <c r="D288" s="248" t="s">
        <v>9999</v>
      </c>
      <c r="E288" s="248" t="s">
        <v>10000</v>
      </c>
      <c r="F288" s="249" t="s">
        <v>10001</v>
      </c>
      <c r="G288" s="257" t="s">
        <v>513</v>
      </c>
    </row>
    <row r="289" ht="15" spans="1:7">
      <c r="A289" s="256"/>
      <c r="B289" s="141">
        <v>54</v>
      </c>
      <c r="C289" s="248" t="s">
        <v>10002</v>
      </c>
      <c r="D289" s="252" t="s">
        <v>9122</v>
      </c>
      <c r="E289" s="249" t="s">
        <v>10003</v>
      </c>
      <c r="F289" s="249" t="s">
        <v>10004</v>
      </c>
      <c r="G289" s="257" t="s">
        <v>513</v>
      </c>
    </row>
    <row r="290" ht="15" spans="1:7">
      <c r="A290" s="256"/>
      <c r="B290" s="141">
        <v>55</v>
      </c>
      <c r="C290" s="248" t="s">
        <v>10005</v>
      </c>
      <c r="D290" s="248" t="s">
        <v>10006</v>
      </c>
      <c r="E290" s="248" t="s">
        <v>10007</v>
      </c>
      <c r="F290" s="249" t="s">
        <v>10008</v>
      </c>
      <c r="G290" s="257" t="s">
        <v>513</v>
      </c>
    </row>
    <row r="291" ht="15" spans="1:7">
      <c r="A291" s="256"/>
      <c r="B291" s="141">
        <v>56</v>
      </c>
      <c r="C291" s="248" t="s">
        <v>10009</v>
      </c>
      <c r="D291" s="252" t="s">
        <v>9122</v>
      </c>
      <c r="E291" s="249" t="s">
        <v>10010</v>
      </c>
      <c r="F291" s="249" t="s">
        <v>10011</v>
      </c>
      <c r="G291" s="257" t="s">
        <v>513</v>
      </c>
    </row>
    <row r="292" ht="25.5" spans="1:7">
      <c r="A292" s="256"/>
      <c r="B292" s="141">
        <v>57</v>
      </c>
      <c r="C292" s="248" t="s">
        <v>10012</v>
      </c>
      <c r="D292" s="258" t="s">
        <v>10013</v>
      </c>
      <c r="E292" s="249" t="s">
        <v>10014</v>
      </c>
      <c r="F292" s="249" t="s">
        <v>10015</v>
      </c>
      <c r="G292" s="257" t="s">
        <v>513</v>
      </c>
    </row>
    <row r="293" ht="15" spans="1:7">
      <c r="A293" s="256"/>
      <c r="B293" s="141">
        <v>58</v>
      </c>
      <c r="C293" s="248" t="s">
        <v>10016</v>
      </c>
      <c r="D293" s="252" t="s">
        <v>9122</v>
      </c>
      <c r="E293" s="249" t="s">
        <v>10017</v>
      </c>
      <c r="F293" s="249" t="s">
        <v>10018</v>
      </c>
      <c r="G293" s="257" t="s">
        <v>513</v>
      </c>
    </row>
    <row r="294" ht="15" spans="1:7">
      <c r="A294" s="256"/>
      <c r="B294" s="141">
        <v>59</v>
      </c>
      <c r="C294" s="248" t="s">
        <v>10019</v>
      </c>
      <c r="D294" s="249" t="s">
        <v>10020</v>
      </c>
      <c r="E294" s="249" t="s">
        <v>10021</v>
      </c>
      <c r="F294" s="249" t="s">
        <v>10022</v>
      </c>
      <c r="G294" s="257" t="s">
        <v>513</v>
      </c>
    </row>
    <row r="295" ht="15" spans="1:7">
      <c r="A295" s="256"/>
      <c r="B295" s="141">
        <v>60</v>
      </c>
      <c r="C295" s="248" t="s">
        <v>10023</v>
      </c>
      <c r="D295" s="249" t="s">
        <v>9122</v>
      </c>
      <c r="E295" s="249" t="s">
        <v>10024</v>
      </c>
      <c r="F295" s="249" t="s">
        <v>10025</v>
      </c>
      <c r="G295" s="257" t="s">
        <v>513</v>
      </c>
    </row>
    <row r="296" ht="15" spans="1:7">
      <c r="A296" s="256"/>
      <c r="B296" s="141">
        <v>61</v>
      </c>
      <c r="C296" s="248" t="s">
        <v>10026</v>
      </c>
      <c r="D296" s="249" t="s">
        <v>10027</v>
      </c>
      <c r="E296" s="249" t="s">
        <v>10028</v>
      </c>
      <c r="F296" s="249" t="s">
        <v>10029</v>
      </c>
      <c r="G296" s="257" t="s">
        <v>513</v>
      </c>
    </row>
    <row r="297" ht="15" spans="1:7">
      <c r="A297" s="256"/>
      <c r="B297" s="141">
        <v>62</v>
      </c>
      <c r="C297" s="248" t="s">
        <v>10030</v>
      </c>
      <c r="D297" s="249" t="s">
        <v>10031</v>
      </c>
      <c r="E297" s="249" t="s">
        <v>10032</v>
      </c>
      <c r="F297" s="249" t="s">
        <v>10033</v>
      </c>
      <c r="G297" s="257" t="s">
        <v>513</v>
      </c>
    </row>
    <row r="298" ht="15" spans="1:7">
      <c r="A298" s="256"/>
      <c r="B298" s="141">
        <v>63</v>
      </c>
      <c r="C298" s="260" t="s">
        <v>10034</v>
      </c>
      <c r="D298" s="249" t="s">
        <v>9122</v>
      </c>
      <c r="E298" s="249" t="s">
        <v>10035</v>
      </c>
      <c r="F298" s="249" t="s">
        <v>10036</v>
      </c>
      <c r="G298" s="257" t="s">
        <v>535</v>
      </c>
    </row>
    <row r="299" ht="15" spans="1:7">
      <c r="A299" s="256"/>
      <c r="B299" s="141">
        <v>64</v>
      </c>
      <c r="C299" s="260" t="s">
        <v>10037</v>
      </c>
      <c r="D299" s="249" t="s">
        <v>10038</v>
      </c>
      <c r="E299" s="249" t="s">
        <v>10039</v>
      </c>
      <c r="F299" s="249" t="s">
        <v>10040</v>
      </c>
      <c r="G299" s="257" t="s">
        <v>535</v>
      </c>
    </row>
    <row r="300" ht="15" spans="1:7">
      <c r="A300" s="256"/>
      <c r="B300" s="141">
        <v>65</v>
      </c>
      <c r="C300" s="260" t="s">
        <v>10041</v>
      </c>
      <c r="D300" s="249" t="s">
        <v>10042</v>
      </c>
      <c r="E300" s="249" t="s">
        <v>10043</v>
      </c>
      <c r="F300" s="249" t="s">
        <v>10044</v>
      </c>
      <c r="G300" s="257" t="s">
        <v>535</v>
      </c>
    </row>
    <row r="301" ht="15" spans="1:7">
      <c r="A301" s="256"/>
      <c r="B301" s="141">
        <v>66</v>
      </c>
      <c r="C301" s="260" t="s">
        <v>10045</v>
      </c>
      <c r="D301" s="249" t="s">
        <v>10046</v>
      </c>
      <c r="E301" s="249" t="s">
        <v>10047</v>
      </c>
      <c r="F301" s="249" t="s">
        <v>10048</v>
      </c>
      <c r="G301" s="257" t="s">
        <v>535</v>
      </c>
    </row>
    <row r="302" ht="15" spans="1:7">
      <c r="A302" s="256"/>
      <c r="B302" s="141">
        <v>67</v>
      </c>
      <c r="C302" s="260" t="s">
        <v>10049</v>
      </c>
      <c r="D302" s="249" t="s">
        <v>10050</v>
      </c>
      <c r="E302" s="249" t="s">
        <v>10051</v>
      </c>
      <c r="F302" s="249" t="s">
        <v>10052</v>
      </c>
      <c r="G302" s="257" t="s">
        <v>535</v>
      </c>
    </row>
    <row r="303" ht="15" spans="1:7">
      <c r="A303" s="256"/>
      <c r="B303" s="141">
        <v>68</v>
      </c>
      <c r="C303" s="260" t="s">
        <v>10053</v>
      </c>
      <c r="D303" s="249" t="s">
        <v>10050</v>
      </c>
      <c r="E303" s="249" t="s">
        <v>10054</v>
      </c>
      <c r="F303" s="249" t="s">
        <v>10055</v>
      </c>
      <c r="G303" s="257" t="s">
        <v>535</v>
      </c>
    </row>
    <row r="304" ht="15" spans="1:7">
      <c r="A304" s="256"/>
      <c r="B304" s="141">
        <v>69</v>
      </c>
      <c r="C304" s="248" t="s">
        <v>10056</v>
      </c>
      <c r="D304" s="249" t="s">
        <v>10057</v>
      </c>
      <c r="E304" s="249" t="s">
        <v>10058</v>
      </c>
      <c r="F304" s="249" t="s">
        <v>10059</v>
      </c>
      <c r="G304" s="257" t="s">
        <v>10060</v>
      </c>
    </row>
    <row r="305" ht="15" spans="1:7">
      <c r="A305" s="256"/>
      <c r="B305" s="141">
        <v>70</v>
      </c>
      <c r="C305" s="248" t="s">
        <v>10061</v>
      </c>
      <c r="D305" s="249" t="s">
        <v>10062</v>
      </c>
      <c r="E305" s="249" t="s">
        <v>10063</v>
      </c>
      <c r="F305" s="249" t="s">
        <v>10064</v>
      </c>
      <c r="G305" s="257" t="s">
        <v>10065</v>
      </c>
    </row>
    <row r="306" ht="15" spans="1:7">
      <c r="A306" s="256"/>
      <c r="B306" s="141">
        <v>71</v>
      </c>
      <c r="C306" s="248" t="s">
        <v>10066</v>
      </c>
      <c r="D306" s="248" t="s">
        <v>10067</v>
      </c>
      <c r="E306" s="249" t="s">
        <v>10068</v>
      </c>
      <c r="F306" s="249" t="s">
        <v>10069</v>
      </c>
      <c r="G306" s="257" t="s">
        <v>10065</v>
      </c>
    </row>
    <row r="307" ht="15" spans="1:7">
      <c r="A307" s="225" t="s">
        <v>10070</v>
      </c>
      <c r="B307" s="136">
        <v>72</v>
      </c>
      <c r="C307" s="226" t="s">
        <v>10071</v>
      </c>
      <c r="D307" s="226" t="s">
        <v>9112</v>
      </c>
      <c r="E307" s="227" t="s">
        <v>10072</v>
      </c>
      <c r="F307" s="227" t="s">
        <v>10073</v>
      </c>
      <c r="G307" s="228" t="s">
        <v>10074</v>
      </c>
    </row>
    <row r="308" ht="15" spans="1:7">
      <c r="A308" s="225"/>
      <c r="B308" s="136">
        <v>73</v>
      </c>
      <c r="C308" s="226" t="s">
        <v>10075</v>
      </c>
      <c r="D308" s="226"/>
      <c r="E308" s="227" t="s">
        <v>10076</v>
      </c>
      <c r="F308" s="227" t="s">
        <v>10077</v>
      </c>
      <c r="G308" s="228" t="s">
        <v>10074</v>
      </c>
    </row>
    <row r="309" ht="15" spans="1:7">
      <c r="A309" s="225"/>
      <c r="B309" s="136">
        <v>74</v>
      </c>
      <c r="C309" s="261" t="s">
        <v>10078</v>
      </c>
      <c r="D309" s="227" t="s">
        <v>10079</v>
      </c>
      <c r="E309" s="227" t="s">
        <v>10080</v>
      </c>
      <c r="F309" s="227" t="s">
        <v>10081</v>
      </c>
      <c r="G309" s="228" t="s">
        <v>806</v>
      </c>
    </row>
    <row r="310" ht="15" spans="1:7">
      <c r="A310" s="225"/>
      <c r="B310" s="136">
        <v>75</v>
      </c>
      <c r="C310" s="226" t="s">
        <v>10082</v>
      </c>
      <c r="D310" s="226" t="s">
        <v>9122</v>
      </c>
      <c r="E310" s="227" t="s">
        <v>10083</v>
      </c>
      <c r="F310" s="227" t="s">
        <v>10084</v>
      </c>
      <c r="G310" s="228" t="s">
        <v>4535</v>
      </c>
    </row>
    <row r="311" ht="15" spans="1:7">
      <c r="A311" s="225"/>
      <c r="B311" s="136">
        <v>76</v>
      </c>
      <c r="C311" s="226" t="s">
        <v>10085</v>
      </c>
      <c r="D311" s="227" t="s">
        <v>10086</v>
      </c>
      <c r="E311" s="227" t="s">
        <v>10087</v>
      </c>
      <c r="F311" s="227" t="s">
        <v>10088</v>
      </c>
      <c r="G311" s="228" t="s">
        <v>10089</v>
      </c>
    </row>
    <row r="312" ht="27" spans="1:7">
      <c r="A312" s="172" t="s">
        <v>10090</v>
      </c>
      <c r="B312" s="173"/>
      <c r="C312" s="173"/>
      <c r="D312" s="173"/>
      <c r="E312" s="173"/>
      <c r="F312" s="173"/>
      <c r="G312" s="174"/>
    </row>
    <row r="313" ht="15" spans="1:7">
      <c r="A313" s="262" t="s">
        <v>10091</v>
      </c>
      <c r="B313" s="131">
        <v>1</v>
      </c>
      <c r="C313" s="239" t="s">
        <v>10092</v>
      </c>
      <c r="D313" s="263" t="s">
        <v>10093</v>
      </c>
      <c r="E313" s="240" t="s">
        <v>10094</v>
      </c>
      <c r="F313" s="240" t="s">
        <v>10095</v>
      </c>
      <c r="G313" s="264" t="s">
        <v>10096</v>
      </c>
    </row>
    <row r="314" ht="15" spans="1:7">
      <c r="A314" s="265"/>
      <c r="B314" s="131">
        <v>2</v>
      </c>
      <c r="C314" s="239" t="s">
        <v>10097</v>
      </c>
      <c r="D314" s="240" t="s">
        <v>10098</v>
      </c>
      <c r="E314" s="240" t="s">
        <v>10099</v>
      </c>
      <c r="F314" s="240" t="s">
        <v>10100</v>
      </c>
      <c r="G314" s="264" t="s">
        <v>10101</v>
      </c>
    </row>
    <row r="315" ht="15" spans="1:7">
      <c r="A315" s="265"/>
      <c r="B315" s="131">
        <v>3</v>
      </c>
      <c r="C315" s="239" t="s">
        <v>10102</v>
      </c>
      <c r="D315" s="240" t="s">
        <v>10103</v>
      </c>
      <c r="E315" s="240" t="s">
        <v>10104</v>
      </c>
      <c r="F315" s="240" t="s">
        <v>10105</v>
      </c>
      <c r="G315" s="264" t="s">
        <v>10106</v>
      </c>
    </row>
    <row r="316" ht="15" spans="1:7">
      <c r="A316" s="265"/>
      <c r="B316" s="131">
        <v>4</v>
      </c>
      <c r="C316" s="239" t="s">
        <v>10107</v>
      </c>
      <c r="D316" s="240" t="s">
        <v>10108</v>
      </c>
      <c r="E316" s="240" t="s">
        <v>10109</v>
      </c>
      <c r="F316" s="240" t="s">
        <v>10110</v>
      </c>
      <c r="G316" s="264" t="s">
        <v>10111</v>
      </c>
    </row>
    <row r="317" ht="15" spans="1:7">
      <c r="A317" s="225" t="s">
        <v>10112</v>
      </c>
      <c r="B317" s="136">
        <v>5</v>
      </c>
      <c r="C317" s="226" t="s">
        <v>10113</v>
      </c>
      <c r="D317" s="226" t="s">
        <v>10114</v>
      </c>
      <c r="E317" s="227" t="s">
        <v>10115</v>
      </c>
      <c r="F317" s="227" t="s">
        <v>10116</v>
      </c>
      <c r="G317" s="228" t="s">
        <v>10117</v>
      </c>
    </row>
    <row r="318" ht="15" spans="1:7">
      <c r="A318" s="225"/>
      <c r="B318" s="136">
        <v>6</v>
      </c>
      <c r="C318" s="226" t="s">
        <v>10118</v>
      </c>
      <c r="D318" s="226" t="s">
        <v>10119</v>
      </c>
      <c r="E318" s="227" t="s">
        <v>10120</v>
      </c>
      <c r="F318" s="227" t="s">
        <v>10121</v>
      </c>
      <c r="G318" s="228" t="s">
        <v>10122</v>
      </c>
    </row>
    <row r="319" ht="15" spans="1:7">
      <c r="A319" s="225"/>
      <c r="B319" s="136">
        <v>7</v>
      </c>
      <c r="C319" s="226" t="s">
        <v>10123</v>
      </c>
      <c r="D319" s="226" t="s">
        <v>10124</v>
      </c>
      <c r="E319" s="227" t="s">
        <v>10125</v>
      </c>
      <c r="F319" s="227" t="s">
        <v>10126</v>
      </c>
      <c r="G319" s="228" t="s">
        <v>10127</v>
      </c>
    </row>
    <row r="320" ht="15" spans="1:7">
      <c r="A320" s="225"/>
      <c r="B320" s="136">
        <v>8</v>
      </c>
      <c r="C320" s="226" t="s">
        <v>10128</v>
      </c>
      <c r="D320" s="226" t="s">
        <v>10129</v>
      </c>
      <c r="E320" s="227" t="s">
        <v>10130</v>
      </c>
      <c r="F320" s="227" t="s">
        <v>10131</v>
      </c>
      <c r="G320" s="228" t="s">
        <v>10132</v>
      </c>
    </row>
    <row r="321" ht="15" spans="1:7">
      <c r="A321" s="225"/>
      <c r="B321" s="136">
        <v>9</v>
      </c>
      <c r="C321" s="226" t="s">
        <v>10133</v>
      </c>
      <c r="D321" s="226" t="s">
        <v>10134</v>
      </c>
      <c r="E321" s="227" t="s">
        <v>10135</v>
      </c>
      <c r="F321" s="227" t="s">
        <v>10136</v>
      </c>
      <c r="G321" s="228" t="s">
        <v>10137</v>
      </c>
    </row>
    <row r="322" ht="15" spans="1:7">
      <c r="A322" s="225"/>
      <c r="B322" s="136">
        <v>10</v>
      </c>
      <c r="C322" s="226" t="s">
        <v>10138</v>
      </c>
      <c r="D322" s="226" t="s">
        <v>10139</v>
      </c>
      <c r="E322" s="227" t="s">
        <v>10140</v>
      </c>
      <c r="F322" s="227" t="s">
        <v>10141</v>
      </c>
      <c r="G322" s="228" t="s">
        <v>10142</v>
      </c>
    </row>
    <row r="323" ht="15" spans="1:7">
      <c r="A323" s="225"/>
      <c r="B323" s="136">
        <v>11</v>
      </c>
      <c r="C323" s="226" t="s">
        <v>10143</v>
      </c>
      <c r="D323" s="226" t="s">
        <v>10144</v>
      </c>
      <c r="E323" s="227" t="s">
        <v>10145</v>
      </c>
      <c r="F323" s="227" t="s">
        <v>10146</v>
      </c>
      <c r="G323" s="228" t="s">
        <v>10147</v>
      </c>
    </row>
    <row r="324" ht="15" spans="1:7">
      <c r="A324" s="225"/>
      <c r="B324" s="136">
        <v>12</v>
      </c>
      <c r="C324" s="226" t="s">
        <v>10148</v>
      </c>
      <c r="D324" s="226" t="s">
        <v>10149</v>
      </c>
      <c r="E324" s="227" t="s">
        <v>10150</v>
      </c>
      <c r="F324" s="227" t="s">
        <v>10151</v>
      </c>
      <c r="G324" s="228" t="s">
        <v>10152</v>
      </c>
    </row>
    <row r="325" ht="15" spans="1:7">
      <c r="A325" s="225"/>
      <c r="B325" s="136">
        <v>13</v>
      </c>
      <c r="C325" s="226" t="s">
        <v>10153</v>
      </c>
      <c r="D325" s="226" t="s">
        <v>10154</v>
      </c>
      <c r="E325" s="227" t="s">
        <v>10155</v>
      </c>
      <c r="F325" s="227" t="s">
        <v>10156</v>
      </c>
      <c r="G325" s="228" t="s">
        <v>10157</v>
      </c>
    </row>
    <row r="326" ht="15" spans="1:7">
      <c r="A326" s="266" t="s">
        <v>10158</v>
      </c>
      <c r="B326" s="141">
        <v>14</v>
      </c>
      <c r="C326" s="248" t="s">
        <v>10159</v>
      </c>
      <c r="D326" s="248" t="s">
        <v>10160</v>
      </c>
      <c r="E326" s="249" t="s">
        <v>10161</v>
      </c>
      <c r="F326" s="249" t="s">
        <v>10162</v>
      </c>
      <c r="G326" s="257" t="s">
        <v>4219</v>
      </c>
    </row>
    <row r="327" ht="15" spans="1:7">
      <c r="A327" s="256"/>
      <c r="B327" s="141">
        <v>15</v>
      </c>
      <c r="C327" s="248" t="s">
        <v>10163</v>
      </c>
      <c r="D327" s="248" t="s">
        <v>10164</v>
      </c>
      <c r="E327" s="249" t="s">
        <v>10165</v>
      </c>
      <c r="F327" s="249" t="s">
        <v>10166</v>
      </c>
      <c r="G327" s="257" t="s">
        <v>4219</v>
      </c>
    </row>
    <row r="328" ht="15" spans="1:7">
      <c r="A328" s="256"/>
      <c r="B328" s="141">
        <v>16</v>
      </c>
      <c r="C328" s="248" t="s">
        <v>10167</v>
      </c>
      <c r="D328" s="248" t="s">
        <v>10168</v>
      </c>
      <c r="E328" s="249" t="s">
        <v>10169</v>
      </c>
      <c r="F328" s="249" t="s">
        <v>10170</v>
      </c>
      <c r="G328" s="257" t="s">
        <v>4219</v>
      </c>
    </row>
    <row r="329" ht="15" spans="1:7">
      <c r="A329" s="236" t="s">
        <v>907</v>
      </c>
      <c r="B329" s="146">
        <v>17</v>
      </c>
      <c r="C329" s="233" t="s">
        <v>10171</v>
      </c>
      <c r="D329" s="234" t="s">
        <v>10172</v>
      </c>
      <c r="E329" s="234" t="s">
        <v>10173</v>
      </c>
      <c r="F329" s="234" t="s">
        <v>10174</v>
      </c>
      <c r="G329" s="235" t="s">
        <v>4122</v>
      </c>
    </row>
    <row r="330" ht="15" spans="1:7">
      <c r="A330" s="236"/>
      <c r="B330" s="146">
        <v>18</v>
      </c>
      <c r="C330" s="233" t="s">
        <v>10175</v>
      </c>
      <c r="D330" s="233" t="s">
        <v>10176</v>
      </c>
      <c r="E330" s="234" t="s">
        <v>10177</v>
      </c>
      <c r="F330" s="234" t="s">
        <v>10178</v>
      </c>
      <c r="G330" s="235" t="s">
        <v>10179</v>
      </c>
    </row>
    <row r="331" ht="15" spans="1:7">
      <c r="A331" s="236"/>
      <c r="B331" s="146">
        <v>19</v>
      </c>
      <c r="C331" s="233" t="s">
        <v>10180</v>
      </c>
      <c r="D331" s="234" t="s">
        <v>10181</v>
      </c>
      <c r="E331" s="234" t="s">
        <v>10182</v>
      </c>
      <c r="F331" s="234" t="s">
        <v>10183</v>
      </c>
      <c r="G331" s="235" t="s">
        <v>10184</v>
      </c>
    </row>
    <row r="332" ht="15" spans="1:7">
      <c r="A332" s="236"/>
      <c r="B332" s="146">
        <v>20</v>
      </c>
      <c r="C332" s="233" t="s">
        <v>10185</v>
      </c>
      <c r="D332" s="234" t="s">
        <v>10186</v>
      </c>
      <c r="E332" s="234" t="s">
        <v>10187</v>
      </c>
      <c r="F332" s="234" t="s">
        <v>10188</v>
      </c>
      <c r="G332" s="235" t="s">
        <v>10189</v>
      </c>
    </row>
    <row r="333" ht="15" spans="1:7">
      <c r="A333" s="236"/>
      <c r="B333" s="146">
        <v>21</v>
      </c>
      <c r="C333" s="233" t="s">
        <v>10190</v>
      </c>
      <c r="D333" s="234" t="s">
        <v>10191</v>
      </c>
      <c r="E333" s="234" t="s">
        <v>10192</v>
      </c>
      <c r="F333" s="234" t="s">
        <v>10193</v>
      </c>
      <c r="G333" s="235" t="s">
        <v>10194</v>
      </c>
    </row>
    <row r="334" ht="15" spans="1:7">
      <c r="A334" s="236"/>
      <c r="B334" s="146">
        <v>22</v>
      </c>
      <c r="C334" s="233" t="s">
        <v>10195</v>
      </c>
      <c r="D334" s="234" t="s">
        <v>10196</v>
      </c>
      <c r="E334" s="234" t="s">
        <v>10197</v>
      </c>
      <c r="F334" s="234" t="s">
        <v>10198</v>
      </c>
      <c r="G334" s="235"/>
    </row>
    <row r="335" ht="25.5" spans="1:7">
      <c r="A335" s="236"/>
      <c r="B335" s="146">
        <v>23</v>
      </c>
      <c r="C335" s="233" t="s">
        <v>10199</v>
      </c>
      <c r="D335" s="237" t="s">
        <v>10200</v>
      </c>
      <c r="E335" s="234" t="s">
        <v>10201</v>
      </c>
      <c r="F335" s="234" t="s">
        <v>10202</v>
      </c>
      <c r="G335" s="235"/>
    </row>
    <row r="336" ht="25.5" spans="1:7">
      <c r="A336" s="236"/>
      <c r="B336" s="146">
        <v>24</v>
      </c>
      <c r="C336" s="233" t="s">
        <v>10203</v>
      </c>
      <c r="D336" s="237" t="s">
        <v>10204</v>
      </c>
      <c r="E336" s="234" t="s">
        <v>10205</v>
      </c>
      <c r="F336" s="234" t="s">
        <v>10206</v>
      </c>
      <c r="G336" s="235" t="s">
        <v>333</v>
      </c>
    </row>
    <row r="337" ht="15" spans="1:7">
      <c r="A337" s="236"/>
      <c r="B337" s="146">
        <v>25</v>
      </c>
      <c r="C337" s="234" t="s">
        <v>10207</v>
      </c>
      <c r="D337" s="234" t="s">
        <v>10208</v>
      </c>
      <c r="E337" s="234" t="s">
        <v>10209</v>
      </c>
      <c r="F337" s="234" t="s">
        <v>10210</v>
      </c>
      <c r="G337" s="235" t="s">
        <v>7652</v>
      </c>
    </row>
    <row r="338" ht="15" spans="1:7">
      <c r="A338" s="236"/>
      <c r="B338" s="146">
        <v>26</v>
      </c>
      <c r="C338" s="234" t="s">
        <v>10211</v>
      </c>
      <c r="D338" s="267" t="s">
        <v>10212</v>
      </c>
      <c r="E338" s="234" t="s">
        <v>10209</v>
      </c>
      <c r="F338" s="234" t="s">
        <v>10210</v>
      </c>
      <c r="G338" s="235" t="s">
        <v>10213</v>
      </c>
    </row>
    <row r="339" ht="15" spans="1:7">
      <c r="A339" s="236"/>
      <c r="B339" s="146">
        <v>27</v>
      </c>
      <c r="C339" s="234" t="s">
        <v>10214</v>
      </c>
      <c r="D339" s="267" t="s">
        <v>10215</v>
      </c>
      <c r="E339" s="234" t="s">
        <v>10209</v>
      </c>
      <c r="F339" s="234" t="s">
        <v>10210</v>
      </c>
      <c r="G339" s="235" t="s">
        <v>7370</v>
      </c>
    </row>
    <row r="340" ht="15" spans="1:7">
      <c r="A340" s="236"/>
      <c r="B340" s="146">
        <v>28</v>
      </c>
      <c r="C340" s="233" t="s">
        <v>10216</v>
      </c>
      <c r="D340" s="234" t="s">
        <v>10217</v>
      </c>
      <c r="E340" s="234" t="s">
        <v>10218</v>
      </c>
      <c r="F340" s="234" t="s">
        <v>10219</v>
      </c>
      <c r="G340" s="235" t="s">
        <v>7409</v>
      </c>
    </row>
    <row r="341" ht="15" spans="1:7">
      <c r="A341" s="236"/>
      <c r="B341" s="146">
        <v>29</v>
      </c>
      <c r="C341" s="233" t="s">
        <v>10220</v>
      </c>
      <c r="D341" s="234" t="s">
        <v>10221</v>
      </c>
      <c r="E341" s="234" t="s">
        <v>10222</v>
      </c>
      <c r="F341" s="234" t="s">
        <v>10223</v>
      </c>
      <c r="G341" s="235" t="s">
        <v>261</v>
      </c>
    </row>
    <row r="342" ht="15" spans="1:7">
      <c r="A342" s="236"/>
      <c r="B342" s="146">
        <v>30</v>
      </c>
      <c r="C342" s="233" t="s">
        <v>10224</v>
      </c>
      <c r="D342" s="233" t="s">
        <v>9006</v>
      </c>
      <c r="E342" s="234" t="s">
        <v>10225</v>
      </c>
      <c r="F342" s="234" t="s">
        <v>10226</v>
      </c>
      <c r="G342" s="235" t="s">
        <v>10227</v>
      </c>
    </row>
    <row r="343" ht="15" spans="1:7">
      <c r="A343" s="236"/>
      <c r="B343" s="146">
        <v>31</v>
      </c>
      <c r="C343" s="233" t="s">
        <v>10228</v>
      </c>
      <c r="D343" s="233" t="s">
        <v>9122</v>
      </c>
      <c r="E343" s="234" t="s">
        <v>10229</v>
      </c>
      <c r="F343" s="234" t="s">
        <v>10230</v>
      </c>
      <c r="G343" s="235" t="s">
        <v>10227</v>
      </c>
    </row>
    <row r="344" ht="15" spans="1:7">
      <c r="A344" s="236"/>
      <c r="B344" s="146">
        <v>32</v>
      </c>
      <c r="C344" s="233" t="s">
        <v>10082</v>
      </c>
      <c r="D344" s="233" t="s">
        <v>9122</v>
      </c>
      <c r="E344" s="234" t="s">
        <v>10231</v>
      </c>
      <c r="F344" s="234" t="s">
        <v>10232</v>
      </c>
      <c r="G344" s="235" t="s">
        <v>10227</v>
      </c>
    </row>
    <row r="345" ht="15" spans="1:7">
      <c r="A345" s="236"/>
      <c r="B345" s="146">
        <v>33</v>
      </c>
      <c r="C345" s="233" t="s">
        <v>10233</v>
      </c>
      <c r="D345" s="233" t="s">
        <v>9122</v>
      </c>
      <c r="E345" s="234" t="s">
        <v>10234</v>
      </c>
      <c r="F345" s="234" t="s">
        <v>10235</v>
      </c>
      <c r="G345" s="235"/>
    </row>
    <row r="346" ht="15" spans="1:7">
      <c r="A346" s="236"/>
      <c r="B346" s="146">
        <v>34</v>
      </c>
      <c r="C346" s="233" t="s">
        <v>10236</v>
      </c>
      <c r="D346" s="233" t="s">
        <v>10237</v>
      </c>
      <c r="E346" s="234" t="s">
        <v>10238</v>
      </c>
      <c r="F346" s="234" t="s">
        <v>10239</v>
      </c>
      <c r="G346" s="235"/>
    </row>
    <row r="347" ht="15" spans="1:7">
      <c r="A347" s="236"/>
      <c r="B347" s="146">
        <v>35</v>
      </c>
      <c r="C347" s="233" t="s">
        <v>10240</v>
      </c>
      <c r="D347" s="233" t="s">
        <v>10241</v>
      </c>
      <c r="E347" s="234" t="s">
        <v>10242</v>
      </c>
      <c r="F347" s="234" t="s">
        <v>10243</v>
      </c>
      <c r="G347" s="235"/>
    </row>
    <row r="348" ht="27" spans="1:7">
      <c r="A348" s="172" t="s">
        <v>10244</v>
      </c>
      <c r="B348" s="173"/>
      <c r="C348" s="173"/>
      <c r="D348" s="173"/>
      <c r="E348" s="173"/>
      <c r="F348" s="173"/>
      <c r="G348" s="174"/>
    </row>
    <row r="349" ht="15" spans="1:7">
      <c r="A349" s="205" t="s">
        <v>10245</v>
      </c>
      <c r="B349" s="119">
        <v>1</v>
      </c>
      <c r="C349" s="206" t="s">
        <v>10246</v>
      </c>
      <c r="D349" s="207" t="s">
        <v>9562</v>
      </c>
      <c r="E349" s="207" t="s">
        <v>10247</v>
      </c>
      <c r="F349" s="207" t="s">
        <v>10248</v>
      </c>
      <c r="G349" s="268"/>
    </row>
    <row r="350" ht="15" spans="1:7">
      <c r="A350" s="205"/>
      <c r="B350" s="119">
        <v>2</v>
      </c>
      <c r="C350" s="206" t="s">
        <v>10246</v>
      </c>
      <c r="D350" s="207" t="s">
        <v>10249</v>
      </c>
      <c r="E350" s="207" t="s">
        <v>10250</v>
      </c>
      <c r="F350" s="207" t="s">
        <v>10251</v>
      </c>
      <c r="G350" s="268"/>
    </row>
    <row r="351" ht="15" spans="1:7">
      <c r="A351" s="205"/>
      <c r="B351" s="119">
        <v>3</v>
      </c>
      <c r="C351" s="206" t="s">
        <v>10246</v>
      </c>
      <c r="D351" s="207" t="s">
        <v>10252</v>
      </c>
      <c r="E351" s="207" t="s">
        <v>10253</v>
      </c>
      <c r="F351" s="207" t="s">
        <v>10254</v>
      </c>
      <c r="G351" s="268"/>
    </row>
    <row r="352" ht="15" spans="1:7">
      <c r="A352" s="205"/>
      <c r="B352" s="119">
        <v>4</v>
      </c>
      <c r="C352" s="206" t="s">
        <v>10246</v>
      </c>
      <c r="D352" s="207" t="s">
        <v>10255</v>
      </c>
      <c r="E352" s="207" t="s">
        <v>10256</v>
      </c>
      <c r="F352" s="207" t="s">
        <v>10257</v>
      </c>
      <c r="G352" s="268"/>
    </row>
    <row r="353" ht="15" spans="1:7">
      <c r="A353" s="205"/>
      <c r="B353" s="119">
        <v>5</v>
      </c>
      <c r="C353" s="206" t="s">
        <v>10246</v>
      </c>
      <c r="D353" s="207" t="s">
        <v>9344</v>
      </c>
      <c r="E353" s="269" t="s">
        <v>10258</v>
      </c>
      <c r="F353" s="269" t="s">
        <v>10259</v>
      </c>
      <c r="G353" s="268"/>
    </row>
    <row r="354" ht="15" spans="1:7">
      <c r="A354" s="205"/>
      <c r="B354" s="119">
        <v>6</v>
      </c>
      <c r="C354" s="206" t="s">
        <v>10246</v>
      </c>
      <c r="D354" s="207" t="s">
        <v>10260</v>
      </c>
      <c r="E354" s="269" t="s">
        <v>10261</v>
      </c>
      <c r="F354" s="269" t="s">
        <v>10262</v>
      </c>
      <c r="G354" s="268"/>
    </row>
    <row r="355" ht="15" spans="1:7">
      <c r="A355" s="205"/>
      <c r="B355" s="119">
        <v>7</v>
      </c>
      <c r="C355" s="206" t="s">
        <v>10246</v>
      </c>
      <c r="D355" s="207" t="s">
        <v>10263</v>
      </c>
      <c r="E355" s="269" t="s">
        <v>10264</v>
      </c>
      <c r="F355" s="269" t="s">
        <v>10265</v>
      </c>
      <c r="G355" s="268"/>
    </row>
    <row r="356" ht="15" spans="1:7">
      <c r="A356" s="205"/>
      <c r="B356" s="119">
        <v>8</v>
      </c>
      <c r="C356" s="206" t="s">
        <v>10266</v>
      </c>
      <c r="D356" s="207" t="s">
        <v>10079</v>
      </c>
      <c r="E356" s="269" t="s">
        <v>10267</v>
      </c>
      <c r="F356" s="269" t="s">
        <v>10268</v>
      </c>
      <c r="G356" s="268"/>
    </row>
    <row r="357" ht="15" spans="1:7">
      <c r="A357" s="270" t="s">
        <v>9073</v>
      </c>
      <c r="B357" s="125">
        <v>9</v>
      </c>
      <c r="C357" s="271" t="s">
        <v>10269</v>
      </c>
      <c r="D357" s="272" t="s">
        <v>10270</v>
      </c>
      <c r="E357" s="273" t="s">
        <v>10271</v>
      </c>
      <c r="F357" s="273" t="s">
        <v>10272</v>
      </c>
      <c r="G357" s="274"/>
    </row>
    <row r="358" ht="15" spans="1:7">
      <c r="A358" s="270"/>
      <c r="B358" s="125">
        <v>10</v>
      </c>
      <c r="C358" s="271" t="s">
        <v>10269</v>
      </c>
      <c r="D358" s="272" t="s">
        <v>10273</v>
      </c>
      <c r="E358" s="273" t="s">
        <v>10274</v>
      </c>
      <c r="F358" s="273" t="s">
        <v>10275</v>
      </c>
      <c r="G358" s="274"/>
    </row>
    <row r="359" ht="15" spans="1:7">
      <c r="A359" s="270"/>
      <c r="B359" s="125">
        <v>11</v>
      </c>
      <c r="C359" s="271" t="s">
        <v>10269</v>
      </c>
      <c r="D359" s="272" t="s">
        <v>10276</v>
      </c>
      <c r="E359" s="273" t="s">
        <v>10277</v>
      </c>
      <c r="F359" s="273" t="s">
        <v>10278</v>
      </c>
      <c r="G359" s="274"/>
    </row>
    <row r="360" ht="15" spans="1:7">
      <c r="A360" s="270"/>
      <c r="B360" s="125">
        <v>12</v>
      </c>
      <c r="C360" s="271" t="s">
        <v>10269</v>
      </c>
      <c r="D360" s="272" t="s">
        <v>10279</v>
      </c>
      <c r="E360" s="273" t="s">
        <v>10280</v>
      </c>
      <c r="F360" s="273" t="s">
        <v>10281</v>
      </c>
      <c r="G360" s="274"/>
    </row>
    <row r="361" ht="15" spans="1:7">
      <c r="A361" s="270"/>
      <c r="B361" s="125">
        <v>13</v>
      </c>
      <c r="C361" s="271" t="s">
        <v>10269</v>
      </c>
      <c r="D361" s="272" t="s">
        <v>10282</v>
      </c>
      <c r="E361" s="273" t="s">
        <v>10283</v>
      </c>
      <c r="F361" s="273" t="s">
        <v>10284</v>
      </c>
      <c r="G361" s="274"/>
    </row>
    <row r="362" ht="15" spans="1:7">
      <c r="A362" s="270"/>
      <c r="B362" s="125">
        <v>14</v>
      </c>
      <c r="C362" s="271" t="s">
        <v>10285</v>
      </c>
      <c r="D362" s="272" t="s">
        <v>10067</v>
      </c>
      <c r="E362" s="273" t="s">
        <v>10286</v>
      </c>
      <c r="F362" s="273" t="s">
        <v>10287</v>
      </c>
      <c r="G362" s="274"/>
    </row>
    <row r="363" ht="15" spans="1:7">
      <c r="A363" s="270"/>
      <c r="B363" s="125">
        <v>15</v>
      </c>
      <c r="C363" s="271" t="s">
        <v>10285</v>
      </c>
      <c r="D363" s="272" t="s">
        <v>10288</v>
      </c>
      <c r="E363" s="273" t="s">
        <v>10289</v>
      </c>
      <c r="F363" s="273" t="s">
        <v>10290</v>
      </c>
      <c r="G363" s="274"/>
    </row>
    <row r="364" ht="15" spans="1:7">
      <c r="A364" s="270"/>
      <c r="B364" s="125">
        <v>16</v>
      </c>
      <c r="C364" s="271" t="s">
        <v>10285</v>
      </c>
      <c r="D364" s="272" t="s">
        <v>10291</v>
      </c>
      <c r="E364" s="273" t="s">
        <v>10292</v>
      </c>
      <c r="F364" s="273" t="s">
        <v>10293</v>
      </c>
      <c r="G364" s="274"/>
    </row>
    <row r="365" ht="15" spans="1:7">
      <c r="A365" s="270"/>
      <c r="B365" s="125">
        <v>17</v>
      </c>
      <c r="C365" s="271" t="s">
        <v>10285</v>
      </c>
      <c r="D365" s="272" t="s">
        <v>10294</v>
      </c>
      <c r="E365" s="273" t="s">
        <v>10295</v>
      </c>
      <c r="F365" s="273" t="s">
        <v>10296</v>
      </c>
      <c r="G365" s="274"/>
    </row>
    <row r="366" ht="15" spans="1:7">
      <c r="A366" s="270"/>
      <c r="B366" s="125">
        <v>18</v>
      </c>
      <c r="C366" s="271" t="s">
        <v>10285</v>
      </c>
      <c r="D366" s="272" t="s">
        <v>10297</v>
      </c>
      <c r="E366" s="273" t="s">
        <v>10298</v>
      </c>
      <c r="F366" s="273" t="s">
        <v>10299</v>
      </c>
      <c r="G366" s="274"/>
    </row>
    <row r="367" ht="15" spans="1:7">
      <c r="A367" s="270"/>
      <c r="B367" s="125">
        <v>19</v>
      </c>
      <c r="C367" s="271" t="s">
        <v>10300</v>
      </c>
      <c r="D367" s="272" t="s">
        <v>10301</v>
      </c>
      <c r="E367" s="273" t="s">
        <v>10302</v>
      </c>
      <c r="F367" s="273" t="s">
        <v>10303</v>
      </c>
      <c r="G367" s="274"/>
    </row>
    <row r="368" ht="15" spans="1:7">
      <c r="A368" s="270"/>
      <c r="B368" s="125">
        <v>20</v>
      </c>
      <c r="C368" s="271" t="s">
        <v>10300</v>
      </c>
      <c r="D368" s="272" t="s">
        <v>10304</v>
      </c>
      <c r="E368" s="273" t="s">
        <v>10305</v>
      </c>
      <c r="F368" s="273" t="s">
        <v>10306</v>
      </c>
      <c r="G368" s="274"/>
    </row>
    <row r="369" ht="15" spans="1:7">
      <c r="A369" s="270"/>
      <c r="B369" s="125">
        <v>21</v>
      </c>
      <c r="C369" s="271" t="s">
        <v>10300</v>
      </c>
      <c r="D369" s="272" t="s">
        <v>10307</v>
      </c>
      <c r="E369" s="273" t="s">
        <v>10308</v>
      </c>
      <c r="F369" s="273" t="s">
        <v>10309</v>
      </c>
      <c r="G369" s="274"/>
    </row>
    <row r="370" ht="15" spans="1:7">
      <c r="A370" s="270"/>
      <c r="B370" s="125">
        <v>22</v>
      </c>
      <c r="C370" s="271" t="s">
        <v>10300</v>
      </c>
      <c r="D370" s="272" t="s">
        <v>10310</v>
      </c>
      <c r="E370" s="273" t="s">
        <v>10311</v>
      </c>
      <c r="F370" s="273" t="s">
        <v>10312</v>
      </c>
      <c r="G370" s="274"/>
    </row>
    <row r="371" ht="15" spans="1:7">
      <c r="A371" s="270"/>
      <c r="B371" s="125">
        <v>23</v>
      </c>
      <c r="C371" s="271" t="s">
        <v>10300</v>
      </c>
      <c r="D371" s="272" t="s">
        <v>10313</v>
      </c>
      <c r="E371" s="273" t="s">
        <v>10314</v>
      </c>
      <c r="F371" s="273" t="s">
        <v>10315</v>
      </c>
      <c r="G371" s="274"/>
    </row>
    <row r="372" ht="15" spans="1:7">
      <c r="A372" s="232" t="s">
        <v>10316</v>
      </c>
      <c r="B372" s="146">
        <v>24</v>
      </c>
      <c r="C372" s="233" t="s">
        <v>10317</v>
      </c>
      <c r="D372" s="234" t="s">
        <v>10318</v>
      </c>
      <c r="E372" s="275" t="s">
        <v>10319</v>
      </c>
      <c r="F372" s="275" t="s">
        <v>10320</v>
      </c>
      <c r="G372" s="254"/>
    </row>
    <row r="373" ht="15" spans="1:7">
      <c r="A373" s="232"/>
      <c r="B373" s="146">
        <v>25</v>
      </c>
      <c r="C373" s="233" t="s">
        <v>10317</v>
      </c>
      <c r="D373" s="234" t="s">
        <v>10321</v>
      </c>
      <c r="E373" s="275" t="s">
        <v>10322</v>
      </c>
      <c r="F373" s="275" t="s">
        <v>10323</v>
      </c>
      <c r="G373" s="254"/>
    </row>
    <row r="374" ht="15" spans="1:7">
      <c r="A374" s="232"/>
      <c r="B374" s="146">
        <v>26</v>
      </c>
      <c r="C374" s="233" t="s">
        <v>10317</v>
      </c>
      <c r="D374" s="234" t="s">
        <v>10324</v>
      </c>
      <c r="E374" s="275" t="s">
        <v>10325</v>
      </c>
      <c r="F374" s="275" t="s">
        <v>10326</v>
      </c>
      <c r="G374" s="254"/>
    </row>
    <row r="375" ht="15" spans="1:7">
      <c r="A375" s="232"/>
      <c r="B375" s="146">
        <v>27</v>
      </c>
      <c r="C375" s="233" t="s">
        <v>10317</v>
      </c>
      <c r="D375" s="234" t="s">
        <v>10327</v>
      </c>
      <c r="E375" s="275" t="s">
        <v>10328</v>
      </c>
      <c r="F375" s="275" t="s">
        <v>10329</v>
      </c>
      <c r="G375" s="254"/>
    </row>
    <row r="376" ht="15" spans="1:7">
      <c r="A376" s="232"/>
      <c r="B376" s="146">
        <v>28</v>
      </c>
      <c r="C376" s="233" t="s">
        <v>10317</v>
      </c>
      <c r="D376" s="234" t="s">
        <v>10330</v>
      </c>
      <c r="E376" s="275" t="s">
        <v>10331</v>
      </c>
      <c r="F376" s="275" t="s">
        <v>10332</v>
      </c>
      <c r="G376" s="254"/>
    </row>
    <row r="377" ht="15" spans="1:7">
      <c r="A377" s="232"/>
      <c r="B377" s="146">
        <v>29</v>
      </c>
      <c r="C377" s="233" t="s">
        <v>10333</v>
      </c>
      <c r="D377" s="234" t="s">
        <v>10334</v>
      </c>
      <c r="E377" s="275" t="s">
        <v>10335</v>
      </c>
      <c r="F377" s="275" t="s">
        <v>10336</v>
      </c>
      <c r="G377" s="254"/>
    </row>
    <row r="378" ht="15" spans="1:7">
      <c r="A378" s="232"/>
      <c r="B378" s="146">
        <v>30</v>
      </c>
      <c r="C378" s="233" t="s">
        <v>10333</v>
      </c>
      <c r="D378" s="234" t="s">
        <v>10337</v>
      </c>
      <c r="E378" s="275" t="s">
        <v>10338</v>
      </c>
      <c r="F378" s="275" t="s">
        <v>10339</v>
      </c>
      <c r="G378" s="254"/>
    </row>
    <row r="379" ht="15" spans="1:7">
      <c r="A379" s="232"/>
      <c r="B379" s="146">
        <v>31</v>
      </c>
      <c r="C379" s="233" t="s">
        <v>10333</v>
      </c>
      <c r="D379" s="234" t="s">
        <v>10340</v>
      </c>
      <c r="E379" s="275" t="s">
        <v>10341</v>
      </c>
      <c r="F379" s="275" t="s">
        <v>10342</v>
      </c>
      <c r="G379" s="254"/>
    </row>
    <row r="380" ht="15" spans="1:7">
      <c r="A380" s="232"/>
      <c r="B380" s="146">
        <v>32</v>
      </c>
      <c r="C380" s="233" t="s">
        <v>10333</v>
      </c>
      <c r="D380" s="234" t="s">
        <v>10343</v>
      </c>
      <c r="E380" s="275" t="s">
        <v>10344</v>
      </c>
      <c r="F380" s="275" t="s">
        <v>10345</v>
      </c>
      <c r="G380" s="254"/>
    </row>
    <row r="381" ht="15" spans="1:7">
      <c r="A381" s="232"/>
      <c r="B381" s="146">
        <v>33</v>
      </c>
      <c r="C381" s="233" t="s">
        <v>10346</v>
      </c>
      <c r="D381" s="234" t="s">
        <v>10347</v>
      </c>
      <c r="E381" s="275" t="s">
        <v>10348</v>
      </c>
      <c r="F381" s="275" t="s">
        <v>10349</v>
      </c>
      <c r="G381" s="254"/>
    </row>
    <row r="382" ht="15" spans="1:7">
      <c r="A382" s="232"/>
      <c r="B382" s="146">
        <v>34</v>
      </c>
      <c r="C382" s="233" t="s">
        <v>10350</v>
      </c>
      <c r="D382" s="234" t="s">
        <v>10351</v>
      </c>
      <c r="E382" s="275" t="s">
        <v>10352</v>
      </c>
      <c r="F382" s="275" t="s">
        <v>10353</v>
      </c>
      <c r="G382" s="254"/>
    </row>
    <row r="383" ht="15" spans="1:7">
      <c r="A383" s="232"/>
      <c r="B383" s="146">
        <v>35</v>
      </c>
      <c r="C383" s="233" t="s">
        <v>10350</v>
      </c>
      <c r="D383" s="234" t="s">
        <v>10160</v>
      </c>
      <c r="E383" s="275" t="s">
        <v>10354</v>
      </c>
      <c r="F383" s="275" t="s">
        <v>10355</v>
      </c>
      <c r="G383" s="254"/>
    </row>
    <row r="384" ht="15" spans="1:7">
      <c r="A384" s="232"/>
      <c r="B384" s="146">
        <v>36</v>
      </c>
      <c r="C384" s="233" t="s">
        <v>10350</v>
      </c>
      <c r="D384" s="234" t="s">
        <v>10164</v>
      </c>
      <c r="E384" s="275" t="s">
        <v>10356</v>
      </c>
      <c r="F384" s="275" t="s">
        <v>10357</v>
      </c>
      <c r="G384" s="254"/>
    </row>
    <row r="385" ht="15" spans="1:7">
      <c r="A385" s="232"/>
      <c r="B385" s="146">
        <v>37</v>
      </c>
      <c r="C385" s="233" t="s">
        <v>10350</v>
      </c>
      <c r="D385" s="234" t="s">
        <v>10168</v>
      </c>
      <c r="E385" s="275" t="s">
        <v>10358</v>
      </c>
      <c r="F385" s="275" t="s">
        <v>10359</v>
      </c>
      <c r="G385" s="254"/>
    </row>
    <row r="386" ht="15" spans="1:7">
      <c r="A386" s="232"/>
      <c r="B386" s="146">
        <v>38</v>
      </c>
      <c r="C386" s="233" t="s">
        <v>10360</v>
      </c>
      <c r="D386" s="234" t="s">
        <v>10361</v>
      </c>
      <c r="E386" s="275" t="s">
        <v>10362</v>
      </c>
      <c r="F386" s="275" t="s">
        <v>10363</v>
      </c>
      <c r="G386" s="254"/>
    </row>
    <row r="387" ht="15" spans="1:7">
      <c r="A387" s="232"/>
      <c r="B387" s="146">
        <v>39</v>
      </c>
      <c r="C387" s="233" t="s">
        <v>10360</v>
      </c>
      <c r="D387" s="234" t="s">
        <v>10364</v>
      </c>
      <c r="E387" s="275" t="s">
        <v>10365</v>
      </c>
      <c r="F387" s="275" t="s">
        <v>10366</v>
      </c>
      <c r="G387" s="254"/>
    </row>
    <row r="388" ht="15" spans="1:7">
      <c r="A388" s="232"/>
      <c r="B388" s="146">
        <v>40</v>
      </c>
      <c r="C388" s="233" t="s">
        <v>10360</v>
      </c>
      <c r="D388" s="234" t="s">
        <v>10367</v>
      </c>
      <c r="E388" s="275" t="s">
        <v>10368</v>
      </c>
      <c r="F388" s="275" t="s">
        <v>10369</v>
      </c>
      <c r="G388" s="254"/>
    </row>
    <row r="389" ht="27" spans="1:7">
      <c r="A389" s="172" t="s">
        <v>10370</v>
      </c>
      <c r="B389" s="173"/>
      <c r="C389" s="173"/>
      <c r="D389" s="173"/>
      <c r="E389" s="173"/>
      <c r="F389" s="173"/>
      <c r="G389" s="174"/>
    </row>
    <row r="390" ht="15" spans="1:7">
      <c r="A390" s="276" t="s">
        <v>10371</v>
      </c>
      <c r="B390" s="113">
        <v>1</v>
      </c>
      <c r="C390" s="277" t="s">
        <v>10372</v>
      </c>
      <c r="D390" s="278" t="s">
        <v>10373</v>
      </c>
      <c r="E390" s="115" t="s">
        <v>10374</v>
      </c>
      <c r="F390" s="115" t="s">
        <v>10375</v>
      </c>
      <c r="G390" s="279"/>
    </row>
    <row r="391" ht="15" spans="1:7">
      <c r="A391" s="280"/>
      <c r="B391" s="113">
        <v>2</v>
      </c>
      <c r="C391" s="277" t="s">
        <v>10372</v>
      </c>
      <c r="D391" s="278" t="s">
        <v>10376</v>
      </c>
      <c r="E391" s="115" t="s">
        <v>10377</v>
      </c>
      <c r="F391" s="115" t="s">
        <v>10378</v>
      </c>
      <c r="G391" s="279"/>
    </row>
    <row r="392" ht="15" spans="1:7">
      <c r="A392" s="280"/>
      <c r="B392" s="113">
        <v>3</v>
      </c>
      <c r="C392" s="277" t="s">
        <v>10372</v>
      </c>
      <c r="D392" s="278" t="s">
        <v>10379</v>
      </c>
      <c r="E392" s="115" t="s">
        <v>10380</v>
      </c>
      <c r="F392" s="115" t="s">
        <v>10381</v>
      </c>
      <c r="G392" s="279"/>
    </row>
    <row r="393" ht="15" spans="1:7">
      <c r="A393" s="280"/>
      <c r="B393" s="113">
        <v>4</v>
      </c>
      <c r="C393" s="277" t="s">
        <v>10372</v>
      </c>
      <c r="D393" s="278" t="s">
        <v>10382</v>
      </c>
      <c r="E393" s="115" t="s">
        <v>10383</v>
      </c>
      <c r="F393" s="115" t="s">
        <v>10384</v>
      </c>
      <c r="G393" s="279"/>
    </row>
    <row r="394" ht="15" spans="1:7">
      <c r="A394" s="280"/>
      <c r="B394" s="113">
        <v>5</v>
      </c>
      <c r="C394" s="277" t="s">
        <v>10372</v>
      </c>
      <c r="D394" s="278" t="s">
        <v>10385</v>
      </c>
      <c r="E394" s="115" t="s">
        <v>10386</v>
      </c>
      <c r="F394" s="115" t="s">
        <v>10387</v>
      </c>
      <c r="G394" s="279"/>
    </row>
    <row r="395" ht="15" spans="1:7">
      <c r="A395" s="280"/>
      <c r="B395" s="113">
        <v>6</v>
      </c>
      <c r="C395" s="277" t="s">
        <v>10372</v>
      </c>
      <c r="D395" s="278" t="s">
        <v>10388</v>
      </c>
      <c r="E395" s="115" t="s">
        <v>10389</v>
      </c>
      <c r="F395" s="115" t="s">
        <v>10390</v>
      </c>
      <c r="G395" s="279"/>
    </row>
    <row r="396" ht="15" spans="1:7">
      <c r="A396" s="280"/>
      <c r="B396" s="113">
        <v>7</v>
      </c>
      <c r="C396" s="277" t="s">
        <v>10372</v>
      </c>
      <c r="D396" s="278" t="s">
        <v>10391</v>
      </c>
      <c r="E396" s="115" t="s">
        <v>10392</v>
      </c>
      <c r="F396" s="115" t="s">
        <v>10393</v>
      </c>
      <c r="G396" s="279"/>
    </row>
    <row r="397" ht="15" spans="1:7">
      <c r="A397" s="280"/>
      <c r="B397" s="113">
        <v>8</v>
      </c>
      <c r="C397" s="277" t="s">
        <v>10372</v>
      </c>
      <c r="D397" s="278" t="s">
        <v>10394</v>
      </c>
      <c r="E397" s="115" t="s">
        <v>10395</v>
      </c>
      <c r="F397" s="115" t="s">
        <v>10396</v>
      </c>
      <c r="G397" s="279"/>
    </row>
    <row r="398" ht="15" spans="1:7">
      <c r="A398" s="280"/>
      <c r="B398" s="113">
        <v>9</v>
      </c>
      <c r="C398" s="277" t="s">
        <v>10372</v>
      </c>
      <c r="D398" s="278" t="s">
        <v>10397</v>
      </c>
      <c r="E398" s="115" t="s">
        <v>10398</v>
      </c>
      <c r="F398" s="115" t="s">
        <v>10399</v>
      </c>
      <c r="G398" s="279"/>
    </row>
    <row r="399" ht="15" spans="1:7">
      <c r="A399" s="280"/>
      <c r="B399" s="113">
        <v>10</v>
      </c>
      <c r="C399" s="277" t="s">
        <v>10372</v>
      </c>
      <c r="D399" s="278" t="s">
        <v>10400</v>
      </c>
      <c r="E399" s="115" t="s">
        <v>10401</v>
      </c>
      <c r="F399" s="115" t="s">
        <v>10402</v>
      </c>
      <c r="G399" s="279"/>
    </row>
    <row r="400" ht="15" spans="1:7">
      <c r="A400" s="280"/>
      <c r="B400" s="113">
        <v>11</v>
      </c>
      <c r="C400" s="277" t="s">
        <v>10403</v>
      </c>
      <c r="D400" s="278" t="s">
        <v>10404</v>
      </c>
      <c r="E400" s="115" t="s">
        <v>10405</v>
      </c>
      <c r="F400" s="115" t="s">
        <v>10406</v>
      </c>
      <c r="G400" s="279"/>
    </row>
    <row r="401" ht="15" spans="1:7">
      <c r="A401" s="280"/>
      <c r="B401" s="113">
        <v>12</v>
      </c>
      <c r="C401" s="277" t="s">
        <v>10403</v>
      </c>
      <c r="D401" s="278" t="s">
        <v>10407</v>
      </c>
      <c r="E401" s="115" t="s">
        <v>10408</v>
      </c>
      <c r="F401" s="115" t="s">
        <v>10409</v>
      </c>
      <c r="G401" s="279"/>
    </row>
    <row r="402" ht="15" spans="1:7">
      <c r="A402" s="280"/>
      <c r="B402" s="113">
        <v>13</v>
      </c>
      <c r="C402" s="277" t="s">
        <v>10403</v>
      </c>
      <c r="D402" s="278" t="s">
        <v>10410</v>
      </c>
      <c r="E402" s="115" t="s">
        <v>10411</v>
      </c>
      <c r="F402" s="115" t="s">
        <v>10412</v>
      </c>
      <c r="G402" s="279"/>
    </row>
    <row r="403" ht="15" spans="1:7">
      <c r="A403" s="280"/>
      <c r="B403" s="113">
        <v>14</v>
      </c>
      <c r="C403" s="277" t="s">
        <v>10403</v>
      </c>
      <c r="D403" s="278" t="s">
        <v>10413</v>
      </c>
      <c r="E403" s="115" t="s">
        <v>10414</v>
      </c>
      <c r="F403" s="115" t="s">
        <v>10415</v>
      </c>
      <c r="G403" s="279"/>
    </row>
    <row r="404" ht="15" spans="1:7">
      <c r="A404" s="280"/>
      <c r="B404" s="113">
        <v>15</v>
      </c>
      <c r="C404" s="277" t="s">
        <v>10403</v>
      </c>
      <c r="D404" s="278" t="s">
        <v>10416</v>
      </c>
      <c r="E404" s="115" t="s">
        <v>10417</v>
      </c>
      <c r="F404" s="115" t="s">
        <v>10418</v>
      </c>
      <c r="G404" s="279"/>
    </row>
    <row r="405" ht="15" spans="1:7">
      <c r="A405" s="280"/>
      <c r="B405" s="113">
        <v>16</v>
      </c>
      <c r="C405" s="277" t="s">
        <v>10403</v>
      </c>
      <c r="D405" s="278" t="s">
        <v>10419</v>
      </c>
      <c r="E405" s="115" t="s">
        <v>10420</v>
      </c>
      <c r="F405" s="115" t="s">
        <v>10421</v>
      </c>
      <c r="G405" s="279"/>
    </row>
    <row r="406" ht="15" spans="1:7">
      <c r="A406" s="280"/>
      <c r="B406" s="113">
        <v>17</v>
      </c>
      <c r="C406" s="277" t="s">
        <v>10403</v>
      </c>
      <c r="D406" s="278" t="s">
        <v>10422</v>
      </c>
      <c r="E406" s="115" t="s">
        <v>10423</v>
      </c>
      <c r="F406" s="115" t="s">
        <v>10424</v>
      </c>
      <c r="G406" s="279"/>
    </row>
    <row r="407" ht="15" spans="1:7">
      <c r="A407" s="280"/>
      <c r="B407" s="113">
        <v>18</v>
      </c>
      <c r="C407" s="277" t="s">
        <v>10403</v>
      </c>
      <c r="D407" s="278" t="s">
        <v>10425</v>
      </c>
      <c r="E407" s="115" t="s">
        <v>10426</v>
      </c>
      <c r="F407" s="115" t="s">
        <v>10427</v>
      </c>
      <c r="G407" s="279"/>
    </row>
    <row r="408" ht="15" spans="1:7">
      <c r="A408" s="280"/>
      <c r="B408" s="113">
        <v>19</v>
      </c>
      <c r="C408" s="277" t="s">
        <v>10403</v>
      </c>
      <c r="D408" s="278" t="s">
        <v>10428</v>
      </c>
      <c r="E408" s="115" t="s">
        <v>10429</v>
      </c>
      <c r="F408" s="115" t="s">
        <v>10430</v>
      </c>
      <c r="G408" s="279"/>
    </row>
    <row r="409" ht="15" spans="1:7">
      <c r="A409" s="280"/>
      <c r="B409" s="113">
        <v>20</v>
      </c>
      <c r="C409" s="277" t="s">
        <v>10403</v>
      </c>
      <c r="D409" s="278" t="s">
        <v>10431</v>
      </c>
      <c r="E409" s="115" t="s">
        <v>10432</v>
      </c>
      <c r="F409" s="115" t="s">
        <v>10433</v>
      </c>
      <c r="G409" s="279"/>
    </row>
    <row r="410" ht="15" spans="1:7">
      <c r="A410" s="280"/>
      <c r="B410" s="113">
        <v>21</v>
      </c>
      <c r="C410" s="277" t="s">
        <v>10434</v>
      </c>
      <c r="D410" s="278" t="s">
        <v>10435</v>
      </c>
      <c r="E410" s="115" t="s">
        <v>10436</v>
      </c>
      <c r="F410" s="115" t="s">
        <v>10437</v>
      </c>
      <c r="G410" s="279"/>
    </row>
    <row r="411" ht="15" spans="1:7">
      <c r="A411" s="280"/>
      <c r="B411" s="113">
        <v>22</v>
      </c>
      <c r="C411" s="277" t="s">
        <v>10434</v>
      </c>
      <c r="D411" s="278" t="s">
        <v>9525</v>
      </c>
      <c r="E411" s="115" t="s">
        <v>10438</v>
      </c>
      <c r="F411" s="115" t="s">
        <v>10439</v>
      </c>
      <c r="G411" s="279"/>
    </row>
    <row r="412" ht="15" spans="1:7">
      <c r="A412" s="205" t="s">
        <v>10440</v>
      </c>
      <c r="B412" s="119">
        <v>23</v>
      </c>
      <c r="C412" s="207" t="s">
        <v>10441</v>
      </c>
      <c r="D412" s="206" t="s">
        <v>10442</v>
      </c>
      <c r="E412" s="121" t="s">
        <v>10443</v>
      </c>
      <c r="F412" s="121" t="s">
        <v>10444</v>
      </c>
      <c r="G412" s="268"/>
    </row>
    <row r="413" ht="15" spans="1:7">
      <c r="A413" s="209"/>
      <c r="B413" s="119">
        <v>24</v>
      </c>
      <c r="C413" s="207" t="s">
        <v>10441</v>
      </c>
      <c r="D413" s="206" t="s">
        <v>10445</v>
      </c>
      <c r="E413" s="121" t="s">
        <v>10446</v>
      </c>
      <c r="F413" s="121" t="s">
        <v>10447</v>
      </c>
      <c r="G413" s="268"/>
    </row>
    <row r="414" ht="15" spans="1:7">
      <c r="A414" s="209"/>
      <c r="B414" s="119">
        <v>25</v>
      </c>
      <c r="C414" s="207" t="s">
        <v>10441</v>
      </c>
      <c r="D414" s="206" t="s">
        <v>10448</v>
      </c>
      <c r="E414" s="121" t="s">
        <v>10449</v>
      </c>
      <c r="F414" s="121" t="s">
        <v>10450</v>
      </c>
      <c r="G414" s="268"/>
    </row>
    <row r="415" ht="15" spans="1:7">
      <c r="A415" s="209"/>
      <c r="B415" s="119">
        <v>26</v>
      </c>
      <c r="C415" s="207" t="s">
        <v>10441</v>
      </c>
      <c r="D415" s="206" t="s">
        <v>10451</v>
      </c>
      <c r="E415" s="121" t="s">
        <v>10452</v>
      </c>
      <c r="F415" s="121" t="s">
        <v>10453</v>
      </c>
      <c r="G415" s="268"/>
    </row>
    <row r="416" ht="15" spans="1:7">
      <c r="A416" s="209"/>
      <c r="B416" s="119">
        <v>27</v>
      </c>
      <c r="C416" s="207" t="s">
        <v>10441</v>
      </c>
      <c r="D416" s="206" t="s">
        <v>10454</v>
      </c>
      <c r="E416" s="121" t="s">
        <v>10455</v>
      </c>
      <c r="F416" s="121" t="s">
        <v>10456</v>
      </c>
      <c r="G416" s="268"/>
    </row>
    <row r="417" ht="15" spans="1:7">
      <c r="A417" s="209"/>
      <c r="B417" s="119">
        <v>28</v>
      </c>
      <c r="C417" s="207" t="s">
        <v>10441</v>
      </c>
      <c r="D417" s="206" t="s">
        <v>10457</v>
      </c>
      <c r="E417" s="121" t="s">
        <v>10458</v>
      </c>
      <c r="F417" s="121" t="s">
        <v>10459</v>
      </c>
      <c r="G417" s="268"/>
    </row>
    <row r="418" ht="15" spans="1:7">
      <c r="A418" s="209"/>
      <c r="B418" s="119">
        <v>29</v>
      </c>
      <c r="C418" s="207" t="s">
        <v>10441</v>
      </c>
      <c r="D418" s="206" t="s">
        <v>10460</v>
      </c>
      <c r="E418" s="121" t="s">
        <v>10461</v>
      </c>
      <c r="F418" s="121" t="s">
        <v>10462</v>
      </c>
      <c r="G418" s="268"/>
    </row>
    <row r="419" ht="15" spans="1:7">
      <c r="A419" s="209"/>
      <c r="B419" s="119">
        <v>30</v>
      </c>
      <c r="C419" s="207" t="s">
        <v>10441</v>
      </c>
      <c r="D419" s="206" t="s">
        <v>10463</v>
      </c>
      <c r="E419" s="121" t="s">
        <v>10464</v>
      </c>
      <c r="F419" s="121" t="s">
        <v>10465</v>
      </c>
      <c r="G419" s="268"/>
    </row>
    <row r="420" ht="15" spans="1:7">
      <c r="A420" s="209"/>
      <c r="B420" s="119">
        <v>31</v>
      </c>
      <c r="C420" s="207" t="s">
        <v>10441</v>
      </c>
      <c r="D420" s="206" t="s">
        <v>10466</v>
      </c>
      <c r="E420" s="121" t="s">
        <v>10467</v>
      </c>
      <c r="F420" s="121" t="s">
        <v>10468</v>
      </c>
      <c r="G420" s="268"/>
    </row>
    <row r="421" ht="15" spans="1:7">
      <c r="A421" s="209"/>
      <c r="B421" s="119">
        <v>32</v>
      </c>
      <c r="C421" s="207" t="s">
        <v>10441</v>
      </c>
      <c r="D421" s="206" t="s">
        <v>10469</v>
      </c>
      <c r="E421" s="121" t="s">
        <v>10470</v>
      </c>
      <c r="F421" s="121" t="s">
        <v>10471</v>
      </c>
      <c r="G421" s="268"/>
    </row>
    <row r="422" ht="15" spans="1:7">
      <c r="A422" s="270" t="s">
        <v>10472</v>
      </c>
      <c r="B422" s="125">
        <v>33</v>
      </c>
      <c r="C422" s="272" t="s">
        <v>10246</v>
      </c>
      <c r="D422" s="271" t="s">
        <v>9562</v>
      </c>
      <c r="E422" s="127" t="s">
        <v>10473</v>
      </c>
      <c r="F422" s="127" t="s">
        <v>10474</v>
      </c>
      <c r="G422" s="274"/>
    </row>
    <row r="423" ht="15" spans="1:7">
      <c r="A423" s="281"/>
      <c r="B423" s="125">
        <v>34</v>
      </c>
      <c r="C423" s="272" t="s">
        <v>10246</v>
      </c>
      <c r="D423" s="271" t="s">
        <v>10249</v>
      </c>
      <c r="E423" s="127" t="s">
        <v>10475</v>
      </c>
      <c r="F423" s="127" t="s">
        <v>10476</v>
      </c>
      <c r="G423" s="274"/>
    </row>
    <row r="424" ht="15" spans="1:7">
      <c r="A424" s="281"/>
      <c r="B424" s="125">
        <v>35</v>
      </c>
      <c r="C424" s="272" t="s">
        <v>10246</v>
      </c>
      <c r="D424" s="271" t="s">
        <v>10252</v>
      </c>
      <c r="E424" s="127" t="s">
        <v>10477</v>
      </c>
      <c r="F424" s="127" t="s">
        <v>10478</v>
      </c>
      <c r="G424" s="274"/>
    </row>
    <row r="425" ht="15" spans="1:7">
      <c r="A425" s="281"/>
      <c r="B425" s="125">
        <v>36</v>
      </c>
      <c r="C425" s="272" t="s">
        <v>10246</v>
      </c>
      <c r="D425" s="271" t="s">
        <v>10255</v>
      </c>
      <c r="E425" s="127" t="s">
        <v>10479</v>
      </c>
      <c r="F425" s="127" t="s">
        <v>10480</v>
      </c>
      <c r="G425" s="274"/>
    </row>
    <row r="426" ht="15" spans="1:7">
      <c r="A426" s="281"/>
      <c r="B426" s="125">
        <v>37</v>
      </c>
      <c r="C426" s="272" t="s">
        <v>10246</v>
      </c>
      <c r="D426" s="271" t="s">
        <v>9344</v>
      </c>
      <c r="E426" s="127" t="s">
        <v>10481</v>
      </c>
      <c r="F426" s="127" t="s">
        <v>10482</v>
      </c>
      <c r="G426" s="274"/>
    </row>
    <row r="427" ht="15" spans="1:7">
      <c r="A427" s="281"/>
      <c r="B427" s="125">
        <v>38</v>
      </c>
      <c r="C427" s="272" t="s">
        <v>10246</v>
      </c>
      <c r="D427" s="271" t="s">
        <v>10260</v>
      </c>
      <c r="E427" s="127" t="s">
        <v>10483</v>
      </c>
      <c r="F427" s="127" t="s">
        <v>10484</v>
      </c>
      <c r="G427" s="274"/>
    </row>
    <row r="428" ht="15" spans="1:7">
      <c r="A428" s="281"/>
      <c r="B428" s="125">
        <v>39</v>
      </c>
      <c r="C428" s="272" t="s">
        <v>10246</v>
      </c>
      <c r="D428" s="271" t="s">
        <v>10263</v>
      </c>
      <c r="E428" s="127" t="s">
        <v>10485</v>
      </c>
      <c r="F428" s="127" t="s">
        <v>10486</v>
      </c>
      <c r="G428" s="274"/>
    </row>
    <row r="429" ht="15" spans="1:7">
      <c r="A429" s="262" t="s">
        <v>10487</v>
      </c>
      <c r="B429" s="131">
        <v>40</v>
      </c>
      <c r="C429" s="240" t="s">
        <v>10488</v>
      </c>
      <c r="D429" s="239" t="s">
        <v>10489</v>
      </c>
      <c r="E429" s="133" t="s">
        <v>10490</v>
      </c>
      <c r="F429" s="133" t="s">
        <v>10491</v>
      </c>
      <c r="G429" s="241"/>
    </row>
    <row r="430" ht="15" spans="1:7">
      <c r="A430" s="265"/>
      <c r="B430" s="131">
        <v>41</v>
      </c>
      <c r="C430" s="240" t="s">
        <v>10488</v>
      </c>
      <c r="D430" s="239" t="s">
        <v>10492</v>
      </c>
      <c r="E430" s="133" t="s">
        <v>10493</v>
      </c>
      <c r="F430" s="133" t="s">
        <v>10494</v>
      </c>
      <c r="G430" s="241"/>
    </row>
    <row r="431" ht="15" spans="1:7">
      <c r="A431" s="265"/>
      <c r="B431" s="131">
        <v>42</v>
      </c>
      <c r="C431" s="240" t="s">
        <v>10488</v>
      </c>
      <c r="D431" s="239" t="s">
        <v>10495</v>
      </c>
      <c r="E431" s="133" t="s">
        <v>10496</v>
      </c>
      <c r="F431" s="133" t="s">
        <v>10497</v>
      </c>
      <c r="G431" s="241"/>
    </row>
    <row r="432" ht="15" spans="1:7">
      <c r="A432" s="265"/>
      <c r="B432" s="131">
        <v>43</v>
      </c>
      <c r="C432" s="240" t="s">
        <v>10488</v>
      </c>
      <c r="D432" s="239" t="s">
        <v>10498</v>
      </c>
      <c r="E432" s="133" t="s">
        <v>10499</v>
      </c>
      <c r="F432" s="133" t="s">
        <v>10500</v>
      </c>
      <c r="G432" s="241"/>
    </row>
    <row r="433" ht="15" spans="1:7">
      <c r="A433" s="265"/>
      <c r="B433" s="131">
        <v>44</v>
      </c>
      <c r="C433" s="240" t="s">
        <v>10488</v>
      </c>
      <c r="D433" s="239" t="s">
        <v>10501</v>
      </c>
      <c r="E433" s="133" t="s">
        <v>10502</v>
      </c>
      <c r="F433" s="133" t="s">
        <v>10503</v>
      </c>
      <c r="G433" s="241"/>
    </row>
    <row r="434" ht="15" spans="1:7">
      <c r="A434" s="265"/>
      <c r="B434" s="131">
        <v>45</v>
      </c>
      <c r="C434" s="240" t="s">
        <v>10488</v>
      </c>
      <c r="D434" s="239" t="s">
        <v>10504</v>
      </c>
      <c r="E434" s="133" t="s">
        <v>10505</v>
      </c>
      <c r="F434" s="133" t="s">
        <v>10506</v>
      </c>
      <c r="G434" s="241"/>
    </row>
    <row r="435" ht="15" spans="1:7">
      <c r="A435" s="265"/>
      <c r="B435" s="131">
        <v>46</v>
      </c>
      <c r="C435" s="240" t="s">
        <v>10488</v>
      </c>
      <c r="D435" s="239" t="s">
        <v>10507</v>
      </c>
      <c r="E435" s="133" t="s">
        <v>10508</v>
      </c>
      <c r="F435" s="133" t="s">
        <v>10509</v>
      </c>
      <c r="G435" s="241"/>
    </row>
    <row r="436" ht="15" spans="1:7">
      <c r="A436" s="265"/>
      <c r="B436" s="131">
        <v>47</v>
      </c>
      <c r="C436" s="240" t="s">
        <v>10488</v>
      </c>
      <c r="D436" s="239" t="s">
        <v>10510</v>
      </c>
      <c r="E436" s="133" t="s">
        <v>10511</v>
      </c>
      <c r="F436" s="133" t="s">
        <v>10512</v>
      </c>
      <c r="G436" s="241"/>
    </row>
    <row r="437" ht="15" spans="1:7">
      <c r="A437" s="265"/>
      <c r="B437" s="131">
        <v>48</v>
      </c>
      <c r="C437" s="240" t="s">
        <v>10488</v>
      </c>
      <c r="D437" s="239" t="s">
        <v>10513</v>
      </c>
      <c r="E437" s="133" t="s">
        <v>10514</v>
      </c>
      <c r="F437" s="133" t="s">
        <v>10515</v>
      </c>
      <c r="G437" s="241"/>
    </row>
    <row r="438" ht="15" spans="1:7">
      <c r="A438" s="265"/>
      <c r="B438" s="131">
        <v>49</v>
      </c>
      <c r="C438" s="240" t="s">
        <v>10488</v>
      </c>
      <c r="D438" s="239" t="s">
        <v>10516</v>
      </c>
      <c r="E438" s="133" t="s">
        <v>10517</v>
      </c>
      <c r="F438" s="133" t="s">
        <v>10518</v>
      </c>
      <c r="G438" s="241"/>
    </row>
    <row r="439" ht="15" spans="1:7">
      <c r="A439" s="265"/>
      <c r="B439" s="131">
        <v>50</v>
      </c>
      <c r="C439" s="240" t="s">
        <v>10488</v>
      </c>
      <c r="D439" s="239" t="s">
        <v>10519</v>
      </c>
      <c r="E439" s="133" t="s">
        <v>10520</v>
      </c>
      <c r="F439" s="133" t="s">
        <v>10521</v>
      </c>
      <c r="G439" s="241"/>
    </row>
    <row r="440" ht="15" spans="1:7">
      <c r="A440" s="265"/>
      <c r="B440" s="131">
        <v>51</v>
      </c>
      <c r="C440" s="240" t="s">
        <v>10522</v>
      </c>
      <c r="D440" s="239" t="s">
        <v>10523</v>
      </c>
      <c r="E440" s="133" t="s">
        <v>10524</v>
      </c>
      <c r="F440" s="133" t="s">
        <v>10525</v>
      </c>
      <c r="G440" s="241"/>
    </row>
    <row r="441" ht="15" spans="1:7">
      <c r="A441" s="265"/>
      <c r="B441" s="131">
        <v>52</v>
      </c>
      <c r="C441" s="240" t="s">
        <v>10522</v>
      </c>
      <c r="D441" s="239" t="s">
        <v>10526</v>
      </c>
      <c r="E441" s="133" t="s">
        <v>10527</v>
      </c>
      <c r="F441" s="133" t="s">
        <v>10528</v>
      </c>
      <c r="G441" s="241"/>
    </row>
    <row r="442" ht="15" spans="1:7">
      <c r="A442" s="265"/>
      <c r="B442" s="131">
        <v>53</v>
      </c>
      <c r="C442" s="240" t="s">
        <v>10522</v>
      </c>
      <c r="D442" s="239" t="s">
        <v>10529</v>
      </c>
      <c r="E442" s="133" t="s">
        <v>10530</v>
      </c>
      <c r="F442" s="133" t="s">
        <v>10531</v>
      </c>
      <c r="G442" s="241"/>
    </row>
    <row r="443" ht="15" spans="1:7">
      <c r="A443" s="265"/>
      <c r="B443" s="131">
        <v>54</v>
      </c>
      <c r="C443" s="240" t="s">
        <v>10522</v>
      </c>
      <c r="D443" s="239" t="s">
        <v>9334</v>
      </c>
      <c r="E443" s="133" t="s">
        <v>10532</v>
      </c>
      <c r="F443" s="133" t="s">
        <v>10533</v>
      </c>
      <c r="G443" s="241"/>
    </row>
    <row r="444" ht="15" spans="1:7">
      <c r="A444" s="265"/>
      <c r="B444" s="131">
        <v>55</v>
      </c>
      <c r="C444" s="240" t="s">
        <v>10522</v>
      </c>
      <c r="D444" s="239" t="s">
        <v>10534</v>
      </c>
      <c r="E444" s="133" t="s">
        <v>10535</v>
      </c>
      <c r="F444" s="133" t="s">
        <v>10536</v>
      </c>
      <c r="G444" s="241"/>
    </row>
    <row r="445" ht="15" spans="1:7">
      <c r="A445" s="265"/>
      <c r="B445" s="131">
        <v>56</v>
      </c>
      <c r="C445" s="240" t="s">
        <v>10522</v>
      </c>
      <c r="D445" s="239" t="s">
        <v>10172</v>
      </c>
      <c r="E445" s="133" t="s">
        <v>10537</v>
      </c>
      <c r="F445" s="133" t="s">
        <v>10538</v>
      </c>
      <c r="G445" s="241"/>
    </row>
    <row r="446" ht="15" spans="1:7">
      <c r="A446" s="265"/>
      <c r="B446" s="131">
        <v>57</v>
      </c>
      <c r="C446" s="240" t="s">
        <v>10522</v>
      </c>
      <c r="D446" s="239" t="s">
        <v>10539</v>
      </c>
      <c r="E446" s="133" t="s">
        <v>10540</v>
      </c>
      <c r="F446" s="133" t="s">
        <v>10541</v>
      </c>
      <c r="G446" s="241"/>
    </row>
    <row r="447" ht="15" spans="1:7">
      <c r="A447" s="265"/>
      <c r="B447" s="131">
        <v>58</v>
      </c>
      <c r="C447" s="240" t="s">
        <v>10522</v>
      </c>
      <c r="D447" s="239" t="s">
        <v>10542</v>
      </c>
      <c r="E447" s="133" t="s">
        <v>10543</v>
      </c>
      <c r="F447" s="133" t="s">
        <v>10544</v>
      </c>
      <c r="G447" s="241"/>
    </row>
    <row r="448" ht="15" spans="1:7">
      <c r="A448" s="265"/>
      <c r="B448" s="131">
        <v>59</v>
      </c>
      <c r="C448" s="240" t="s">
        <v>10522</v>
      </c>
      <c r="D448" s="239" t="s">
        <v>10545</v>
      </c>
      <c r="E448" s="133" t="s">
        <v>10546</v>
      </c>
      <c r="F448" s="133" t="s">
        <v>10547</v>
      </c>
      <c r="G448" s="241"/>
    </row>
    <row r="449" ht="15" spans="1:7">
      <c r="A449" s="265"/>
      <c r="B449" s="131">
        <v>60</v>
      </c>
      <c r="C449" s="240" t="s">
        <v>10522</v>
      </c>
      <c r="D449" s="239" t="s">
        <v>10548</v>
      </c>
      <c r="E449" s="133" t="s">
        <v>10549</v>
      </c>
      <c r="F449" s="133" t="s">
        <v>10550</v>
      </c>
      <c r="G449" s="241"/>
    </row>
    <row r="450" ht="15" spans="1:7">
      <c r="A450" s="265"/>
      <c r="B450" s="131">
        <v>61</v>
      </c>
      <c r="C450" s="240" t="s">
        <v>10522</v>
      </c>
      <c r="D450" s="239" t="s">
        <v>10551</v>
      </c>
      <c r="E450" s="133" t="s">
        <v>10552</v>
      </c>
      <c r="F450" s="133" t="s">
        <v>10553</v>
      </c>
      <c r="G450" s="241"/>
    </row>
    <row r="451" ht="15" spans="1:7">
      <c r="A451" s="265"/>
      <c r="B451" s="131">
        <v>62</v>
      </c>
      <c r="C451" s="240" t="s">
        <v>10522</v>
      </c>
      <c r="D451" s="239" t="s">
        <v>10554</v>
      </c>
      <c r="E451" s="133" t="s">
        <v>10555</v>
      </c>
      <c r="F451" s="133" t="s">
        <v>10556</v>
      </c>
      <c r="G451" s="241"/>
    </row>
    <row r="452" ht="15" spans="1:7">
      <c r="A452" s="265"/>
      <c r="B452" s="131">
        <v>63</v>
      </c>
      <c r="C452" s="240" t="s">
        <v>10557</v>
      </c>
      <c r="D452" s="239" t="s">
        <v>10558</v>
      </c>
      <c r="E452" s="133" t="s">
        <v>10559</v>
      </c>
      <c r="F452" s="133" t="s">
        <v>10560</v>
      </c>
      <c r="G452" s="241"/>
    </row>
    <row r="453" ht="15" spans="1:7">
      <c r="A453" s="265"/>
      <c r="B453" s="131">
        <v>64</v>
      </c>
      <c r="C453" s="240" t="s">
        <v>10557</v>
      </c>
      <c r="D453" s="239" t="s">
        <v>10561</v>
      </c>
      <c r="E453" s="133" t="s">
        <v>10562</v>
      </c>
      <c r="F453" s="133" t="s">
        <v>10563</v>
      </c>
      <c r="G453" s="241"/>
    </row>
    <row r="454" ht="15" spans="1:7">
      <c r="A454" s="265"/>
      <c r="B454" s="131">
        <v>65</v>
      </c>
      <c r="C454" s="240" t="s">
        <v>10557</v>
      </c>
      <c r="D454" s="239" t="s">
        <v>10564</v>
      </c>
      <c r="E454" s="133" t="s">
        <v>10565</v>
      </c>
      <c r="F454" s="133" t="s">
        <v>10566</v>
      </c>
      <c r="G454" s="241"/>
    </row>
    <row r="455" ht="15" spans="1:7">
      <c r="A455" s="265"/>
      <c r="B455" s="131">
        <v>66</v>
      </c>
      <c r="C455" s="240" t="s">
        <v>10557</v>
      </c>
      <c r="D455" s="239" t="s">
        <v>10567</v>
      </c>
      <c r="E455" s="133" t="s">
        <v>10568</v>
      </c>
      <c r="F455" s="133" t="s">
        <v>10569</v>
      </c>
      <c r="G455" s="241"/>
    </row>
    <row r="456" ht="15" spans="1:7">
      <c r="A456" s="265"/>
      <c r="B456" s="131">
        <v>67</v>
      </c>
      <c r="C456" s="240" t="s">
        <v>10557</v>
      </c>
      <c r="D456" s="239" t="s">
        <v>10570</v>
      </c>
      <c r="E456" s="133" t="s">
        <v>10571</v>
      </c>
      <c r="F456" s="133" t="s">
        <v>10572</v>
      </c>
      <c r="G456" s="241"/>
    </row>
    <row r="457" ht="15" spans="1:7">
      <c r="A457" s="265"/>
      <c r="B457" s="131">
        <v>68</v>
      </c>
      <c r="C457" s="240" t="s">
        <v>10557</v>
      </c>
      <c r="D457" s="239" t="s">
        <v>10573</v>
      </c>
      <c r="E457" s="133" t="s">
        <v>10574</v>
      </c>
      <c r="F457" s="133" t="s">
        <v>10575</v>
      </c>
      <c r="G457" s="241"/>
    </row>
    <row r="458" ht="15" spans="1:7">
      <c r="A458" s="265"/>
      <c r="B458" s="131">
        <v>69</v>
      </c>
      <c r="C458" s="240" t="s">
        <v>10557</v>
      </c>
      <c r="D458" s="239" t="s">
        <v>10576</v>
      </c>
      <c r="E458" s="133" t="s">
        <v>10577</v>
      </c>
      <c r="F458" s="133" t="s">
        <v>10578</v>
      </c>
      <c r="G458" s="241"/>
    </row>
    <row r="459" ht="15" spans="1:7">
      <c r="A459" s="265"/>
      <c r="B459" s="131">
        <v>70</v>
      </c>
      <c r="C459" s="240" t="s">
        <v>10557</v>
      </c>
      <c r="D459" s="239" t="s">
        <v>10579</v>
      </c>
      <c r="E459" s="133" t="s">
        <v>10580</v>
      </c>
      <c r="F459" s="133" t="s">
        <v>10581</v>
      </c>
      <c r="G459" s="241"/>
    </row>
    <row r="460" ht="15" spans="1:7">
      <c r="A460" s="265"/>
      <c r="B460" s="131">
        <v>71</v>
      </c>
      <c r="C460" s="240" t="s">
        <v>10557</v>
      </c>
      <c r="D460" s="239" t="s">
        <v>10582</v>
      </c>
      <c r="E460" s="133" t="s">
        <v>10583</v>
      </c>
      <c r="F460" s="133" t="s">
        <v>10584</v>
      </c>
      <c r="G460" s="241"/>
    </row>
    <row r="461" ht="15" spans="1:7">
      <c r="A461" s="265"/>
      <c r="B461" s="131">
        <v>72</v>
      </c>
      <c r="C461" s="240" t="s">
        <v>10557</v>
      </c>
      <c r="D461" s="239" t="s">
        <v>10585</v>
      </c>
      <c r="E461" s="133" t="s">
        <v>10586</v>
      </c>
      <c r="F461" s="133" t="s">
        <v>10587</v>
      </c>
      <c r="G461" s="241"/>
    </row>
    <row r="462" ht="15" spans="1:7">
      <c r="A462" s="265"/>
      <c r="B462" s="131">
        <v>73</v>
      </c>
      <c r="C462" s="240" t="s">
        <v>10557</v>
      </c>
      <c r="D462" s="239" t="s">
        <v>10588</v>
      </c>
      <c r="E462" s="133" t="s">
        <v>10589</v>
      </c>
      <c r="F462" s="133" t="s">
        <v>10590</v>
      </c>
      <c r="G462" s="241"/>
    </row>
    <row r="463" ht="15" spans="1:7">
      <c r="A463" s="282" t="s">
        <v>10591</v>
      </c>
      <c r="B463" s="136">
        <v>74</v>
      </c>
      <c r="C463" s="227" t="s">
        <v>10269</v>
      </c>
      <c r="D463" s="226" t="s">
        <v>10592</v>
      </c>
      <c r="E463" s="138" t="s">
        <v>10593</v>
      </c>
      <c r="F463" s="138" t="s">
        <v>10594</v>
      </c>
      <c r="G463" s="245"/>
    </row>
    <row r="464" ht="15" spans="1:7">
      <c r="A464" s="225"/>
      <c r="B464" s="136">
        <v>75</v>
      </c>
      <c r="C464" s="227" t="s">
        <v>10269</v>
      </c>
      <c r="D464" s="226" t="s">
        <v>10595</v>
      </c>
      <c r="E464" s="138" t="s">
        <v>10596</v>
      </c>
      <c r="F464" s="138" t="s">
        <v>10597</v>
      </c>
      <c r="G464" s="245"/>
    </row>
    <row r="465" ht="15" spans="1:7">
      <c r="A465" s="225"/>
      <c r="B465" s="136">
        <v>76</v>
      </c>
      <c r="C465" s="227" t="s">
        <v>10269</v>
      </c>
      <c r="D465" s="226" t="s">
        <v>10598</v>
      </c>
      <c r="E465" s="138" t="s">
        <v>10599</v>
      </c>
      <c r="F465" s="138" t="s">
        <v>10600</v>
      </c>
      <c r="G465" s="245"/>
    </row>
    <row r="466" ht="15" spans="1:7">
      <c r="A466" s="225"/>
      <c r="B466" s="136">
        <v>77</v>
      </c>
      <c r="C466" s="227" t="s">
        <v>10269</v>
      </c>
      <c r="D466" s="226" t="s">
        <v>10237</v>
      </c>
      <c r="E466" s="138" t="s">
        <v>10601</v>
      </c>
      <c r="F466" s="138" t="s">
        <v>10602</v>
      </c>
      <c r="G466" s="245"/>
    </row>
    <row r="467" ht="15" spans="1:7">
      <c r="A467" s="225"/>
      <c r="B467" s="136">
        <v>78</v>
      </c>
      <c r="C467" s="227" t="s">
        <v>10269</v>
      </c>
      <c r="D467" s="226" t="s">
        <v>10603</v>
      </c>
      <c r="E467" s="138" t="s">
        <v>10604</v>
      </c>
      <c r="F467" s="138" t="s">
        <v>10605</v>
      </c>
      <c r="G467" s="245"/>
    </row>
    <row r="468" ht="15" spans="1:7">
      <c r="A468" s="225"/>
      <c r="B468" s="136">
        <v>79</v>
      </c>
      <c r="C468" s="227" t="s">
        <v>10285</v>
      </c>
      <c r="D468" s="226" t="s">
        <v>10606</v>
      </c>
      <c r="E468" s="138" t="s">
        <v>10607</v>
      </c>
      <c r="F468" s="138" t="s">
        <v>10608</v>
      </c>
      <c r="G468" s="245"/>
    </row>
    <row r="469" ht="15" spans="1:7">
      <c r="A469" s="225"/>
      <c r="B469" s="136">
        <v>80</v>
      </c>
      <c r="C469" s="227" t="s">
        <v>10285</v>
      </c>
      <c r="D469" s="226" t="s">
        <v>10609</v>
      </c>
      <c r="E469" s="138" t="s">
        <v>10610</v>
      </c>
      <c r="F469" s="138" t="s">
        <v>10611</v>
      </c>
      <c r="G469" s="245"/>
    </row>
    <row r="470" ht="15" spans="1:7">
      <c r="A470" s="225"/>
      <c r="B470" s="136">
        <v>81</v>
      </c>
      <c r="C470" s="227" t="s">
        <v>10285</v>
      </c>
      <c r="D470" s="226" t="s">
        <v>10612</v>
      </c>
      <c r="E470" s="138" t="s">
        <v>10613</v>
      </c>
      <c r="F470" s="138" t="s">
        <v>10614</v>
      </c>
      <c r="G470" s="245"/>
    </row>
    <row r="471" ht="15" spans="1:7">
      <c r="A471" s="225"/>
      <c r="B471" s="136">
        <v>82</v>
      </c>
      <c r="C471" s="227" t="s">
        <v>10285</v>
      </c>
      <c r="D471" s="226" t="s">
        <v>10615</v>
      </c>
      <c r="E471" s="138" t="s">
        <v>10616</v>
      </c>
      <c r="F471" s="138" t="s">
        <v>10617</v>
      </c>
      <c r="G471" s="245"/>
    </row>
    <row r="472" ht="15" spans="1:7">
      <c r="A472" s="225"/>
      <c r="B472" s="136">
        <v>83</v>
      </c>
      <c r="C472" s="227" t="s">
        <v>10285</v>
      </c>
      <c r="D472" s="226" t="s">
        <v>10618</v>
      </c>
      <c r="E472" s="138" t="s">
        <v>10619</v>
      </c>
      <c r="F472" s="138" t="s">
        <v>10620</v>
      </c>
      <c r="G472" s="245"/>
    </row>
    <row r="473" ht="15" spans="1:7">
      <c r="A473" s="225"/>
      <c r="B473" s="136">
        <v>84</v>
      </c>
      <c r="C473" s="227" t="s">
        <v>10300</v>
      </c>
      <c r="D473" s="226" t="s">
        <v>10621</v>
      </c>
      <c r="E473" s="138" t="s">
        <v>10622</v>
      </c>
      <c r="F473" s="138" t="s">
        <v>10623</v>
      </c>
      <c r="G473" s="245"/>
    </row>
    <row r="474" ht="15" spans="1:7">
      <c r="A474" s="225"/>
      <c r="B474" s="136">
        <v>85</v>
      </c>
      <c r="C474" s="227" t="s">
        <v>10300</v>
      </c>
      <c r="D474" s="226" t="s">
        <v>10624</v>
      </c>
      <c r="E474" s="138" t="s">
        <v>10625</v>
      </c>
      <c r="F474" s="138" t="s">
        <v>10626</v>
      </c>
      <c r="G474" s="245"/>
    </row>
    <row r="475" ht="15" spans="1:7">
      <c r="A475" s="225"/>
      <c r="B475" s="136">
        <v>86</v>
      </c>
      <c r="C475" s="227" t="s">
        <v>10300</v>
      </c>
      <c r="D475" s="226" t="s">
        <v>10627</v>
      </c>
      <c r="E475" s="138" t="s">
        <v>10628</v>
      </c>
      <c r="F475" s="138" t="s">
        <v>10629</v>
      </c>
      <c r="G475" s="245"/>
    </row>
    <row r="476" ht="15" spans="1:7">
      <c r="A476" s="225"/>
      <c r="B476" s="136">
        <v>87</v>
      </c>
      <c r="C476" s="227" t="s">
        <v>10300</v>
      </c>
      <c r="D476" s="226" t="s">
        <v>10630</v>
      </c>
      <c r="E476" s="138" t="s">
        <v>10631</v>
      </c>
      <c r="F476" s="138" t="s">
        <v>10632</v>
      </c>
      <c r="G476" s="245"/>
    </row>
    <row r="477" ht="15" spans="1:7">
      <c r="A477" s="225"/>
      <c r="B477" s="136">
        <v>88</v>
      </c>
      <c r="C477" s="227" t="s">
        <v>10300</v>
      </c>
      <c r="D477" s="226" t="s">
        <v>10633</v>
      </c>
      <c r="E477" s="138" t="s">
        <v>10634</v>
      </c>
      <c r="F477" s="138" t="s">
        <v>10635</v>
      </c>
      <c r="G477" s="245"/>
    </row>
    <row r="478" ht="15" spans="1:7">
      <c r="A478" s="266" t="s">
        <v>10636</v>
      </c>
      <c r="B478" s="141">
        <v>89</v>
      </c>
      <c r="C478" s="249" t="s">
        <v>10317</v>
      </c>
      <c r="D478" s="248" t="s">
        <v>10318</v>
      </c>
      <c r="E478" s="143" t="s">
        <v>10637</v>
      </c>
      <c r="F478" s="143" t="s">
        <v>10638</v>
      </c>
      <c r="G478" s="250"/>
    </row>
    <row r="479" ht="15" spans="1:7">
      <c r="A479" s="256"/>
      <c r="B479" s="141">
        <v>90</v>
      </c>
      <c r="C479" s="249" t="s">
        <v>10317</v>
      </c>
      <c r="D479" s="248" t="s">
        <v>10321</v>
      </c>
      <c r="E479" s="143" t="s">
        <v>10639</v>
      </c>
      <c r="F479" s="143" t="s">
        <v>10640</v>
      </c>
      <c r="G479" s="250"/>
    </row>
    <row r="480" ht="15" spans="1:7">
      <c r="A480" s="256"/>
      <c r="B480" s="141">
        <v>91</v>
      </c>
      <c r="C480" s="249" t="s">
        <v>10317</v>
      </c>
      <c r="D480" s="248" t="s">
        <v>10324</v>
      </c>
      <c r="E480" s="143" t="s">
        <v>10641</v>
      </c>
      <c r="F480" s="143" t="s">
        <v>10642</v>
      </c>
      <c r="G480" s="250"/>
    </row>
    <row r="481" ht="15" spans="1:7">
      <c r="A481" s="256"/>
      <c r="B481" s="141">
        <v>92</v>
      </c>
      <c r="C481" s="249" t="s">
        <v>10317</v>
      </c>
      <c r="D481" s="248" t="s">
        <v>10327</v>
      </c>
      <c r="E481" s="143" t="s">
        <v>10643</v>
      </c>
      <c r="F481" s="143" t="s">
        <v>10644</v>
      </c>
      <c r="G481" s="250"/>
    </row>
    <row r="482" ht="15" spans="1:7">
      <c r="A482" s="256"/>
      <c r="B482" s="141">
        <v>93</v>
      </c>
      <c r="C482" s="249" t="s">
        <v>10317</v>
      </c>
      <c r="D482" s="248" t="s">
        <v>10330</v>
      </c>
      <c r="E482" s="143" t="s">
        <v>10645</v>
      </c>
      <c r="F482" s="143" t="s">
        <v>10646</v>
      </c>
      <c r="G482" s="250"/>
    </row>
    <row r="483" ht="15" spans="1:7">
      <c r="A483" s="256"/>
      <c r="B483" s="141">
        <v>94</v>
      </c>
      <c r="C483" s="249" t="s">
        <v>10333</v>
      </c>
      <c r="D483" s="248" t="s">
        <v>10334</v>
      </c>
      <c r="E483" s="143" t="s">
        <v>10647</v>
      </c>
      <c r="F483" s="143" t="s">
        <v>10648</v>
      </c>
      <c r="G483" s="250"/>
    </row>
    <row r="484" ht="15" spans="1:7">
      <c r="A484" s="256"/>
      <c r="B484" s="141">
        <v>95</v>
      </c>
      <c r="C484" s="249" t="s">
        <v>10333</v>
      </c>
      <c r="D484" s="248" t="s">
        <v>10337</v>
      </c>
      <c r="E484" s="143" t="s">
        <v>10649</v>
      </c>
      <c r="F484" s="143" t="s">
        <v>10650</v>
      </c>
      <c r="G484" s="250"/>
    </row>
    <row r="485" ht="15" spans="1:7">
      <c r="A485" s="256"/>
      <c r="B485" s="141">
        <v>96</v>
      </c>
      <c r="C485" s="249" t="s">
        <v>10333</v>
      </c>
      <c r="D485" s="248" t="s">
        <v>10340</v>
      </c>
      <c r="E485" s="143" t="s">
        <v>10651</v>
      </c>
      <c r="F485" s="143" t="s">
        <v>10652</v>
      </c>
      <c r="G485" s="250"/>
    </row>
    <row r="486" ht="15" spans="1:7">
      <c r="A486" s="256"/>
      <c r="B486" s="141">
        <v>97</v>
      </c>
      <c r="C486" s="249" t="s">
        <v>10333</v>
      </c>
      <c r="D486" s="248" t="s">
        <v>10343</v>
      </c>
      <c r="E486" s="143" t="s">
        <v>10653</v>
      </c>
      <c r="F486" s="143" t="s">
        <v>10654</v>
      </c>
      <c r="G486" s="250"/>
    </row>
    <row r="487" ht="15" spans="1:7">
      <c r="A487" s="256"/>
      <c r="B487" s="141">
        <v>98</v>
      </c>
      <c r="C487" s="249" t="s">
        <v>10346</v>
      </c>
      <c r="D487" s="248" t="s">
        <v>10347</v>
      </c>
      <c r="E487" s="143" t="s">
        <v>10655</v>
      </c>
      <c r="F487" s="143" t="s">
        <v>10656</v>
      </c>
      <c r="G487" s="250"/>
    </row>
    <row r="488" ht="15" spans="1:7">
      <c r="A488" s="256"/>
      <c r="B488" s="141">
        <v>99</v>
      </c>
      <c r="C488" s="249" t="s">
        <v>10657</v>
      </c>
      <c r="D488" s="248" t="s">
        <v>10658</v>
      </c>
      <c r="E488" s="143" t="s">
        <v>10659</v>
      </c>
      <c r="F488" s="143" t="s">
        <v>10660</v>
      </c>
      <c r="G488" s="250"/>
    </row>
    <row r="489" ht="15" spans="1:7">
      <c r="A489" s="256"/>
      <c r="B489" s="141">
        <v>100</v>
      </c>
      <c r="C489" s="249" t="s">
        <v>10657</v>
      </c>
      <c r="D489" s="248" t="s">
        <v>10661</v>
      </c>
      <c r="E489" s="143" t="s">
        <v>10662</v>
      </c>
      <c r="F489" s="143" t="s">
        <v>10663</v>
      </c>
      <c r="G489" s="250"/>
    </row>
    <row r="490" ht="15" spans="1:7">
      <c r="A490" s="256"/>
      <c r="B490" s="141">
        <v>101</v>
      </c>
      <c r="C490" s="249" t="s">
        <v>10657</v>
      </c>
      <c r="D490" s="248" t="s">
        <v>10664</v>
      </c>
      <c r="E490" s="143" t="s">
        <v>10665</v>
      </c>
      <c r="F490" s="143" t="s">
        <v>10666</v>
      </c>
      <c r="G490" s="250"/>
    </row>
    <row r="491" ht="15" spans="1:7">
      <c r="A491" s="256"/>
      <c r="B491" s="141">
        <v>102</v>
      </c>
      <c r="C491" s="249" t="s">
        <v>10657</v>
      </c>
      <c r="D491" s="248" t="s">
        <v>10658</v>
      </c>
      <c r="E491" s="143" t="s">
        <v>10667</v>
      </c>
      <c r="F491" s="143" t="s">
        <v>10668</v>
      </c>
      <c r="G491" s="250"/>
    </row>
    <row r="492" ht="15" spans="1:7">
      <c r="A492" s="256"/>
      <c r="B492" s="141">
        <v>103</v>
      </c>
      <c r="C492" s="249" t="s">
        <v>10657</v>
      </c>
      <c r="D492" s="248" t="s">
        <v>10661</v>
      </c>
      <c r="E492" s="143" t="s">
        <v>10669</v>
      </c>
      <c r="F492" s="143" t="s">
        <v>10670</v>
      </c>
      <c r="G492" s="250"/>
    </row>
    <row r="493" ht="15" spans="1:7">
      <c r="A493" s="256"/>
      <c r="B493" s="141">
        <v>104</v>
      </c>
      <c r="C493" s="249" t="s">
        <v>10657</v>
      </c>
      <c r="D493" s="248" t="s">
        <v>10664</v>
      </c>
      <c r="E493" s="143" t="s">
        <v>10671</v>
      </c>
      <c r="F493" s="143" t="s">
        <v>10672</v>
      </c>
      <c r="G493" s="250"/>
    </row>
    <row r="494" ht="15" spans="1:7">
      <c r="A494" s="256"/>
      <c r="B494" s="141">
        <v>105</v>
      </c>
      <c r="C494" s="249" t="s">
        <v>10657</v>
      </c>
      <c r="D494" s="248" t="s">
        <v>10658</v>
      </c>
      <c r="E494" s="143" t="s">
        <v>10673</v>
      </c>
      <c r="F494" s="143" t="s">
        <v>10674</v>
      </c>
      <c r="G494" s="250"/>
    </row>
    <row r="495" ht="15" spans="1:7">
      <c r="A495" s="256"/>
      <c r="B495" s="141">
        <v>106</v>
      </c>
      <c r="C495" s="249" t="s">
        <v>10657</v>
      </c>
      <c r="D495" s="248" t="s">
        <v>10661</v>
      </c>
      <c r="E495" s="143" t="s">
        <v>10675</v>
      </c>
      <c r="F495" s="143" t="s">
        <v>10676</v>
      </c>
      <c r="G495" s="250"/>
    </row>
    <row r="496" ht="15" spans="1:7">
      <c r="A496" s="256"/>
      <c r="B496" s="141">
        <v>107</v>
      </c>
      <c r="C496" s="249" t="s">
        <v>10657</v>
      </c>
      <c r="D496" s="248" t="s">
        <v>10664</v>
      </c>
      <c r="E496" s="143" t="s">
        <v>10677</v>
      </c>
      <c r="F496" s="143" t="s">
        <v>10678</v>
      </c>
      <c r="G496" s="250"/>
    </row>
    <row r="497" ht="15" spans="1:7">
      <c r="A497" s="256"/>
      <c r="B497" s="141">
        <v>108</v>
      </c>
      <c r="C497" s="249" t="s">
        <v>10679</v>
      </c>
      <c r="D497" s="248" t="s">
        <v>10361</v>
      </c>
      <c r="E497" s="143" t="s">
        <v>10680</v>
      </c>
      <c r="F497" s="143" t="s">
        <v>10681</v>
      </c>
      <c r="G497" s="250"/>
    </row>
    <row r="498" ht="15" spans="1:7">
      <c r="A498" s="256"/>
      <c r="B498" s="141">
        <v>109</v>
      </c>
      <c r="C498" s="249" t="s">
        <v>10679</v>
      </c>
      <c r="D498" s="248" t="s">
        <v>10364</v>
      </c>
      <c r="E498" s="143" t="s">
        <v>10682</v>
      </c>
      <c r="F498" s="143" t="s">
        <v>10683</v>
      </c>
      <c r="G498" s="250"/>
    </row>
    <row r="499" ht="15" spans="1:7">
      <c r="A499" s="256"/>
      <c r="B499" s="141">
        <v>110</v>
      </c>
      <c r="C499" s="249" t="s">
        <v>10679</v>
      </c>
      <c r="D499" s="248" t="s">
        <v>10367</v>
      </c>
      <c r="E499" s="143" t="s">
        <v>10684</v>
      </c>
      <c r="F499" s="143" t="s">
        <v>10685</v>
      </c>
      <c r="G499" s="250"/>
    </row>
    <row r="500" ht="15" spans="1:7">
      <c r="A500" s="256"/>
      <c r="B500" s="141">
        <v>111</v>
      </c>
      <c r="C500" s="249" t="s">
        <v>10686</v>
      </c>
      <c r="D500" s="249" t="s">
        <v>10687</v>
      </c>
      <c r="E500" s="143" t="s">
        <v>10688</v>
      </c>
      <c r="F500" s="143" t="s">
        <v>10689</v>
      </c>
      <c r="G500" s="250"/>
    </row>
    <row r="501" ht="15" spans="1:7">
      <c r="A501" s="256"/>
      <c r="B501" s="141">
        <v>112</v>
      </c>
      <c r="C501" s="249" t="s">
        <v>10350</v>
      </c>
      <c r="D501" s="249" t="s">
        <v>10351</v>
      </c>
      <c r="E501" s="143" t="s">
        <v>10690</v>
      </c>
      <c r="F501" s="143" t="s">
        <v>10691</v>
      </c>
      <c r="G501" s="250"/>
    </row>
    <row r="502" ht="15" spans="1:7">
      <c r="A502" s="256"/>
      <c r="B502" s="141">
        <v>113</v>
      </c>
      <c r="C502" s="249" t="s">
        <v>10692</v>
      </c>
      <c r="D502" s="248" t="s">
        <v>10693</v>
      </c>
      <c r="E502" s="283" t="s">
        <v>10694</v>
      </c>
      <c r="F502" s="143" t="s">
        <v>10695</v>
      </c>
      <c r="G502" s="250"/>
    </row>
    <row r="503" ht="15.75" spans="1:7">
      <c r="A503" s="284"/>
      <c r="B503" s="285">
        <v>114</v>
      </c>
      <c r="C503" s="286" t="s">
        <v>10696</v>
      </c>
      <c r="D503" s="287" t="s">
        <v>10697</v>
      </c>
      <c r="E503" s="288" t="s">
        <v>10698</v>
      </c>
      <c r="F503" s="288" t="s">
        <v>10699</v>
      </c>
      <c r="G503" s="289"/>
    </row>
    <row r="506" ht="14.25"/>
    <row r="507" ht="14.25" spans="4:4">
      <c r="D507" s="290"/>
    </row>
  </sheetData>
  <mergeCells count="48">
    <mergeCell ref="A1:G1"/>
    <mergeCell ref="A3:G3"/>
    <mergeCell ref="A46:G46"/>
    <mergeCell ref="A87:G87"/>
    <mergeCell ref="A101:G101"/>
    <mergeCell ref="A180:G180"/>
    <mergeCell ref="A209:G209"/>
    <mergeCell ref="A235:G235"/>
    <mergeCell ref="A312:G312"/>
    <mergeCell ref="A348:G348"/>
    <mergeCell ref="A389:G389"/>
    <mergeCell ref="A4:A12"/>
    <mergeCell ref="A13:A19"/>
    <mergeCell ref="A20:A36"/>
    <mergeCell ref="A37:A43"/>
    <mergeCell ref="A44:A45"/>
    <mergeCell ref="A47:A55"/>
    <mergeCell ref="A56:A64"/>
    <mergeCell ref="A65:A76"/>
    <mergeCell ref="A77:A86"/>
    <mergeCell ref="A88:A95"/>
    <mergeCell ref="A96:A100"/>
    <mergeCell ref="A102:A117"/>
    <mergeCell ref="A118:A121"/>
    <mergeCell ref="A122:A179"/>
    <mergeCell ref="A181:A208"/>
    <mergeCell ref="A210:A213"/>
    <mergeCell ref="A214:A216"/>
    <mergeCell ref="A217:A221"/>
    <mergeCell ref="A222:A224"/>
    <mergeCell ref="A225:A227"/>
    <mergeCell ref="A228:A230"/>
    <mergeCell ref="A231:A234"/>
    <mergeCell ref="A236:A306"/>
    <mergeCell ref="A307:A311"/>
    <mergeCell ref="A313:A316"/>
    <mergeCell ref="A317:A325"/>
    <mergeCell ref="A326:A328"/>
    <mergeCell ref="A329:A347"/>
    <mergeCell ref="A349:A356"/>
    <mergeCell ref="A357:A371"/>
    <mergeCell ref="A372:A388"/>
    <mergeCell ref="A390:A411"/>
    <mergeCell ref="A412:A421"/>
    <mergeCell ref="A422:A428"/>
    <mergeCell ref="A429:A462"/>
    <mergeCell ref="A463:A477"/>
    <mergeCell ref="A478:A503"/>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54"/>
  <sheetViews>
    <sheetView zoomScale="85" zoomScaleNormal="85" workbookViewId="0">
      <pane ySplit="4" topLeftCell="A5" activePane="bottomLeft" state="frozen"/>
      <selection/>
      <selection pane="bottomLeft" activeCell="G5" sqref="G5"/>
    </sheetView>
  </sheetViews>
  <sheetFormatPr defaultColWidth="9" defaultRowHeight="13.5" outlineLevelCol="5"/>
  <cols>
    <col min="1" max="1" width="11.3166666666667" customWidth="1"/>
    <col min="2" max="2" width="9.875" customWidth="1"/>
    <col min="3" max="3" width="38.1416666666667" customWidth="1"/>
    <col min="4" max="4" width="98.8166666666667" customWidth="1"/>
    <col min="5" max="5" width="88.525" style="102" customWidth="1"/>
    <col min="6" max="6" width="57.0583333333333" style="102" customWidth="1"/>
    <col min="7" max="7" width="9.11666666666667" customWidth="1"/>
  </cols>
  <sheetData>
    <row r="1" ht="50" customHeight="1" spans="1:6">
      <c r="A1" s="53" t="s">
        <v>10700</v>
      </c>
      <c r="B1" s="54"/>
      <c r="C1" s="54"/>
      <c r="D1" s="54"/>
      <c r="E1" s="54"/>
      <c r="F1" s="54"/>
    </row>
    <row r="2" ht="40" customHeight="1" spans="1:6">
      <c r="A2" s="56" t="s">
        <v>10701</v>
      </c>
      <c r="B2" s="57"/>
      <c r="C2" s="57"/>
      <c r="D2" s="57"/>
      <c r="E2" s="57"/>
      <c r="F2" s="57"/>
    </row>
    <row r="3" ht="30" customHeight="1" spans="1:6">
      <c r="A3" s="58" t="s">
        <v>1330</v>
      </c>
      <c r="B3" s="59"/>
      <c r="C3" s="60" t="s">
        <v>10702</v>
      </c>
      <c r="D3" s="61" t="s">
        <v>10703</v>
      </c>
      <c r="E3" s="62">
        <v>-1</v>
      </c>
      <c r="F3" s="59"/>
    </row>
    <row r="4" ht="30" customHeight="1" spans="1:6">
      <c r="A4" s="103" t="s">
        <v>562</v>
      </c>
      <c r="B4" s="103" t="s">
        <v>453</v>
      </c>
      <c r="C4" s="103" t="s">
        <v>563</v>
      </c>
      <c r="D4" s="103" t="s">
        <v>1335</v>
      </c>
      <c r="E4" s="104" t="s">
        <v>152</v>
      </c>
      <c r="F4" s="104" t="s">
        <v>566</v>
      </c>
    </row>
    <row r="5" ht="20" customHeight="1" spans="1:6">
      <c r="A5" s="105" t="s">
        <v>10704</v>
      </c>
      <c r="B5" s="106">
        <v>1</v>
      </c>
      <c r="C5" s="107" t="s">
        <v>10705</v>
      </c>
      <c r="D5" s="108" t="str">
        <f>_xlfn.CONCAT($C$3," ",F5," ","days=",$E$3,"}")</f>
        <v>effect add_modifier={modifier= relic_activation_cooldown days=-1}</v>
      </c>
      <c r="E5" s="109"/>
      <c r="F5" s="109" t="s">
        <v>10706</v>
      </c>
    </row>
    <row r="6" ht="20" customHeight="1" spans="1:6">
      <c r="A6" s="110"/>
      <c r="B6" s="106">
        <v>2</v>
      </c>
      <c r="C6" s="107" t="s">
        <v>10707</v>
      </c>
      <c r="D6" s="108" t="str">
        <f t="shared" ref="D6:D37" si="0">_xlfn.CONCAT($C$3," ",F6," ","days=",$E$3,"}")</f>
        <v>effect add_modifier={modifier= arcane_deciphering_cooldown days=-1}</v>
      </c>
      <c r="E6" s="111"/>
      <c r="F6" s="109" t="s">
        <v>10708</v>
      </c>
    </row>
    <row r="7" ht="20" customHeight="1" spans="1:6">
      <c r="A7" s="110"/>
      <c r="B7" s="106">
        <v>3</v>
      </c>
      <c r="C7" s="107" t="s">
        <v>10709</v>
      </c>
      <c r="D7" s="108" t="str">
        <f t="shared" si="0"/>
        <v>effect add_modifier={modifier= artifact_find_applications_cooldown days=-1}</v>
      </c>
      <c r="E7" s="109"/>
      <c r="F7" s="109" t="s">
        <v>10710</v>
      </c>
    </row>
    <row r="8" ht="20" customHeight="1" spans="1:6">
      <c r="A8" s="110"/>
      <c r="B8" s="106">
        <v>4</v>
      </c>
      <c r="C8" s="107" t="s">
        <v>10711</v>
      </c>
      <c r="D8" s="108" t="str">
        <f t="shared" si="0"/>
        <v>effect add_modifier={modifier= artifact_lgate_insight_cooldown days=-1}</v>
      </c>
      <c r="E8" s="111"/>
      <c r="F8" s="109" t="s">
        <v>10712</v>
      </c>
    </row>
    <row r="9" ht="20" customHeight="1" spans="1:6">
      <c r="A9" s="110"/>
      <c r="B9" s="106">
        <v>5</v>
      </c>
      <c r="C9" s="107" t="s">
        <v>10713</v>
      </c>
      <c r="D9" s="108" t="str">
        <f t="shared" si="0"/>
        <v>effect add_modifier={modifier= artifact_precursor_insight_cooldown days=-1}</v>
      </c>
      <c r="E9" s="111"/>
      <c r="F9" s="109" t="s">
        <v>10714</v>
      </c>
    </row>
    <row r="10" ht="20" customHeight="1" spans="1:6">
      <c r="A10" s="110"/>
      <c r="B10" s="106">
        <v>6</v>
      </c>
      <c r="C10" s="107" t="s">
        <v>10715</v>
      </c>
      <c r="D10" s="108" t="str">
        <f t="shared" si="0"/>
        <v>effect add_modifier={modifier= artifact_sell_cooldown days=-1}</v>
      </c>
      <c r="E10" s="111"/>
      <c r="F10" s="109" t="s">
        <v>10716</v>
      </c>
    </row>
    <row r="11" ht="20" customHeight="1" spans="1:6">
      <c r="A11" s="112" t="s">
        <v>7661</v>
      </c>
      <c r="B11" s="113">
        <v>1</v>
      </c>
      <c r="C11" s="114" t="s">
        <v>10717</v>
      </c>
      <c r="D11" s="115" t="str">
        <f t="shared" si="0"/>
        <v>effect add_modifier={modifier= subterranean_tech_transaction days=-1}</v>
      </c>
      <c r="E11" s="116" t="s">
        <v>10718</v>
      </c>
      <c r="F11" s="116" t="s">
        <v>10719</v>
      </c>
    </row>
    <row r="12" ht="40" customHeight="1" spans="1:6">
      <c r="A12" s="112"/>
      <c r="B12" s="113">
        <v>2</v>
      </c>
      <c r="C12" s="114" t="s">
        <v>10720</v>
      </c>
      <c r="D12" s="115" t="str">
        <f t="shared" si="0"/>
        <v>effect add_modifier={modifier= sponsored_rebels days=-1}</v>
      </c>
      <c r="E12" s="116" t="s">
        <v>10721</v>
      </c>
      <c r="F12" s="116" t="s">
        <v>10722</v>
      </c>
    </row>
    <row r="13" ht="20" customHeight="1" spans="1:6">
      <c r="A13" s="112"/>
      <c r="B13" s="113">
        <v>3</v>
      </c>
      <c r="C13" s="114" t="s">
        <v>10723</v>
      </c>
      <c r="D13" s="115" t="str">
        <f t="shared" si="0"/>
        <v>effect add_modifier={modifier= recently_liberated days=-1}</v>
      </c>
      <c r="E13" s="116" t="s">
        <v>10724</v>
      </c>
      <c r="F13" s="116" t="s">
        <v>10725</v>
      </c>
    </row>
    <row r="14" ht="20" customHeight="1" spans="1:6">
      <c r="A14" s="112"/>
      <c r="B14" s="113">
        <v>4</v>
      </c>
      <c r="C14" s="114" t="s">
        <v>10726</v>
      </c>
      <c r="D14" s="115" t="str">
        <f t="shared" si="0"/>
        <v>effect add_modifier={modifier= fleet_maneuvers_recruitment days=-1}</v>
      </c>
      <c r="E14" s="116" t="s">
        <v>10727</v>
      </c>
      <c r="F14" s="116" t="s">
        <v>10728</v>
      </c>
    </row>
    <row r="15" ht="20" customHeight="1" spans="1:6">
      <c r="A15" s="112"/>
      <c r="B15" s="113">
        <v>5</v>
      </c>
      <c r="C15" s="114" t="s">
        <v>10729</v>
      </c>
      <c r="D15" s="115" t="str">
        <f t="shared" si="0"/>
        <v>effect add_modifier={modifier= fleet_maneuvers days=-1}</v>
      </c>
      <c r="E15" s="116" t="s">
        <v>10730</v>
      </c>
      <c r="F15" s="116" t="s">
        <v>10731</v>
      </c>
    </row>
    <row r="16" ht="20" customHeight="1" spans="1:6">
      <c r="A16" s="112"/>
      <c r="B16" s="113">
        <v>6</v>
      </c>
      <c r="C16" s="114" t="s">
        <v>10732</v>
      </c>
      <c r="D16" s="115" t="str">
        <f t="shared" si="0"/>
        <v>effect add_modifier={modifier= maneuvers_canceled days=-1}</v>
      </c>
      <c r="E16" s="116" t="s">
        <v>10733</v>
      </c>
      <c r="F16" s="116" t="s">
        <v>10734</v>
      </c>
    </row>
    <row r="17" ht="20" customHeight="1" spans="1:6">
      <c r="A17" s="112"/>
      <c r="B17" s="113">
        <v>7</v>
      </c>
      <c r="C17" s="114" t="s">
        <v>10735</v>
      </c>
      <c r="D17" s="115" t="str">
        <f t="shared" si="0"/>
        <v>effect add_modifier={modifier= maneuvers_no_protest days=-1}</v>
      </c>
      <c r="E17" s="116" t="s">
        <v>10736</v>
      </c>
      <c r="F17" s="116" t="s">
        <v>10737</v>
      </c>
    </row>
    <row r="18" ht="20" customHeight="1" spans="1:6">
      <c r="A18" s="112"/>
      <c r="B18" s="113">
        <v>8</v>
      </c>
      <c r="C18" s="114" t="s">
        <v>10738</v>
      </c>
      <c r="D18" s="115" t="str">
        <f t="shared" si="0"/>
        <v>effect add_modifier={modifier= dportal_trade_normal days=-1}</v>
      </c>
      <c r="E18" s="116" t="s">
        <v>10739</v>
      </c>
      <c r="F18" s="116" t="s">
        <v>10740</v>
      </c>
    </row>
    <row r="19" ht="20" customHeight="1" spans="1:6">
      <c r="A19" s="112"/>
      <c r="B19" s="113">
        <v>9</v>
      </c>
      <c r="C19" s="114" t="s">
        <v>10741</v>
      </c>
      <c r="D19" s="115" t="str">
        <f t="shared" si="0"/>
        <v>effect add_modifier={modifier= dportal_trade_low days=-1}</v>
      </c>
      <c r="E19" s="116" t="s">
        <v>10742</v>
      </c>
      <c r="F19" s="116" t="s">
        <v>10743</v>
      </c>
    </row>
    <row r="20" ht="20" customHeight="1" spans="1:6">
      <c r="A20" s="112"/>
      <c r="B20" s="113">
        <v>10</v>
      </c>
      <c r="C20" s="114" t="s">
        <v>10744</v>
      </c>
      <c r="D20" s="115" t="str">
        <f t="shared" si="0"/>
        <v>effect add_modifier={modifier= dportal_trade_high days=-1}</v>
      </c>
      <c r="E20" s="116" t="s">
        <v>10745</v>
      </c>
      <c r="F20" s="116" t="s">
        <v>10746</v>
      </c>
    </row>
    <row r="21" ht="20" customHeight="1" spans="1:6">
      <c r="A21" s="112"/>
      <c r="B21" s="113">
        <v>11</v>
      </c>
      <c r="C21" s="114" t="s">
        <v>10747</v>
      </c>
      <c r="D21" s="115" t="str">
        <f t="shared" si="0"/>
        <v>effect add_modifier={modifier= dportal_trade_crisis days=-1}</v>
      </c>
      <c r="E21" s="116" t="s">
        <v>10748</v>
      </c>
      <c r="F21" s="116" t="s">
        <v>10749</v>
      </c>
    </row>
    <row r="22" ht="20" customHeight="1" spans="1:6">
      <c r="A22" s="112"/>
      <c r="B22" s="113">
        <v>12</v>
      </c>
      <c r="C22" s="114" t="s">
        <v>10750</v>
      </c>
      <c r="D22" s="115" t="str">
        <f t="shared" si="0"/>
        <v>effect add_modifier={modifier= fe_ship_cost_modifier days=-1}</v>
      </c>
      <c r="E22" s="116" t="s">
        <v>10751</v>
      </c>
      <c r="F22" s="116" t="s">
        <v>10752</v>
      </c>
    </row>
    <row r="23" ht="20" customHeight="1" spans="1:6">
      <c r="A23" s="112"/>
      <c r="B23" s="113">
        <v>13</v>
      </c>
      <c r="C23" s="114" t="s">
        <v>10753</v>
      </c>
      <c r="D23" s="115" t="str">
        <f t="shared" si="0"/>
        <v>effect add_modifier={modifier= massex_happy days=-1}</v>
      </c>
      <c r="E23" s="116" t="s">
        <v>1784</v>
      </c>
      <c r="F23" s="116" t="s">
        <v>10754</v>
      </c>
    </row>
    <row r="24" ht="20" customHeight="1" spans="1:6">
      <c r="A24" s="112"/>
      <c r="B24" s="113">
        <v>14</v>
      </c>
      <c r="C24" s="114" t="s">
        <v>10755</v>
      </c>
      <c r="D24" s="115" t="str">
        <f t="shared" si="0"/>
        <v>effect add_modifier={modifier= stellar_salt days=-1}</v>
      </c>
      <c r="E24" s="116" t="s">
        <v>10756</v>
      </c>
      <c r="F24" s="116" t="s">
        <v>10757</v>
      </c>
    </row>
    <row r="25" ht="20" customHeight="1" spans="1:6">
      <c r="A25" s="112"/>
      <c r="B25" s="113">
        <v>15</v>
      </c>
      <c r="C25" s="114" t="s">
        <v>10758</v>
      </c>
      <c r="D25" s="115" t="str">
        <f t="shared" si="0"/>
        <v>effect add_modifier={modifier= inspired_arts days=-1}</v>
      </c>
      <c r="E25" s="116" t="s">
        <v>1784</v>
      </c>
      <c r="F25" s="116" t="s">
        <v>10759</v>
      </c>
    </row>
    <row r="26" ht="20" customHeight="1" spans="1:6">
      <c r="A26" s="112"/>
      <c r="B26" s="113">
        <v>16</v>
      </c>
      <c r="C26" s="114" t="s">
        <v>10760</v>
      </c>
      <c r="D26" s="115" t="str">
        <f t="shared" si="0"/>
        <v>effect add_modifier={modifier= ruler_failed_savior days=-1}</v>
      </c>
      <c r="E26" s="116" t="s">
        <v>1734</v>
      </c>
      <c r="F26" s="116" t="s">
        <v>10761</v>
      </c>
    </row>
    <row r="27" ht="20" customHeight="1" spans="1:6">
      <c r="A27" s="112"/>
      <c r="B27" s="113">
        <v>17</v>
      </c>
      <c r="C27" s="114" t="s">
        <v>10762</v>
      </c>
      <c r="D27" s="115" t="str">
        <f t="shared" si="0"/>
        <v>effect add_modifier={modifier= ruler_savior days=-1}</v>
      </c>
      <c r="E27" s="116" t="s">
        <v>1784</v>
      </c>
      <c r="F27" s="116" t="s">
        <v>10763</v>
      </c>
    </row>
    <row r="28" ht="20" customHeight="1" spans="1:6">
      <c r="A28" s="112"/>
      <c r="B28" s="113">
        <v>18</v>
      </c>
      <c r="C28" s="114" t="s">
        <v>10764</v>
      </c>
      <c r="D28" s="115" t="str">
        <f t="shared" si="0"/>
        <v>effect add_modifier={modifier= missing_scientist days=-1}</v>
      </c>
      <c r="E28" s="116" t="s">
        <v>10765</v>
      </c>
      <c r="F28" s="116" t="s">
        <v>10766</v>
      </c>
    </row>
    <row r="29" ht="20" customHeight="1" spans="1:6">
      <c r="A29" s="112"/>
      <c r="B29" s="113">
        <v>19</v>
      </c>
      <c r="C29" s="114" t="s">
        <v>10767</v>
      </c>
      <c r="D29" s="115" t="str">
        <f t="shared" si="0"/>
        <v>effect add_modifier={modifier= raided days=-1}</v>
      </c>
      <c r="E29" s="116" t="s">
        <v>10768</v>
      </c>
      <c r="F29" s="116" t="s">
        <v>10769</v>
      </c>
    </row>
    <row r="30" ht="20" customHeight="1" spans="1:6">
      <c r="A30" s="112"/>
      <c r="B30" s="113">
        <v>20</v>
      </c>
      <c r="C30" s="114" t="s">
        <v>10770</v>
      </c>
      <c r="D30" s="115" t="str">
        <f t="shared" si="0"/>
        <v>effect add_modifier={modifier= drone_processing days=-1}</v>
      </c>
      <c r="E30" s="116" t="s">
        <v>10771</v>
      </c>
      <c r="F30" s="116" t="s">
        <v>10772</v>
      </c>
    </row>
    <row r="31" ht="20" customHeight="1" spans="1:6">
      <c r="A31" s="112"/>
      <c r="B31" s="113">
        <v>21</v>
      </c>
      <c r="C31" s="114" t="s">
        <v>10773</v>
      </c>
      <c r="D31" s="115" t="str">
        <f t="shared" si="0"/>
        <v>effect add_modifier={modifier= rock_brain_decoding days=-1}</v>
      </c>
      <c r="E31" s="116" t="s">
        <v>10774</v>
      </c>
      <c r="F31" s="116" t="s">
        <v>10775</v>
      </c>
    </row>
    <row r="32" ht="20" customHeight="1" spans="1:6">
      <c r="A32" s="112"/>
      <c r="B32" s="113">
        <v>22</v>
      </c>
      <c r="C32" s="114" t="s">
        <v>10776</v>
      </c>
      <c r="D32" s="115" t="str">
        <f t="shared" si="0"/>
        <v>effect add_modifier={modifier= mandate_fulfilled_mod days=-1}</v>
      </c>
      <c r="E32" s="116" t="s">
        <v>10777</v>
      </c>
      <c r="F32" s="116" t="s">
        <v>10778</v>
      </c>
    </row>
    <row r="33" ht="20" customHeight="1" spans="1:6">
      <c r="A33" s="112"/>
      <c r="B33" s="113">
        <v>23</v>
      </c>
      <c r="C33" s="114" t="s">
        <v>10779</v>
      </c>
      <c r="D33" s="115" t="str">
        <f t="shared" si="0"/>
        <v>effect add_modifier={modifier= 6_hour_workday days=-1}</v>
      </c>
      <c r="E33" s="116" t="s">
        <v>10780</v>
      </c>
      <c r="F33" s="116" t="s">
        <v>10781</v>
      </c>
    </row>
    <row r="34" ht="20" customHeight="1" spans="1:6">
      <c r="A34" s="112"/>
      <c r="B34" s="113">
        <v>24</v>
      </c>
      <c r="C34" s="114" t="s">
        <v>10782</v>
      </c>
      <c r="D34" s="115" t="str">
        <f t="shared" si="0"/>
        <v>effect add_modifier={modifier= hunger_strike days=-1}</v>
      </c>
      <c r="E34" s="116" t="s">
        <v>10783</v>
      </c>
      <c r="F34" s="116" t="s">
        <v>10784</v>
      </c>
    </row>
    <row r="35" ht="40" customHeight="1" spans="1:6">
      <c r="A35" s="112"/>
      <c r="B35" s="113">
        <v>25</v>
      </c>
      <c r="C35" s="114" t="s">
        <v>10785</v>
      </c>
      <c r="D35" s="115" t="str">
        <f t="shared" si="0"/>
        <v>effect add_modifier={modifier= peace_strike days=-1}</v>
      </c>
      <c r="E35" s="116" t="s">
        <v>10786</v>
      </c>
      <c r="F35" s="116" t="s">
        <v>10787</v>
      </c>
    </row>
    <row r="36" ht="20" customHeight="1" spans="1:6">
      <c r="A36" s="112"/>
      <c r="B36" s="113">
        <v>26</v>
      </c>
      <c r="C36" s="114" t="s">
        <v>10788</v>
      </c>
      <c r="D36" s="115" t="str">
        <f t="shared" si="0"/>
        <v>effect add_modifier={modifier= uprising_ai_buff days=-1}</v>
      </c>
      <c r="E36" s="116" t="s">
        <v>10789</v>
      </c>
      <c r="F36" s="116" t="s">
        <v>10790</v>
      </c>
    </row>
    <row r="37" ht="20" customHeight="1" spans="1:6">
      <c r="A37" s="112"/>
      <c r="B37" s="113">
        <v>27</v>
      </c>
      <c r="C37" s="114" t="s">
        <v>10791</v>
      </c>
      <c r="D37" s="115" t="str">
        <f t="shared" si="0"/>
        <v>effect add_modifier={modifier= syndaw_patched_systems days=-1}</v>
      </c>
      <c r="E37" s="116" t="s">
        <v>10792</v>
      </c>
      <c r="F37" s="116" t="s">
        <v>10793</v>
      </c>
    </row>
    <row r="38" ht="20" customHeight="1" spans="1:6">
      <c r="A38" s="112"/>
      <c r="B38" s="113">
        <v>28</v>
      </c>
      <c r="C38" s="114" t="s">
        <v>10794</v>
      </c>
      <c r="D38" s="115" t="str">
        <f t="shared" ref="D38:D74" si="1">_xlfn.CONCAT($C$3," ",F38," ","days=",$E$3,"}")</f>
        <v>effect add_modifier={modifier= syndaw_wiped_systems days=-1}</v>
      </c>
      <c r="E38" s="116" t="s">
        <v>10795</v>
      </c>
      <c r="F38" s="116" t="s">
        <v>10796</v>
      </c>
    </row>
    <row r="39" ht="20" customHeight="1" spans="1:6">
      <c r="A39" s="112"/>
      <c r="B39" s="113">
        <v>29</v>
      </c>
      <c r="C39" s="114" t="s">
        <v>10797</v>
      </c>
      <c r="D39" s="115" t="str">
        <f t="shared" si="1"/>
        <v>effect add_modifier={modifier= uprising_player_buff days=-1}</v>
      </c>
      <c r="E39" s="116" t="s">
        <v>10798</v>
      </c>
      <c r="F39" s="116" t="s">
        <v>10799</v>
      </c>
    </row>
    <row r="40" ht="20" customHeight="1" spans="1:6">
      <c r="A40" s="112"/>
      <c r="B40" s="113">
        <v>30</v>
      </c>
      <c r="C40" s="114" t="s">
        <v>10800</v>
      </c>
      <c r="D40" s="115" t="str">
        <f t="shared" si="1"/>
        <v>effect add_modifier={modifier= scientist_team_well_treated days=-1}</v>
      </c>
      <c r="E40" s="116" t="s">
        <v>10801</v>
      </c>
      <c r="F40" s="116" t="s">
        <v>10802</v>
      </c>
    </row>
    <row r="41" ht="20" customHeight="1" spans="1:6">
      <c r="A41" s="112"/>
      <c r="B41" s="113">
        <v>31</v>
      </c>
      <c r="C41" s="114" t="s">
        <v>10803</v>
      </c>
      <c r="D41" s="115" t="str">
        <f t="shared" si="1"/>
        <v>effect add_modifier={modifier= media_coverage_positive_low days=-1}</v>
      </c>
      <c r="E41" s="116" t="s">
        <v>1784</v>
      </c>
      <c r="F41" s="116" t="s">
        <v>10804</v>
      </c>
    </row>
    <row r="42" ht="20" customHeight="1" spans="1:6">
      <c r="A42" s="112"/>
      <c r="B42" s="113">
        <v>32</v>
      </c>
      <c r="C42" s="114" t="s">
        <v>10805</v>
      </c>
      <c r="D42" s="115" t="str">
        <f t="shared" si="1"/>
        <v>effect add_modifier={modifier= media_coverage_positive_medium days=-1}</v>
      </c>
      <c r="E42" s="116" t="s">
        <v>10806</v>
      </c>
      <c r="F42" s="116" t="s">
        <v>10807</v>
      </c>
    </row>
    <row r="43" ht="20" customHeight="1" spans="1:6">
      <c r="A43" s="112"/>
      <c r="B43" s="113">
        <v>33</v>
      </c>
      <c r="C43" s="114" t="s">
        <v>10808</v>
      </c>
      <c r="D43" s="115" t="str">
        <f t="shared" si="1"/>
        <v>effect add_modifier={modifier= media_coverage_positive_high days=-1}</v>
      </c>
      <c r="E43" s="116" t="s">
        <v>10809</v>
      </c>
      <c r="F43" s="116" t="s">
        <v>10810</v>
      </c>
    </row>
    <row r="44" ht="20" customHeight="1" spans="1:6">
      <c r="A44" s="112"/>
      <c r="B44" s="113">
        <v>34</v>
      </c>
      <c r="C44" s="114" t="s">
        <v>10811</v>
      </c>
      <c r="D44" s="115" t="str">
        <f t="shared" si="1"/>
        <v>effect add_modifier={modifier= media_coverage_negative_low days=-1}</v>
      </c>
      <c r="E44" s="116" t="s">
        <v>1734</v>
      </c>
      <c r="F44" s="116" t="s">
        <v>10812</v>
      </c>
    </row>
    <row r="45" ht="20" customHeight="1" spans="1:6">
      <c r="A45" s="112"/>
      <c r="B45" s="113">
        <v>35</v>
      </c>
      <c r="C45" s="114" t="s">
        <v>10813</v>
      </c>
      <c r="D45" s="115" t="str">
        <f t="shared" si="1"/>
        <v>effect add_modifier={modifier= media_coverage_negative_medium days=-1}</v>
      </c>
      <c r="E45" s="116" t="s">
        <v>10814</v>
      </c>
      <c r="F45" s="116" t="s">
        <v>10815</v>
      </c>
    </row>
    <row r="46" ht="20" customHeight="1" spans="1:6">
      <c r="A46" s="112"/>
      <c r="B46" s="113">
        <v>36</v>
      </c>
      <c r="C46" s="114" t="s">
        <v>10816</v>
      </c>
      <c r="D46" s="115" t="str">
        <f t="shared" si="1"/>
        <v>effect add_modifier={modifier= media_coverage_negative_high days=-1}</v>
      </c>
      <c r="E46" s="116" t="s">
        <v>10817</v>
      </c>
      <c r="F46" s="116" t="s">
        <v>10818</v>
      </c>
    </row>
    <row r="47" ht="20" customHeight="1" spans="1:6">
      <c r="A47" s="112"/>
      <c r="B47" s="113">
        <v>37</v>
      </c>
      <c r="C47" s="114" t="s">
        <v>10819</v>
      </c>
      <c r="D47" s="115" t="str">
        <f t="shared" si="1"/>
        <v>effect add_modifier={modifier= health_discovery days=-1}</v>
      </c>
      <c r="E47" s="116" t="s">
        <v>10820</v>
      </c>
      <c r="F47" s="116" t="s">
        <v>10821</v>
      </c>
    </row>
    <row r="48" ht="20" customHeight="1" spans="1:6">
      <c r="A48" s="112"/>
      <c r="B48" s="113">
        <v>38</v>
      </c>
      <c r="C48" s="114" t="s">
        <v>10822</v>
      </c>
      <c r="D48" s="115" t="str">
        <f t="shared" si="1"/>
        <v>effect add_modifier={modifier= army_speed_boost days=-1}</v>
      </c>
      <c r="E48" s="116" t="s">
        <v>10823</v>
      </c>
      <c r="F48" s="116" t="s">
        <v>10824</v>
      </c>
    </row>
    <row r="49" ht="20" customHeight="1" spans="1:6">
      <c r="A49" s="112"/>
      <c r="B49" s="113">
        <v>39</v>
      </c>
      <c r="C49" s="114" t="s">
        <v>10825</v>
      </c>
      <c r="D49" s="115" t="str">
        <f t="shared" si="1"/>
        <v>effect add_modifier={modifier= solar_harvesting_bacteria days=-1}</v>
      </c>
      <c r="E49" s="116" t="s">
        <v>10826</v>
      </c>
      <c r="F49" s="116" t="s">
        <v>10827</v>
      </c>
    </row>
    <row r="50" ht="20" customHeight="1" spans="1:6">
      <c r="A50" s="112"/>
      <c r="B50" s="113">
        <v>40</v>
      </c>
      <c r="C50" s="114" t="s">
        <v>10828</v>
      </c>
      <c r="D50" s="115" t="str">
        <f t="shared" si="1"/>
        <v>effect add_modifier={modifier= army_inspiration days=-1}</v>
      </c>
      <c r="E50" s="116" t="s">
        <v>10829</v>
      </c>
      <c r="F50" s="116" t="s">
        <v>10830</v>
      </c>
    </row>
    <row r="51" ht="20" customHeight="1" spans="1:6">
      <c r="A51" s="112"/>
      <c r="B51" s="113">
        <v>41</v>
      </c>
      <c r="C51" s="114" t="s">
        <v>10831</v>
      </c>
      <c r="D51" s="115" t="str">
        <f t="shared" si="1"/>
        <v>effect add_modifier={modifier= army_inspiration_mach days=-1}</v>
      </c>
      <c r="E51" s="116" t="s">
        <v>10829</v>
      </c>
      <c r="F51" s="116" t="s">
        <v>10832</v>
      </c>
    </row>
    <row r="52" ht="20" customHeight="1" spans="1:6">
      <c r="A52" s="112"/>
      <c r="B52" s="113">
        <v>42</v>
      </c>
      <c r="C52" s="114" t="s">
        <v>10833</v>
      </c>
      <c r="D52" s="115" t="str">
        <f t="shared" si="1"/>
        <v>effect add_modifier={modifier= science_inspiration days=-1}</v>
      </c>
      <c r="E52" s="116" t="s">
        <v>10834</v>
      </c>
      <c r="F52" s="116" t="s">
        <v>10835</v>
      </c>
    </row>
    <row r="53" ht="20" customHeight="1" spans="1:6">
      <c r="A53" s="112"/>
      <c r="B53" s="113">
        <v>43</v>
      </c>
      <c r="C53" s="114" t="s">
        <v>10836</v>
      </c>
      <c r="D53" s="115" t="str">
        <f t="shared" si="1"/>
        <v>effect add_modifier={modifier= zero_gravity_revelation days=-1}</v>
      </c>
      <c r="E53" s="116" t="s">
        <v>10837</v>
      </c>
      <c r="F53" s="116" t="s">
        <v>10838</v>
      </c>
    </row>
    <row r="54" ht="20" customHeight="1" spans="1:6">
      <c r="A54" s="112"/>
      <c r="B54" s="113">
        <v>44</v>
      </c>
      <c r="C54" s="114" t="s">
        <v>10839</v>
      </c>
      <c r="D54" s="115" t="str">
        <f t="shared" si="1"/>
        <v>effect add_modifier={modifier= youthful_elite days=-1}</v>
      </c>
      <c r="E54" s="116" t="s">
        <v>10840</v>
      </c>
      <c r="F54" s="116" t="s">
        <v>10841</v>
      </c>
    </row>
    <row r="55" ht="20" customHeight="1" spans="1:6">
      <c r="A55" s="112"/>
      <c r="B55" s="113">
        <v>45</v>
      </c>
      <c r="C55" s="114" t="s">
        <v>10842</v>
      </c>
      <c r="D55" s="115" t="str">
        <f t="shared" si="1"/>
        <v>effect add_modifier={modifier= youthful_people days=-1}</v>
      </c>
      <c r="E55" s="116" t="s">
        <v>10843</v>
      </c>
      <c r="F55" s="116" t="s">
        <v>10844</v>
      </c>
    </row>
    <row r="56" ht="20" customHeight="1" spans="1:6">
      <c r="A56" s="112"/>
      <c r="B56" s="113">
        <v>46</v>
      </c>
      <c r="C56" s="114" t="s">
        <v>10845</v>
      </c>
      <c r="D56" s="115" t="str">
        <f t="shared" si="1"/>
        <v>effect add_modifier={modifier= fertility_virus days=-1}</v>
      </c>
      <c r="E56" s="116" t="s">
        <v>10846</v>
      </c>
      <c r="F56" s="116" t="s">
        <v>10847</v>
      </c>
    </row>
    <row r="57" ht="20" customHeight="1" spans="1:6">
      <c r="A57" s="112"/>
      <c r="B57" s="113">
        <v>47</v>
      </c>
      <c r="C57" s="114" t="s">
        <v>10848</v>
      </c>
      <c r="D57" s="115" t="str">
        <f t="shared" si="1"/>
        <v>effect add_modifier={modifier= forth_dimension_knowledge days=-1}</v>
      </c>
      <c r="E57" s="116" t="s">
        <v>10849</v>
      </c>
      <c r="F57" s="116" t="s">
        <v>10850</v>
      </c>
    </row>
    <row r="58" ht="20" customHeight="1" spans="1:6">
      <c r="A58" s="112"/>
      <c r="B58" s="113">
        <v>48</v>
      </c>
      <c r="C58" s="114" t="s">
        <v>10851</v>
      </c>
      <c r="D58" s="115" t="str">
        <f t="shared" si="1"/>
        <v>effect add_modifier={modifier= immigrants_protection days=-1}</v>
      </c>
      <c r="E58" s="116" t="s">
        <v>10852</v>
      </c>
      <c r="F58" s="116" t="s">
        <v>10853</v>
      </c>
    </row>
    <row r="59" ht="20" customHeight="1" spans="1:6">
      <c r="A59" s="112"/>
      <c r="B59" s="113">
        <v>49</v>
      </c>
      <c r="C59" s="114" t="s">
        <v>10854</v>
      </c>
      <c r="D59" s="115" t="str">
        <f t="shared" si="1"/>
        <v>effect add_modifier={modifier= fear_as_control_militarist_p2 days=-1}</v>
      </c>
      <c r="E59" s="116" t="s">
        <v>10855</v>
      </c>
      <c r="F59" s="116" t="s">
        <v>10856</v>
      </c>
    </row>
    <row r="60" ht="20" customHeight="1" spans="1:6">
      <c r="A60" s="112"/>
      <c r="B60" s="113">
        <v>50</v>
      </c>
      <c r="C60" s="114" t="s">
        <v>10857</v>
      </c>
      <c r="D60" s="115" t="str">
        <f t="shared" si="1"/>
        <v>effect add_modifier={modifier= alien_genome_research days=-1}</v>
      </c>
      <c r="E60" s="116" t="s">
        <v>1849</v>
      </c>
      <c r="F60" s="116" t="s">
        <v>10858</v>
      </c>
    </row>
    <row r="61" ht="20" customHeight="1" spans="1:6">
      <c r="A61" s="112"/>
      <c r="B61" s="113">
        <v>51</v>
      </c>
      <c r="C61" s="114" t="s">
        <v>10859</v>
      </c>
      <c r="D61" s="115" t="str">
        <f t="shared" si="1"/>
        <v>effect add_modifier={modifier= syndaw_research_bonus days=-1}</v>
      </c>
      <c r="E61" s="116" t="s">
        <v>10860</v>
      </c>
      <c r="F61" s="116" t="s">
        <v>10861</v>
      </c>
    </row>
    <row r="62" ht="20" customHeight="1" spans="1:6">
      <c r="A62" s="112"/>
      <c r="B62" s="113">
        <v>52</v>
      </c>
      <c r="C62" s="114" t="s">
        <v>10862</v>
      </c>
      <c r="D62" s="115" t="str">
        <f t="shared" si="1"/>
        <v>effect add_modifier={modifier= syndaw_production_surplus days=-1}</v>
      </c>
      <c r="E62" s="116" t="s">
        <v>10863</v>
      </c>
      <c r="F62" s="116" t="s">
        <v>10864</v>
      </c>
    </row>
    <row r="63" ht="20" customHeight="1" spans="1:6">
      <c r="A63" s="112"/>
      <c r="B63" s="113">
        <v>53</v>
      </c>
      <c r="C63" s="114" t="s">
        <v>10865</v>
      </c>
      <c r="D63" s="115" t="str">
        <f t="shared" si="1"/>
        <v>effect add_modifier={modifier= disinformation_protocols days=-1}</v>
      </c>
      <c r="E63" s="116" t="s">
        <v>10866</v>
      </c>
      <c r="F63" s="116" t="s">
        <v>10867</v>
      </c>
    </row>
    <row r="64" ht="20" customHeight="1" spans="1:6">
      <c r="A64" s="112"/>
      <c r="B64" s="113">
        <v>54</v>
      </c>
      <c r="C64" s="114" t="s">
        <v>10868</v>
      </c>
      <c r="D64" s="115" t="str">
        <f t="shared" si="1"/>
        <v>effect add_modifier={modifier= taste_the_stars days=-1}</v>
      </c>
      <c r="E64" s="116" t="s">
        <v>10869</v>
      </c>
      <c r="F64" s="116" t="s">
        <v>10870</v>
      </c>
    </row>
    <row r="65" ht="20" customHeight="1" spans="1:6">
      <c r="A65" s="112"/>
      <c r="B65" s="113">
        <v>55</v>
      </c>
      <c r="C65" s="114" t="s">
        <v>10871</v>
      </c>
      <c r="D65" s="115" t="str">
        <f t="shared" si="1"/>
        <v>effect add_modifier={modifier= radiation_hardened_components days=-1}</v>
      </c>
      <c r="E65" s="116" t="s">
        <v>10872</v>
      </c>
      <c r="F65" s="116" t="s">
        <v>10873</v>
      </c>
    </row>
    <row r="66" ht="20" customHeight="1" spans="1:6">
      <c r="A66" s="112"/>
      <c r="B66" s="113">
        <v>56</v>
      </c>
      <c r="C66" s="114" t="s">
        <v>10874</v>
      </c>
      <c r="D66" s="115" t="str">
        <f t="shared" si="1"/>
        <v>effect add_modifier={modifier= software_damage days=-1}</v>
      </c>
      <c r="E66" s="116" t="s">
        <v>10875</v>
      </c>
      <c r="F66" s="116" t="s">
        <v>10876</v>
      </c>
    </row>
    <row r="67" ht="20" customHeight="1" spans="1:6">
      <c r="A67" s="112"/>
      <c r="B67" s="113">
        <v>57</v>
      </c>
      <c r="C67" s="114" t="s">
        <v>10877</v>
      </c>
      <c r="D67" s="115" t="str">
        <f t="shared" si="1"/>
        <v>effect add_modifier={modifier= gestalt_black_hole_good days=-1}</v>
      </c>
      <c r="E67" s="116" t="s">
        <v>10878</v>
      </c>
      <c r="F67" s="116" t="s">
        <v>10879</v>
      </c>
    </row>
    <row r="68" ht="20" customHeight="1" spans="1:6">
      <c r="A68" s="112"/>
      <c r="B68" s="113">
        <v>58</v>
      </c>
      <c r="C68" s="114" t="s">
        <v>10880</v>
      </c>
      <c r="D68" s="115" t="str">
        <f t="shared" si="1"/>
        <v>effect add_modifier={modifier= gestalt_black_hole_bad days=-1}</v>
      </c>
      <c r="E68" s="116" t="s">
        <v>10881</v>
      </c>
      <c r="F68" s="116" t="s">
        <v>10882</v>
      </c>
    </row>
    <row r="69" ht="20" customHeight="1" spans="1:6">
      <c r="A69" s="112"/>
      <c r="B69" s="113">
        <v>59</v>
      </c>
      <c r="C69" s="114" t="s">
        <v>10883</v>
      </c>
      <c r="D69" s="115" t="str">
        <f t="shared" si="1"/>
        <v>effect add_modifier={modifier= harmonious_tune days=-1}</v>
      </c>
      <c r="E69" s="116" t="s">
        <v>10884</v>
      </c>
      <c r="F69" s="116" t="s">
        <v>10885</v>
      </c>
    </row>
    <row r="70" ht="20" customHeight="1" spans="1:6">
      <c r="A70" s="112"/>
      <c r="B70" s="113">
        <v>60</v>
      </c>
      <c r="C70" s="114" t="s">
        <v>10886</v>
      </c>
      <c r="D70" s="115" t="str">
        <f t="shared" si="1"/>
        <v>effect add_modifier={modifier= engineered_species_revelation days=-1}</v>
      </c>
      <c r="E70" s="116" t="s">
        <v>10887</v>
      </c>
      <c r="F70" s="116" t="s">
        <v>10888</v>
      </c>
    </row>
    <row r="71" ht="20" customHeight="1" spans="1:6">
      <c r="A71" s="112"/>
      <c r="B71" s="113">
        <v>61</v>
      </c>
      <c r="C71" s="114" t="s">
        <v>10889</v>
      </c>
      <c r="D71" s="115" t="str">
        <f t="shared" si="1"/>
        <v>effect add_modifier={modifier= engineered_species_ignorance days=-1}</v>
      </c>
      <c r="E71" s="116" t="s">
        <v>10890</v>
      </c>
      <c r="F71" s="116" t="s">
        <v>10891</v>
      </c>
    </row>
    <row r="72" ht="20" customHeight="1" spans="1:6">
      <c r="A72" s="112"/>
      <c r="B72" s="113">
        <v>62</v>
      </c>
      <c r="C72" s="114" t="s">
        <v>10892</v>
      </c>
      <c r="D72" s="115" t="str">
        <f t="shared" si="1"/>
        <v>effect add_modifier={modifier= engineered_species_ownway days=-1}</v>
      </c>
      <c r="E72" s="116" t="s">
        <v>10893</v>
      </c>
      <c r="F72" s="116" t="s">
        <v>10894</v>
      </c>
    </row>
    <row r="73" ht="20" customHeight="1" spans="1:6">
      <c r="A73" s="112"/>
      <c r="B73" s="113">
        <v>63</v>
      </c>
      <c r="C73" s="114" t="s">
        <v>10895</v>
      </c>
      <c r="D73" s="115" t="str">
        <f t="shared" si="1"/>
        <v>effect add_modifier={modifier= reaffirmed_superiority days=-1}</v>
      </c>
      <c r="E73" s="116" t="s">
        <v>10896</v>
      </c>
      <c r="F73" s="116" t="s">
        <v>10897</v>
      </c>
    </row>
    <row r="74" ht="20" customHeight="1" spans="1:6">
      <c r="A74" s="112"/>
      <c r="B74" s="113">
        <v>64</v>
      </c>
      <c r="C74" s="114" t="s">
        <v>10898</v>
      </c>
      <c r="D74" s="115" t="str">
        <f t="shared" si="1"/>
        <v>effect add_modifier={modifier= mycelial_network_modifier days=-1}</v>
      </c>
      <c r="E74" s="116" t="s">
        <v>10774</v>
      </c>
      <c r="F74" s="116" t="s">
        <v>10899</v>
      </c>
    </row>
    <row r="75" ht="20" customHeight="1" spans="1:6">
      <c r="A75" s="112"/>
      <c r="B75" s="113">
        <v>65</v>
      </c>
      <c r="C75" s="114" t="s">
        <v>10900</v>
      </c>
      <c r="D75" s="115" t="str">
        <f t="shared" ref="D75:D138" si="2">_xlfn.CONCAT($C$3," ",F75," ","days=",$E$3,"}")</f>
        <v>effect add_modifier={modifier= mycelial_network_modifier_improved days=-1}</v>
      </c>
      <c r="E75" s="116" t="s">
        <v>10901</v>
      </c>
      <c r="F75" s="116" t="s">
        <v>10902</v>
      </c>
    </row>
    <row r="76" ht="20" customHeight="1" spans="1:6">
      <c r="A76" s="112"/>
      <c r="B76" s="113">
        <v>66</v>
      </c>
      <c r="C76" s="114" t="s">
        <v>10903</v>
      </c>
      <c r="D76" s="115" t="str">
        <f t="shared" si="2"/>
        <v>effect add_modifier={modifier= fumongus_authoritarian days=-1}</v>
      </c>
      <c r="E76" s="116" t="s">
        <v>10904</v>
      </c>
      <c r="F76" s="116" t="s">
        <v>10905</v>
      </c>
    </row>
    <row r="77" ht="20" customHeight="1" spans="1:6">
      <c r="A77" s="112"/>
      <c r="B77" s="113">
        <v>67</v>
      </c>
      <c r="C77" s="114" t="s">
        <v>10906</v>
      </c>
      <c r="D77" s="115" t="str">
        <f t="shared" si="2"/>
        <v>effect add_modifier={modifier= asteroid_relay_stations days=-1}</v>
      </c>
      <c r="E77" s="116" t="s">
        <v>10907</v>
      </c>
      <c r="F77" s="116" t="s">
        <v>10908</v>
      </c>
    </row>
    <row r="78" ht="20" customHeight="1" spans="1:6">
      <c r="A78" s="112"/>
      <c r="B78" s="113">
        <v>68</v>
      </c>
      <c r="C78" s="114" t="s">
        <v>10909</v>
      </c>
      <c r="D78" s="115" t="str">
        <f t="shared" si="2"/>
        <v>effect add_modifier={modifier= asteroid_encryption days=-1}</v>
      </c>
      <c r="E78" s="116" t="s">
        <v>10866</v>
      </c>
      <c r="F78" s="116" t="s">
        <v>10910</v>
      </c>
    </row>
    <row r="79" ht="20" customHeight="1" spans="1:6">
      <c r="A79" s="112"/>
      <c r="B79" s="113">
        <v>69</v>
      </c>
      <c r="C79" s="114" t="s">
        <v>10911</v>
      </c>
      <c r="D79" s="115" t="str">
        <f t="shared" si="2"/>
        <v>effect add_modifier={modifier= gas_cascade_sad days=-1}</v>
      </c>
      <c r="E79" s="116" t="s">
        <v>10912</v>
      </c>
      <c r="F79" s="116" t="s">
        <v>10913</v>
      </c>
    </row>
    <row r="80" ht="20" customHeight="1" spans="1:6">
      <c r="A80" s="112"/>
      <c r="B80" s="113">
        <v>70</v>
      </c>
      <c r="C80" s="114" t="s">
        <v>10914</v>
      </c>
      <c r="D80" s="115" t="str">
        <f t="shared" si="2"/>
        <v>effect add_modifier={modifier= gas_cascade_happy days=-1}</v>
      </c>
      <c r="E80" s="116" t="s">
        <v>10915</v>
      </c>
      <c r="F80" s="116" t="s">
        <v>10916</v>
      </c>
    </row>
    <row r="81" ht="20" customHeight="1" spans="1:6">
      <c r="A81" s="112"/>
      <c r="B81" s="113">
        <v>71</v>
      </c>
      <c r="C81" s="114" t="s">
        <v>10917</v>
      </c>
      <c r="D81" s="115" t="str">
        <f t="shared" si="2"/>
        <v>effect add_modifier={modifier= unexplained_insights days=-1}</v>
      </c>
      <c r="E81" s="116" t="s">
        <v>10918</v>
      </c>
      <c r="F81" s="116" t="s">
        <v>10919</v>
      </c>
    </row>
    <row r="82" ht="20" customHeight="1" spans="1:6">
      <c r="A82" s="112"/>
      <c r="B82" s="113">
        <v>72</v>
      </c>
      <c r="C82" s="114" t="s">
        <v>10920</v>
      </c>
      <c r="D82" s="115" t="str">
        <f t="shared" si="2"/>
        <v>effect add_modifier={modifier= closed_loop days=-1}</v>
      </c>
      <c r="E82" s="116" t="s">
        <v>10921</v>
      </c>
      <c r="F82" s="116" t="s">
        <v>10922</v>
      </c>
    </row>
    <row r="83" ht="20" customHeight="1" spans="1:6">
      <c r="A83" s="112"/>
      <c r="B83" s="113">
        <v>73</v>
      </c>
      <c r="C83" s="114" t="s">
        <v>10923</v>
      </c>
      <c r="D83" s="115" t="str">
        <f t="shared" si="2"/>
        <v>effect add_modifier={modifier= asteroid_thrusters days=-1}</v>
      </c>
      <c r="E83" s="116" t="s">
        <v>8162</v>
      </c>
      <c r="F83" s="116" t="s">
        <v>10924</v>
      </c>
    </row>
    <row r="84" ht="20" customHeight="1" spans="1:6">
      <c r="A84" s="112"/>
      <c r="B84" s="113">
        <v>74</v>
      </c>
      <c r="C84" s="114" t="s">
        <v>10925</v>
      </c>
      <c r="D84" s="115" t="str">
        <f t="shared" si="2"/>
        <v>effect add_modifier={modifier= rage_sage_soldiers days=-1}</v>
      </c>
      <c r="E84" s="116" t="s">
        <v>1849</v>
      </c>
      <c r="F84" s="116" t="s">
        <v>10926</v>
      </c>
    </row>
    <row r="85" ht="20" customHeight="1" spans="1:6">
      <c r="A85" s="112"/>
      <c r="B85" s="113">
        <v>75</v>
      </c>
      <c r="C85" s="114" t="s">
        <v>10927</v>
      </c>
      <c r="D85" s="115" t="str">
        <f t="shared" si="2"/>
        <v>effect add_modifier={modifier= harmonious_crew days=-1}</v>
      </c>
      <c r="E85" s="116" t="s">
        <v>10823</v>
      </c>
      <c r="F85" s="116" t="s">
        <v>10928</v>
      </c>
    </row>
    <row r="86" ht="20" customHeight="1" spans="1:6">
      <c r="A86" s="112"/>
      <c r="B86" s="113">
        <v>76</v>
      </c>
      <c r="C86" s="114" t="s">
        <v>10929</v>
      </c>
      <c r="D86" s="115" t="str">
        <f t="shared" si="2"/>
        <v>effect add_modifier={modifier= low_motivation days=-1}</v>
      </c>
      <c r="E86" s="116" t="s">
        <v>10930</v>
      </c>
      <c r="F86" s="116" t="s">
        <v>10931</v>
      </c>
    </row>
    <row r="87" ht="20" customHeight="1" spans="1:6">
      <c r="A87" s="112"/>
      <c r="B87" s="113">
        <v>77</v>
      </c>
      <c r="C87" s="114" t="s">
        <v>10932</v>
      </c>
      <c r="D87" s="115" t="str">
        <f t="shared" si="2"/>
        <v>effect add_modifier={modifier= ice_trauma_insights_colony days=-1}</v>
      </c>
      <c r="E87" s="116" t="s">
        <v>10933</v>
      </c>
      <c r="F87" s="116" t="s">
        <v>10934</v>
      </c>
    </row>
    <row r="88" ht="20" customHeight="1" spans="1:6">
      <c r="A88" s="112"/>
      <c r="B88" s="113">
        <v>78</v>
      </c>
      <c r="C88" s="114" t="s">
        <v>10935</v>
      </c>
      <c r="D88" s="115" t="str">
        <f t="shared" si="2"/>
        <v>effect add_modifier={modifier= ice_trauma_insights_engineering days=-1}</v>
      </c>
      <c r="E88" s="116" t="s">
        <v>10936</v>
      </c>
      <c r="F88" s="116" t="s">
        <v>10937</v>
      </c>
    </row>
    <row r="89" ht="20" customHeight="1" spans="1:6">
      <c r="A89" s="112"/>
      <c r="B89" s="113">
        <v>79</v>
      </c>
      <c r="C89" s="114" t="s">
        <v>10938</v>
      </c>
      <c r="D89" s="115" t="str">
        <f t="shared" si="2"/>
        <v>effect add_modifier={modifier= ice_trauma_memorialist_unity days=-1}</v>
      </c>
      <c r="E89" s="116" t="s">
        <v>10939</v>
      </c>
      <c r="F89" s="116" t="s">
        <v>10940</v>
      </c>
    </row>
    <row r="90" ht="20" customHeight="1" spans="1:6">
      <c r="A90" s="112"/>
      <c r="B90" s="113">
        <v>80</v>
      </c>
      <c r="C90" s="114" t="s">
        <v>10941</v>
      </c>
      <c r="D90" s="115" t="str">
        <f t="shared" si="2"/>
        <v>effect add_modifier={modifier= protege_onboard days=-1}</v>
      </c>
      <c r="E90" s="116" t="s">
        <v>10942</v>
      </c>
      <c r="F90" s="116" t="s">
        <v>10943</v>
      </c>
    </row>
    <row r="91" ht="20" customHeight="1" spans="1:6">
      <c r="A91" s="112"/>
      <c r="B91" s="113">
        <v>81</v>
      </c>
      <c r="C91" s="114" t="s">
        <v>10944</v>
      </c>
      <c r="D91" s="115" t="str">
        <f t="shared" si="2"/>
        <v>effect add_modifier={modifier= ship_survey_boost days=-1}</v>
      </c>
      <c r="E91" s="116" t="s">
        <v>10945</v>
      </c>
      <c r="F91" s="116" t="s">
        <v>10946</v>
      </c>
    </row>
    <row r="92" ht="20" customHeight="1" spans="1:6">
      <c r="A92" s="112"/>
      <c r="B92" s="113">
        <v>82</v>
      </c>
      <c r="C92" s="114" t="s">
        <v>10947</v>
      </c>
      <c r="D92" s="115" t="str">
        <f t="shared" si="2"/>
        <v>effect add_modifier={modifier= streamlined_ship_design days=-1}</v>
      </c>
      <c r="E92" s="116" t="s">
        <v>10948</v>
      </c>
      <c r="F92" s="116" t="s">
        <v>10949</v>
      </c>
    </row>
    <row r="93" ht="20" customHeight="1" spans="1:6">
      <c r="A93" s="112"/>
      <c r="B93" s="113">
        <v>83</v>
      </c>
      <c r="C93" s="114" t="s">
        <v>10950</v>
      </c>
      <c r="D93" s="115" t="str">
        <f t="shared" si="2"/>
        <v>effect add_modifier={modifier= megastructure_demands_rejected days=-1}</v>
      </c>
      <c r="E93" s="116" t="s">
        <v>10814</v>
      </c>
      <c r="F93" s="116" t="s">
        <v>10951</v>
      </c>
    </row>
    <row r="94" ht="20" customHeight="1" spans="1:6">
      <c r="A94" s="112"/>
      <c r="B94" s="113">
        <v>84</v>
      </c>
      <c r="C94" s="114" t="s">
        <v>10952</v>
      </c>
      <c r="D94" s="115" t="str">
        <f t="shared" si="2"/>
        <v>effect add_modifier={modifier= ms_build_speed_mult days=-1}</v>
      </c>
      <c r="E94" s="116" t="s">
        <v>10953</v>
      </c>
      <c r="F94" s="116" t="s">
        <v>10954</v>
      </c>
    </row>
    <row r="95" ht="20" customHeight="1" spans="1:6">
      <c r="A95" s="112"/>
      <c r="B95" s="113">
        <v>85</v>
      </c>
      <c r="C95" s="114" t="s">
        <v>10955</v>
      </c>
      <c r="D95" s="115" t="str">
        <f t="shared" si="2"/>
        <v>effect add_modifier={modifier= lower_build_speed_mult days=-1}</v>
      </c>
      <c r="E95" s="116" t="s">
        <v>10956</v>
      </c>
      <c r="F95" s="116" t="s">
        <v>10957</v>
      </c>
    </row>
    <row r="96" ht="20" customHeight="1" spans="1:6">
      <c r="A96" s="112"/>
      <c r="B96" s="113">
        <v>86</v>
      </c>
      <c r="C96" s="114" t="s">
        <v>10958</v>
      </c>
      <c r="D96" s="115" t="str">
        <f t="shared" si="2"/>
        <v>effect add_modifier={modifier= ring_world_halted days=-1}</v>
      </c>
      <c r="E96" s="117"/>
      <c r="F96" s="116" t="s">
        <v>10959</v>
      </c>
    </row>
    <row r="97" ht="20" customHeight="1" spans="1:6">
      <c r="A97" s="112"/>
      <c r="B97" s="113">
        <v>87</v>
      </c>
      <c r="C97" s="114" t="s">
        <v>10960</v>
      </c>
      <c r="D97" s="115" t="str">
        <f t="shared" si="2"/>
        <v>effect add_modifier={modifier= unity_reduction_diplomatic_18 days=-1}</v>
      </c>
      <c r="E97" s="116" t="s">
        <v>10961</v>
      </c>
      <c r="F97" s="116" t="s">
        <v>10962</v>
      </c>
    </row>
    <row r="98" ht="20" customHeight="1" spans="1:6">
      <c r="A98" s="112"/>
      <c r="B98" s="113">
        <v>88</v>
      </c>
      <c r="C98" s="114" t="s">
        <v>10963</v>
      </c>
      <c r="D98" s="115" t="str">
        <f t="shared" si="2"/>
        <v>effect add_modifier={modifier= unity_reduction_akx_9541 days=-1}</v>
      </c>
      <c r="E98" s="116" t="s">
        <v>10964</v>
      </c>
      <c r="F98" s="116" t="s">
        <v>10965</v>
      </c>
    </row>
    <row r="99" ht="20" customHeight="1" spans="1:6">
      <c r="A99" s="112"/>
      <c r="B99" s="113">
        <v>89</v>
      </c>
      <c r="C99" s="114" t="s">
        <v>10966</v>
      </c>
      <c r="D99" s="115" t="str">
        <f t="shared" si="2"/>
        <v>effect add_modifier={modifier= unity_reduction_observation_47 days=-1}</v>
      </c>
      <c r="E99" s="116" t="s">
        <v>10961</v>
      </c>
      <c r="F99" s="116" t="s">
        <v>10967</v>
      </c>
    </row>
    <row r="100" ht="20" customHeight="1" spans="1:6">
      <c r="A100" s="112"/>
      <c r="B100" s="113">
        <v>90</v>
      </c>
      <c r="C100" s="114" t="s">
        <v>10968</v>
      </c>
      <c r="D100" s="115" t="str">
        <f t="shared" si="2"/>
        <v>effect add_modifier={modifier= unity_reduction_crisis_2204 days=-1}</v>
      </c>
      <c r="E100" s="116" t="s">
        <v>10961</v>
      </c>
      <c r="F100" s="116" t="s">
        <v>10969</v>
      </c>
    </row>
    <row r="101" ht="20" customHeight="1" spans="1:6">
      <c r="A101" s="112"/>
      <c r="B101" s="113">
        <v>91</v>
      </c>
      <c r="C101" s="114" t="s">
        <v>10970</v>
      </c>
      <c r="D101" s="115" t="str">
        <f t="shared" si="2"/>
        <v>effect add_modifier={modifier= unity_reduction_utopia_30 days=-1}</v>
      </c>
      <c r="E101" s="116" t="s">
        <v>10961</v>
      </c>
      <c r="F101" s="116" t="s">
        <v>10971</v>
      </c>
    </row>
    <row r="102" ht="20" customHeight="1" spans="1:6">
      <c r="A102" s="112"/>
      <c r="B102" s="113">
        <v>92</v>
      </c>
      <c r="C102" s="114" t="s">
        <v>10972</v>
      </c>
      <c r="D102" s="115" t="str">
        <f t="shared" si="2"/>
        <v>effect add_modifier={modifier= unity_increase_utopia_30 days=-1}</v>
      </c>
      <c r="E102" s="116" t="s">
        <v>10921</v>
      </c>
      <c r="F102" s="116" t="s">
        <v>10973</v>
      </c>
    </row>
    <row r="103" ht="20" customHeight="1" spans="1:6">
      <c r="A103" s="112"/>
      <c r="B103" s="113">
        <v>93</v>
      </c>
      <c r="C103" s="114" t="s">
        <v>10974</v>
      </c>
      <c r="D103" s="115" t="str">
        <f t="shared" si="2"/>
        <v>effect add_modifier={modifier= research_utopia_60 days=-1}</v>
      </c>
      <c r="E103" s="116" t="s">
        <v>10975</v>
      </c>
      <c r="F103" s="116" t="s">
        <v>10976</v>
      </c>
    </row>
    <row r="104" ht="20" customHeight="1" spans="1:6">
      <c r="A104" s="112"/>
      <c r="B104" s="113">
        <v>94</v>
      </c>
      <c r="C104" s="114" t="s">
        <v>10977</v>
      </c>
      <c r="D104" s="115" t="str">
        <f t="shared" si="2"/>
        <v>effect add_modifier={modifier= energy_utopia_57 days=-1}</v>
      </c>
      <c r="E104" s="116" t="s">
        <v>10978</v>
      </c>
      <c r="F104" s="116" t="s">
        <v>10979</v>
      </c>
    </row>
    <row r="105" ht="20" customHeight="1" spans="1:6">
      <c r="A105" s="112"/>
      <c r="B105" s="113">
        <v>95</v>
      </c>
      <c r="C105" s="114" t="s">
        <v>10980</v>
      </c>
      <c r="D105" s="115" t="str">
        <f t="shared" si="2"/>
        <v>effect add_modifier={modifier= ageless days=-1}</v>
      </c>
      <c r="E105" s="116" t="s">
        <v>10840</v>
      </c>
      <c r="F105" s="116" t="s">
        <v>10981</v>
      </c>
    </row>
    <row r="106" ht="20" customHeight="1" spans="1:6">
      <c r="A106" s="112"/>
      <c r="B106" s="113">
        <v>96</v>
      </c>
      <c r="C106" s="114" t="s">
        <v>10982</v>
      </c>
      <c r="D106" s="115" t="str">
        <f t="shared" si="2"/>
        <v>effect add_modifier={modifier= colossus_victim days=-1}</v>
      </c>
      <c r="E106" s="116" t="s">
        <v>10983</v>
      </c>
      <c r="F106" s="116" t="s">
        <v>10984</v>
      </c>
    </row>
    <row r="107" ht="40" customHeight="1" spans="1:6">
      <c r="A107" s="112"/>
      <c r="B107" s="113">
        <v>97</v>
      </c>
      <c r="C107" s="114" t="s">
        <v>10985</v>
      </c>
      <c r="D107" s="115" t="str">
        <f t="shared" si="2"/>
        <v>effect add_modifier={modifier= rummy_nebula days=-1}</v>
      </c>
      <c r="E107" s="116" t="s">
        <v>10986</v>
      </c>
      <c r="F107" s="116" t="s">
        <v>10987</v>
      </c>
    </row>
    <row r="108" ht="20" customHeight="1" spans="1:6">
      <c r="A108" s="112"/>
      <c r="B108" s="113">
        <v>98</v>
      </c>
      <c r="C108" s="114" t="s">
        <v>10988</v>
      </c>
      <c r="D108" s="115" t="str">
        <f t="shared" si="2"/>
        <v>effect add_modifier={modifier= harvesting_negative_mass days=-1}</v>
      </c>
      <c r="E108" s="116" t="s">
        <v>10989</v>
      </c>
      <c r="F108" s="116" t="s">
        <v>10990</v>
      </c>
    </row>
    <row r="109" ht="20" customHeight="1" spans="1:6">
      <c r="A109" s="112"/>
      <c r="B109" s="113">
        <v>99</v>
      </c>
      <c r="C109" s="114" t="s">
        <v>10991</v>
      </c>
      <c r="D109" s="115" t="str">
        <f t="shared" si="2"/>
        <v>effect add_modifier={modifier= offloaded_optimization days=-1}</v>
      </c>
      <c r="E109" s="116" t="s">
        <v>10992</v>
      </c>
      <c r="F109" s="116" t="s">
        <v>10993</v>
      </c>
    </row>
    <row r="110" ht="20" customHeight="1" spans="1:6">
      <c r="A110" s="112"/>
      <c r="B110" s="113">
        <v>100</v>
      </c>
      <c r="C110" s="114" t="s">
        <v>10994</v>
      </c>
      <c r="D110" s="115" t="str">
        <f t="shared" si="2"/>
        <v>effect add_modifier={modifier= in_paradise days=-1}</v>
      </c>
      <c r="E110" s="116" t="s">
        <v>1784</v>
      </c>
      <c r="F110" s="116" t="s">
        <v>10995</v>
      </c>
    </row>
    <row r="111" ht="20" customHeight="1" spans="1:6">
      <c r="A111" s="112"/>
      <c r="B111" s="113">
        <v>101</v>
      </c>
      <c r="C111" s="114" t="s">
        <v>10996</v>
      </c>
      <c r="D111" s="115" t="str">
        <f t="shared" si="2"/>
        <v>effect add_modifier={modifier= mega_computer days=-1}</v>
      </c>
      <c r="E111" s="116" t="s">
        <v>10997</v>
      </c>
      <c r="F111" s="116" t="s">
        <v>10998</v>
      </c>
    </row>
    <row r="112" ht="20" customHeight="1" spans="1:6">
      <c r="A112" s="112"/>
      <c r="B112" s="113">
        <v>102</v>
      </c>
      <c r="C112" s="114" t="s">
        <v>10999</v>
      </c>
      <c r="D112" s="115" t="str">
        <f t="shared" si="2"/>
        <v>effect add_modifier={modifier= littering_loitering_liability days=-1}</v>
      </c>
      <c r="E112" s="116" t="s">
        <v>11000</v>
      </c>
      <c r="F112" s="116" t="s">
        <v>11001</v>
      </c>
    </row>
    <row r="113" ht="20" customHeight="1" spans="1:6">
      <c r="A113" s="112"/>
      <c r="B113" s="113">
        <v>103</v>
      </c>
      <c r="C113" s="114" t="s">
        <v>11002</v>
      </c>
      <c r="D113" s="115" t="str">
        <f t="shared" si="2"/>
        <v>effect add_modifier={modifier= a_hitchikers_guide_to_the_galaxy days=-1}</v>
      </c>
      <c r="E113" s="116" t="s">
        <v>11003</v>
      </c>
      <c r="F113" s="116" t="s">
        <v>11004</v>
      </c>
    </row>
    <row r="114" ht="20" customHeight="1" spans="1:6">
      <c r="A114" s="112"/>
      <c r="B114" s="113">
        <v>104</v>
      </c>
      <c r="C114" s="114" t="s">
        <v>11005</v>
      </c>
      <c r="D114" s="115" t="str">
        <f t="shared" si="2"/>
        <v>effect add_modifier={modifier= dessanu_gift days=-1}</v>
      </c>
      <c r="E114" s="116" t="s">
        <v>11006</v>
      </c>
      <c r="F114" s="116" t="s">
        <v>11007</v>
      </c>
    </row>
    <row r="115" ht="20" customHeight="1" spans="1:6">
      <c r="A115" s="112"/>
      <c r="B115" s="113">
        <v>105</v>
      </c>
      <c r="C115" s="114" t="s">
        <v>11008</v>
      </c>
      <c r="D115" s="115" t="str">
        <f t="shared" si="2"/>
        <v>effect add_modifier={modifier= curator_buff_hatchling days=-1}</v>
      </c>
      <c r="E115" s="116" t="s">
        <v>11009</v>
      </c>
      <c r="F115" s="116" t="s">
        <v>11010</v>
      </c>
    </row>
    <row r="116" ht="20" customHeight="1" spans="1:6">
      <c r="A116" s="112"/>
      <c r="B116" s="113">
        <v>106</v>
      </c>
      <c r="C116" s="114" t="s">
        <v>11011</v>
      </c>
      <c r="D116" s="115" t="str">
        <f t="shared" si="2"/>
        <v>effect add_modifier={modifier= mineral_mapping days=-1}</v>
      </c>
      <c r="E116" s="116" t="s">
        <v>11012</v>
      </c>
      <c r="F116" s="116" t="s">
        <v>11013</v>
      </c>
    </row>
    <row r="117" ht="20" customHeight="1" spans="1:6">
      <c r="A117" s="112"/>
      <c r="B117" s="113">
        <v>107</v>
      </c>
      <c r="C117" s="114" t="s">
        <v>11014</v>
      </c>
      <c r="D117" s="115" t="str">
        <f t="shared" si="2"/>
        <v>effect add_modifier={modifier= disregard_for_alien_life days=-1}</v>
      </c>
      <c r="E117" s="116" t="s">
        <v>1734</v>
      </c>
      <c r="F117" s="116" t="s">
        <v>11015</v>
      </c>
    </row>
    <row r="118" ht="20" customHeight="1" spans="1:6">
      <c r="A118" s="112"/>
      <c r="B118" s="113">
        <v>108</v>
      </c>
      <c r="C118" s="114" t="s">
        <v>11016</v>
      </c>
      <c r="D118" s="115" t="str">
        <f t="shared" si="2"/>
        <v>effect add_modifier={modifier= gray_scattered days=-1}</v>
      </c>
      <c r="E118" s="117"/>
      <c r="F118" s="116" t="s">
        <v>11017</v>
      </c>
    </row>
    <row r="119" ht="20" customHeight="1" spans="1:6">
      <c r="A119" s="112"/>
      <c r="B119" s="113">
        <v>109</v>
      </c>
      <c r="C119" s="114" t="s">
        <v>11018</v>
      </c>
      <c r="D119" s="115" t="str">
        <f t="shared" si="2"/>
        <v>effect add_modifier={modifier= consecrated_worlds_mourning days=-1}</v>
      </c>
      <c r="E119" s="116" t="s">
        <v>11019</v>
      </c>
      <c r="F119" s="116" t="s">
        <v>11020</v>
      </c>
    </row>
    <row r="120" ht="20" customHeight="1" spans="1:6">
      <c r="A120" s="112"/>
      <c r="B120" s="113">
        <v>110</v>
      </c>
      <c r="C120" s="114" t="s">
        <v>11021</v>
      </c>
      <c r="D120" s="115" t="str">
        <f t="shared" si="2"/>
        <v>effect add_modifier={modifier= faction_loan_taken days=-1}</v>
      </c>
      <c r="E120" s="116" t="s">
        <v>11022</v>
      </c>
      <c r="F120" s="116" t="s">
        <v>11023</v>
      </c>
    </row>
    <row r="121" ht="20" customHeight="1" spans="1:6">
      <c r="A121" s="112"/>
      <c r="B121" s="113">
        <v>111</v>
      </c>
      <c r="C121" s="114" t="s">
        <v>11024</v>
      </c>
      <c r="D121" s="115" t="str">
        <f t="shared" si="2"/>
        <v>effect add_modifier={modifier= country_defaulted days=-1}</v>
      </c>
      <c r="E121" s="116" t="s">
        <v>11025</v>
      </c>
      <c r="F121" s="116" t="s">
        <v>11026</v>
      </c>
    </row>
    <row r="122" ht="20" customHeight="1" spans="1:6">
      <c r="A122" s="112"/>
      <c r="B122" s="113">
        <v>112</v>
      </c>
      <c r="C122" s="114" t="s">
        <v>11027</v>
      </c>
      <c r="D122" s="115" t="str">
        <f t="shared" si="2"/>
        <v>effect add_modifier={modifier= consumer_goods_rationing days=-1}</v>
      </c>
      <c r="E122" s="116" t="s">
        <v>11028</v>
      </c>
      <c r="F122" s="116" t="s">
        <v>11029</v>
      </c>
    </row>
    <row r="123" ht="20" customHeight="1" spans="1:6">
      <c r="A123" s="112"/>
      <c r="B123" s="113">
        <v>113</v>
      </c>
      <c r="C123" s="114" t="s">
        <v>11030</v>
      </c>
      <c r="D123" s="115" t="str">
        <f t="shared" si="2"/>
        <v>effect add_modifier={modifier= chosen_of_zarqlan days=-1}</v>
      </c>
      <c r="E123" s="116" t="s">
        <v>11031</v>
      </c>
      <c r="F123" s="116" t="s">
        <v>11032</v>
      </c>
    </row>
    <row r="124" ht="20" customHeight="1" spans="1:6">
      <c r="A124" s="112"/>
      <c r="B124" s="113">
        <v>114</v>
      </c>
      <c r="C124" s="114" t="s">
        <v>11033</v>
      </c>
      <c r="D124" s="115" t="str">
        <f t="shared" si="2"/>
        <v>effect add_modifier={modifier= polaris_biology_modifier days=-1}</v>
      </c>
      <c r="E124" s="116" t="s">
        <v>11034</v>
      </c>
      <c r="F124" s="116" t="s">
        <v>11035</v>
      </c>
    </row>
    <row r="125" ht="20" customHeight="1" spans="1:6">
      <c r="A125" s="112"/>
      <c r="B125" s="113">
        <v>115</v>
      </c>
      <c r="C125" s="114" t="s">
        <v>11036</v>
      </c>
      <c r="D125" s="115" t="str">
        <f t="shared" si="2"/>
        <v>effect add_modifier={modifier= polaris_habitability_modifier days=-1}</v>
      </c>
      <c r="E125" s="116" t="s">
        <v>2026</v>
      </c>
      <c r="F125" s="116" t="s">
        <v>11037</v>
      </c>
    </row>
    <row r="126" ht="20" customHeight="1" spans="1:6">
      <c r="A126" s="112"/>
      <c r="B126" s="113">
        <v>116</v>
      </c>
      <c r="C126" s="114" t="s">
        <v>7966</v>
      </c>
      <c r="D126" s="115" t="str">
        <f t="shared" si="2"/>
        <v>effect add_modifier={modifier= mask_of_transformation days=-1}</v>
      </c>
      <c r="E126" s="116" t="s">
        <v>11038</v>
      </c>
      <c r="F126" s="116" t="s">
        <v>11039</v>
      </c>
    </row>
    <row r="127" ht="20" customHeight="1" spans="1:6">
      <c r="A127" s="112"/>
      <c r="B127" s="113">
        <v>117</v>
      </c>
      <c r="C127" s="114" t="s">
        <v>11040</v>
      </c>
      <c r="D127" s="115" t="str">
        <f t="shared" si="2"/>
        <v>effect add_modifier={modifier= colonial_spirit_mod days=-1}</v>
      </c>
      <c r="E127" s="116" t="s">
        <v>11041</v>
      </c>
      <c r="F127" s="116" t="s">
        <v>11042</v>
      </c>
    </row>
    <row r="128" ht="20" customHeight="1" spans="1:6">
      <c r="A128" s="112"/>
      <c r="B128" s="113">
        <v>118</v>
      </c>
      <c r="C128" s="114" t="s">
        <v>11043</v>
      </c>
      <c r="D128" s="115" t="str">
        <f t="shared" si="2"/>
        <v>effect add_modifier={modifier= colonial_spirit_gestalt_mod days=-1}</v>
      </c>
      <c r="E128" s="116" t="s">
        <v>11044</v>
      </c>
      <c r="F128" s="116" t="s">
        <v>11045</v>
      </c>
    </row>
    <row r="129" ht="20" customHeight="1" spans="1:6">
      <c r="A129" s="112"/>
      <c r="B129" s="113">
        <v>119</v>
      </c>
      <c r="C129" s="114" t="s">
        <v>11046</v>
      </c>
      <c r="D129" s="115" t="str">
        <f t="shared" si="2"/>
        <v>effect add_modifier={modifier= gift_from_mysterious_benefactors days=-1}</v>
      </c>
      <c r="E129" s="116" t="s">
        <v>11047</v>
      </c>
      <c r="F129" s="116" t="s">
        <v>11048</v>
      </c>
    </row>
    <row r="130" ht="20" customHeight="1" spans="1:6">
      <c r="A130" s="112"/>
      <c r="B130" s="113">
        <v>120</v>
      </c>
      <c r="C130" s="114" t="s">
        <v>11049</v>
      </c>
      <c r="D130" s="115" t="str">
        <f t="shared" si="2"/>
        <v>effect add_modifier={modifier= supremacy_reaffirmed_by_gift days=-1}</v>
      </c>
      <c r="E130" s="116" t="s">
        <v>11050</v>
      </c>
      <c r="F130" s="116" t="s">
        <v>11051</v>
      </c>
    </row>
    <row r="131" ht="20" customHeight="1" spans="1:6">
      <c r="A131" s="112"/>
      <c r="B131" s="113">
        <v>121</v>
      </c>
      <c r="C131" s="114" t="s">
        <v>11052</v>
      </c>
      <c r="D131" s="115" t="str">
        <f t="shared" si="2"/>
        <v>effect add_modifier={modifier=  manifesti_uslurp_mod days=-1}</v>
      </c>
      <c r="E131" s="116" t="s">
        <v>1784</v>
      </c>
      <c r="F131" s="116" t="s">
        <v>11053</v>
      </c>
    </row>
    <row r="132" ht="20" customHeight="1" spans="1:6">
      <c r="A132" s="112"/>
      <c r="B132" s="113">
        <v>122</v>
      </c>
      <c r="C132" s="114" t="s">
        <v>11054</v>
      </c>
      <c r="D132" s="115" t="str">
        <f t="shared" si="2"/>
        <v>effect add_modifier={modifier= manifesti_reflections_mod days=-1}</v>
      </c>
      <c r="E132" s="116" t="s">
        <v>11055</v>
      </c>
      <c r="F132" s="116" t="s">
        <v>11056</v>
      </c>
    </row>
    <row r="133" ht="20" customHeight="1" spans="1:6">
      <c r="A133" s="112"/>
      <c r="B133" s="113">
        <v>123</v>
      </c>
      <c r="C133" s="114" t="s">
        <v>11057</v>
      </c>
      <c r="D133" s="115" t="str">
        <f t="shared" si="2"/>
        <v>effect add_modifier={modifier= beholden_to_special_interests days=-1}</v>
      </c>
      <c r="E133" s="116" t="s">
        <v>11058</v>
      </c>
      <c r="F133" s="116" t="s">
        <v>11059</v>
      </c>
    </row>
    <row r="134" ht="20" customHeight="1" spans="1:6">
      <c r="A134" s="112"/>
      <c r="B134" s="113">
        <v>124</v>
      </c>
      <c r="C134" s="114" t="s">
        <v>11060</v>
      </c>
      <c r="D134" s="115" t="str">
        <f t="shared" si="2"/>
        <v>effect add_modifier={modifier= faction_upset days=-1}</v>
      </c>
      <c r="E134" s="116" t="s">
        <v>11061</v>
      </c>
      <c r="F134" s="116" t="s">
        <v>11062</v>
      </c>
    </row>
    <row r="135" ht="20" customHeight="1" spans="1:6">
      <c r="A135" s="112"/>
      <c r="B135" s="113">
        <v>125</v>
      </c>
      <c r="C135" s="114" t="s">
        <v>11063</v>
      </c>
      <c r="D135" s="115" t="str">
        <f t="shared" si="2"/>
        <v>effect add_modifier={modifier= inadvertent_jailer days=-1}</v>
      </c>
      <c r="E135" s="116" t="s">
        <v>11064</v>
      </c>
      <c r="F135" s="116" t="s">
        <v>11065</v>
      </c>
    </row>
    <row r="136" ht="20" customHeight="1" spans="1:6">
      <c r="A136" s="112"/>
      <c r="B136" s="113">
        <v>126</v>
      </c>
      <c r="C136" s="114" t="s">
        <v>11066</v>
      </c>
      <c r="D136" s="115" t="str">
        <f t="shared" si="2"/>
        <v>effect add_modifier={modifier= angered_solarpunk days=-1}</v>
      </c>
      <c r="E136" s="116" t="s">
        <v>11067</v>
      </c>
      <c r="F136" s="116" t="s">
        <v>11068</v>
      </c>
    </row>
    <row r="137" ht="20" customHeight="1" spans="1:6">
      <c r="A137" s="112"/>
      <c r="B137" s="113">
        <v>127</v>
      </c>
      <c r="C137" s="114" t="s">
        <v>11069</v>
      </c>
      <c r="D137" s="115" t="str">
        <f t="shared" si="2"/>
        <v>effect add_modifier={modifier= spynetwork_hive_mimicry days=-1}</v>
      </c>
      <c r="E137" s="116" t="s">
        <v>11070</v>
      </c>
      <c r="F137" s="116" t="s">
        <v>11071</v>
      </c>
    </row>
    <row r="138" ht="20" customHeight="1" spans="1:6">
      <c r="A138" s="112"/>
      <c r="B138" s="113">
        <v>128</v>
      </c>
      <c r="C138" s="114" t="s">
        <v>11072</v>
      </c>
      <c r="D138" s="115" t="str">
        <f t="shared" si="2"/>
        <v>effect add_modifier={modifier= espionage_hive_mimicry days=-1}</v>
      </c>
      <c r="E138" s="116" t="s">
        <v>11073</v>
      </c>
      <c r="F138" s="116" t="s">
        <v>11074</v>
      </c>
    </row>
    <row r="139" ht="20" customHeight="1" spans="1:6">
      <c r="A139" s="112"/>
      <c r="B139" s="113">
        <v>129</v>
      </c>
      <c r="C139" s="114" t="s">
        <v>11075</v>
      </c>
      <c r="D139" s="115" t="str">
        <f>_xlfn.CONCAT($C$3," ",F139," ","days=",$E$3,"}")</f>
        <v>effect add_modifier={modifier= letters_of_the_manifold days=-1}</v>
      </c>
      <c r="E139" s="116" t="s">
        <v>11076</v>
      </c>
      <c r="F139" s="116" t="s">
        <v>11077</v>
      </c>
    </row>
    <row r="140" ht="20" customHeight="1" spans="1:6">
      <c r="A140" s="112"/>
      <c r="B140" s="113">
        <v>130</v>
      </c>
      <c r="C140" s="114" t="s">
        <v>11078</v>
      </c>
      <c r="D140" s="115" t="str">
        <f>_xlfn.CONCAT($C$3," ",F140," ","days=",$E$3,"}")</f>
        <v>effect add_modifier={modifier= storm_trap_insight_modifier days=-1}</v>
      </c>
      <c r="E140" s="116" t="s">
        <v>11079</v>
      </c>
      <c r="F140" s="116" t="s">
        <v>11080</v>
      </c>
    </row>
    <row r="141" ht="20" customHeight="1" spans="1:6">
      <c r="A141" s="112"/>
      <c r="B141" s="113">
        <v>131</v>
      </c>
      <c r="C141" s="114" t="s">
        <v>11081</v>
      </c>
      <c r="D141" s="115" t="str">
        <f>_xlfn.CONCAT($C$3," ",F141," ","days=",$E$3,"}")</f>
        <v>effect add_modifier={modifier= space_fauna_armor days=-1}</v>
      </c>
      <c r="E141" s="116" t="s">
        <v>11082</v>
      </c>
      <c r="F141" s="116" t="s">
        <v>11083</v>
      </c>
    </row>
    <row r="142" ht="20" customHeight="1" spans="1:6">
      <c r="A142" s="112"/>
      <c r="B142" s="113">
        <v>132</v>
      </c>
      <c r="C142" s="114" t="s">
        <v>11084</v>
      </c>
      <c r="D142" s="115" t="str">
        <f>_xlfn.CONCAT($C$3," ",F142," ","days=",$E$3,"}")</f>
        <v>effect add_modifier={modifier= production_surge_modifier days=-1}</v>
      </c>
      <c r="E142" s="116" t="s">
        <v>11085</v>
      </c>
      <c r="F142" s="116" t="s">
        <v>11086</v>
      </c>
    </row>
    <row r="143" ht="20" customHeight="1" spans="1:6">
      <c r="A143" s="112"/>
      <c r="B143" s="113">
        <v>133</v>
      </c>
      <c r="C143" s="114" t="s">
        <v>11087</v>
      </c>
      <c r="D143" s="115" t="str">
        <f>_xlfn.CONCAT($C$3," ",F143," ","days=",$E$3,"}")</f>
        <v>effect add_modifier={modifier= public_distrust_modifier days=-1}</v>
      </c>
      <c r="E143" s="116" t="s">
        <v>1734</v>
      </c>
      <c r="F143" s="116" t="s">
        <v>11088</v>
      </c>
    </row>
    <row r="144" ht="20" customHeight="1" spans="1:6">
      <c r="A144" s="112"/>
      <c r="B144" s="113">
        <v>134</v>
      </c>
      <c r="C144" s="114" t="s">
        <v>11089</v>
      </c>
      <c r="D144" s="115" t="str">
        <f>_xlfn.CONCAT($C$3," ",F144," ","days=",$E$3,"}")</f>
        <v>effect add_modifier={modifier= test_subject_unwilling_modifier days=-1}</v>
      </c>
      <c r="E144" s="116" t="s">
        <v>11090</v>
      </c>
      <c r="F144" s="116" t="s">
        <v>11091</v>
      </c>
    </row>
    <row r="145" ht="20" customHeight="1" spans="1:6">
      <c r="A145" s="112"/>
      <c r="B145" s="113">
        <v>135</v>
      </c>
      <c r="C145" s="114" t="s">
        <v>11089</v>
      </c>
      <c r="D145" s="115" t="str">
        <f>_xlfn.CONCAT($C$3," ",F145," ","days=",$E$3,"}")</f>
        <v>effect add_modifier={modifier= test_subject_volunteer_modifier days=-1}</v>
      </c>
      <c r="E145" s="116" t="s">
        <v>11092</v>
      </c>
      <c r="F145" s="116" t="s">
        <v>11093</v>
      </c>
    </row>
    <row r="146" ht="20" customHeight="1" spans="1:6">
      <c r="A146" s="112"/>
      <c r="B146" s="113">
        <v>136</v>
      </c>
      <c r="C146" s="114" t="s">
        <v>11089</v>
      </c>
      <c r="D146" s="115" t="str">
        <f>_xlfn.CONCAT($C$3," ",F146," ","days=",$E$3,"}")</f>
        <v>effect add_modifier={modifier= test_subject_gestalt_modifier days=-1}</v>
      </c>
      <c r="E146" s="116" t="s">
        <v>11094</v>
      </c>
      <c r="F146" s="116" t="s">
        <v>11095</v>
      </c>
    </row>
    <row r="147" ht="20" customHeight="1" spans="1:6">
      <c r="A147" s="112"/>
      <c r="B147" s="113">
        <v>137</v>
      </c>
      <c r="C147" s="114" t="s">
        <v>11096</v>
      </c>
      <c r="D147" s="115" t="str">
        <f>_xlfn.CONCAT($C$3," ",F147," ","days=",$E$3,"}")</f>
        <v>effect add_modifier={modifier= hide_presence_starbase_modifier days=-1}</v>
      </c>
      <c r="E147" s="116" t="s">
        <v>11097</v>
      </c>
      <c r="F147" s="116" t="s">
        <v>11098</v>
      </c>
    </row>
    <row r="148" ht="20" customHeight="1" spans="1:6">
      <c r="A148" s="118" t="s">
        <v>11099</v>
      </c>
      <c r="B148" s="119">
        <v>1</v>
      </c>
      <c r="C148" s="120" t="s">
        <v>11100</v>
      </c>
      <c r="D148" s="121" t="str">
        <f>_xlfn.CONCAT($C$3," ",F148," ","days=",$E$3,"}")</f>
        <v>effect add_modifier={modifier= modern_trench_war days=-1}</v>
      </c>
      <c r="E148" s="122" t="s">
        <v>11101</v>
      </c>
      <c r="F148" s="122" t="s">
        <v>11102</v>
      </c>
    </row>
    <row r="149" ht="20" customHeight="1" spans="1:6">
      <c r="A149" s="123"/>
      <c r="B149" s="119">
        <v>2</v>
      </c>
      <c r="C149" s="120" t="s">
        <v>11103</v>
      </c>
      <c r="D149" s="121" t="str">
        <f>_xlfn.CONCAT($C$3," ",F149," ","days=",$E$3,"}")</f>
        <v>effect add_modifier={modifier= forced_mindfulness days=-1}</v>
      </c>
      <c r="E149" s="122" t="s">
        <v>10878</v>
      </c>
      <c r="F149" s="122" t="s">
        <v>11104</v>
      </c>
    </row>
    <row r="150" ht="20" customHeight="1" spans="1:6">
      <c r="A150" s="123"/>
      <c r="B150" s="119">
        <v>3</v>
      </c>
      <c r="C150" s="120" t="s">
        <v>11105</v>
      </c>
      <c r="D150" s="121" t="str">
        <f>_xlfn.CONCAT($C$3," ",F150," ","days=",$E$3,"}")</f>
        <v>effect add_modifier={modifier= debug_subroutine days=-1}</v>
      </c>
      <c r="E150" s="122" t="s">
        <v>10878</v>
      </c>
      <c r="F150" s="122" t="s">
        <v>11106</v>
      </c>
    </row>
    <row r="151" ht="20" customHeight="1" spans="1:6">
      <c r="A151" s="123"/>
      <c r="B151" s="119">
        <v>4</v>
      </c>
      <c r="C151" s="120" t="s">
        <v>11107</v>
      </c>
      <c r="D151" s="121" t="str">
        <f>_xlfn.CONCAT($C$3," ",F151," ","days=",$E$3,"}")</f>
        <v>effect add_modifier={modifier= glory_to_the_many days=-1}</v>
      </c>
      <c r="E151" s="122" t="s">
        <v>10878</v>
      </c>
      <c r="F151" s="122" t="s">
        <v>11108</v>
      </c>
    </row>
    <row r="152" ht="20" customHeight="1" spans="1:6">
      <c r="A152" s="123"/>
      <c r="B152" s="119">
        <v>5</v>
      </c>
      <c r="C152" s="120" t="s">
        <v>11109</v>
      </c>
      <c r="D152" s="121" t="str">
        <f>_xlfn.CONCAT($C$3," ",F152," ","days=",$E$3,"}")</f>
        <v>effect add_modifier={modifier= anthem_of_aurora days=-1}</v>
      </c>
      <c r="E152" s="122" t="s">
        <v>11110</v>
      </c>
      <c r="F152" s="122" t="s">
        <v>11111</v>
      </c>
    </row>
    <row r="153" ht="20" customHeight="1" spans="1:6">
      <c r="A153" s="123"/>
      <c r="B153" s="119">
        <v>6</v>
      </c>
      <c r="C153" s="120" t="s">
        <v>11112</v>
      </c>
      <c r="D153" s="121" t="str">
        <f>_xlfn.CONCAT($C$3," ",F153," ","days=",$E$3,"}")</f>
        <v>effect add_modifier={modifier= rudari_death_laser days=-1}</v>
      </c>
      <c r="E153" s="122" t="s">
        <v>11113</v>
      </c>
      <c r="F153" s="122" t="s">
        <v>11114</v>
      </c>
    </row>
    <row r="154" ht="20" customHeight="1" spans="1:6">
      <c r="A154" s="123"/>
      <c r="B154" s="119">
        <v>7</v>
      </c>
      <c r="C154" s="120" t="s">
        <v>11115</v>
      </c>
      <c r="D154" s="121" t="str">
        <f>_xlfn.CONCAT($C$3," ",F154," ","days=",$E$3,"}")</f>
        <v>effect add_modifier={modifier= killer_librarian_organism days=-1}</v>
      </c>
      <c r="E154" s="122" t="s">
        <v>11116</v>
      </c>
      <c r="F154" s="122" t="s">
        <v>11117</v>
      </c>
    </row>
    <row r="155" ht="20" customHeight="1" spans="1:6">
      <c r="A155" s="123"/>
      <c r="B155" s="119">
        <v>8</v>
      </c>
      <c r="C155" s="120" t="s">
        <v>11118</v>
      </c>
      <c r="D155" s="121" t="str">
        <f>_xlfn.CONCAT($C$3," ",F155," ","days=",$E$3,"}")</f>
        <v>effect add_modifier={modifier= lost_moment_memento days=-1}</v>
      </c>
      <c r="E155" s="122" t="s">
        <v>10756</v>
      </c>
      <c r="F155" s="122" t="s">
        <v>11119</v>
      </c>
    </row>
    <row r="156" ht="20" customHeight="1" spans="1:6">
      <c r="A156" s="123"/>
      <c r="B156" s="119">
        <v>9</v>
      </c>
      <c r="C156" s="120" t="s">
        <v>11120</v>
      </c>
      <c r="D156" s="121" t="str">
        <f>_xlfn.CONCAT($C$3," ",F156," ","days=",$E$3,"}")</f>
        <v>effect add_modifier={modifier= shallarian_terraforming_knowledge days=-1}</v>
      </c>
      <c r="E156" s="122" t="s">
        <v>11121</v>
      </c>
      <c r="F156" s="122" t="s">
        <v>11122</v>
      </c>
    </row>
    <row r="157" ht="20" customHeight="1" spans="1:6">
      <c r="A157" s="123"/>
      <c r="B157" s="119">
        <v>10</v>
      </c>
      <c r="C157" s="120" t="s">
        <v>11123</v>
      </c>
      <c r="D157" s="121" t="str">
        <f>_xlfn.CONCAT($C$3," ",F157," ","days=",$E$3,"}")</f>
        <v>effect add_modifier={modifier= peeyeps_legacy days=-1}</v>
      </c>
      <c r="E157" s="122" t="s">
        <v>11124</v>
      </c>
      <c r="F157" s="122" t="s">
        <v>11125</v>
      </c>
    </row>
    <row r="158" ht="20" customHeight="1" spans="1:6">
      <c r="A158" s="123"/>
      <c r="B158" s="119">
        <v>11</v>
      </c>
      <c r="C158" s="120" t="s">
        <v>11126</v>
      </c>
      <c r="D158" s="121" t="str">
        <f>_xlfn.CONCAT($C$3," ",F158," ","days=",$E$3,"}")</f>
        <v>effect add_modifier={modifier= eldritch_horror_mod days=-1}</v>
      </c>
      <c r="E158" s="122" t="s">
        <v>11127</v>
      </c>
      <c r="F158" s="122" t="s">
        <v>11128</v>
      </c>
    </row>
    <row r="159" ht="20" customHeight="1" spans="1:6">
      <c r="A159" s="123"/>
      <c r="B159" s="119">
        <v>12</v>
      </c>
      <c r="C159" s="120" t="s">
        <v>11129</v>
      </c>
      <c r="D159" s="121" t="str">
        <f>_xlfn.CONCAT($C$3," ",F159," ","days=",$E$3,"}")</f>
        <v>effect add_modifier={modifier= larionessi_resurgence_modifier days=-1}</v>
      </c>
      <c r="E159" s="122" t="s">
        <v>11130</v>
      </c>
      <c r="F159" s="122" t="s">
        <v>11131</v>
      </c>
    </row>
    <row r="160" ht="20" customHeight="1" spans="1:6">
      <c r="A160" s="124" t="s">
        <v>10091</v>
      </c>
      <c r="B160" s="125">
        <v>1</v>
      </c>
      <c r="C160" s="126" t="s">
        <v>11132</v>
      </c>
      <c r="D160" s="127" t="str">
        <f>_xlfn.CONCAT($C$3," ",F160," ","days=",$E$3,"}")</f>
        <v>effect add_modifier={modifier= gain_physics_insight_modifier days=-1}</v>
      </c>
      <c r="E160" s="128" t="s">
        <v>11133</v>
      </c>
      <c r="F160" s="128" t="s">
        <v>11134</v>
      </c>
    </row>
    <row r="161" ht="20" customHeight="1" spans="1:6">
      <c r="A161" s="129"/>
      <c r="B161" s="125">
        <v>2</v>
      </c>
      <c r="C161" s="126" t="s">
        <v>11135</v>
      </c>
      <c r="D161" s="127" t="str">
        <f>_xlfn.CONCAT($C$3," ",F161," ","days=",$E$3,"}")</f>
        <v>effect add_modifier={modifier= astral_boost_modifier days=-1}</v>
      </c>
      <c r="E161" s="128" t="s">
        <v>11136</v>
      </c>
      <c r="F161" s="128" t="s">
        <v>11137</v>
      </c>
    </row>
    <row r="162" ht="20" customHeight="1" spans="1:6">
      <c r="A162" s="129"/>
      <c r="B162" s="125">
        <v>3</v>
      </c>
      <c r="C162" s="126" t="s">
        <v>11138</v>
      </c>
      <c r="D162" s="127" t="str">
        <f>_xlfn.CONCAT($C$3," ",F162," ","days=",$E$3,"}")</f>
        <v>effect add_modifier={modifier= quantum_catapult_insight_2_modifier days=-1}</v>
      </c>
      <c r="E162" s="128" t="s">
        <v>11139</v>
      </c>
      <c r="F162" s="128" t="s">
        <v>11140</v>
      </c>
    </row>
    <row r="163" ht="20" customHeight="1" spans="1:6">
      <c r="A163" s="129"/>
      <c r="B163" s="125">
        <v>4</v>
      </c>
      <c r="C163" s="126" t="s">
        <v>11141</v>
      </c>
      <c r="D163" s="127" t="str">
        <f>_xlfn.CONCAT($C$3," ",F163," ","days=",$E$3,"}")</f>
        <v>effect add_modifier={modifier= vortex_fuel_modifier days=-1}</v>
      </c>
      <c r="E163" s="128" t="s">
        <v>11142</v>
      </c>
      <c r="F163" s="128" t="s">
        <v>11143</v>
      </c>
    </row>
    <row r="164" ht="20" customHeight="1" spans="1:6">
      <c r="A164" s="129"/>
      <c r="B164" s="125">
        <v>5</v>
      </c>
      <c r="C164" s="126" t="s">
        <v>11144</v>
      </c>
      <c r="D164" s="127" t="str">
        <f>_xlfn.CONCAT($C$3," ",F164," ","days=",$E$3,"}")</f>
        <v>effect add_modifier={modifier= procedural_space_modifier days=-1}</v>
      </c>
      <c r="E164" s="128" t="s">
        <v>11145</v>
      </c>
      <c r="F164" s="128" t="s">
        <v>11146</v>
      </c>
    </row>
    <row r="165" ht="20" customHeight="1" spans="1:6">
      <c r="A165" s="129"/>
      <c r="B165" s="125">
        <v>6</v>
      </c>
      <c r="C165" s="126" t="s">
        <v>11147</v>
      </c>
      <c r="D165" s="127" t="str">
        <f>_xlfn.CONCAT($C$3," ",F165," ","days=",$E$3,"}")</f>
        <v>effect add_modifier={modifier= whiteout_gift_modifier days=-1}</v>
      </c>
      <c r="E165" s="128" t="s">
        <v>11133</v>
      </c>
      <c r="F165" s="128" t="s">
        <v>11148</v>
      </c>
    </row>
    <row r="166" ht="20" customHeight="1" spans="1:6">
      <c r="A166" s="129"/>
      <c r="B166" s="125">
        <v>7</v>
      </c>
      <c r="C166" s="126" t="s">
        <v>11149</v>
      </c>
      <c r="D166" s="127" t="str">
        <f>_xlfn.CONCAT($C$3," ",F166," ","days=",$E$3,"}")</f>
        <v>effect add_modifier={modifier= lonely_planet_propulsion_modifier days=-1}</v>
      </c>
      <c r="E166" s="128" t="s">
        <v>11150</v>
      </c>
      <c r="F166" s="128" t="s">
        <v>11151</v>
      </c>
    </row>
    <row r="167" ht="20" customHeight="1" spans="1:6">
      <c r="A167" s="129"/>
      <c r="B167" s="125">
        <v>8</v>
      </c>
      <c r="C167" s="126" t="s">
        <v>11152</v>
      </c>
      <c r="D167" s="127" t="str">
        <f>_xlfn.CONCAT($C$3," ",F167," ","days=",$E$3,"}")</f>
        <v>effect add_modifier={modifier= microverse_knownledge_modifier days=-1}</v>
      </c>
      <c r="E167" s="128" t="s">
        <v>11153</v>
      </c>
      <c r="F167" s="128" t="s">
        <v>11154</v>
      </c>
    </row>
    <row r="168" ht="20" customHeight="1" spans="1:6">
      <c r="A168" s="129"/>
      <c r="B168" s="125">
        <v>9</v>
      </c>
      <c r="C168" s="126" t="s">
        <v>11155</v>
      </c>
      <c r="D168" s="127" t="str">
        <f>_xlfn.CONCAT($C$3," ",F168," ","days=",$E$3,"}")</f>
        <v>effect add_modifier={modifier= fractured_ambassadors_modifier days=-1}</v>
      </c>
      <c r="E168" s="128" t="s">
        <v>11156</v>
      </c>
      <c r="F168" s="128" t="s">
        <v>11157</v>
      </c>
    </row>
    <row r="169" ht="20" customHeight="1" spans="1:6">
      <c r="A169" s="129"/>
      <c r="B169" s="125">
        <v>10</v>
      </c>
      <c r="C169" s="126" t="s">
        <v>11158</v>
      </c>
      <c r="D169" s="127" t="str">
        <f>_xlfn.CONCAT($C$3," ",F169," ","days=",$E$3,"}")</f>
        <v>effect add_modifier={modifier= station_friendship_modifier days=-1}</v>
      </c>
      <c r="E169" s="128" t="s">
        <v>10724</v>
      </c>
      <c r="F169" s="128" t="s">
        <v>11159</v>
      </c>
    </row>
    <row r="170" ht="20" customHeight="1" spans="1:6">
      <c r="A170" s="129"/>
      <c r="B170" s="125">
        <v>11</v>
      </c>
      <c r="C170" s="126" t="s">
        <v>11160</v>
      </c>
      <c r="D170" s="127" t="str">
        <f>_xlfn.CONCAT($C$3," ",F170," ","days=",$E$3,"}")</f>
        <v>effect add_modifier={modifier= rift_samples_biology_modifier days=-1}</v>
      </c>
      <c r="E170" s="128" t="s">
        <v>11034</v>
      </c>
      <c r="F170" s="128" t="s">
        <v>11161</v>
      </c>
    </row>
    <row r="171" ht="20" customHeight="1" spans="1:6">
      <c r="A171" s="129"/>
      <c r="B171" s="125">
        <v>12</v>
      </c>
      <c r="C171" s="126" t="s">
        <v>11162</v>
      </c>
      <c r="D171" s="127" t="str">
        <f>_xlfn.CONCAT($C$3," ",F171," ","days=",$E$3,"}")</f>
        <v>effect add_modifier={modifier= restoring_the_balance_modifier days=-1}</v>
      </c>
      <c r="E171" s="128" t="s">
        <v>11142</v>
      </c>
      <c r="F171" s="128" t="s">
        <v>11163</v>
      </c>
    </row>
    <row r="172" ht="20" customHeight="1" spans="1:6">
      <c r="A172" s="129"/>
      <c r="B172" s="125">
        <v>13</v>
      </c>
      <c r="C172" s="126" t="s">
        <v>11164</v>
      </c>
      <c r="D172" s="127" t="str">
        <f>_xlfn.CONCAT($C$3," ",F172," ","days=",$E$3,"}")</f>
        <v>effect add_modifier={modifier= genesis_insight_modifier days=-1}</v>
      </c>
      <c r="E172" s="128" t="s">
        <v>11165</v>
      </c>
      <c r="F172" s="128" t="s">
        <v>11166</v>
      </c>
    </row>
    <row r="173" ht="20" customHeight="1" spans="1:6">
      <c r="A173" s="129"/>
      <c r="B173" s="125">
        <v>14</v>
      </c>
      <c r="C173" s="126" t="s">
        <v>3702</v>
      </c>
      <c r="D173" s="127" t="str">
        <f>_xlfn.CONCAT($C$3," ",F173," ","days=",$E$3,"}")</f>
        <v>effect add_modifier={modifier= foreign_consciousness_modifier days=-1}</v>
      </c>
      <c r="E173" s="128" t="s">
        <v>11167</v>
      </c>
      <c r="F173" s="128" t="s">
        <v>11168</v>
      </c>
    </row>
    <row r="174" ht="20" customHeight="1" spans="1:6">
      <c r="A174" s="129"/>
      <c r="B174" s="125">
        <v>15</v>
      </c>
      <c r="C174" s="126" t="s">
        <v>11169</v>
      </c>
      <c r="D174" s="127" t="str">
        <f>_xlfn.CONCAT($C$3," ",F174," ","days=",$E$3,"}")</f>
        <v>effect add_modifier={modifier= astral_shield_experimentation days=-1}</v>
      </c>
      <c r="E174" s="128" t="s">
        <v>11170</v>
      </c>
      <c r="F174" s="128" t="s">
        <v>11171</v>
      </c>
    </row>
    <row r="175" ht="20" customHeight="1" spans="1:6">
      <c r="A175" s="129"/>
      <c r="B175" s="125">
        <v>16</v>
      </c>
      <c r="C175" s="126" t="s">
        <v>11172</v>
      </c>
      <c r="D175" s="127" t="str">
        <f>_xlfn.CONCAT($C$3," ",F175," ","days=",$E$3,"}")</f>
        <v>effect add_modifier={modifier= zroni_insight_modifier days=-1}</v>
      </c>
      <c r="E175" s="128" t="s">
        <v>11173</v>
      </c>
      <c r="F175" s="128" t="s">
        <v>11174</v>
      </c>
    </row>
    <row r="176" ht="20" customHeight="1" spans="1:6">
      <c r="A176" s="129"/>
      <c r="B176" s="125">
        <v>17</v>
      </c>
      <c r="C176" s="126" t="s">
        <v>11175</v>
      </c>
      <c r="D176" s="127" t="str">
        <f>_xlfn.CONCAT($C$3," ",F176," ","days=",$E$3,"}")</f>
        <v>effect add_modifier={modifier= zroni_insight_space_storm_reduction_modifier days=-1}</v>
      </c>
      <c r="E176" s="128" t="s">
        <v>11176</v>
      </c>
      <c r="F176" s="128" t="s">
        <v>11177</v>
      </c>
    </row>
    <row r="177" ht="40" customHeight="1" spans="1:6">
      <c r="A177" s="129"/>
      <c r="B177" s="125">
        <v>18</v>
      </c>
      <c r="C177" s="126" t="s">
        <v>11178</v>
      </c>
      <c r="D177" s="127" t="str">
        <f>_xlfn.CONCAT($C$3," ",F177," ","days=",$E$3,"}")</f>
        <v>effect add_modifier={modifier= colonization_drones_modifier days=-1}</v>
      </c>
      <c r="E177" s="128" t="s">
        <v>11179</v>
      </c>
      <c r="F177" s="128" t="s">
        <v>11180</v>
      </c>
    </row>
    <row r="178" ht="20" customHeight="1" spans="1:6">
      <c r="A178" s="129"/>
      <c r="B178" s="125">
        <v>19</v>
      </c>
      <c r="C178" s="126" t="s">
        <v>11181</v>
      </c>
      <c r="D178" s="127" t="str">
        <f>_xlfn.CONCAT($C$3," ",F178," ","days=",$E$3,"}")</f>
        <v>effect add_modifier={modifier= extra_dimensional_spores_modifier days=-1}</v>
      </c>
      <c r="E178" s="128" t="s">
        <v>11182</v>
      </c>
      <c r="F178" s="128" t="s">
        <v>11183</v>
      </c>
    </row>
    <row r="179" ht="20" customHeight="1" spans="1:6">
      <c r="A179" s="129"/>
      <c r="B179" s="125">
        <v>20</v>
      </c>
      <c r="C179" s="126" t="s">
        <v>11184</v>
      </c>
      <c r="D179" s="127" t="str">
        <f>_xlfn.CONCAT($C$3," ",F179," ","days=",$E$3,"}")</f>
        <v>effect add_modifier={modifier= reconverted_leader_modifier days=-1}</v>
      </c>
      <c r="E179" s="128" t="s">
        <v>11185</v>
      </c>
      <c r="F179" s="128" t="s">
        <v>11186</v>
      </c>
    </row>
    <row r="180" ht="20" customHeight="1" spans="1:6">
      <c r="A180" s="129"/>
      <c r="B180" s="125">
        <v>21</v>
      </c>
      <c r="C180" s="126" t="s">
        <v>11187</v>
      </c>
      <c r="D180" s="127" t="str">
        <f>_xlfn.CONCAT($C$3," ",F180," ","days=",$E$3,"}")</f>
        <v>effect add_modifier={modifier= destroy_sphere_modifier days=-1}</v>
      </c>
      <c r="E180" s="128" t="s">
        <v>1784</v>
      </c>
      <c r="F180" s="128" t="s">
        <v>11188</v>
      </c>
    </row>
    <row r="181" ht="20" customHeight="1" spans="1:6">
      <c r="A181" s="129"/>
      <c r="B181" s="125">
        <v>22</v>
      </c>
      <c r="C181" s="126" t="s">
        <v>11189</v>
      </c>
      <c r="D181" s="127" t="str">
        <f>_xlfn.CONCAT($C$3," ",F181," ","days=",$E$3,"}")</f>
        <v>effect add_modifier={modifier= the_seal_weave_astral_fabric_modifiers days=-1}</v>
      </c>
      <c r="E181" s="128" t="s">
        <v>11190</v>
      </c>
      <c r="F181" s="128" t="s">
        <v>11191</v>
      </c>
    </row>
    <row r="182" ht="20" customHeight="1" spans="1:6">
      <c r="A182" s="129"/>
      <c r="B182" s="125">
        <v>23</v>
      </c>
      <c r="C182" s="126" t="s">
        <v>11192</v>
      </c>
      <c r="D182" s="127" t="str">
        <f>_xlfn.CONCAT($C$3," ",F182," ","days=",$E$3,"}")</f>
        <v>effect add_modifier={modifier= the_seal_pump_exotic_gases_modifier days=-1}</v>
      </c>
      <c r="E182" s="128" t="s">
        <v>11193</v>
      </c>
      <c r="F182" s="128" t="s">
        <v>11194</v>
      </c>
    </row>
    <row r="183" ht="20" customHeight="1" spans="1:6">
      <c r="A183" s="129"/>
      <c r="B183" s="125">
        <v>24</v>
      </c>
      <c r="C183" s="126" t="s">
        <v>11195</v>
      </c>
      <c r="D183" s="127" t="str">
        <f>_xlfn.CONCAT($C$3," ",F183," ","days=",$E$3,"}")</f>
        <v>effect add_modifier={modifier= revolutionary_medigel_modifier days=-1}</v>
      </c>
      <c r="E183" s="128" t="s">
        <v>11196</v>
      </c>
      <c r="F183" s="128" t="s">
        <v>11197</v>
      </c>
    </row>
    <row r="184" ht="20" customHeight="1" spans="1:6">
      <c r="A184" s="129"/>
      <c r="B184" s="125">
        <v>25</v>
      </c>
      <c r="C184" s="126" t="s">
        <v>11198</v>
      </c>
      <c r="D184" s="127" t="str">
        <f>_xlfn.CONCAT($C$3," ",F184," ","days=",$E$3,"}")</f>
        <v>effect add_modifier={modifier= grunur_weapon_interface_modifier days=-1}</v>
      </c>
      <c r="E184" s="128" t="s">
        <v>10730</v>
      </c>
      <c r="F184" s="128" t="s">
        <v>11199</v>
      </c>
    </row>
    <row r="185" ht="20" customHeight="1" spans="1:6">
      <c r="A185" s="129"/>
      <c r="B185" s="125">
        <v>26</v>
      </c>
      <c r="C185" s="126" t="s">
        <v>11200</v>
      </c>
      <c r="D185" s="127" t="str">
        <f>_xlfn.CONCAT($C$3," ",F185," ","days=",$E$3,"}")</f>
        <v>effect add_modifier={modifier= formula_pink_armies days=-1}</v>
      </c>
      <c r="E185" s="128" t="s">
        <v>11201</v>
      </c>
      <c r="F185" s="128" t="s">
        <v>11202</v>
      </c>
    </row>
    <row r="186" ht="20" customHeight="1" spans="1:6">
      <c r="A186" s="129"/>
      <c r="B186" s="125">
        <v>27</v>
      </c>
      <c r="C186" s="126" t="s">
        <v>11203</v>
      </c>
      <c r="D186" s="127" t="str">
        <f>_xlfn.CONCAT($C$3," ",F186," ","days=",$E$3,"}")</f>
        <v>effect add_modifier={modifier= secret_of_the_unbidden_modifier days=-1}</v>
      </c>
      <c r="E186" s="128" t="s">
        <v>11204</v>
      </c>
      <c r="F186" s="128" t="s">
        <v>11205</v>
      </c>
    </row>
    <row r="187" ht="20" customHeight="1" spans="1:6">
      <c r="A187" s="129"/>
      <c r="B187" s="125">
        <v>28</v>
      </c>
      <c r="C187" s="126" t="s">
        <v>11206</v>
      </c>
      <c r="D187" s="127" t="str">
        <f>_xlfn.CONCAT($C$3," ",F187," ","days=",$E$3,"}")</f>
        <v>effect add_modifier={modifier= pacification_of_the_aberrant_modifier days=-1}</v>
      </c>
      <c r="E187" s="128" t="s">
        <v>11207</v>
      </c>
      <c r="F187" s="128" t="s">
        <v>11208</v>
      </c>
    </row>
    <row r="188" ht="20" customHeight="1" spans="1:6">
      <c r="A188" s="129"/>
      <c r="B188" s="125">
        <v>29</v>
      </c>
      <c r="C188" s="126" t="s">
        <v>11209</v>
      </c>
      <c r="D188" s="127" t="str">
        <f>_xlfn.CONCAT($C$3," ",F188," ","days=",$E$3,"}")</f>
        <v>effect add_modifier={modifier= folly_of_the_vehement_modifier days=-1}</v>
      </c>
      <c r="E188" s="128" t="s">
        <v>11210</v>
      </c>
      <c r="F188" s="128" t="s">
        <v>11211</v>
      </c>
    </row>
    <row r="189" ht="20" customHeight="1" spans="1:6">
      <c r="A189" s="129"/>
      <c r="B189" s="125">
        <v>30</v>
      </c>
      <c r="C189" s="126" t="s">
        <v>11212</v>
      </c>
      <c r="D189" s="127" t="str">
        <f>_xlfn.CONCAT($C$3," ",F189," ","days=",$E$3,"}")</f>
        <v>effect add_modifier={modifier= formless_country_modifier days=-1}</v>
      </c>
      <c r="E189" s="128" t="s">
        <v>11213</v>
      </c>
      <c r="F189" s="128" t="s">
        <v>11214</v>
      </c>
    </row>
    <row r="190" ht="20" customHeight="1" spans="1:6">
      <c r="A190" s="129"/>
      <c r="B190" s="125">
        <v>31</v>
      </c>
      <c r="C190" s="126" t="s">
        <v>11215</v>
      </c>
      <c r="D190" s="127" t="str">
        <f>_xlfn.CONCAT($C$3," ",F190," ","days=",$E$3,"}")</f>
        <v>effect add_modifier={modifier= astral_zeal_modifier days=-1}</v>
      </c>
      <c r="E190" s="128" t="s">
        <v>11216</v>
      </c>
      <c r="F190" s="128" t="s">
        <v>11217</v>
      </c>
    </row>
    <row r="191" ht="20" customHeight="1" spans="1:6">
      <c r="A191" s="129"/>
      <c r="B191" s="125">
        <v>32</v>
      </c>
      <c r="C191" s="126" t="s">
        <v>11218</v>
      </c>
      <c r="D191" s="127" t="str">
        <f>_xlfn.CONCAT($C$3," ",F191," ","days=",$E$3,"}")</f>
        <v>effect add_modifier={modifier= astral_aficionados_modifier days=-1}</v>
      </c>
      <c r="E191" s="128" t="s">
        <v>11219</v>
      </c>
      <c r="F191" s="128" t="s">
        <v>11220</v>
      </c>
    </row>
    <row r="192" ht="20" customHeight="1" spans="1:6">
      <c r="A192" s="129"/>
      <c r="B192" s="125">
        <v>33</v>
      </c>
      <c r="C192" s="126" t="s">
        <v>11221</v>
      </c>
      <c r="D192" s="127" t="str">
        <f>_xlfn.CONCAT($C$3," ",F192," ","days=",$E$3,"}")</f>
        <v>effect add_modifier={modifier= copy_energy_income_modifier days=-1}</v>
      </c>
      <c r="E192" s="128" t="s">
        <v>11221</v>
      </c>
      <c r="F192" s="128" t="s">
        <v>11222</v>
      </c>
    </row>
    <row r="193" ht="20" customHeight="1" spans="1:6">
      <c r="A193" s="129"/>
      <c r="B193" s="125">
        <v>34</v>
      </c>
      <c r="C193" s="126" t="s">
        <v>11223</v>
      </c>
      <c r="D193" s="127" t="str">
        <f>_xlfn.CONCAT($C$3," ",F193," ","days=",$E$3,"}")</f>
        <v>effect add_modifier={modifier= copy_minerals_income_modifier days=-1}</v>
      </c>
      <c r="E193" s="128" t="s">
        <v>11223</v>
      </c>
      <c r="F193" s="128" t="s">
        <v>11224</v>
      </c>
    </row>
    <row r="194" ht="20" customHeight="1" spans="1:6">
      <c r="A194" s="129"/>
      <c r="B194" s="125">
        <v>35</v>
      </c>
      <c r="C194" s="126" t="s">
        <v>11225</v>
      </c>
      <c r="D194" s="127" t="str">
        <f>_xlfn.CONCAT($C$3," ",F194," ","days=",$E$3,"}")</f>
        <v>effect add_modifier={modifier= copy_food_income_modifier days=-1}</v>
      </c>
      <c r="E194" s="128" t="s">
        <v>11225</v>
      </c>
      <c r="F194" s="128" t="s">
        <v>11226</v>
      </c>
    </row>
    <row r="195" ht="20" customHeight="1" spans="1:6">
      <c r="A195" s="129"/>
      <c r="B195" s="125">
        <v>36</v>
      </c>
      <c r="C195" s="126" t="s">
        <v>11227</v>
      </c>
      <c r="D195" s="127" t="str">
        <f>_xlfn.CONCAT($C$3," ",F195," ","days=",$E$3,"}")</f>
        <v>effect add_modifier={modifier= copy_consumer_goods_income_modifier days=-1}</v>
      </c>
      <c r="E195" s="128" t="s">
        <v>11227</v>
      </c>
      <c r="F195" s="128" t="s">
        <v>11228</v>
      </c>
    </row>
    <row r="196" ht="20" customHeight="1" spans="1:6">
      <c r="A196" s="129"/>
      <c r="B196" s="125">
        <v>37</v>
      </c>
      <c r="C196" s="126" t="s">
        <v>11229</v>
      </c>
      <c r="D196" s="127" t="str">
        <f>_xlfn.CONCAT($C$3," ",F196," ","days=",$E$3,"}")</f>
        <v>effect add_modifier={modifier= copy_alloys_income_modifier days=-1}</v>
      </c>
      <c r="E196" s="128" t="s">
        <v>11229</v>
      </c>
      <c r="F196" s="128" t="s">
        <v>11230</v>
      </c>
    </row>
    <row r="197" ht="20" customHeight="1" spans="1:6">
      <c r="A197" s="129"/>
      <c r="B197" s="125">
        <v>38</v>
      </c>
      <c r="C197" s="126" t="s">
        <v>11231</v>
      </c>
      <c r="D197" s="127" t="str">
        <f>_xlfn.CONCAT($C$3," ",F197," ","days=",$E$3,"}")</f>
        <v>effect add_modifier={modifier= copy_volatile_motes_income_modifier days=-1}</v>
      </c>
      <c r="E197" s="128" t="s">
        <v>11231</v>
      </c>
      <c r="F197" s="128" t="s">
        <v>11232</v>
      </c>
    </row>
    <row r="198" ht="20" customHeight="1" spans="1:6">
      <c r="A198" s="129"/>
      <c r="B198" s="125">
        <v>39</v>
      </c>
      <c r="C198" s="126" t="s">
        <v>11233</v>
      </c>
      <c r="D198" s="127" t="str">
        <f>_xlfn.CONCAT($C$3," ",F198," ","days=",$E$3,"}")</f>
        <v>effect add_modifier={modifier= copy_exotic_gases_income_modifier days=-1}</v>
      </c>
      <c r="E198" s="128" t="s">
        <v>11233</v>
      </c>
      <c r="F198" s="128" t="s">
        <v>11234</v>
      </c>
    </row>
    <row r="199" ht="20" customHeight="1" spans="1:6">
      <c r="A199" s="129"/>
      <c r="B199" s="125">
        <v>40</v>
      </c>
      <c r="C199" s="126" t="s">
        <v>11235</v>
      </c>
      <c r="D199" s="127" t="str">
        <f>_xlfn.CONCAT($C$3," ",F199," ","days=",$E$3,"}")</f>
        <v>effect add_modifier={modifier= copy_rare_crystals_income_modifier days=-1}</v>
      </c>
      <c r="E199" s="128" t="s">
        <v>11235</v>
      </c>
      <c r="F199" s="128" t="s">
        <v>11236</v>
      </c>
    </row>
    <row r="200" ht="20" customHeight="1" spans="1:6">
      <c r="A200" s="129"/>
      <c r="B200" s="125">
        <v>41</v>
      </c>
      <c r="C200" s="126" t="s">
        <v>11237</v>
      </c>
      <c r="D200" s="127" t="str">
        <f>_xlfn.CONCAT($C$3," ",F200," ","days=",$E$3,"}")</f>
        <v>effect add_modifier={modifier= copy_sr_living_metal_income_modifier days=-1}</v>
      </c>
      <c r="E200" s="128" t="s">
        <v>11237</v>
      </c>
      <c r="F200" s="128" t="s">
        <v>11238</v>
      </c>
    </row>
    <row r="201" ht="20" customHeight="1" spans="1:6">
      <c r="A201" s="129"/>
      <c r="B201" s="125">
        <v>42</v>
      </c>
      <c r="C201" s="126" t="s">
        <v>11239</v>
      </c>
      <c r="D201" s="127" t="str">
        <f>_xlfn.CONCAT($C$3," ",F201," ","days=",$E$3,"}")</f>
        <v>effect add_modifier={modifier= copy_sr_zro_income_modifier days=-1}</v>
      </c>
      <c r="E201" s="128" t="s">
        <v>11239</v>
      </c>
      <c r="F201" s="128" t="s">
        <v>11240</v>
      </c>
    </row>
    <row r="202" ht="20" customHeight="1" spans="1:6">
      <c r="A202" s="129"/>
      <c r="B202" s="125">
        <v>43</v>
      </c>
      <c r="C202" s="126" t="s">
        <v>11241</v>
      </c>
      <c r="D202" s="127" t="str">
        <f>_xlfn.CONCAT($C$3," ",F202," ","days=",$E$3,"}")</f>
        <v>effect add_modifier={modifier= copy_sr_dark_matter_income_modifier days=-1}</v>
      </c>
      <c r="E202" s="128" t="s">
        <v>11241</v>
      </c>
      <c r="F202" s="128" t="s">
        <v>11242</v>
      </c>
    </row>
    <row r="203" ht="20" customHeight="1" spans="1:6">
      <c r="A203" s="129"/>
      <c r="B203" s="125">
        <v>44</v>
      </c>
      <c r="C203" s="126" t="s">
        <v>11243</v>
      </c>
      <c r="D203" s="127" t="str">
        <f>_xlfn.CONCAT($C$3," ",F203," ","days=",$E$3,"}")</f>
        <v>effect add_modifier={modifier= copy_nanites_income_modifier days=-1}</v>
      </c>
      <c r="E203" s="128" t="s">
        <v>11243</v>
      </c>
      <c r="F203" s="128" t="s">
        <v>11244</v>
      </c>
    </row>
    <row r="204" ht="20" customHeight="1" spans="1:6">
      <c r="A204" s="130" t="s">
        <v>4922</v>
      </c>
      <c r="B204" s="131">
        <v>1</v>
      </c>
      <c r="C204" s="132" t="s">
        <v>3438</v>
      </c>
      <c r="D204" s="133" t="str">
        <f>_xlfn.CONCAT($C$3," ",F204," ","days=",$E$3,"}")</f>
        <v>effect add_modifier={modifier= oracle_administration days=-1}</v>
      </c>
      <c r="E204" s="134" t="s">
        <v>10921</v>
      </c>
      <c r="F204" s="134" t="s">
        <v>11245</v>
      </c>
    </row>
    <row r="205" ht="20" customHeight="1" spans="1:6">
      <c r="A205" s="130"/>
      <c r="B205" s="131">
        <v>2</v>
      </c>
      <c r="C205" s="132" t="s">
        <v>7085</v>
      </c>
      <c r="D205" s="133" t="str">
        <f>_xlfn.CONCAT($C$3," ",F205," ","days=",$E$3,"}")</f>
        <v>effect add_modifier={modifier= the_beholder_energy_small days=-1}</v>
      </c>
      <c r="E205" s="134" t="s">
        <v>11246</v>
      </c>
      <c r="F205" s="134" t="s">
        <v>11247</v>
      </c>
    </row>
    <row r="206" ht="20" customHeight="1" spans="1:6">
      <c r="A206" s="130"/>
      <c r="B206" s="131">
        <v>3</v>
      </c>
      <c r="C206" s="132" t="s">
        <v>7085</v>
      </c>
      <c r="D206" s="133" t="str">
        <f>_xlfn.CONCAT($C$3," ",F206," ","days=",$E$3,"}")</f>
        <v>effect add_modifier={modifier= the_beholder_energy_medium days=-1}</v>
      </c>
      <c r="E206" s="134" t="s">
        <v>11248</v>
      </c>
      <c r="F206" s="134" t="s">
        <v>11249</v>
      </c>
    </row>
    <row r="207" ht="20" customHeight="1" spans="1:6">
      <c r="A207" s="130"/>
      <c r="B207" s="131">
        <v>4</v>
      </c>
      <c r="C207" s="132" t="s">
        <v>7085</v>
      </c>
      <c r="D207" s="133" t="str">
        <f>_xlfn.CONCAT($C$3," ",F207," ","days=",$E$3,"}")</f>
        <v>effect add_modifier={modifier= the_beholder_energy_big days=-1}</v>
      </c>
      <c r="E207" s="134" t="s">
        <v>11250</v>
      </c>
      <c r="F207" s="134" t="s">
        <v>11251</v>
      </c>
    </row>
    <row r="208" ht="20" customHeight="1" spans="1:6">
      <c r="A208" s="130"/>
      <c r="B208" s="131">
        <v>5</v>
      </c>
      <c r="C208" s="132" t="s">
        <v>11252</v>
      </c>
      <c r="D208" s="133" t="str">
        <f t="shared" ref="D208:D265" si="3">_xlfn.CONCAT($C$3," ",F208," ","days=",$E$3,"}")</f>
        <v>effect add_modifier={modifier= pheromone_cocktail_best days=-1}</v>
      </c>
      <c r="E208" s="134" t="s">
        <v>11253</v>
      </c>
      <c r="F208" s="134" t="s">
        <v>11254</v>
      </c>
    </row>
    <row r="209" ht="20" customHeight="1" spans="1:6">
      <c r="A209" s="130"/>
      <c r="B209" s="131">
        <v>6</v>
      </c>
      <c r="C209" s="132" t="s">
        <v>11252</v>
      </c>
      <c r="D209" s="133" t="str">
        <f t="shared" si="3"/>
        <v>effect add_modifier={modifier= pheromone_cocktail_mid days=-1}</v>
      </c>
      <c r="E209" s="134" t="s">
        <v>11255</v>
      </c>
      <c r="F209" s="134" t="s">
        <v>11256</v>
      </c>
    </row>
    <row r="210" ht="20" customHeight="1" spans="1:6">
      <c r="A210" s="130"/>
      <c r="B210" s="131">
        <v>7</v>
      </c>
      <c r="C210" s="132" t="s">
        <v>11252</v>
      </c>
      <c r="D210" s="133" t="str">
        <f t="shared" si="3"/>
        <v>effect add_modifier={modifier= pheromone_cocktail_worst days=-1}</v>
      </c>
      <c r="E210" s="134" t="s">
        <v>11257</v>
      </c>
      <c r="F210" s="134" t="s">
        <v>11258</v>
      </c>
    </row>
    <row r="211" ht="20" customHeight="1" spans="1:6">
      <c r="A211" s="130"/>
      <c r="B211" s="131">
        <v>8</v>
      </c>
      <c r="C211" s="132" t="s">
        <v>11259</v>
      </c>
      <c r="D211" s="133" t="str">
        <f t="shared" si="3"/>
        <v>effect add_modifier={modifier= nucleus_sample_boils days=-1}</v>
      </c>
      <c r="E211" s="134" t="s">
        <v>11260</v>
      </c>
      <c r="F211" s="134" t="s">
        <v>11261</v>
      </c>
    </row>
    <row r="212" ht="20" customHeight="1" spans="1:6">
      <c r="A212" s="130"/>
      <c r="B212" s="131">
        <v>9</v>
      </c>
      <c r="C212" s="132" t="s">
        <v>11262</v>
      </c>
      <c r="D212" s="133" t="str">
        <f t="shared" si="3"/>
        <v>effect add_modifier={modifier= pop_outcast_happy days=-1}</v>
      </c>
      <c r="E212" s="134" t="s">
        <v>11263</v>
      </c>
      <c r="F212" s="134" t="s">
        <v>11264</v>
      </c>
    </row>
    <row r="213" ht="20" customHeight="1" spans="1:6">
      <c r="A213" s="130"/>
      <c r="B213" s="131">
        <v>10</v>
      </c>
      <c r="C213" s="132" t="s">
        <v>11265</v>
      </c>
      <c r="D213" s="133" t="str">
        <f t="shared" si="3"/>
        <v>effect add_modifier={modifier= pop_outcast_unhappy days=-1}</v>
      </c>
      <c r="E213" s="134" t="s">
        <v>11266</v>
      </c>
      <c r="F213" s="134" t="s">
        <v>11267</v>
      </c>
    </row>
    <row r="214" ht="20" customHeight="1" spans="1:6">
      <c r="A214" s="130"/>
      <c r="B214" s="131">
        <v>11</v>
      </c>
      <c r="C214" s="132" t="s">
        <v>11268</v>
      </c>
      <c r="D214" s="133" t="str">
        <f t="shared" si="3"/>
        <v>effect add_modifier={modifier= pop_outcast_crime days=-1}</v>
      </c>
      <c r="E214" s="134" t="s">
        <v>11269</v>
      </c>
      <c r="F214" s="134" t="s">
        <v>11270</v>
      </c>
    </row>
    <row r="215" ht="20" customHeight="1" spans="1:6">
      <c r="A215" s="130"/>
      <c r="B215" s="131">
        <v>12</v>
      </c>
      <c r="C215" s="132" t="s">
        <v>11271</v>
      </c>
      <c r="D215" s="133" t="str">
        <f t="shared" si="3"/>
        <v>effect add_modifier={modifier= paragon_death_public_funeral days=-1}</v>
      </c>
      <c r="E215" s="134" t="s">
        <v>11272</v>
      </c>
      <c r="F215" s="134" t="s">
        <v>11273</v>
      </c>
    </row>
    <row r="216" ht="20" customHeight="1" spans="1:6">
      <c r="A216" s="130"/>
      <c r="B216" s="131">
        <v>13</v>
      </c>
      <c r="C216" s="132" t="s">
        <v>11274</v>
      </c>
      <c r="D216" s="133" t="str">
        <f t="shared" si="3"/>
        <v>effect add_modifier={modifier= paragon_death_private_funeral days=-1}</v>
      </c>
      <c r="E216" s="134" t="s">
        <v>11275</v>
      </c>
      <c r="F216" s="134" t="s">
        <v>11276</v>
      </c>
    </row>
    <row r="217" ht="20" customHeight="1" spans="1:6">
      <c r="A217" s="130"/>
      <c r="B217" s="131">
        <v>14</v>
      </c>
      <c r="C217" s="132" t="s">
        <v>11277</v>
      </c>
      <c r="D217" s="133" t="str">
        <f t="shared" si="3"/>
        <v>effect add_modifier={modifier= paragon_death_good_tidings days=-1}</v>
      </c>
      <c r="E217" s="134" t="s">
        <v>11278</v>
      </c>
      <c r="F217" s="134" t="s">
        <v>11279</v>
      </c>
    </row>
    <row r="218" ht="20" customHeight="1" spans="1:6">
      <c r="A218" s="130"/>
      <c r="B218" s="131">
        <v>15</v>
      </c>
      <c r="C218" s="132" t="s">
        <v>11280</v>
      </c>
      <c r="D218" s="133" t="str">
        <f t="shared" si="3"/>
        <v>effect add_modifier={modifier= paragon_death_pragmatic_approach days=-1}</v>
      </c>
      <c r="E218" s="134" t="s">
        <v>11281</v>
      </c>
      <c r="F218" s="134" t="s">
        <v>11282</v>
      </c>
    </row>
    <row r="219" ht="20" customHeight="1" spans="1:6">
      <c r="A219" s="130"/>
      <c r="B219" s="131">
        <v>16</v>
      </c>
      <c r="C219" s="132" t="s">
        <v>11283</v>
      </c>
      <c r="D219" s="133" t="str">
        <f t="shared" si="3"/>
        <v>effect add_modifier={modifier= paragon_death_harmonious_passing days=-1}</v>
      </c>
      <c r="E219" s="134" t="s">
        <v>11284</v>
      </c>
      <c r="F219" s="134" t="s">
        <v>11285</v>
      </c>
    </row>
    <row r="220" ht="20" customHeight="1" spans="1:6">
      <c r="A220" s="130"/>
      <c r="B220" s="131">
        <v>17</v>
      </c>
      <c r="C220" s="132" t="s">
        <v>11286</v>
      </c>
      <c r="D220" s="133" t="str">
        <f t="shared" si="3"/>
        <v>effect add_modifier={modifier= paragon_death_military_funeral days=-1}</v>
      </c>
      <c r="E220" s="134" t="s">
        <v>11287</v>
      </c>
      <c r="F220" s="134" t="s">
        <v>11288</v>
      </c>
    </row>
    <row r="221" ht="20" customHeight="1" spans="1:6">
      <c r="A221" s="130"/>
      <c r="B221" s="131">
        <v>18</v>
      </c>
      <c r="C221" s="132" t="s">
        <v>11289</v>
      </c>
      <c r="D221" s="133" t="str">
        <f t="shared" si="3"/>
        <v>effect add_modifier={modifier= paragon_death_foundation_peace days=-1}</v>
      </c>
      <c r="E221" s="134" t="s">
        <v>11290</v>
      </c>
      <c r="F221" s="134" t="s">
        <v>11291</v>
      </c>
    </row>
    <row r="222" ht="20" customHeight="1" spans="1:6">
      <c r="A222" s="130"/>
      <c r="B222" s="131">
        <v>19</v>
      </c>
      <c r="C222" s="132" t="s">
        <v>11292</v>
      </c>
      <c r="D222" s="133" t="str">
        <f t="shared" si="3"/>
        <v>effect add_modifier={modifier= paragon_death_reignited_traditions days=-1}</v>
      </c>
      <c r="E222" s="134" t="s">
        <v>11293</v>
      </c>
      <c r="F222" s="134" t="s">
        <v>11294</v>
      </c>
    </row>
    <row r="223" ht="20" customHeight="1" spans="1:6">
      <c r="A223" s="130"/>
      <c r="B223" s="131">
        <v>20</v>
      </c>
      <c r="C223" s="132" t="s">
        <v>11295</v>
      </c>
      <c r="D223" s="133" t="str">
        <f t="shared" si="3"/>
        <v>effect add_modifier={modifier= paragon_death_to_the_stars days=-1}</v>
      </c>
      <c r="E223" s="134" t="s">
        <v>11296</v>
      </c>
      <c r="F223" s="134" t="s">
        <v>11297</v>
      </c>
    </row>
    <row r="224" ht="20" customHeight="1" spans="1:6">
      <c r="A224" s="130"/>
      <c r="B224" s="131">
        <v>21</v>
      </c>
      <c r="C224" s="132" t="s">
        <v>11298</v>
      </c>
      <c r="D224" s="133" t="str">
        <f t="shared" si="3"/>
        <v>effect add_modifier={modifier= paragon_death_towering_memorial days=-1}</v>
      </c>
      <c r="E224" s="134" t="s">
        <v>11299</v>
      </c>
      <c r="F224" s="134" t="s">
        <v>11300</v>
      </c>
    </row>
    <row r="225" ht="20" customHeight="1" spans="1:6">
      <c r="A225" s="130"/>
      <c r="B225" s="131">
        <v>22</v>
      </c>
      <c r="C225" s="132" t="s">
        <v>11301</v>
      </c>
      <c r="D225" s="133" t="str">
        <f t="shared" si="3"/>
        <v>effect add_modifier={modifier= paragon_death_name_wall days=-1}</v>
      </c>
      <c r="E225" s="134" t="s">
        <v>11293</v>
      </c>
      <c r="F225" s="134" t="s">
        <v>11302</v>
      </c>
    </row>
    <row r="226" ht="20" customHeight="1" spans="1:6">
      <c r="A226" s="130"/>
      <c r="B226" s="131">
        <v>23</v>
      </c>
      <c r="C226" s="132" t="s">
        <v>11303</v>
      </c>
      <c r="D226" s="133" t="str">
        <f t="shared" si="3"/>
        <v>effect add_modifier={modifier= paragon_death_landmark_building days=-1}</v>
      </c>
      <c r="E226" s="134" t="s">
        <v>11304</v>
      </c>
      <c r="F226" s="134" t="s">
        <v>11305</v>
      </c>
    </row>
    <row r="227" ht="20" customHeight="1" spans="1:6">
      <c r="A227" s="130"/>
      <c r="B227" s="131">
        <v>24</v>
      </c>
      <c r="C227" s="132" t="s">
        <v>11306</v>
      </c>
      <c r="D227" s="133" t="str">
        <f t="shared" si="3"/>
        <v>effect add_modifier={modifier= paragon_death_rejuvenation days=-1}</v>
      </c>
      <c r="E227" s="134" t="s">
        <v>11307</v>
      </c>
      <c r="F227" s="134" t="s">
        <v>11308</v>
      </c>
    </row>
    <row r="228" ht="20" customHeight="1" spans="1:6">
      <c r="A228" s="130"/>
      <c r="B228" s="131">
        <v>25</v>
      </c>
      <c r="C228" s="132" t="s">
        <v>11309</v>
      </c>
      <c r="D228" s="133" t="str">
        <f t="shared" si="3"/>
        <v>effect add_modifier={modifier= paragon_death_virtual_advisors days=-1}</v>
      </c>
      <c r="E228" s="134" t="s">
        <v>11310</v>
      </c>
      <c r="F228" s="134" t="s">
        <v>11311</v>
      </c>
    </row>
    <row r="229" ht="20" customHeight="1" spans="1:6">
      <c r="A229" s="130"/>
      <c r="B229" s="131">
        <v>26</v>
      </c>
      <c r="C229" s="132" t="s">
        <v>11312</v>
      </c>
      <c r="D229" s="133" t="str">
        <f t="shared" si="3"/>
        <v>effect add_modifier={modifier= paragon_death_the_hive_endures days=-1}</v>
      </c>
      <c r="E229" s="134" t="s">
        <v>11313</v>
      </c>
      <c r="F229" s="134" t="s">
        <v>11314</v>
      </c>
    </row>
    <row r="230" ht="20" customHeight="1" spans="1:6">
      <c r="A230" s="130"/>
      <c r="B230" s="131">
        <v>27</v>
      </c>
      <c r="C230" s="132" t="s">
        <v>11315</v>
      </c>
      <c r="D230" s="133" t="str">
        <f t="shared" si="3"/>
        <v>effect add_modifier={modifier= paragon_efficient_council days=-1}</v>
      </c>
      <c r="E230" s="134" t="s">
        <v>11316</v>
      </c>
      <c r="F230" s="134" t="s">
        <v>11317</v>
      </c>
    </row>
    <row r="231" ht="20" customHeight="1" spans="1:6">
      <c r="A231" s="130"/>
      <c r="B231" s="131">
        <v>28</v>
      </c>
      <c r="C231" s="132" t="s">
        <v>11318</v>
      </c>
      <c r="D231" s="133" t="str">
        <f t="shared" si="3"/>
        <v>effect add_modifier={modifier= paragon_dysfunctional_council days=-1}</v>
      </c>
      <c r="E231" s="134" t="s">
        <v>11319</v>
      </c>
      <c r="F231" s="134" t="s">
        <v>11320</v>
      </c>
    </row>
    <row r="232" ht="20" customHeight="1" spans="1:6">
      <c r="A232" s="130"/>
      <c r="B232" s="131">
        <v>29</v>
      </c>
      <c r="C232" s="132" t="s">
        <v>11321</v>
      </c>
      <c r="D232" s="133" t="str">
        <f t="shared" si="3"/>
        <v>effect add_modifier={modifier= paragon_applied_physics days=-1}</v>
      </c>
      <c r="E232" s="134" t="s">
        <v>11133</v>
      </c>
      <c r="F232" s="134" t="s">
        <v>11322</v>
      </c>
    </row>
    <row r="233" ht="20" customHeight="1" spans="1:6">
      <c r="A233" s="130"/>
      <c r="B233" s="131">
        <v>30</v>
      </c>
      <c r="C233" s="132" t="s">
        <v>11323</v>
      </c>
      <c r="D233" s="133" t="str">
        <f t="shared" si="3"/>
        <v>effect add_modifier={modifier= paragon_applied_society days=-1}</v>
      </c>
      <c r="E233" s="134" t="s">
        <v>11324</v>
      </c>
      <c r="F233" s="134" t="s">
        <v>11325</v>
      </c>
    </row>
    <row r="234" ht="20" customHeight="1" spans="1:6">
      <c r="A234" s="130"/>
      <c r="B234" s="131">
        <v>31</v>
      </c>
      <c r="C234" s="132" t="s">
        <v>11326</v>
      </c>
      <c r="D234" s="133" t="str">
        <f t="shared" si="3"/>
        <v>effect add_modifier={modifier= paragon_applied_engineering days=-1}</v>
      </c>
      <c r="E234" s="134" t="s">
        <v>10997</v>
      </c>
      <c r="F234" s="134" t="s">
        <v>11327</v>
      </c>
    </row>
    <row r="235" ht="20" customHeight="1" spans="1:6">
      <c r="A235" s="130"/>
      <c r="B235" s="131">
        <v>32</v>
      </c>
      <c r="C235" s="132" t="s">
        <v>11328</v>
      </c>
      <c r="D235" s="133" t="str">
        <f t="shared" si="3"/>
        <v>effect add_modifier={modifier= paragon_confiscated_contraband days=-1}</v>
      </c>
      <c r="E235" s="134" t="s">
        <v>11329</v>
      </c>
      <c r="F235" s="134" t="s">
        <v>11330</v>
      </c>
    </row>
    <row r="236" ht="20" customHeight="1" spans="1:6">
      <c r="A236" s="130"/>
      <c r="B236" s="131">
        <v>33</v>
      </c>
      <c r="C236" s="132" t="s">
        <v>11331</v>
      </c>
      <c r="D236" s="133" t="str">
        <f t="shared" si="3"/>
        <v>effect add_modifier={modifier= paragon_unified_council days=-1}</v>
      </c>
      <c r="E236" s="134" t="s">
        <v>11332</v>
      </c>
      <c r="F236" s="134" t="s">
        <v>11333</v>
      </c>
    </row>
    <row r="237" ht="20" customHeight="1" spans="1:6">
      <c r="A237" s="130"/>
      <c r="B237" s="131">
        <v>34</v>
      </c>
      <c r="C237" s="132" t="s">
        <v>11334</v>
      </c>
      <c r="D237" s="133" t="str">
        <f t="shared" si="3"/>
        <v>effect add_modifier={modifier= paragon_scientific_progress days=-1}</v>
      </c>
      <c r="E237" s="134" t="s">
        <v>11335</v>
      </c>
      <c r="F237" s="134" t="s">
        <v>11336</v>
      </c>
    </row>
    <row r="238" ht="20" customHeight="1" spans="1:6">
      <c r="A238" s="130"/>
      <c r="B238" s="131">
        <v>35</v>
      </c>
      <c r="C238" s="132" t="s">
        <v>11337</v>
      </c>
      <c r="D238" s="133" t="str">
        <f t="shared" si="3"/>
        <v>effect add_modifier={modifier= paragon_data_leak days=-1}</v>
      </c>
      <c r="E238" s="134" t="s">
        <v>11338</v>
      </c>
      <c r="F238" s="134" t="s">
        <v>11339</v>
      </c>
    </row>
    <row r="239" ht="20" customHeight="1" spans="1:6">
      <c r="A239" s="130"/>
      <c r="B239" s="131">
        <v>36</v>
      </c>
      <c r="C239" s="132" t="s">
        <v>11340</v>
      </c>
      <c r="D239" s="133" t="str">
        <f t="shared" si="3"/>
        <v>effect add_modifier={modifier= paragon_data_leak_punished days=-1}</v>
      </c>
      <c r="E239" s="134" t="s">
        <v>11341</v>
      </c>
      <c r="F239" s="134" t="s">
        <v>11342</v>
      </c>
    </row>
    <row r="240" ht="20" customHeight="1" spans="1:6">
      <c r="A240" s="130"/>
      <c r="B240" s="131">
        <v>37</v>
      </c>
      <c r="C240" s="132" t="s">
        <v>11343</v>
      </c>
      <c r="D240" s="133" t="str">
        <f t="shared" si="3"/>
        <v>effect add_modifier={modifier= paragon_stylish_trends days=-1}</v>
      </c>
      <c r="E240" s="134" t="s">
        <v>11344</v>
      </c>
      <c r="F240" s="134" t="s">
        <v>11345</v>
      </c>
    </row>
    <row r="241" ht="20" customHeight="1" spans="1:6">
      <c r="A241" s="130"/>
      <c r="B241" s="131">
        <v>38</v>
      </c>
      <c r="C241" s="132" t="s">
        <v>11346</v>
      </c>
      <c r="D241" s="133" t="str">
        <f t="shared" si="3"/>
        <v>effect add_modifier={modifier= paragon_inspired_rhetoric days=-1}</v>
      </c>
      <c r="E241" s="134" t="s">
        <v>11347</v>
      </c>
      <c r="F241" s="134" t="s">
        <v>11348</v>
      </c>
    </row>
    <row r="242" ht="20" customHeight="1" spans="1:6">
      <c r="A242" s="130"/>
      <c r="B242" s="131">
        <v>39</v>
      </c>
      <c r="C242" s="132" t="s">
        <v>11349</v>
      </c>
      <c r="D242" s="133" t="str">
        <f t="shared" si="3"/>
        <v>effect add_modifier={modifier= paragon_individualistic_tendency_approved days=-1}</v>
      </c>
      <c r="E242" s="134" t="s">
        <v>11350</v>
      </c>
      <c r="F242" s="134" t="s">
        <v>11351</v>
      </c>
    </row>
    <row r="243" ht="20" customHeight="1" spans="1:6">
      <c r="A243" s="130"/>
      <c r="B243" s="131">
        <v>40</v>
      </c>
      <c r="C243" s="132" t="s">
        <v>11352</v>
      </c>
      <c r="D243" s="133" t="str">
        <f t="shared" si="3"/>
        <v>effect add_modifier={modifier= paragon_individualistic_tendency_discarded days=-1}</v>
      </c>
      <c r="E243" s="134" t="s">
        <v>11353</v>
      </c>
      <c r="F243" s="134" t="s">
        <v>11354</v>
      </c>
    </row>
    <row r="244" ht="20" customHeight="1" spans="1:6">
      <c r="A244" s="130"/>
      <c r="B244" s="131">
        <v>41</v>
      </c>
      <c r="C244" s="132" t="s">
        <v>11355</v>
      </c>
      <c r="D244" s="133" t="str">
        <f t="shared" si="3"/>
        <v>effect add_modifier={modifier= paragon_empire_wide_scandal days=-1}</v>
      </c>
      <c r="E244" s="134" t="s">
        <v>11356</v>
      </c>
      <c r="F244" s="134" t="s">
        <v>11357</v>
      </c>
    </row>
    <row r="245" ht="20" customHeight="1" spans="1:6">
      <c r="A245" s="130"/>
      <c r="B245" s="131">
        <v>42</v>
      </c>
      <c r="C245" s="132" t="s">
        <v>11358</v>
      </c>
      <c r="D245" s="133" t="str">
        <f t="shared" si="3"/>
        <v>effect add_modifier={modifier= paragon_empire_wide_scandal_averted days=-1}</v>
      </c>
      <c r="E245" s="134" t="s">
        <v>10777</v>
      </c>
      <c r="F245" s="134" t="s">
        <v>11359</v>
      </c>
    </row>
    <row r="246" ht="20" customHeight="1" spans="1:6">
      <c r="A246" s="130"/>
      <c r="B246" s="131">
        <v>43</v>
      </c>
      <c r="C246" s="132" t="s">
        <v>11360</v>
      </c>
      <c r="D246" s="133" t="str">
        <f t="shared" si="3"/>
        <v>effect add_modifier={modifier= vyctor_aggressive_expansion_plan days=-1}</v>
      </c>
      <c r="E246" s="134" t="s">
        <v>11361</v>
      </c>
      <c r="F246" s="134" t="s">
        <v>11362</v>
      </c>
    </row>
    <row r="247" ht="20" customHeight="1" spans="1:6">
      <c r="A247" s="130"/>
      <c r="B247" s="131">
        <v>44</v>
      </c>
      <c r="C247" s="132" t="s">
        <v>11363</v>
      </c>
      <c r="D247" s="133" t="str">
        <f t="shared" si="3"/>
        <v>effect add_modifier={modifier= vyctor_improved_fleet_logistics days=-1}</v>
      </c>
      <c r="E247" s="134" t="s">
        <v>11364</v>
      </c>
      <c r="F247" s="134" t="s">
        <v>11365</v>
      </c>
    </row>
    <row r="248" ht="20" customHeight="1" spans="1:6">
      <c r="A248" s="130"/>
      <c r="B248" s="131">
        <v>45</v>
      </c>
      <c r="C248" s="132" t="s">
        <v>11366</v>
      </c>
      <c r="D248" s="133" t="str">
        <f t="shared" si="3"/>
        <v>effect add_modifier={modifier= gia_zumon_taught_warfare_by_great_warrior days=-1}</v>
      </c>
      <c r="E248" s="134" t="s">
        <v>8334</v>
      </c>
      <c r="F248" s="134" t="s">
        <v>11367</v>
      </c>
    </row>
    <row r="249" ht="20" customHeight="1" spans="1:6">
      <c r="A249" s="130"/>
      <c r="B249" s="131">
        <v>46</v>
      </c>
      <c r="C249" s="132" t="s">
        <v>11368</v>
      </c>
      <c r="D249" s="133" t="str">
        <f t="shared" si="3"/>
        <v>effect add_modifier={modifier= aturion_population_reform days=-1}</v>
      </c>
      <c r="E249" s="134" t="s">
        <v>11369</v>
      </c>
      <c r="F249" s="134" t="s">
        <v>11370</v>
      </c>
    </row>
    <row r="250" ht="20" customHeight="1" spans="1:6">
      <c r="A250" s="130"/>
      <c r="B250" s="131">
        <v>47</v>
      </c>
      <c r="C250" s="132" t="s">
        <v>11371</v>
      </c>
      <c r="D250" s="133" t="str">
        <f t="shared" si="3"/>
        <v>effect add_modifier={modifier= aturion_forced_rehabilitation_programs days=-1}</v>
      </c>
      <c r="E250" s="134" t="s">
        <v>11372</v>
      </c>
      <c r="F250" s="134" t="s">
        <v>11373</v>
      </c>
    </row>
    <row r="251" ht="20" customHeight="1" spans="1:6">
      <c r="A251" s="130"/>
      <c r="B251" s="131">
        <v>48</v>
      </c>
      <c r="C251" s="132" t="s">
        <v>11374</v>
      </c>
      <c r="D251" s="133" t="str">
        <f t="shared" si="3"/>
        <v>effect add_modifier={modifier= aturion_criminal_reformation_programs days=-1}</v>
      </c>
      <c r="E251" s="134" t="s">
        <v>10756</v>
      </c>
      <c r="F251" s="134" t="s">
        <v>11375</v>
      </c>
    </row>
    <row r="252" ht="20" customHeight="1" spans="1:6">
      <c r="A252" s="130"/>
      <c r="B252" s="131">
        <v>49</v>
      </c>
      <c r="C252" s="132" t="s">
        <v>11376</v>
      </c>
      <c r="D252" s="133" t="str">
        <f t="shared" si="3"/>
        <v>effect add_modifier={modifier= jynn_recruited_army_officers days=-1}</v>
      </c>
      <c r="E252" s="134" t="s">
        <v>11377</v>
      </c>
      <c r="F252" s="134" t="s">
        <v>11378</v>
      </c>
    </row>
    <row r="253" ht="20" customHeight="1" spans="1:6">
      <c r="A253" s="130"/>
      <c r="B253" s="131">
        <v>50</v>
      </c>
      <c r="C253" s="132" t="s">
        <v>11379</v>
      </c>
      <c r="D253" s="133" t="str">
        <f t="shared" si="3"/>
        <v>effect add_modifier={modifier= borin_administrator_beryllia days=-1}</v>
      </c>
      <c r="E253" s="134" t="s">
        <v>11380</v>
      </c>
      <c r="F253" s="134" t="s">
        <v>11381</v>
      </c>
    </row>
    <row r="254" ht="20" customHeight="1" spans="1:6">
      <c r="A254" s="130"/>
      <c r="B254" s="131">
        <v>51</v>
      </c>
      <c r="C254" s="132" t="s">
        <v>11382</v>
      </c>
      <c r="D254" s="133" t="str">
        <f t="shared" si="3"/>
        <v>effect add_modifier={modifier= judge_improved_crime_fighting_laws days=-1}</v>
      </c>
      <c r="E254" s="134" t="s">
        <v>11383</v>
      </c>
      <c r="F254" s="134" t="s">
        <v>11384</v>
      </c>
    </row>
    <row r="255" ht="20" customHeight="1" spans="1:6">
      <c r="A255" s="130"/>
      <c r="B255" s="131">
        <v>52</v>
      </c>
      <c r="C255" s="132" t="s">
        <v>11385</v>
      </c>
      <c r="D255" s="133" t="str">
        <f t="shared" si="3"/>
        <v>effect add_modifier={modifier= vas_population_united days=-1}</v>
      </c>
      <c r="E255" s="134" t="s">
        <v>11386</v>
      </c>
      <c r="F255" s="134" t="s">
        <v>11387</v>
      </c>
    </row>
    <row r="256" ht="20" customHeight="1" spans="1:6">
      <c r="A256" s="130"/>
      <c r="B256" s="131">
        <v>53</v>
      </c>
      <c r="C256" s="132" t="s">
        <v>11388</v>
      </c>
      <c r="D256" s="133" t="str">
        <f t="shared" si="3"/>
        <v>effect add_modifier={modifier= ulastar_prophesied_greater_destiny days=-1}</v>
      </c>
      <c r="E256" s="134" t="s">
        <v>11389</v>
      </c>
      <c r="F256" s="134" t="s">
        <v>11390</v>
      </c>
    </row>
    <row r="257" ht="20" customHeight="1" spans="1:6">
      <c r="A257" s="130"/>
      <c r="B257" s="131">
        <v>54</v>
      </c>
      <c r="C257" s="132" t="s">
        <v>7085</v>
      </c>
      <c r="D257" s="133" t="str">
        <f t="shared" si="3"/>
        <v>effect add_modifier={modifier= the_beholder_energy_small days=-1}</v>
      </c>
      <c r="E257" s="134" t="s">
        <v>11246</v>
      </c>
      <c r="F257" s="134" t="s">
        <v>11247</v>
      </c>
    </row>
    <row r="258" ht="20" customHeight="1" spans="1:6">
      <c r="A258" s="130"/>
      <c r="B258" s="131">
        <v>55</v>
      </c>
      <c r="C258" s="132" t="s">
        <v>7085</v>
      </c>
      <c r="D258" s="133" t="str">
        <f t="shared" si="3"/>
        <v>effect add_modifier={modifier= the_beholder_energy_medium days=-1}</v>
      </c>
      <c r="E258" s="134" t="s">
        <v>11248</v>
      </c>
      <c r="F258" s="134" t="s">
        <v>11249</v>
      </c>
    </row>
    <row r="259" ht="20" customHeight="1" spans="1:6">
      <c r="A259" s="130"/>
      <c r="B259" s="131">
        <v>56</v>
      </c>
      <c r="C259" s="132" t="s">
        <v>7085</v>
      </c>
      <c r="D259" s="133" t="str">
        <f t="shared" si="3"/>
        <v>effect add_modifier={modifier= the_beholder_energy_big days=-1}</v>
      </c>
      <c r="E259" s="134" t="s">
        <v>11250</v>
      </c>
      <c r="F259" s="134" t="s">
        <v>11251</v>
      </c>
    </row>
    <row r="260" ht="20" customHeight="1" spans="1:6">
      <c r="A260" s="130"/>
      <c r="B260" s="131">
        <v>57</v>
      </c>
      <c r="C260" s="132" t="s">
        <v>11391</v>
      </c>
      <c r="D260" s="133" t="str">
        <f t="shared" si="3"/>
        <v>effect add_modifier={modifier= integrated_command days=-1}</v>
      </c>
      <c r="E260" s="134" t="s">
        <v>11392</v>
      </c>
      <c r="F260" s="134" t="s">
        <v>11393</v>
      </c>
    </row>
    <row r="261" ht="20" customHeight="1" spans="1:6">
      <c r="A261" s="130"/>
      <c r="B261" s="131">
        <v>58</v>
      </c>
      <c r="C261" s="132" t="s">
        <v>11394</v>
      </c>
      <c r="D261" s="133" t="str">
        <f t="shared" si="3"/>
        <v>effect add_modifier={modifier= crisis_studied days=-1}</v>
      </c>
      <c r="E261" s="134" t="s">
        <v>11395</v>
      </c>
      <c r="F261" s="134" t="s">
        <v>11396</v>
      </c>
    </row>
    <row r="262" ht="20" customHeight="1" spans="1:6">
      <c r="A262" s="130"/>
      <c r="B262" s="131">
        <v>59</v>
      </c>
      <c r="C262" s="132" t="s">
        <v>11397</v>
      </c>
      <c r="D262" s="133" t="str">
        <f t="shared" si="3"/>
        <v>effect add_modifier={modifier= talon_armor days=-1}</v>
      </c>
      <c r="E262" s="134" t="s">
        <v>11398</v>
      </c>
      <c r="F262" s="134" t="s">
        <v>11399</v>
      </c>
    </row>
    <row r="263" ht="20" customHeight="1" spans="1:6">
      <c r="A263" s="130"/>
      <c r="B263" s="131">
        <v>60</v>
      </c>
      <c r="C263" s="132" t="s">
        <v>11400</v>
      </c>
      <c r="D263" s="133" t="str">
        <f t="shared" si="3"/>
        <v>effect add_modifier={modifier= talon_hull days=-1}</v>
      </c>
      <c r="E263" s="134" t="s">
        <v>8323</v>
      </c>
      <c r="F263" s="134" t="s">
        <v>11401</v>
      </c>
    </row>
    <row r="264" ht="20" customHeight="1" spans="1:6">
      <c r="A264" s="130"/>
      <c r="B264" s="131">
        <v>61</v>
      </c>
      <c r="C264" s="132" t="s">
        <v>11402</v>
      </c>
      <c r="D264" s="133" t="str">
        <f t="shared" si="3"/>
        <v>effect add_modifier={modifier= skrand_story days=-1}</v>
      </c>
      <c r="E264" s="134" t="s">
        <v>10878</v>
      </c>
      <c r="F264" s="134" t="s">
        <v>11403</v>
      </c>
    </row>
    <row r="265" ht="20" customHeight="1" spans="1:6">
      <c r="A265" s="135" t="s">
        <v>11404</v>
      </c>
      <c r="B265" s="136">
        <v>1</v>
      </c>
      <c r="C265" s="137" t="s">
        <v>8717</v>
      </c>
      <c r="D265" s="138" t="str">
        <f t="shared" si="3"/>
        <v>effect add_modifier={modifier= paragon_relic_wormhole_key days=-1}</v>
      </c>
      <c r="E265" s="139" t="s">
        <v>11405</v>
      </c>
      <c r="F265" s="139" t="s">
        <v>11406</v>
      </c>
    </row>
    <row r="266" ht="20" customHeight="1" spans="1:6">
      <c r="A266" s="135"/>
      <c r="B266" s="136">
        <v>2</v>
      </c>
      <c r="C266" s="137" t="s">
        <v>11407</v>
      </c>
      <c r="D266" s="138" t="str">
        <f t="shared" ref="D266:D329" si="4">_xlfn.CONCAT($C$3," ",F266," ","days=",$E$3,"}")</f>
        <v>effect add_modifier={modifier= galatron_naval_cap1 days=-1}</v>
      </c>
      <c r="E266" s="139" t="s">
        <v>11408</v>
      </c>
      <c r="F266" s="139" t="s">
        <v>11409</v>
      </c>
    </row>
    <row r="267" ht="20" customHeight="1" spans="1:6">
      <c r="A267" s="135"/>
      <c r="B267" s="136">
        <v>3</v>
      </c>
      <c r="C267" s="137" t="s">
        <v>11410</v>
      </c>
      <c r="D267" s="138" t="str">
        <f t="shared" si="4"/>
        <v>effect add_modifier={modifier= drums_of_war days=-1}</v>
      </c>
      <c r="E267" s="139" t="s">
        <v>8634</v>
      </c>
      <c r="F267" s="139" t="s">
        <v>11411</v>
      </c>
    </row>
    <row r="268" ht="20" customHeight="1" spans="1:6">
      <c r="A268" s="135"/>
      <c r="B268" s="136">
        <v>4</v>
      </c>
      <c r="C268" s="137" t="s">
        <v>11412</v>
      </c>
      <c r="D268" s="138" t="str">
        <f t="shared" si="4"/>
        <v>effect add_modifier={modifier= ether_drake_triumph days=-1}</v>
      </c>
      <c r="E268" s="139" t="s">
        <v>11413</v>
      </c>
      <c r="F268" s="139" t="s">
        <v>11414</v>
      </c>
    </row>
    <row r="269" ht="20" customHeight="1" spans="1:6">
      <c r="A269" s="135"/>
      <c r="B269" s="136">
        <v>5</v>
      </c>
      <c r="C269" s="137" t="s">
        <v>11415</v>
      </c>
      <c r="D269" s="138" t="str">
        <f t="shared" si="4"/>
        <v>effect add_modifier={modifier= worm_scales days=-1}</v>
      </c>
      <c r="E269" s="139" t="s">
        <v>8641</v>
      </c>
      <c r="F269" s="139" t="s">
        <v>11416</v>
      </c>
    </row>
    <row r="270" ht="20" customHeight="1" spans="1:6">
      <c r="A270" s="135"/>
      <c r="B270" s="136">
        <v>6</v>
      </c>
      <c r="C270" s="137" t="s">
        <v>8677</v>
      </c>
      <c r="D270" s="138" t="str">
        <f t="shared" si="4"/>
        <v>effect add_modifier={modifier= ancient_sword days=-1}</v>
      </c>
      <c r="E270" s="139" t="s">
        <v>8681</v>
      </c>
      <c r="F270" s="139" t="s">
        <v>11417</v>
      </c>
    </row>
    <row r="271" ht="20" customHeight="1" spans="1:6">
      <c r="A271" s="135"/>
      <c r="B271" s="136">
        <v>7</v>
      </c>
      <c r="C271" s="137" t="s">
        <v>11418</v>
      </c>
      <c r="D271" s="138" t="str">
        <f t="shared" si="4"/>
        <v>effect add_modifier={modifier= unbidden_ritual days=-1}</v>
      </c>
      <c r="E271" s="139" t="s">
        <v>11419</v>
      </c>
      <c r="F271" s="139" t="s">
        <v>11420</v>
      </c>
    </row>
    <row r="272" ht="20" customHeight="1" spans="1:6">
      <c r="A272" s="135"/>
      <c r="B272" s="136">
        <v>8</v>
      </c>
      <c r="C272" s="137" t="s">
        <v>11421</v>
      </c>
      <c r="D272" s="138" t="str">
        <f t="shared" si="4"/>
        <v>effect add_modifier={modifier= contingency_calculation days=-1}</v>
      </c>
      <c r="E272" s="139" t="s">
        <v>8749</v>
      </c>
      <c r="F272" s="139" t="s">
        <v>11422</v>
      </c>
    </row>
    <row r="273" ht="20" customHeight="1" spans="1:6">
      <c r="A273" s="135"/>
      <c r="B273" s="136">
        <v>9</v>
      </c>
      <c r="C273" s="137" t="s">
        <v>8684</v>
      </c>
      <c r="D273" s="138" t="str">
        <f t="shared" si="4"/>
        <v>effect add_modifier={modifier= severed_head_modifier days=-1}</v>
      </c>
      <c r="E273" s="139" t="s">
        <v>11423</v>
      </c>
      <c r="F273" s="139" t="s">
        <v>11424</v>
      </c>
    </row>
    <row r="274" ht="20" customHeight="1" spans="1:6">
      <c r="A274" s="135"/>
      <c r="B274" s="136">
        <v>10</v>
      </c>
      <c r="C274" s="137" t="s">
        <v>11425</v>
      </c>
      <c r="D274" s="138" t="str">
        <f t="shared" si="4"/>
        <v>effect add_modifier={modifier= relic_zro_crystal_martial days=-1}</v>
      </c>
      <c r="E274" s="139" t="s">
        <v>11426</v>
      </c>
      <c r="F274" s="139" t="s">
        <v>11427</v>
      </c>
    </row>
    <row r="275" ht="20" customHeight="1" spans="1:6">
      <c r="A275" s="135"/>
      <c r="B275" s="136">
        <v>11</v>
      </c>
      <c r="C275" s="137" t="s">
        <v>11428</v>
      </c>
      <c r="D275" s="138" t="str">
        <f t="shared" si="4"/>
        <v>effect add_modifier={modifier= relic_zro_crystal_state days=-1}</v>
      </c>
      <c r="E275" s="139" t="s">
        <v>11429</v>
      </c>
      <c r="F275" s="139" t="s">
        <v>11430</v>
      </c>
    </row>
    <row r="276" ht="20" customHeight="1" spans="1:6">
      <c r="A276" s="135"/>
      <c r="B276" s="136">
        <v>12</v>
      </c>
      <c r="C276" s="137" t="s">
        <v>8691</v>
      </c>
      <c r="D276" s="138" t="str">
        <f t="shared" si="4"/>
        <v>effect add_modifier={modifier= relic_defragmentor days=-1}</v>
      </c>
      <c r="E276" s="139" t="s">
        <v>11431</v>
      </c>
      <c r="F276" s="139" t="s">
        <v>11432</v>
      </c>
    </row>
    <row r="277" ht="20" customHeight="1" spans="1:6">
      <c r="A277" s="135"/>
      <c r="B277" s="136">
        <v>13</v>
      </c>
      <c r="C277" s="137" t="s">
        <v>8784</v>
      </c>
      <c r="D277" s="138" t="str">
        <f t="shared" si="4"/>
        <v>effect add_modifier={modifier= yuht_cryo_core days=-1}</v>
      </c>
      <c r="E277" s="139" t="s">
        <v>8788</v>
      </c>
      <c r="F277" s="139" t="s">
        <v>11433</v>
      </c>
    </row>
    <row r="278" ht="20" customHeight="1" spans="1:6">
      <c r="A278" s="135"/>
      <c r="B278" s="136">
        <v>14</v>
      </c>
      <c r="C278" s="137" t="s">
        <v>8777</v>
      </c>
      <c r="D278" s="138" t="str">
        <f t="shared" si="4"/>
        <v>effect add_modifier={modifier= javorian_pox days=-1}</v>
      </c>
      <c r="E278" s="139" t="s">
        <v>11434</v>
      </c>
      <c r="F278" s="139" t="s">
        <v>11435</v>
      </c>
    </row>
    <row r="279" ht="20" customHeight="1" spans="1:6">
      <c r="A279" s="135"/>
      <c r="B279" s="136">
        <v>15</v>
      </c>
      <c r="C279" s="137" t="s">
        <v>8771</v>
      </c>
      <c r="D279" s="138" t="str">
        <f t="shared" si="4"/>
        <v>effect add_modifier={modifier= reality_perforator_1 days=-1}</v>
      </c>
      <c r="E279" s="139" t="s">
        <v>11436</v>
      </c>
      <c r="F279" s="139" t="s">
        <v>11437</v>
      </c>
    </row>
    <row r="280" ht="20" customHeight="1" spans="1:6">
      <c r="A280" s="135"/>
      <c r="B280" s="136">
        <v>16</v>
      </c>
      <c r="C280" s="137" t="s">
        <v>8771</v>
      </c>
      <c r="D280" s="138" t="str">
        <f t="shared" si="4"/>
        <v>effect add_modifier={modifier= reality_perforator_2 days=-1}</v>
      </c>
      <c r="E280" s="139" t="s">
        <v>11438</v>
      </c>
      <c r="F280" s="139" t="s">
        <v>11439</v>
      </c>
    </row>
    <row r="281" ht="20" customHeight="1" spans="1:6">
      <c r="A281" s="135"/>
      <c r="B281" s="136">
        <v>17</v>
      </c>
      <c r="C281" s="137" t="s">
        <v>8771</v>
      </c>
      <c r="D281" s="138" t="str">
        <f t="shared" si="4"/>
        <v>effect add_modifier={modifier= reality_perforator_3 days=-1}</v>
      </c>
      <c r="E281" s="139" t="s">
        <v>11440</v>
      </c>
      <c r="F281" s="139" t="s">
        <v>11441</v>
      </c>
    </row>
    <row r="282" ht="20" customHeight="1" spans="1:6">
      <c r="A282" s="135"/>
      <c r="B282" s="136">
        <v>18</v>
      </c>
      <c r="C282" s="137" t="s">
        <v>8771</v>
      </c>
      <c r="D282" s="138" t="str">
        <f t="shared" si="4"/>
        <v>effect add_modifier={modifier= reality_perforator_4 days=-1}</v>
      </c>
      <c r="E282" s="139" t="s">
        <v>11442</v>
      </c>
      <c r="F282" s="139" t="s">
        <v>11443</v>
      </c>
    </row>
    <row r="283" ht="20" customHeight="1" spans="1:6">
      <c r="A283" s="135"/>
      <c r="B283" s="136">
        <v>19</v>
      </c>
      <c r="C283" s="137" t="s">
        <v>11444</v>
      </c>
      <c r="D283" s="138" t="str">
        <f t="shared" si="4"/>
        <v>effect add_modifier={modifier= ever_spinning_top_modifier days=-1}</v>
      </c>
      <c r="E283" s="139" t="s">
        <v>11445</v>
      </c>
      <c r="F283" s="139" t="s">
        <v>11446</v>
      </c>
    </row>
    <row r="284" ht="20" customHeight="1" spans="1:6">
      <c r="A284" s="135"/>
      <c r="B284" s="136">
        <v>20</v>
      </c>
      <c r="C284" s="137" t="s">
        <v>8822</v>
      </c>
      <c r="D284" s="138" t="str">
        <f t="shared" si="4"/>
        <v>effect add_modifier={modifier= celestial_tear_modifier days=-1}</v>
      </c>
      <c r="E284" s="139" t="s">
        <v>2026</v>
      </c>
      <c r="F284" s="139" t="s">
        <v>11447</v>
      </c>
    </row>
    <row r="285" ht="20" customHeight="1" spans="1:6">
      <c r="A285" s="135"/>
      <c r="B285" s="136">
        <v>21</v>
      </c>
      <c r="C285" s="137" t="s">
        <v>11448</v>
      </c>
      <c r="D285" s="138" t="str">
        <f t="shared" si="4"/>
        <v>effect add_modifier={modifier= relic_vacuum_flower_B days=-1}</v>
      </c>
      <c r="E285" s="139" t="s">
        <v>11449</v>
      </c>
      <c r="F285" s="139" t="s">
        <v>11450</v>
      </c>
    </row>
    <row r="286" ht="20" customHeight="1" spans="1:6">
      <c r="A286" s="135"/>
      <c r="B286" s="136">
        <v>22</v>
      </c>
      <c r="C286" s="137" t="s">
        <v>11451</v>
      </c>
      <c r="D286" s="138" t="str">
        <f t="shared" si="4"/>
        <v>effect add_modifier={modifier= relic_vacuum_flower_A days=-1}</v>
      </c>
      <c r="E286" s="139" t="s">
        <v>11452</v>
      </c>
      <c r="F286" s="139" t="s">
        <v>11453</v>
      </c>
    </row>
    <row r="287" ht="20" customHeight="1" spans="1:6">
      <c r="A287" s="135"/>
      <c r="B287" s="136">
        <v>23</v>
      </c>
      <c r="C287" s="137" t="s">
        <v>11454</v>
      </c>
      <c r="D287" s="138" t="str">
        <f t="shared" si="4"/>
        <v>effect add_modifier={modifier= relic_vacuum_flower_F days=-1}</v>
      </c>
      <c r="E287" s="139" t="s">
        <v>11455</v>
      </c>
      <c r="F287" s="139" t="s">
        <v>11456</v>
      </c>
    </row>
    <row r="288" ht="20" customHeight="1" spans="1:6">
      <c r="A288" s="135"/>
      <c r="B288" s="136">
        <v>24</v>
      </c>
      <c r="C288" s="137" t="s">
        <v>11457</v>
      </c>
      <c r="D288" s="138" t="str">
        <f t="shared" si="4"/>
        <v>effect add_modifier={modifier= relic_vacuum_flower_G days=-1}</v>
      </c>
      <c r="E288" s="139" t="s">
        <v>11458</v>
      </c>
      <c r="F288" s="139" t="s">
        <v>11459</v>
      </c>
    </row>
    <row r="289" ht="20" customHeight="1" spans="1:6">
      <c r="A289" s="135"/>
      <c r="B289" s="136">
        <v>25</v>
      </c>
      <c r="C289" s="137" t="s">
        <v>11460</v>
      </c>
      <c r="D289" s="138" t="str">
        <f t="shared" si="4"/>
        <v>effect add_modifier={modifier= relic_vacuum_flower_K days=-1}</v>
      </c>
      <c r="E289" s="139" t="s">
        <v>11461</v>
      </c>
      <c r="F289" s="139" t="s">
        <v>11462</v>
      </c>
    </row>
    <row r="290" ht="20" customHeight="1" spans="1:6">
      <c r="A290" s="135"/>
      <c r="B290" s="136">
        <v>26</v>
      </c>
      <c r="C290" s="137" t="s">
        <v>11463</v>
      </c>
      <c r="D290" s="138" t="str">
        <f t="shared" si="4"/>
        <v>effect add_modifier={modifier= relic_vacuum_flower_M days=-1}</v>
      </c>
      <c r="E290" s="139" t="s">
        <v>11464</v>
      </c>
      <c r="F290" s="139" t="s">
        <v>11465</v>
      </c>
    </row>
    <row r="291" ht="20" customHeight="1" spans="1:6">
      <c r="A291" s="135"/>
      <c r="B291" s="136">
        <v>27</v>
      </c>
      <c r="C291" s="137" t="s">
        <v>11466</v>
      </c>
      <c r="D291" s="138" t="str">
        <f t="shared" si="4"/>
        <v>effect add_modifier={modifier= relic_vacuum_flower_M_giant days=-1}</v>
      </c>
      <c r="E291" s="139" t="s">
        <v>11467</v>
      </c>
      <c r="F291" s="139" t="s">
        <v>11468</v>
      </c>
    </row>
    <row r="292" ht="20" customHeight="1" spans="1:6">
      <c r="A292" s="135"/>
      <c r="B292" s="136">
        <v>28</v>
      </c>
      <c r="C292" s="137" t="s">
        <v>11469</v>
      </c>
      <c r="D292" s="138" t="str">
        <f t="shared" si="4"/>
        <v>effect add_modifier={modifier= relic_vacuum_flower_T_dwarf days=-1}</v>
      </c>
      <c r="E292" s="139" t="s">
        <v>11470</v>
      </c>
      <c r="F292" s="139" t="s">
        <v>11471</v>
      </c>
    </row>
    <row r="293" ht="20" customHeight="1" spans="1:6">
      <c r="A293" s="135"/>
      <c r="B293" s="136">
        <v>29</v>
      </c>
      <c r="C293" s="137" t="s">
        <v>11472</v>
      </c>
      <c r="D293" s="138" t="str">
        <f t="shared" si="4"/>
        <v>effect add_modifier={modifier= relic_vacuum_flower_pulsar days=-1}</v>
      </c>
      <c r="E293" s="139" t="s">
        <v>11473</v>
      </c>
      <c r="F293" s="139" t="s">
        <v>11474</v>
      </c>
    </row>
    <row r="294" ht="20" customHeight="1" spans="1:6">
      <c r="A294" s="135"/>
      <c r="B294" s="136">
        <v>30</v>
      </c>
      <c r="C294" s="137" t="s">
        <v>11475</v>
      </c>
      <c r="D294" s="138" t="str">
        <f t="shared" si="4"/>
        <v>effect add_modifier={modifier= relic_vacuum_flower_black_hole days=-1}</v>
      </c>
      <c r="E294" s="139" t="s">
        <v>11476</v>
      </c>
      <c r="F294" s="139" t="s">
        <v>11477</v>
      </c>
    </row>
    <row r="295" ht="20" customHeight="1" spans="1:6">
      <c r="A295" s="135"/>
      <c r="B295" s="136">
        <v>31</v>
      </c>
      <c r="C295" s="137" t="s">
        <v>11478</v>
      </c>
      <c r="D295" s="138" t="str">
        <f t="shared" si="4"/>
        <v>effect add_modifier={modifier= relic_vacuum_flower_neutron days=-1}</v>
      </c>
      <c r="E295" s="139" t="s">
        <v>11479</v>
      </c>
      <c r="F295" s="139" t="s">
        <v>11480</v>
      </c>
    </row>
    <row r="296" ht="20" customHeight="1" spans="1:6">
      <c r="A296" s="135"/>
      <c r="B296" s="136">
        <v>32</v>
      </c>
      <c r="C296" s="137" t="s">
        <v>11481</v>
      </c>
      <c r="D296" s="138" t="str">
        <f t="shared" si="4"/>
        <v>effect add_modifier={modifier= relic_vacuum_flower_lightbringer days=-1}</v>
      </c>
      <c r="E296" s="139" t="s">
        <v>11482</v>
      </c>
      <c r="F296" s="139" t="s">
        <v>11483</v>
      </c>
    </row>
    <row r="297" ht="20" customHeight="1" spans="1:6">
      <c r="A297" s="135"/>
      <c r="B297" s="136">
        <v>33</v>
      </c>
      <c r="C297" s="137" t="s">
        <v>11484</v>
      </c>
      <c r="D297" s="138" t="str">
        <f t="shared" si="4"/>
        <v>effect add_modifier={modifier= relic_vacuum_flower_rift_star days=-1}</v>
      </c>
      <c r="E297" s="139" t="s">
        <v>11485</v>
      </c>
      <c r="F297" s="139" t="s">
        <v>11486</v>
      </c>
    </row>
    <row r="298" ht="20" customHeight="1" spans="1:6">
      <c r="A298" s="135"/>
      <c r="B298" s="136">
        <v>34</v>
      </c>
      <c r="C298" s="137" t="s">
        <v>11487</v>
      </c>
      <c r="D298" s="138" t="str">
        <f t="shared" si="4"/>
        <v>effect add_modifier={modifier= crystallinus_diffuser_modifier days=-1}</v>
      </c>
      <c r="E298" s="139" t="s">
        <v>11488</v>
      </c>
      <c r="F298" s="139" t="s">
        <v>11489</v>
      </c>
    </row>
    <row r="299" ht="20" customHeight="1" spans="1:6">
      <c r="A299" s="135"/>
      <c r="B299" s="136">
        <v>35</v>
      </c>
      <c r="C299" s="137" t="s">
        <v>11490</v>
      </c>
      <c r="D299" s="138" t="str">
        <f t="shared" si="4"/>
        <v>effect add_modifier={modifier= everchanging_stone_modifier days=-1}</v>
      </c>
      <c r="E299" s="139" t="s">
        <v>11491</v>
      </c>
      <c r="F299" s="139" t="s">
        <v>11492</v>
      </c>
    </row>
    <row r="300" ht="20" customHeight="1" spans="1:6">
      <c r="A300" s="135"/>
      <c r="B300" s="136">
        <v>36</v>
      </c>
      <c r="C300" s="137" t="s">
        <v>8950</v>
      </c>
      <c r="D300" s="138" t="str">
        <f t="shared" si="4"/>
        <v>effect add_modifier={modifier= pulsestone_modifier days=-1}</v>
      </c>
      <c r="E300" s="139" t="s">
        <v>11493</v>
      </c>
      <c r="F300" s="139" t="s">
        <v>11494</v>
      </c>
    </row>
    <row r="301" ht="20" customHeight="1" spans="1:6">
      <c r="A301" s="135"/>
      <c r="B301" s="136">
        <v>37</v>
      </c>
      <c r="C301" s="137" t="s">
        <v>8880</v>
      </c>
      <c r="D301" s="138" t="str">
        <f t="shared" si="4"/>
        <v>effect add_modifier={modifier= gavel_of_the_tribunal_galcom days=-1}</v>
      </c>
      <c r="E301" s="139" t="s">
        <v>11495</v>
      </c>
      <c r="F301" s="139" t="s">
        <v>11496</v>
      </c>
    </row>
    <row r="302" ht="20" customHeight="1" spans="1:6">
      <c r="A302" s="135"/>
      <c r="B302" s="136">
        <v>38</v>
      </c>
      <c r="C302" s="137" t="s">
        <v>8880</v>
      </c>
      <c r="D302" s="138" t="str">
        <f t="shared" si="4"/>
        <v>effect add_modifier={modifier= gavel_of_the_tribunal_no_galcom days=-1}</v>
      </c>
      <c r="E302" s="139" t="s">
        <v>8884</v>
      </c>
      <c r="F302" s="139" t="s">
        <v>11497</v>
      </c>
    </row>
    <row r="303" ht="20" customHeight="1" spans="1:6">
      <c r="A303" s="135"/>
      <c r="B303" s="136">
        <v>39</v>
      </c>
      <c r="C303" s="137" t="s">
        <v>11498</v>
      </c>
      <c r="D303" s="138" t="str">
        <f t="shared" si="4"/>
        <v>effect add_modifier={modifier= tiyanki_matriarch_nerve_core days=-1}</v>
      </c>
      <c r="E303" s="139" t="s">
        <v>11499</v>
      </c>
      <c r="F303" s="139" t="s">
        <v>11500</v>
      </c>
    </row>
    <row r="304" ht="20" customHeight="1" spans="1:6">
      <c r="A304" s="135"/>
      <c r="B304" s="136">
        <v>40</v>
      </c>
      <c r="C304" s="137" t="s">
        <v>8902</v>
      </c>
      <c r="D304" s="138" t="str">
        <f t="shared" si="4"/>
        <v>effect add_modifier={modifier= entangled_relay_modifier days=-1}</v>
      </c>
      <c r="E304" s="139" t="s">
        <v>11501</v>
      </c>
      <c r="F304" s="139" t="s">
        <v>11502</v>
      </c>
    </row>
    <row r="305" ht="20" customHeight="1" spans="1:6">
      <c r="A305" s="135"/>
      <c r="B305" s="136">
        <v>41</v>
      </c>
      <c r="C305" s="137" t="s">
        <v>8915</v>
      </c>
      <c r="D305" s="138" t="str">
        <f t="shared" si="4"/>
        <v>effect add_modifier={modifier= prototype_vir_core_modifier days=-1}</v>
      </c>
      <c r="E305" s="139" t="s">
        <v>8919</v>
      </c>
      <c r="F305" s="139" t="s">
        <v>11503</v>
      </c>
    </row>
    <row r="306" ht="20" customHeight="1" spans="1:6">
      <c r="A306" s="135"/>
      <c r="B306" s="136">
        <v>42</v>
      </c>
      <c r="C306" s="137" t="s">
        <v>8873</v>
      </c>
      <c r="D306" s="138" t="str">
        <f t="shared" si="4"/>
        <v>effect add_modifier={modifier= celestial_resonator_modifier days=-1}</v>
      </c>
      <c r="E306" s="139" t="s">
        <v>11504</v>
      </c>
      <c r="F306" s="139" t="s">
        <v>11505</v>
      </c>
    </row>
    <row r="307" ht="20" customHeight="1" spans="1:6">
      <c r="A307" s="135"/>
      <c r="B307" s="136">
        <v>43</v>
      </c>
      <c r="C307" s="137" t="s">
        <v>11506</v>
      </c>
      <c r="D307" s="138" t="str">
        <f t="shared" si="4"/>
        <v>effect add_modifier={modifier= rulerchip_intergenerational_knowledge days=-1}</v>
      </c>
      <c r="E307" s="139" t="s">
        <v>8714</v>
      </c>
      <c r="F307" s="139" t="s">
        <v>11507</v>
      </c>
    </row>
    <row r="308" ht="20" customHeight="1" spans="1:6">
      <c r="A308" s="140" t="s">
        <v>11508</v>
      </c>
      <c r="B308" s="141">
        <v>1</v>
      </c>
      <c r="C308" s="142" t="s">
        <v>11509</v>
      </c>
      <c r="D308" s="143" t="str">
        <f t="shared" si="4"/>
        <v>effect add_modifier={modifier= agenda_infinite_opportunities_finish days=-1}</v>
      </c>
      <c r="E308" s="144" t="s">
        <v>11263</v>
      </c>
      <c r="F308" s="144" t="s">
        <v>11510</v>
      </c>
    </row>
    <row r="309" ht="20" customHeight="1" spans="1:6">
      <c r="A309" s="140"/>
      <c r="B309" s="141">
        <v>2</v>
      </c>
      <c r="C309" s="142" t="s">
        <v>11509</v>
      </c>
      <c r="D309" s="143" t="str">
        <f t="shared" si="4"/>
        <v>effect add_modifier={modifier= agenda_infinite_opportunities_gestalt_finish days=-1}</v>
      </c>
      <c r="E309" s="144" t="s">
        <v>8069</v>
      </c>
      <c r="F309" s="144" t="s">
        <v>11511</v>
      </c>
    </row>
    <row r="310" ht="20" customHeight="1" spans="1:6">
      <c r="A310" s="140"/>
      <c r="B310" s="141">
        <v>3</v>
      </c>
      <c r="C310" s="142" t="s">
        <v>11512</v>
      </c>
      <c r="D310" s="143" t="str">
        <f t="shared" si="4"/>
        <v>effect add_modifier={modifier= agenda_we_come_in_peace_finish days=-1}</v>
      </c>
      <c r="E310" s="144" t="s">
        <v>11513</v>
      </c>
      <c r="F310" s="144" t="s">
        <v>11514</v>
      </c>
    </row>
    <row r="311" ht="20" customHeight="1" spans="1:6">
      <c r="A311" s="140"/>
      <c r="B311" s="141">
        <v>4</v>
      </c>
      <c r="C311" s="142" t="s">
        <v>11515</v>
      </c>
      <c r="D311" s="143" t="str">
        <f t="shared" si="4"/>
        <v>effect add_modifier={modifier= agenda_display_of_power_finish days=-1}</v>
      </c>
      <c r="E311" s="144" t="s">
        <v>11516</v>
      </c>
      <c r="F311" s="144" t="s">
        <v>11517</v>
      </c>
    </row>
    <row r="312" ht="20" customHeight="1" spans="1:6">
      <c r="A312" s="140"/>
      <c r="B312" s="141">
        <v>5</v>
      </c>
      <c r="C312" s="142" t="s">
        <v>11518</v>
      </c>
      <c r="D312" s="143" t="str">
        <f t="shared" si="4"/>
        <v>effect add_modifier={modifier= agenda_open_arms_finish days=-1}</v>
      </c>
      <c r="E312" s="144" t="s">
        <v>11519</v>
      </c>
      <c r="F312" s="144" t="s">
        <v>11520</v>
      </c>
    </row>
    <row r="313" ht="20" customHeight="1" spans="1:6">
      <c r="A313" s="140"/>
      <c r="B313" s="141">
        <v>6</v>
      </c>
      <c r="C313" s="142" t="s">
        <v>11521</v>
      </c>
      <c r="D313" s="143" t="str">
        <f t="shared" si="4"/>
        <v>effect add_modifier={modifier= agenda_strong_on_our_own_finish days=-1}</v>
      </c>
      <c r="E313" s="144" t="s">
        <v>11522</v>
      </c>
      <c r="F313" s="144" t="s">
        <v>11523</v>
      </c>
    </row>
    <row r="314" ht="20" customHeight="1" spans="1:6">
      <c r="A314" s="140"/>
      <c r="B314" s="141">
        <v>7</v>
      </c>
      <c r="C314" s="142" t="s">
        <v>11524</v>
      </c>
      <c r="D314" s="143" t="str">
        <f t="shared" si="4"/>
        <v>effect add_modifier={modifier= agenda_give_and_take_finish days=-1}</v>
      </c>
      <c r="E314" s="144" t="s">
        <v>11525</v>
      </c>
      <c r="F314" s="144" t="s">
        <v>11526</v>
      </c>
    </row>
    <row r="315" ht="20" customHeight="1" spans="1:6">
      <c r="A315" s="140"/>
      <c r="B315" s="141">
        <v>8</v>
      </c>
      <c r="C315" s="142" t="s">
        <v>11527</v>
      </c>
      <c r="D315" s="143" t="str">
        <f t="shared" si="4"/>
        <v>effect add_modifier={modifier= agenda_preserve_the_order_finish days=-1}</v>
      </c>
      <c r="E315" s="144" t="s">
        <v>11528</v>
      </c>
      <c r="F315" s="144" t="s">
        <v>11529</v>
      </c>
    </row>
    <row r="316" ht="20" customHeight="1" spans="1:6">
      <c r="A316" s="140"/>
      <c r="B316" s="141">
        <v>9</v>
      </c>
      <c r="C316" s="142" t="s">
        <v>11530</v>
      </c>
      <c r="D316" s="143" t="str">
        <f t="shared" si="4"/>
        <v>effect add_modifier={modifier= agenda_a_higher_purpose_finish days=-1}</v>
      </c>
      <c r="E316" s="144" t="s">
        <v>11531</v>
      </c>
      <c r="F316" s="144" t="s">
        <v>11532</v>
      </c>
    </row>
    <row r="317" ht="20" customHeight="1" spans="1:6">
      <c r="A317" s="140"/>
      <c r="B317" s="141">
        <v>10</v>
      </c>
      <c r="C317" s="142" t="s">
        <v>11533</v>
      </c>
      <c r="D317" s="143" t="str">
        <f t="shared" si="4"/>
        <v>effect add_modifier={modifier= agenda_progressive_growth_finish days=-1}</v>
      </c>
      <c r="E317" s="144" t="s">
        <v>11534</v>
      </c>
      <c r="F317" s="144" t="s">
        <v>11535</v>
      </c>
    </row>
    <row r="318" ht="20" customHeight="1" spans="1:6">
      <c r="A318" s="140"/>
      <c r="B318" s="141">
        <v>11</v>
      </c>
      <c r="C318" s="142" t="s">
        <v>11536</v>
      </c>
      <c r="D318" s="143" t="str">
        <f t="shared" si="4"/>
        <v>effect add_modifier={modifier= agenda_finding_the_voice_finish days=-1}</v>
      </c>
      <c r="E318" s="144" t="s">
        <v>11537</v>
      </c>
      <c r="F318" s="144" t="s">
        <v>11538</v>
      </c>
    </row>
    <row r="319" ht="20" customHeight="1" spans="1:6">
      <c r="A319" s="140"/>
      <c r="B319" s="141">
        <v>12</v>
      </c>
      <c r="C319" s="142" t="s">
        <v>11539</v>
      </c>
      <c r="D319" s="143" t="str">
        <f t="shared" si="4"/>
        <v>effect add_modifier={modifier= agenda_conquer_nature_finish days=-1}</v>
      </c>
      <c r="E319" s="144" t="s">
        <v>11540</v>
      </c>
      <c r="F319" s="144" t="s">
        <v>11541</v>
      </c>
    </row>
    <row r="320" ht="20" customHeight="1" spans="1:6">
      <c r="A320" s="140"/>
      <c r="B320" s="141">
        <v>13</v>
      </c>
      <c r="C320" s="142" t="s">
        <v>11542</v>
      </c>
      <c r="D320" s="143" t="str">
        <f t="shared" si="4"/>
        <v>effect add_modifier={modifier= agenda_build_relations_finish days=-1}</v>
      </c>
      <c r="E320" s="144" t="s">
        <v>11543</v>
      </c>
      <c r="F320" s="144" t="s">
        <v>11544</v>
      </c>
    </row>
    <row r="321" ht="20" customHeight="1" spans="1:6">
      <c r="A321" s="140"/>
      <c r="B321" s="141">
        <v>14</v>
      </c>
      <c r="C321" s="142" t="s">
        <v>11545</v>
      </c>
      <c r="D321" s="143" t="str">
        <f t="shared" si="4"/>
        <v>effect add_modifier={modifier= agenda_chart_the_unknown_finish days=-1}</v>
      </c>
      <c r="E321" s="144" t="s">
        <v>11546</v>
      </c>
      <c r="F321" s="144" t="s">
        <v>11547</v>
      </c>
    </row>
    <row r="322" ht="20" customHeight="1" spans="1:6">
      <c r="A322" s="140"/>
      <c r="B322" s="141">
        <v>15</v>
      </c>
      <c r="C322" s="142" t="s">
        <v>11548</v>
      </c>
      <c r="D322" s="143" t="str">
        <f t="shared" si="4"/>
        <v>effect add_modifier={modifier= agenda_civil_exclusion_finish days=-1}</v>
      </c>
      <c r="E322" s="144" t="s">
        <v>11549</v>
      </c>
      <c r="F322" s="144" t="s">
        <v>11550</v>
      </c>
    </row>
    <row r="323" ht="20" customHeight="1" spans="1:6">
      <c r="A323" s="140"/>
      <c r="B323" s="141">
        <v>16</v>
      </c>
      <c r="C323" s="142" t="s">
        <v>11551</v>
      </c>
      <c r="D323" s="143" t="str">
        <f t="shared" si="4"/>
        <v>effect add_modifier={modifier= agenda_superior_colonies_finish days=-1}</v>
      </c>
      <c r="E323" s="144" t="s">
        <v>11552</v>
      </c>
      <c r="F323" s="144" t="s">
        <v>11553</v>
      </c>
    </row>
    <row r="324" ht="20" customHeight="1" spans="1:6">
      <c r="A324" s="140"/>
      <c r="B324" s="141">
        <v>17</v>
      </c>
      <c r="C324" s="142" t="s">
        <v>11554</v>
      </c>
      <c r="D324" s="143" t="str">
        <f t="shared" si="4"/>
        <v>effect add_modifier={modifier= agenda_superior_colonies_planet_boost days=-1}</v>
      </c>
      <c r="E324" s="144" t="s">
        <v>11555</v>
      </c>
      <c r="F324" s="144" t="s">
        <v>11556</v>
      </c>
    </row>
    <row r="325" ht="20" customHeight="1" spans="1:6">
      <c r="A325" s="140"/>
      <c r="B325" s="141">
        <v>18</v>
      </c>
      <c r="C325" s="142" t="s">
        <v>11557</v>
      </c>
      <c r="D325" s="143" t="str">
        <f t="shared" si="4"/>
        <v>effect add_modifier={modifier= agenda_inner_stability_finish days=-1}</v>
      </c>
      <c r="E325" s="144" t="s">
        <v>11558</v>
      </c>
      <c r="F325" s="144" t="s">
        <v>11559</v>
      </c>
    </row>
    <row r="326" ht="20" customHeight="1" spans="1:6">
      <c r="A326" s="140"/>
      <c r="B326" s="141">
        <v>19</v>
      </c>
      <c r="C326" s="142" t="s">
        <v>11560</v>
      </c>
      <c r="D326" s="143" t="str">
        <f t="shared" si="4"/>
        <v>effect add_modifier={modifier= agenda_open_markets_finish days=-1}</v>
      </c>
      <c r="E326" s="144" t="s">
        <v>11561</v>
      </c>
      <c r="F326" s="144" t="s">
        <v>11562</v>
      </c>
    </row>
    <row r="327" ht="20" customHeight="1" spans="1:6">
      <c r="A327" s="140"/>
      <c r="B327" s="141">
        <v>20</v>
      </c>
      <c r="C327" s="142" t="s">
        <v>11563</v>
      </c>
      <c r="D327" s="143" t="str">
        <f t="shared" si="4"/>
        <v>effect add_modifier={modifier= agenda_favored_society_finish days=-1}</v>
      </c>
      <c r="E327" s="144" t="s">
        <v>11564</v>
      </c>
      <c r="F327" s="144" t="s">
        <v>11565</v>
      </c>
    </row>
    <row r="328" ht="20" customHeight="1" spans="1:6">
      <c r="A328" s="140"/>
      <c r="B328" s="141">
        <v>21</v>
      </c>
      <c r="C328" s="142" t="s">
        <v>11563</v>
      </c>
      <c r="D328" s="143" t="str">
        <f t="shared" si="4"/>
        <v>effect add_modifier={modifier= agenda_favored_society_finish_planet days=-1}</v>
      </c>
      <c r="E328" s="144" t="s">
        <v>11566</v>
      </c>
      <c r="F328" s="144" t="s">
        <v>11567</v>
      </c>
    </row>
    <row r="329" ht="20" customHeight="1" spans="1:6">
      <c r="A329" s="140"/>
      <c r="B329" s="141">
        <v>22</v>
      </c>
      <c r="C329" s="142" t="s">
        <v>11568</v>
      </c>
      <c r="D329" s="143" t="str">
        <f t="shared" si="4"/>
        <v>effect add_modifier={modifier= agenda_departmental_efficiency_finish days=-1}</v>
      </c>
      <c r="E329" s="144" t="s">
        <v>11569</v>
      </c>
      <c r="F329" s="144" t="s">
        <v>11570</v>
      </c>
    </row>
    <row r="330" ht="20" customHeight="1" spans="1:6">
      <c r="A330" s="140"/>
      <c r="B330" s="141">
        <v>23</v>
      </c>
      <c r="C330" s="142" t="s">
        <v>11571</v>
      </c>
      <c r="D330" s="143" t="str">
        <f t="shared" ref="D330:D393" si="5">_xlfn.CONCAT($C$3," ",F330," ","days=",$E$3,"}")</f>
        <v>effect add_modifier={modifier= agenda_rightful_claims_finish days=-1}</v>
      </c>
      <c r="E330" s="144" t="s">
        <v>11572</v>
      </c>
      <c r="F330" s="144" t="s">
        <v>11573</v>
      </c>
    </row>
    <row r="331" ht="20" customHeight="1" spans="1:6">
      <c r="A331" s="140"/>
      <c r="B331" s="141">
        <v>24</v>
      </c>
      <c r="C331" s="142" t="s">
        <v>11574</v>
      </c>
      <c r="D331" s="143" t="str">
        <f t="shared" si="5"/>
        <v>effect add_modifier={modifier= agenda_evolving_society_finish days=-1}</v>
      </c>
      <c r="E331" s="144" t="s">
        <v>11575</v>
      </c>
      <c r="F331" s="144" t="s">
        <v>11576</v>
      </c>
    </row>
    <row r="332" ht="20" customHeight="1" spans="1:6">
      <c r="A332" s="140"/>
      <c r="B332" s="141">
        <v>25</v>
      </c>
      <c r="C332" s="142" t="s">
        <v>11577</v>
      </c>
      <c r="D332" s="143" t="str">
        <f t="shared" si="5"/>
        <v>effect add_modifier={modifier= agenda_oppose_the_fallen_finish days=-1}</v>
      </c>
      <c r="E332" s="144" t="s">
        <v>11578</v>
      </c>
      <c r="F332" s="144" t="s">
        <v>11579</v>
      </c>
    </row>
    <row r="333" ht="20" customHeight="1" spans="1:6">
      <c r="A333" s="140"/>
      <c r="B333" s="141">
        <v>26</v>
      </c>
      <c r="C333" s="142" t="s">
        <v>11580</v>
      </c>
      <c r="D333" s="143" t="str">
        <f t="shared" si="5"/>
        <v>effect add_modifier={modifier= agenda_uncover_secrets_finish days=-1}</v>
      </c>
      <c r="E333" s="144" t="s">
        <v>11581</v>
      </c>
      <c r="F333" s="144" t="s">
        <v>11582</v>
      </c>
    </row>
    <row r="334" ht="20" customHeight="1" spans="1:6">
      <c r="A334" s="140"/>
      <c r="B334" s="141">
        <v>27</v>
      </c>
      <c r="C334" s="142" t="s">
        <v>11583</v>
      </c>
      <c r="D334" s="143" t="str">
        <f t="shared" si="5"/>
        <v>effect add_modifier={modifier= agenda_military_buildup_finish days=-1}</v>
      </c>
      <c r="E334" s="144" t="s">
        <v>11584</v>
      </c>
      <c r="F334" s="144" t="s">
        <v>11585</v>
      </c>
    </row>
    <row r="335" ht="20" customHeight="1" spans="1:6">
      <c r="A335" s="140"/>
      <c r="B335" s="141">
        <v>28</v>
      </c>
      <c r="C335" s="142" t="s">
        <v>11586</v>
      </c>
      <c r="D335" s="143" t="str">
        <f t="shared" si="5"/>
        <v>effect add_modifier={modifier= agenda_impenetrable_border_finish days=-1}</v>
      </c>
      <c r="E335" s="144" t="s">
        <v>11587</v>
      </c>
      <c r="F335" s="144" t="s">
        <v>11588</v>
      </c>
    </row>
    <row r="336" ht="20" customHeight="1" spans="1:6">
      <c r="A336" s="140"/>
      <c r="B336" s="141">
        <v>29</v>
      </c>
      <c r="C336" s="142" t="s">
        <v>11589</v>
      </c>
      <c r="D336" s="143" t="str">
        <f t="shared" si="5"/>
        <v>effect add_modifier={modifier= agenda_leadership_conditioning_finish days=-1}</v>
      </c>
      <c r="E336" s="144" t="s">
        <v>11590</v>
      </c>
      <c r="F336" s="144" t="s">
        <v>11591</v>
      </c>
    </row>
    <row r="337" ht="20" customHeight="1" spans="1:6">
      <c r="A337" s="140"/>
      <c r="B337" s="141">
        <v>30</v>
      </c>
      <c r="C337" s="142" t="s">
        <v>11592</v>
      </c>
      <c r="D337" s="143" t="str">
        <f t="shared" si="5"/>
        <v>effect add_modifier={modifier= agenda_second_strike_finish days=-1}</v>
      </c>
      <c r="E337" s="144" t="s">
        <v>11593</v>
      </c>
      <c r="F337" s="144" t="s">
        <v>11594</v>
      </c>
    </row>
    <row r="338" ht="20" customHeight="1" spans="1:6">
      <c r="A338" s="140"/>
      <c r="B338" s="141">
        <v>31</v>
      </c>
      <c r="C338" s="142" t="s">
        <v>11595</v>
      </c>
      <c r="D338" s="143" t="str">
        <f t="shared" si="5"/>
        <v>effect add_modifier={modifier= agenda_pioneer_politics_finish days=-1}</v>
      </c>
      <c r="E338" s="144" t="s">
        <v>11596</v>
      </c>
      <c r="F338" s="144" t="s">
        <v>11597</v>
      </c>
    </row>
    <row r="339" ht="20" customHeight="1" spans="1:6">
      <c r="A339" s="140"/>
      <c r="B339" s="141">
        <v>32</v>
      </c>
      <c r="C339" s="142" t="s">
        <v>11598</v>
      </c>
      <c r="D339" s="143" t="str">
        <f t="shared" si="5"/>
        <v>effect add_modifier={modifier= agenda_psionic_supremacy_finish_composer days=-1}</v>
      </c>
      <c r="E339" s="144" t="s">
        <v>11599</v>
      </c>
      <c r="F339" s="144" t="s">
        <v>11600</v>
      </c>
    </row>
    <row r="340" ht="20" customHeight="1" spans="1:6">
      <c r="A340" s="140"/>
      <c r="B340" s="141">
        <v>33</v>
      </c>
      <c r="C340" s="142" t="s">
        <v>11598</v>
      </c>
      <c r="D340" s="143" t="str">
        <f t="shared" si="5"/>
        <v>effect add_modifier={modifier= agenda_psionic_supremacy_finish_eater days=-1}</v>
      </c>
      <c r="E340" s="144" t="s">
        <v>11601</v>
      </c>
      <c r="F340" s="144" t="s">
        <v>11602</v>
      </c>
    </row>
    <row r="341" ht="20" customHeight="1" spans="1:6">
      <c r="A341" s="140"/>
      <c r="B341" s="141">
        <v>34</v>
      </c>
      <c r="C341" s="142" t="s">
        <v>11598</v>
      </c>
      <c r="D341" s="143" t="str">
        <f t="shared" si="5"/>
        <v>effect add_modifier={modifier= agenda_psionic_supremacy_finish_instrument days=-1}</v>
      </c>
      <c r="E341" s="144" t="s">
        <v>11603</v>
      </c>
      <c r="F341" s="144" t="s">
        <v>11604</v>
      </c>
    </row>
    <row r="342" ht="20" customHeight="1" spans="1:6">
      <c r="A342" s="140"/>
      <c r="B342" s="141">
        <v>35</v>
      </c>
      <c r="C342" s="142" t="s">
        <v>11598</v>
      </c>
      <c r="D342" s="143" t="str">
        <f t="shared" si="5"/>
        <v>effect add_modifier={modifier= agenda_psionic_supremacy_finish_whisperers days=-1}</v>
      </c>
      <c r="E342" s="144" t="s">
        <v>11605</v>
      </c>
      <c r="F342" s="144" t="s">
        <v>11606</v>
      </c>
    </row>
    <row r="343" ht="20" customHeight="1" spans="1:6">
      <c r="A343" s="140"/>
      <c r="B343" s="141">
        <v>36</v>
      </c>
      <c r="C343" s="142" t="s">
        <v>11598</v>
      </c>
      <c r="D343" s="143" t="str">
        <f t="shared" si="5"/>
        <v>effect add_modifier={modifier= agenda_psionic_supremacy_finish_no_covenant days=-1}</v>
      </c>
      <c r="E343" s="144" t="s">
        <v>11607</v>
      </c>
      <c r="F343" s="144" t="s">
        <v>11608</v>
      </c>
    </row>
    <row r="344" ht="20" customHeight="1" spans="1:6">
      <c r="A344" s="140"/>
      <c r="B344" s="141">
        <v>37</v>
      </c>
      <c r="C344" s="142" t="s">
        <v>11609</v>
      </c>
      <c r="D344" s="143" t="str">
        <f t="shared" si="5"/>
        <v>effect add_modifier={modifier= agenda_genetic_pursuit_finish days=-1}</v>
      </c>
      <c r="E344" s="144" t="s">
        <v>11610</v>
      </c>
      <c r="F344" s="144" t="s">
        <v>11611</v>
      </c>
    </row>
    <row r="345" ht="20" customHeight="1" spans="1:6">
      <c r="A345" s="140"/>
      <c r="B345" s="141">
        <v>38</v>
      </c>
      <c r="C345" s="142" t="s">
        <v>11612</v>
      </c>
      <c r="D345" s="143" t="str">
        <f t="shared" si="5"/>
        <v>effect add_modifier={modifier= agenda_cybernetic_advantage_finish days=-1}</v>
      </c>
      <c r="E345" s="144" t="s">
        <v>11613</v>
      </c>
      <c r="F345" s="144" t="s">
        <v>11614</v>
      </c>
    </row>
    <row r="346" ht="20" customHeight="1" spans="1:6">
      <c r="A346" s="140"/>
      <c r="B346" s="141">
        <v>39</v>
      </c>
      <c r="C346" s="142" t="s">
        <v>11612</v>
      </c>
      <c r="D346" s="143" t="str">
        <f t="shared" si="5"/>
        <v>effect add_modifier={modifier= agenda_cybernetic_advantage_assimilator_finish days=-1}</v>
      </c>
      <c r="E346" s="144" t="s">
        <v>11615</v>
      </c>
      <c r="F346" s="144" t="s">
        <v>11616</v>
      </c>
    </row>
    <row r="347" ht="20" customHeight="1" spans="1:6">
      <c r="A347" s="140"/>
      <c r="B347" s="141">
        <v>40</v>
      </c>
      <c r="C347" s="142" t="s">
        <v>11617</v>
      </c>
      <c r="D347" s="143" t="str">
        <f t="shared" si="5"/>
        <v>effect add_modifier={modifier= agenda_synthetic_yield_finish days=-1}</v>
      </c>
      <c r="E347" s="144" t="s">
        <v>11618</v>
      </c>
      <c r="F347" s="144" t="s">
        <v>11619</v>
      </c>
    </row>
    <row r="348" ht="20" customHeight="1" spans="1:6">
      <c r="A348" s="140"/>
      <c r="B348" s="141">
        <v>41</v>
      </c>
      <c r="C348" s="142" t="s">
        <v>11620</v>
      </c>
      <c r="D348" s="143" t="str">
        <f t="shared" si="5"/>
        <v>effect add_modifier={modifier= agenda_self_maintenance_finish days=-1}</v>
      </c>
      <c r="E348" s="144" t="s">
        <v>11621</v>
      </c>
      <c r="F348" s="144" t="s">
        <v>11622</v>
      </c>
    </row>
    <row r="349" ht="20" customHeight="1" spans="1:6">
      <c r="A349" s="140"/>
      <c r="B349" s="141">
        <v>42</v>
      </c>
      <c r="C349" s="142" t="s">
        <v>11623</v>
      </c>
      <c r="D349" s="143" t="str">
        <f t="shared" si="5"/>
        <v>effect add_modifier={modifier= agenda_gestalt_boost_growth_finish days=-1}</v>
      </c>
      <c r="E349" s="144" t="s">
        <v>11624</v>
      </c>
      <c r="F349" s="144" t="s">
        <v>11625</v>
      </c>
    </row>
    <row r="350" ht="20" customHeight="1" spans="1:6">
      <c r="A350" s="140"/>
      <c r="B350" s="141">
        <v>43</v>
      </c>
      <c r="C350" s="142" t="s">
        <v>11626</v>
      </c>
      <c r="D350" s="143" t="str">
        <f t="shared" si="5"/>
        <v>effect add_modifier={modifier= agenda_gestalt_boost_cognitive_finish days=-1}</v>
      </c>
      <c r="E350" s="144" t="s">
        <v>11627</v>
      </c>
      <c r="F350" s="144" t="s">
        <v>11628</v>
      </c>
    </row>
    <row r="351" ht="20" customHeight="1" spans="1:6">
      <c r="A351" s="140"/>
      <c r="B351" s="141">
        <v>44</v>
      </c>
      <c r="C351" s="142" t="s">
        <v>11629</v>
      </c>
      <c r="D351" s="143" t="str">
        <f t="shared" si="5"/>
        <v>effect add_modifier={modifier= agenda_gestalt_boost_regulatory_finish days=-1}</v>
      </c>
      <c r="E351" s="144" t="s">
        <v>11630</v>
      </c>
      <c r="F351" s="144" t="s">
        <v>11631</v>
      </c>
    </row>
    <row r="352" ht="20" customHeight="1" spans="1:6">
      <c r="A352" s="140"/>
      <c r="B352" s="141">
        <v>45</v>
      </c>
      <c r="C352" s="142" t="s">
        <v>11632</v>
      </c>
      <c r="D352" s="143" t="str">
        <f t="shared" si="5"/>
        <v>effect add_modifier={modifier= agenda_gestalt_boost_legion_finish days=-1}</v>
      </c>
      <c r="E352" s="144" t="s">
        <v>11633</v>
      </c>
      <c r="F352" s="144" t="s">
        <v>11634</v>
      </c>
    </row>
    <row r="353" ht="20" customHeight="1" spans="1:6">
      <c r="A353" s="140"/>
      <c r="B353" s="141">
        <v>46</v>
      </c>
      <c r="C353" s="142" t="s">
        <v>11635</v>
      </c>
      <c r="D353" s="143" t="str">
        <f t="shared" si="5"/>
        <v>effect add_modifier={modifier= agenda_hive_restore_growth_finish days=-1}</v>
      </c>
      <c r="E353" s="144" t="s">
        <v>11636</v>
      </c>
      <c r="F353" s="144" t="s">
        <v>11637</v>
      </c>
    </row>
    <row r="354" ht="20" customHeight="1" spans="1:6">
      <c r="A354" s="140"/>
      <c r="B354" s="141">
        <v>47</v>
      </c>
      <c r="C354" s="142" t="s">
        <v>11638</v>
      </c>
      <c r="D354" s="143" t="str">
        <f t="shared" si="5"/>
        <v>effect add_modifier={modifier= agenda_hive_restore_cognitive_finish days=-1}</v>
      </c>
      <c r="E354" s="144" t="s">
        <v>11639</v>
      </c>
      <c r="F354" s="144" t="s">
        <v>11640</v>
      </c>
    </row>
    <row r="355" ht="20" customHeight="1" spans="1:6">
      <c r="A355" s="140"/>
      <c r="B355" s="141">
        <v>48</v>
      </c>
      <c r="C355" s="142" t="s">
        <v>11641</v>
      </c>
      <c r="D355" s="143" t="str">
        <f t="shared" si="5"/>
        <v>effect add_modifier={modifier= agenda_hive_restore_regulatory_finish days=-1}</v>
      </c>
      <c r="E355" s="144" t="s">
        <v>11642</v>
      </c>
      <c r="F355" s="144" t="s">
        <v>11643</v>
      </c>
    </row>
    <row r="356" ht="20" customHeight="1" spans="1:6">
      <c r="A356" s="140"/>
      <c r="B356" s="141">
        <v>49</v>
      </c>
      <c r="C356" s="142" t="s">
        <v>11644</v>
      </c>
      <c r="D356" s="143" t="str">
        <f t="shared" si="5"/>
        <v>effect add_modifier={modifier= agenda_hive_restore_legion_finish days=-1}</v>
      </c>
      <c r="E356" s="144" t="s">
        <v>11645</v>
      </c>
      <c r="F356" s="144" t="s">
        <v>11646</v>
      </c>
    </row>
    <row r="357" ht="20" customHeight="1" spans="1:6">
      <c r="A357" s="140"/>
      <c r="B357" s="141">
        <v>50</v>
      </c>
      <c r="C357" s="142" t="s">
        <v>11647</v>
      </c>
      <c r="D357" s="143" t="str">
        <f t="shared" si="5"/>
        <v>effect add_modifier={modifier= agenda_machine_restore_growth_finish days=-1}</v>
      </c>
      <c r="E357" s="144" t="s">
        <v>11636</v>
      </c>
      <c r="F357" s="144" t="s">
        <v>11648</v>
      </c>
    </row>
    <row r="358" ht="20" customHeight="1" spans="1:6">
      <c r="A358" s="140"/>
      <c r="B358" s="141">
        <v>51</v>
      </c>
      <c r="C358" s="142" t="s">
        <v>11649</v>
      </c>
      <c r="D358" s="143" t="str">
        <f t="shared" si="5"/>
        <v>effect add_modifier={modifier= agenda_machine_restore_cognitive_finish days=-1}</v>
      </c>
      <c r="E358" s="144" t="s">
        <v>11639</v>
      </c>
      <c r="F358" s="144" t="s">
        <v>11650</v>
      </c>
    </row>
    <row r="359" ht="20" customHeight="1" spans="1:6">
      <c r="A359" s="140"/>
      <c r="B359" s="141">
        <v>52</v>
      </c>
      <c r="C359" s="142" t="s">
        <v>11651</v>
      </c>
      <c r="D359" s="143" t="str">
        <f t="shared" si="5"/>
        <v>effect add_modifier={modifier= agenda_machine_restore_regulatory_finish days=-1}</v>
      </c>
      <c r="E359" s="144" t="s">
        <v>11642</v>
      </c>
      <c r="F359" s="144" t="s">
        <v>11652</v>
      </c>
    </row>
    <row r="360" ht="20" customHeight="1" spans="1:6">
      <c r="A360" s="140"/>
      <c r="B360" s="141">
        <v>53</v>
      </c>
      <c r="C360" s="142" t="s">
        <v>11653</v>
      </c>
      <c r="D360" s="143" t="str">
        <f t="shared" si="5"/>
        <v>effect add_modifier={modifier= agenda_machine_restore_legion_finish days=-1}</v>
      </c>
      <c r="E360" s="144" t="s">
        <v>11645</v>
      </c>
      <c r="F360" s="144" t="s">
        <v>11654</v>
      </c>
    </row>
    <row r="361" ht="20" customHeight="1" spans="1:6">
      <c r="A361" s="140"/>
      <c r="B361" s="141">
        <v>54</v>
      </c>
      <c r="C361" s="142" t="s">
        <v>11655</v>
      </c>
      <c r="D361" s="143" t="str">
        <f t="shared" si="5"/>
        <v>effect add_modifier={modifier= agenda_gestalt_purge_traits_finish days=-1}</v>
      </c>
      <c r="E361" s="144" t="s">
        <v>11656</v>
      </c>
      <c r="F361" s="144" t="s">
        <v>11657</v>
      </c>
    </row>
    <row r="362" ht="20" customHeight="1" spans="1:6">
      <c r="A362" s="140"/>
      <c r="B362" s="141">
        <v>55</v>
      </c>
      <c r="C362" s="142" t="s">
        <v>11658</v>
      </c>
      <c r="D362" s="143" t="str">
        <f t="shared" si="5"/>
        <v>effect add_modifier={modifier= overseer_from_overlord_present days=-1}</v>
      </c>
      <c r="E362" s="144" t="s">
        <v>11659</v>
      </c>
      <c r="F362" s="144" t="s">
        <v>11660</v>
      </c>
    </row>
    <row r="363" ht="20" customHeight="1" spans="1:6">
      <c r="A363" s="140"/>
      <c r="B363" s="141">
        <v>56</v>
      </c>
      <c r="C363" s="142" t="s">
        <v>3246</v>
      </c>
      <c r="D363" s="143" t="str">
        <f t="shared" si="5"/>
        <v>effect add_modifier={modifier= knowledge_for_the_masses_per_pop_effect days=-1}</v>
      </c>
      <c r="E363" s="144" t="s">
        <v>11661</v>
      </c>
      <c r="F363" s="144" t="s">
        <v>11662</v>
      </c>
    </row>
    <row r="364" ht="20" customHeight="1" spans="1:6">
      <c r="A364" s="140"/>
      <c r="B364" s="141">
        <v>57</v>
      </c>
      <c r="C364" s="142" t="s">
        <v>11663</v>
      </c>
      <c r="D364" s="143" t="str">
        <f t="shared" si="5"/>
        <v>effect add_modifier={modifier= champs_of_empire_mil_effect days=-1}</v>
      </c>
      <c r="E364" s="144" t="s">
        <v>11664</v>
      </c>
      <c r="F364" s="144" t="s">
        <v>11665</v>
      </c>
    </row>
    <row r="365" ht="20" customHeight="1" spans="1:6">
      <c r="A365" s="140"/>
      <c r="B365" s="141">
        <v>58</v>
      </c>
      <c r="C365" s="142" t="s">
        <v>11663</v>
      </c>
      <c r="D365" s="143" t="str">
        <f t="shared" si="5"/>
        <v>effect add_modifier={modifier= champs_of_empire_gov_effect days=-1}</v>
      </c>
      <c r="E365" s="144" t="s">
        <v>11666</v>
      </c>
      <c r="F365" s="144" t="s">
        <v>11667</v>
      </c>
    </row>
    <row r="366" ht="20" customHeight="1" spans="1:6">
      <c r="A366" s="140"/>
      <c r="B366" s="141">
        <v>59</v>
      </c>
      <c r="C366" s="142" t="s">
        <v>11663</v>
      </c>
      <c r="D366" s="143" t="str">
        <f t="shared" si="5"/>
        <v>effect add_modifier={modifier= champs_of_empire_sci_effect days=-1}</v>
      </c>
      <c r="E366" s="144" t="s">
        <v>11668</v>
      </c>
      <c r="F366" s="144" t="s">
        <v>11669</v>
      </c>
    </row>
    <row r="367" ht="20" customHeight="1" spans="1:6">
      <c r="A367" s="140"/>
      <c r="B367" s="141">
        <v>60</v>
      </c>
      <c r="C367" s="142" t="s">
        <v>11670</v>
      </c>
      <c r="D367" s="143" t="str">
        <f t="shared" si="5"/>
        <v>effect add_modifier={modifier= agenda_galactic_trawling_launch_finish days=-1}</v>
      </c>
      <c r="E367" s="144" t="s">
        <v>11671</v>
      </c>
      <c r="F367" s="144" t="s">
        <v>11672</v>
      </c>
    </row>
    <row r="368" ht="20" customHeight="1" spans="1:6">
      <c r="A368" s="140"/>
      <c r="B368" s="141">
        <v>61</v>
      </c>
      <c r="C368" s="142" t="s">
        <v>11673</v>
      </c>
      <c r="D368" s="143" t="str">
        <f t="shared" si="5"/>
        <v>effect add_modifier={modifier= agenda_astute_observation_launch_finish days=-1}</v>
      </c>
      <c r="E368" s="144" t="s">
        <v>11674</v>
      </c>
      <c r="F368" s="144" t="s">
        <v>11675</v>
      </c>
    </row>
    <row r="369" ht="20" customHeight="1" spans="1:6">
      <c r="A369" s="140"/>
      <c r="B369" s="141">
        <v>62</v>
      </c>
      <c r="C369" s="142" t="s">
        <v>11676</v>
      </c>
      <c r="D369" s="143" t="str">
        <f t="shared" si="5"/>
        <v>effect add_modifier={modifier= agenda_augmentation_product_launch_finish days=-1}</v>
      </c>
      <c r="E369" s="144" t="s">
        <v>11677</v>
      </c>
      <c r="F369" s="144" t="s">
        <v>11678</v>
      </c>
    </row>
    <row r="370" ht="20" customHeight="1" spans="1:6">
      <c r="A370" s="140"/>
      <c r="B370" s="141">
        <v>63</v>
      </c>
      <c r="C370" s="142" t="s">
        <v>11679</v>
      </c>
      <c r="D370" s="143" t="str">
        <f t="shared" si="5"/>
        <v>effect add_modifier={modifier= agenda_virtuality_optimized_network_finish days=-1}</v>
      </c>
      <c r="E370" s="144" t="s">
        <v>11680</v>
      </c>
      <c r="F370" s="144" t="s">
        <v>11681</v>
      </c>
    </row>
    <row r="371" ht="20" customHeight="1" spans="1:6">
      <c r="A371" s="140"/>
      <c r="B371" s="141">
        <v>64</v>
      </c>
      <c r="C371" s="142" t="s">
        <v>11682</v>
      </c>
      <c r="D371" s="143" t="str">
        <f t="shared" si="5"/>
        <v>effect add_modifier={modifier= agenda_nanotech_unstoppable_swarm_finish days=-1}</v>
      </c>
      <c r="E371" s="144" t="s">
        <v>11683</v>
      </c>
      <c r="F371" s="144" t="s">
        <v>11684</v>
      </c>
    </row>
    <row r="372" ht="20" customHeight="1" spans="1:6">
      <c r="A372" s="140"/>
      <c r="B372" s="141">
        <v>65</v>
      </c>
      <c r="C372" s="142" t="s">
        <v>11685</v>
      </c>
      <c r="D372" s="143" t="str">
        <f t="shared" si="5"/>
        <v>effect add_modifier={modifier= agenda_modularity_reshape_form_finish days=-1}</v>
      </c>
      <c r="E372" s="144" t="s">
        <v>11686</v>
      </c>
      <c r="F372" s="144" t="s">
        <v>11687</v>
      </c>
    </row>
    <row r="373" ht="20" customHeight="1" spans="1:6">
      <c r="A373" s="145" t="s">
        <v>11688</v>
      </c>
      <c r="B373" s="146">
        <v>1</v>
      </c>
      <c r="C373" s="147" t="s">
        <v>11689</v>
      </c>
      <c r="D373" s="148" t="str">
        <f t="shared" si="5"/>
        <v>effect add_modifier={modifier= arcane_insight days=-1}</v>
      </c>
      <c r="E373" s="149" t="s">
        <v>11335</v>
      </c>
      <c r="F373" s="149" t="s">
        <v>11690</v>
      </c>
    </row>
    <row r="374" ht="20" customHeight="1" spans="1:6">
      <c r="A374" s="150"/>
      <c r="B374" s="146">
        <v>2</v>
      </c>
      <c r="C374" s="147" t="s">
        <v>11691</v>
      </c>
      <c r="D374" s="148" t="str">
        <f t="shared" si="5"/>
        <v>effect add_modifier={modifier= proclaim_religious_finding days=-1}</v>
      </c>
      <c r="E374" s="149" t="s">
        <v>11692</v>
      </c>
      <c r="F374" s="149" t="s">
        <v>11693</v>
      </c>
    </row>
    <row r="375" ht="20" customHeight="1" spans="1:6">
      <c r="A375" s="150"/>
      <c r="B375" s="146">
        <v>3</v>
      </c>
      <c r="C375" s="147" t="s">
        <v>11694</v>
      </c>
      <c r="D375" s="148" t="str">
        <f t="shared" si="5"/>
        <v>effect add_modifier={modifier= proclaim_superiority days=-1}</v>
      </c>
      <c r="E375" s="149" t="s">
        <v>11695</v>
      </c>
      <c r="F375" s="149" t="s">
        <v>11696</v>
      </c>
    </row>
    <row r="376" ht="20" customHeight="1" spans="1:6">
      <c r="A376" s="150"/>
      <c r="B376" s="146">
        <v>4</v>
      </c>
      <c r="C376" s="147" t="s">
        <v>11697</v>
      </c>
      <c r="D376" s="148" t="str">
        <f t="shared" si="5"/>
        <v>effect add_modifier={modifier= celebrate_diversity days=-1}</v>
      </c>
      <c r="E376" s="149" t="s">
        <v>11698</v>
      </c>
      <c r="F376" s="149" t="s">
        <v>11699</v>
      </c>
    </row>
    <row r="377" ht="20" customHeight="1" spans="1:6">
      <c r="A377" s="150"/>
      <c r="B377" s="146">
        <v>5</v>
      </c>
      <c r="C377" s="147" t="s">
        <v>11700</v>
      </c>
      <c r="D377" s="148" t="str">
        <f t="shared" si="5"/>
        <v>effect add_modifier={modifier= planet_museum_exhibits days=-1}</v>
      </c>
      <c r="E377" s="149" t="s">
        <v>11701</v>
      </c>
      <c r="F377" s="149" t="s">
        <v>11702</v>
      </c>
    </row>
    <row r="378" ht="20" customHeight="1" spans="1:6">
      <c r="A378" s="150"/>
      <c r="B378" s="146">
        <v>6</v>
      </c>
      <c r="C378" s="147" t="s">
        <v>11703</v>
      </c>
      <c r="D378" s="148" t="str">
        <f t="shared" si="5"/>
        <v>effect add_modifier={modifier= planet_manager_awards days=-1}</v>
      </c>
      <c r="E378" s="149" t="s">
        <v>11704</v>
      </c>
      <c r="F378" s="149" t="s">
        <v>11705</v>
      </c>
    </row>
    <row r="379" ht="20" customHeight="1" spans="1:6">
      <c r="A379" s="150"/>
      <c r="B379" s="146">
        <v>7</v>
      </c>
      <c r="C379" s="147" t="s">
        <v>11700</v>
      </c>
      <c r="D379" s="148" t="str">
        <f t="shared" si="5"/>
        <v>effect add_modifier={modifier= planet_sanctuary_exhibits days=-1}</v>
      </c>
      <c r="E379" s="149" t="s">
        <v>11706</v>
      </c>
      <c r="F379" s="149" t="s">
        <v>11707</v>
      </c>
    </row>
    <row r="380" ht="20" customHeight="1" spans="1:6">
      <c r="A380" s="150"/>
      <c r="B380" s="146">
        <v>8</v>
      </c>
      <c r="C380" s="147" t="s">
        <v>11708</v>
      </c>
      <c r="D380" s="148" t="str">
        <f t="shared" si="5"/>
        <v>effect add_modifier={modifier= planet_artifact_relays_hivemind days=-1}</v>
      </c>
      <c r="E380" s="149" t="s">
        <v>11709</v>
      </c>
      <c r="F380" s="149" t="s">
        <v>11710</v>
      </c>
    </row>
    <row r="381" ht="20" customHeight="1" spans="1:6">
      <c r="A381" s="150"/>
      <c r="B381" s="146">
        <v>9</v>
      </c>
      <c r="C381" s="147" t="s">
        <v>11708</v>
      </c>
      <c r="D381" s="148" t="str">
        <f t="shared" si="5"/>
        <v>effect add_modifier={modifier= planet_artifact_relays_machine days=-1}</v>
      </c>
      <c r="E381" s="149" t="s">
        <v>11711</v>
      </c>
      <c r="F381" s="149" t="s">
        <v>11712</v>
      </c>
    </row>
    <row r="382" ht="20" customHeight="1" spans="1:6">
      <c r="A382" s="150"/>
      <c r="B382" s="146">
        <v>10</v>
      </c>
      <c r="C382" s="147" t="s">
        <v>9839</v>
      </c>
      <c r="D382" s="148" t="str">
        <f t="shared" si="5"/>
        <v>effect add_modifier={modifier= lithoids_arc_site_minerals days=-1}</v>
      </c>
      <c r="E382" s="149" t="s">
        <v>11713</v>
      </c>
      <c r="F382" s="149" t="s">
        <v>11714</v>
      </c>
    </row>
    <row r="383" ht="20" customHeight="1" spans="1:6">
      <c r="A383" s="150"/>
      <c r="B383" s="146">
        <v>11</v>
      </c>
      <c r="C383" s="147" t="s">
        <v>11715</v>
      </c>
      <c r="D383" s="148" t="str">
        <f t="shared" si="5"/>
        <v>effect add_modifier={modifier= artifact_find_military_application_army days=-1}</v>
      </c>
      <c r="E383" s="149" t="s">
        <v>11716</v>
      </c>
      <c r="F383" s="149" t="s">
        <v>11717</v>
      </c>
    </row>
    <row r="384" ht="20" customHeight="1" spans="1:6">
      <c r="A384" s="150"/>
      <c r="B384" s="146">
        <v>12</v>
      </c>
      <c r="C384" s="147" t="s">
        <v>11718</v>
      </c>
      <c r="D384" s="148" t="str">
        <f t="shared" si="5"/>
        <v>effect add_modifier={modifier= artifact_find_military_application_army_machine days=-1}</v>
      </c>
      <c r="E384" s="149" t="s">
        <v>11719</v>
      </c>
      <c r="F384" s="149" t="s">
        <v>11720</v>
      </c>
    </row>
    <row r="385" ht="20" customHeight="1" spans="1:6">
      <c r="A385" s="150"/>
      <c r="B385" s="146">
        <v>13</v>
      </c>
      <c r="C385" s="147" t="s">
        <v>11721</v>
      </c>
      <c r="D385" s="148" t="str">
        <f t="shared" si="5"/>
        <v>effect add_modifier={modifier= artifact_find_military_application_shield_damage days=-1}</v>
      </c>
      <c r="E385" s="149" t="s">
        <v>11722</v>
      </c>
      <c r="F385" s="149" t="s">
        <v>11723</v>
      </c>
    </row>
    <row r="386" ht="20" customHeight="1" spans="1:6">
      <c r="A386" s="150"/>
      <c r="B386" s="146">
        <v>14</v>
      </c>
      <c r="C386" s="147" t="s">
        <v>11724</v>
      </c>
      <c r="D386" s="148" t="str">
        <f t="shared" si="5"/>
        <v>effect add_modifier={modifier= artifact_find_military_application_armor_damage days=-1}</v>
      </c>
      <c r="E386" s="149" t="s">
        <v>11725</v>
      </c>
      <c r="F386" s="149" t="s">
        <v>11726</v>
      </c>
    </row>
    <row r="387" ht="20" customHeight="1" spans="1:6">
      <c r="A387" s="150"/>
      <c r="B387" s="146">
        <v>15</v>
      </c>
      <c r="C387" s="147" t="s">
        <v>11727</v>
      </c>
      <c r="D387" s="148" t="str">
        <f t="shared" si="5"/>
        <v>effect add_modifier={modifier= artifact_find_peaceful_application_happy_bios days=-1}</v>
      </c>
      <c r="E387" s="149" t="s">
        <v>10756</v>
      </c>
      <c r="F387" s="149" t="s">
        <v>11728</v>
      </c>
    </row>
    <row r="388" ht="20" customHeight="1" spans="1:6">
      <c r="A388" s="150"/>
      <c r="B388" s="146">
        <v>16</v>
      </c>
      <c r="C388" s="147" t="s">
        <v>11729</v>
      </c>
      <c r="D388" s="148" t="str">
        <f t="shared" si="5"/>
        <v>effect add_modifier={modifier= artifact_find_peaceful_application_consumer_goods days=-1}</v>
      </c>
      <c r="E388" s="149" t="s">
        <v>11730</v>
      </c>
      <c r="F388" s="149" t="s">
        <v>11731</v>
      </c>
    </row>
    <row r="389" ht="20" customHeight="1" spans="1:6">
      <c r="A389" s="150"/>
      <c r="B389" s="146">
        <v>17</v>
      </c>
      <c r="C389" s="147" t="s">
        <v>11732</v>
      </c>
      <c r="D389" s="148" t="str">
        <f t="shared" si="5"/>
        <v>effect add_modifier={modifier= artifact_find_peaceful_application_amenities days=-1}</v>
      </c>
      <c r="E389" s="149" t="s">
        <v>11733</v>
      </c>
      <c r="F389" s="149" t="s">
        <v>11734</v>
      </c>
    </row>
    <row r="390" ht="20" customHeight="1" spans="1:6">
      <c r="A390" s="150"/>
      <c r="B390" s="146">
        <v>18</v>
      </c>
      <c r="C390" s="147" t="s">
        <v>11735</v>
      </c>
      <c r="D390" s="148" t="str">
        <f t="shared" si="5"/>
        <v>effect add_modifier={modifier= artifact_find_peaceful_application_amenities_hivemind days=-1}</v>
      </c>
      <c r="E390" s="149" t="s">
        <v>11733</v>
      </c>
      <c r="F390" s="149" t="s">
        <v>11736</v>
      </c>
    </row>
    <row r="391" ht="20" customHeight="1" spans="1:6">
      <c r="A391" s="150"/>
      <c r="B391" s="146">
        <v>19</v>
      </c>
      <c r="C391" s="147" t="s">
        <v>11732</v>
      </c>
      <c r="D391" s="148" t="str">
        <f t="shared" si="5"/>
        <v>effect add_modifier={modifier= artifact_find_peaceful_application_amenities_machine days=-1}</v>
      </c>
      <c r="E391" s="149" t="s">
        <v>11733</v>
      </c>
      <c r="F391" s="149" t="s">
        <v>11737</v>
      </c>
    </row>
    <row r="392" ht="20" customHeight="1" spans="1:6">
      <c r="A392" s="150"/>
      <c r="B392" s="146">
        <v>20</v>
      </c>
      <c r="C392" s="147" t="s">
        <v>11738</v>
      </c>
      <c r="D392" s="148" t="str">
        <f t="shared" si="5"/>
        <v>effect add_modifier={modifier= artifact_find_peaceful_application_leader_improvement days=-1}</v>
      </c>
      <c r="E392" s="149" t="s">
        <v>11739</v>
      </c>
      <c r="F392" s="149" t="s">
        <v>11740</v>
      </c>
    </row>
    <row r="393" ht="20" customHeight="1" spans="1:6">
      <c r="A393" s="150"/>
      <c r="B393" s="146">
        <v>21</v>
      </c>
      <c r="C393" s="147" t="s">
        <v>11741</v>
      </c>
      <c r="D393" s="148" t="str">
        <f t="shared" si="5"/>
        <v>effect add_modifier={modifier= artifact_find_peaceful_application_leader_improvement_hivemind days=-1}</v>
      </c>
      <c r="E393" s="149" t="s">
        <v>11742</v>
      </c>
      <c r="F393" s="149" t="s">
        <v>11743</v>
      </c>
    </row>
    <row r="394" ht="20" customHeight="1" spans="1:6">
      <c r="A394" s="150"/>
      <c r="B394" s="146">
        <v>22</v>
      </c>
      <c r="C394" s="147" t="s">
        <v>11744</v>
      </c>
      <c r="D394" s="148" t="str">
        <f t="shared" ref="D394:D457" si="6">_xlfn.CONCAT($C$3," ",F394," ","days=",$E$3,"}")</f>
        <v>effect add_modifier={modifier= artifact_find_peaceful_application_leader_improvement_machine days=-1}</v>
      </c>
      <c r="E394" s="149" t="s">
        <v>11742</v>
      </c>
      <c r="F394" s="149" t="s">
        <v>11745</v>
      </c>
    </row>
    <row r="395" ht="20" customHeight="1" spans="1:6">
      <c r="A395" s="105" t="s">
        <v>11746</v>
      </c>
      <c r="B395" s="106">
        <v>1</v>
      </c>
      <c r="C395" s="107" t="s">
        <v>11747</v>
      </c>
      <c r="D395" s="108" t="str">
        <f t="shared" si="6"/>
        <v>effect add_modifier={modifier= preventive_war_economy days=-1}</v>
      </c>
      <c r="E395" s="109" t="s">
        <v>11748</v>
      </c>
      <c r="F395" s="109" t="s">
        <v>11749</v>
      </c>
    </row>
    <row r="396" ht="20" customHeight="1" spans="1:6">
      <c r="A396" s="110"/>
      <c r="B396" s="106">
        <v>2</v>
      </c>
      <c r="C396" s="107" t="s">
        <v>11750</v>
      </c>
      <c r="D396" s="108" t="str">
        <f t="shared" si="6"/>
        <v>effect add_modifier={modifier= alien_friendship_society days=-1}</v>
      </c>
      <c r="E396" s="109" t="s">
        <v>11751</v>
      </c>
      <c r="F396" s="109" t="s">
        <v>11752</v>
      </c>
    </row>
    <row r="397" ht="20" customHeight="1" spans="1:6">
      <c r="A397" s="110"/>
      <c r="B397" s="106">
        <v>3</v>
      </c>
      <c r="C397" s="107" t="s">
        <v>11753</v>
      </c>
      <c r="D397" s="108" t="str">
        <f t="shared" si="6"/>
        <v>effect add_modifier={modifier= robot_appreciation days=-1}</v>
      </c>
      <c r="E397" s="109" t="s">
        <v>11754</v>
      </c>
      <c r="F397" s="109" t="s">
        <v>11755</v>
      </c>
    </row>
    <row r="398" ht="20" customHeight="1" spans="1:6">
      <c r="A398" s="110"/>
      <c r="B398" s="106">
        <v>4</v>
      </c>
      <c r="C398" s="107" t="s">
        <v>11756</v>
      </c>
      <c r="D398" s="108" t="str">
        <f t="shared" si="6"/>
        <v>effect add_modifier={modifier= alien_appreciation days=-1}</v>
      </c>
      <c r="E398" s="109" t="s">
        <v>11757</v>
      </c>
      <c r="F398" s="109" t="s">
        <v>11758</v>
      </c>
    </row>
    <row r="399" ht="20" customHeight="1" spans="1:6">
      <c r="A399" s="110"/>
      <c r="B399" s="106">
        <v>5</v>
      </c>
      <c r="C399" s="107" t="s">
        <v>11759</v>
      </c>
      <c r="D399" s="108" t="str">
        <f t="shared" si="6"/>
        <v>effect add_modifier={modifier= robot_revulsion days=-1}</v>
      </c>
      <c r="E399" s="109" t="s">
        <v>11760</v>
      </c>
      <c r="F399" s="109" t="s">
        <v>11761</v>
      </c>
    </row>
    <row r="400" ht="20" customHeight="1" spans="1:6">
      <c r="A400" s="110"/>
      <c r="B400" s="106">
        <v>6</v>
      </c>
      <c r="C400" s="107" t="s">
        <v>11762</v>
      </c>
      <c r="D400" s="108" t="str">
        <f t="shared" si="6"/>
        <v>effect add_modifier={modifier= alien_revulsion days=-1}</v>
      </c>
      <c r="E400" s="109" t="s">
        <v>11763</v>
      </c>
      <c r="F400" s="109" t="s">
        <v>11764</v>
      </c>
    </row>
    <row r="401" ht="20" customHeight="1" spans="1:6">
      <c r="A401" s="110"/>
      <c r="B401" s="106">
        <v>7</v>
      </c>
      <c r="C401" s="107" t="s">
        <v>11765</v>
      </c>
      <c r="D401" s="108" t="str">
        <f t="shared" si="6"/>
        <v>effect add_modifier={modifier= repulsive_robot_contact days=-1}</v>
      </c>
      <c r="E401" s="109" t="s">
        <v>11766</v>
      </c>
      <c r="F401" s="109" t="s">
        <v>11767</v>
      </c>
    </row>
    <row r="402" ht="20" customHeight="1" spans="1:6">
      <c r="A402" s="110"/>
      <c r="B402" s="106">
        <v>8</v>
      </c>
      <c r="C402" s="107" t="s">
        <v>11768</v>
      </c>
      <c r="D402" s="108" t="str">
        <f t="shared" si="6"/>
        <v>effect add_modifier={modifier= repulsive_alien_contact days=-1}</v>
      </c>
      <c r="E402" s="109" t="s">
        <v>11766</v>
      </c>
      <c r="F402" s="109" t="s">
        <v>11769</v>
      </c>
    </row>
    <row r="403" ht="20" customHeight="1" spans="1:6">
      <c r="A403" s="110"/>
      <c r="B403" s="106">
        <v>9</v>
      </c>
      <c r="C403" s="107" t="s">
        <v>11768</v>
      </c>
      <c r="D403" s="108" t="str">
        <f t="shared" si="6"/>
        <v>effect add_modifier={modifier= repulsive_aliens_uncondemned days=-1}</v>
      </c>
      <c r="E403" s="109" t="s">
        <v>11770</v>
      </c>
      <c r="F403" s="109" t="s">
        <v>11771</v>
      </c>
    </row>
    <row r="404" ht="20" customHeight="1" spans="1:6">
      <c r="A404" s="110"/>
      <c r="B404" s="106">
        <v>10</v>
      </c>
      <c r="C404" s="107" t="s">
        <v>11772</v>
      </c>
      <c r="D404" s="108" t="str">
        <f t="shared" si="6"/>
        <v>effect add_modifier={modifier= first_contact_skill_1 days=-1}</v>
      </c>
      <c r="E404" s="109" t="s">
        <v>11773</v>
      </c>
      <c r="F404" s="109" t="s">
        <v>11774</v>
      </c>
    </row>
    <row r="405" ht="20" customHeight="1" spans="1:6">
      <c r="A405" s="110"/>
      <c r="B405" s="106">
        <v>11</v>
      </c>
      <c r="C405" s="107" t="s">
        <v>11775</v>
      </c>
      <c r="D405" s="108" t="str">
        <f t="shared" si="6"/>
        <v>effect add_modifier={modifier= first_contact_skill_2 days=-1}</v>
      </c>
      <c r="E405" s="109" t="s">
        <v>11776</v>
      </c>
      <c r="F405" s="109" t="s">
        <v>11777</v>
      </c>
    </row>
    <row r="406" ht="20" customHeight="1" spans="1:6">
      <c r="A406" s="110"/>
      <c r="B406" s="106">
        <v>12</v>
      </c>
      <c r="C406" s="107" t="s">
        <v>11778</v>
      </c>
      <c r="D406" s="108" t="str">
        <f t="shared" si="6"/>
        <v>effect add_modifier={modifier= first_contact_skill_3 days=-1}</v>
      </c>
      <c r="E406" s="109" t="s">
        <v>11779</v>
      </c>
      <c r="F406" s="109" t="s">
        <v>11780</v>
      </c>
    </row>
    <row r="407" ht="20" customHeight="1" spans="1:6">
      <c r="A407" s="110"/>
      <c r="B407" s="106">
        <v>13</v>
      </c>
      <c r="C407" s="107" t="s">
        <v>11781</v>
      </c>
      <c r="D407" s="108" t="str">
        <f t="shared" si="6"/>
        <v>effect add_modifier={modifier= first_contact_skill_4 days=-1}</v>
      </c>
      <c r="E407" s="109" t="s">
        <v>11782</v>
      </c>
      <c r="F407" s="109" t="s">
        <v>11783</v>
      </c>
    </row>
    <row r="408" ht="20" customHeight="1" spans="1:6">
      <c r="A408" s="110"/>
      <c r="B408" s="106">
        <v>14</v>
      </c>
      <c r="C408" s="107" t="s">
        <v>11784</v>
      </c>
      <c r="D408" s="108" t="str">
        <f t="shared" si="6"/>
        <v>effect add_modifier={modifier= first_contact_challenge_not_returned days=-1}</v>
      </c>
      <c r="E408" s="109" t="s">
        <v>11785</v>
      </c>
      <c r="F408" s="109" t="s">
        <v>11786</v>
      </c>
    </row>
    <row r="409" ht="20" customHeight="1" spans="1:6">
      <c r="A409" s="110"/>
      <c r="B409" s="106">
        <v>15</v>
      </c>
      <c r="C409" s="107" t="s">
        <v>11787</v>
      </c>
      <c r="D409" s="108" t="str">
        <f t="shared" si="6"/>
        <v>effect add_modifier={modifier= first_contact_defeated_dadaism days=-1}</v>
      </c>
      <c r="E409" s="109" t="s">
        <v>11788</v>
      </c>
      <c r="F409" s="109" t="s">
        <v>11789</v>
      </c>
    </row>
    <row r="410" ht="20" customHeight="1" spans="1:6">
      <c r="A410" s="110"/>
      <c r="B410" s="106">
        <v>16</v>
      </c>
      <c r="C410" s="107" t="s">
        <v>11790</v>
      </c>
      <c r="D410" s="108" t="str">
        <f t="shared" si="6"/>
        <v>effect add_modifier={modifier= first_contact_war_preparations days=-1}</v>
      </c>
      <c r="E410" s="109" t="s">
        <v>11791</v>
      </c>
      <c r="F410" s="109" t="s">
        <v>11792</v>
      </c>
    </row>
    <row r="411" ht="20" customHeight="1" spans="1:6">
      <c r="A411" s="110"/>
      <c r="B411" s="106">
        <v>17</v>
      </c>
      <c r="C411" s="107" t="s">
        <v>11793</v>
      </c>
      <c r="D411" s="108" t="str">
        <f t="shared" si="6"/>
        <v>effect add_modifier={modifier= first_contact_warlike_warriors_recognised days=-1}</v>
      </c>
      <c r="E411" s="109" t="s">
        <v>11794</v>
      </c>
      <c r="F411" s="109" t="s">
        <v>11795</v>
      </c>
    </row>
    <row r="412" ht="20" customHeight="1" spans="1:6">
      <c r="A412" s="110"/>
      <c r="B412" s="106">
        <v>18</v>
      </c>
      <c r="C412" s="107" t="s">
        <v>11796</v>
      </c>
      <c r="D412" s="108" t="str">
        <f t="shared" si="6"/>
        <v>effect add_modifier={modifier= first_contact_warlike_warriors_recognised_2 days=-1}</v>
      </c>
      <c r="E412" s="109" t="s">
        <v>11794</v>
      </c>
      <c r="F412" s="109" t="s">
        <v>11797</v>
      </c>
    </row>
    <row r="413" ht="20" customHeight="1" spans="1:6">
      <c r="A413" s="110"/>
      <c r="B413" s="106">
        <v>19</v>
      </c>
      <c r="C413" s="107" t="s">
        <v>11798</v>
      </c>
      <c r="D413" s="108" t="str">
        <f t="shared" si="6"/>
        <v>effect add_modifier={modifier= first_contact_warlike_warriors_presumed days=-1}</v>
      </c>
      <c r="E413" s="109" t="s">
        <v>11799</v>
      </c>
      <c r="F413" s="109" t="s">
        <v>11800</v>
      </c>
    </row>
    <row r="414" ht="20" customHeight="1" spans="1:6">
      <c r="A414" s="110"/>
      <c r="B414" s="106">
        <v>20</v>
      </c>
      <c r="C414" s="107" t="s">
        <v>11801</v>
      </c>
      <c r="D414" s="108" t="str">
        <f t="shared" si="6"/>
        <v>effect add_modifier={modifier= first_contact_warlike_warriors_presumed_2 days=-1}</v>
      </c>
      <c r="E414" s="109" t="s">
        <v>11799</v>
      </c>
      <c r="F414" s="109" t="s">
        <v>11802</v>
      </c>
    </row>
    <row r="415" ht="20" customHeight="1" spans="1:6">
      <c r="A415" s="110"/>
      <c r="B415" s="106">
        <v>21</v>
      </c>
      <c r="C415" s="107" t="s">
        <v>11803</v>
      </c>
      <c r="D415" s="108" t="str">
        <f t="shared" si="6"/>
        <v>effect add_modifier={modifier= first_contact_level_headedness days=-1}</v>
      </c>
      <c r="E415" s="109" t="s">
        <v>11804</v>
      </c>
      <c r="F415" s="109" t="s">
        <v>11805</v>
      </c>
    </row>
    <row r="416" ht="20" customHeight="1" spans="1:6">
      <c r="A416" s="110"/>
      <c r="B416" s="106">
        <v>22</v>
      </c>
      <c r="C416" s="107" t="s">
        <v>11806</v>
      </c>
      <c r="D416" s="108" t="str">
        <f t="shared" si="6"/>
        <v>effect add_modifier={modifier= first_comms_hostility_preparations days=-1}</v>
      </c>
      <c r="E416" s="109" t="s">
        <v>11807</v>
      </c>
      <c r="F416" s="109" t="s">
        <v>11808</v>
      </c>
    </row>
    <row r="417" ht="20" customHeight="1" spans="1:6">
      <c r="A417" s="110"/>
      <c r="B417" s="106">
        <v>23</v>
      </c>
      <c r="C417" s="107" t="s">
        <v>11809</v>
      </c>
      <c r="D417" s="108" t="str">
        <f t="shared" si="6"/>
        <v>effect add_modifier={modifier= first_comms_defensive days=-1}</v>
      </c>
      <c r="E417" s="109" t="s">
        <v>11810</v>
      </c>
      <c r="F417" s="109" t="s">
        <v>11811</v>
      </c>
    </row>
    <row r="418" ht="20" customHeight="1" spans="1:6">
      <c r="A418" s="110"/>
      <c r="B418" s="106">
        <v>24</v>
      </c>
      <c r="C418" s="107" t="s">
        <v>11812</v>
      </c>
      <c r="D418" s="108" t="str">
        <f t="shared" si="6"/>
        <v>effect add_modifier={modifier= first_contact_speak_like_us_country days=-1}</v>
      </c>
      <c r="E418" s="109" t="s">
        <v>11813</v>
      </c>
      <c r="F418" s="109" t="s">
        <v>11814</v>
      </c>
    </row>
    <row r="419" ht="20" customHeight="1" spans="1:6">
      <c r="A419" s="110"/>
      <c r="B419" s="106">
        <v>25</v>
      </c>
      <c r="C419" s="107" t="s">
        <v>11815</v>
      </c>
      <c r="D419" s="108" t="str">
        <f t="shared" si="6"/>
        <v>effect add_modifier={modifier= first_contact_speak_like_us_spynetwork days=-1}</v>
      </c>
      <c r="E419" s="109" t="s">
        <v>11816</v>
      </c>
      <c r="F419" s="109" t="s">
        <v>11817</v>
      </c>
    </row>
    <row r="420" ht="20" customHeight="1" spans="1:6">
      <c r="A420" s="110"/>
      <c r="B420" s="106">
        <v>26</v>
      </c>
      <c r="C420" s="107" t="s">
        <v>11818</v>
      </c>
      <c r="D420" s="108" t="str">
        <f t="shared" si="6"/>
        <v>effect add_modifier={modifier= universal_translator days=-1}</v>
      </c>
      <c r="E420" s="109" t="s">
        <v>11819</v>
      </c>
      <c r="F420" s="109" t="s">
        <v>11820</v>
      </c>
    </row>
    <row r="421" ht="20" customHeight="1" spans="1:6">
      <c r="A421" s="110"/>
      <c r="B421" s="106">
        <v>27</v>
      </c>
      <c r="C421" s="107" t="s">
        <v>11821</v>
      </c>
      <c r="D421" s="108" t="str">
        <f t="shared" si="6"/>
        <v>effect add_modifier={modifier= space_lights_insights days=-1}</v>
      </c>
      <c r="E421" s="109" t="s">
        <v>11822</v>
      </c>
      <c r="F421" s="109" t="s">
        <v>11823</v>
      </c>
    </row>
    <row r="422" ht="20" customHeight="1" spans="1:6">
      <c r="A422" s="110"/>
      <c r="B422" s="106">
        <v>28</v>
      </c>
      <c r="C422" s="107" t="s">
        <v>11824</v>
      </c>
      <c r="D422" s="108" t="str">
        <f t="shared" si="6"/>
        <v>effect add_modifier={modifier= first_contact_hive_drones_study days=-1}</v>
      </c>
      <c r="E422" s="109" t="s">
        <v>11825</v>
      </c>
      <c r="F422" s="109" t="s">
        <v>11826</v>
      </c>
    </row>
    <row r="423" ht="20" customHeight="1" spans="1:6">
      <c r="A423" s="151" t="s">
        <v>11827</v>
      </c>
      <c r="B423" s="113">
        <v>1</v>
      </c>
      <c r="C423" s="114" t="s">
        <v>11828</v>
      </c>
      <c r="D423" s="115" t="str">
        <f t="shared" si="6"/>
        <v>effect add_modifier={modifier= crystal_hunting_buff days=-1}</v>
      </c>
      <c r="E423" s="116" t="s">
        <v>11829</v>
      </c>
      <c r="F423" s="116" t="s">
        <v>11830</v>
      </c>
    </row>
    <row r="424" ht="20" customHeight="1" spans="1:6">
      <c r="A424" s="112"/>
      <c r="B424" s="113">
        <v>2</v>
      </c>
      <c r="C424" s="114" t="s">
        <v>11831</v>
      </c>
      <c r="D424" s="115" t="str">
        <f t="shared" si="6"/>
        <v>effect add_modifier={modifier= crystal_focus days=-1}</v>
      </c>
      <c r="E424" s="116" t="s">
        <v>10826</v>
      </c>
      <c r="F424" s="116" t="s">
        <v>11832</v>
      </c>
    </row>
    <row r="425" ht="20" customHeight="1" spans="1:6">
      <c r="A425" s="112"/>
      <c r="B425" s="113">
        <v>3</v>
      </c>
      <c r="C425" s="114" t="s">
        <v>11833</v>
      </c>
      <c r="D425" s="115" t="str">
        <f t="shared" si="6"/>
        <v>effect add_modifier={modifier= pacified_crystals days=-1}</v>
      </c>
      <c r="E425" s="117"/>
      <c r="F425" s="116" t="s">
        <v>11834</v>
      </c>
    </row>
    <row r="426" ht="20" customHeight="1" spans="1:6">
      <c r="A426" s="112"/>
      <c r="B426" s="113">
        <v>4</v>
      </c>
      <c r="C426" s="114" t="s">
        <v>11835</v>
      </c>
      <c r="D426" s="115" t="str">
        <f t="shared" si="6"/>
        <v>effect add_modifier={modifier= flagellating_movement days=-1}</v>
      </c>
      <c r="E426" s="116" t="s">
        <v>11836</v>
      </c>
      <c r="F426" s="116" t="s">
        <v>11837</v>
      </c>
    </row>
    <row r="427" ht="20" customHeight="1" spans="1:6">
      <c r="A427" s="112"/>
      <c r="B427" s="113">
        <v>5</v>
      </c>
      <c r="C427" s="114" t="s">
        <v>11838</v>
      </c>
      <c r="D427" s="115" t="str">
        <f t="shared" si="6"/>
        <v>effect add_modifier={modifier= amoeba_hunting_buff days=-1}</v>
      </c>
      <c r="E427" s="116" t="s">
        <v>11839</v>
      </c>
      <c r="F427" s="116" t="s">
        <v>11840</v>
      </c>
    </row>
    <row r="428" ht="20" customHeight="1" spans="1:6">
      <c r="A428" s="112"/>
      <c r="B428" s="113">
        <v>6</v>
      </c>
      <c r="C428" s="114" t="s">
        <v>11841</v>
      </c>
      <c r="D428" s="115" t="str">
        <f t="shared" si="6"/>
        <v>effect add_modifier={modifier= pacified_amoebas days=-1}</v>
      </c>
      <c r="E428" s="117"/>
      <c r="F428" s="116" t="s">
        <v>11842</v>
      </c>
    </row>
    <row r="429" ht="20" customHeight="1" spans="1:6">
      <c r="A429" s="112"/>
      <c r="B429" s="113">
        <v>7</v>
      </c>
      <c r="C429" s="114" t="s">
        <v>11843</v>
      </c>
      <c r="D429" s="115" t="str">
        <f t="shared" si="6"/>
        <v>effect add_modifier={modifier= cloud_hunting_buff days=-1}</v>
      </c>
      <c r="E429" s="116" t="s">
        <v>11844</v>
      </c>
      <c r="F429" s="116" t="s">
        <v>11845</v>
      </c>
    </row>
    <row r="430" ht="20" customHeight="1" spans="1:6">
      <c r="A430" s="112"/>
      <c r="B430" s="113">
        <v>8</v>
      </c>
      <c r="C430" s="114" t="s">
        <v>11846</v>
      </c>
      <c r="D430" s="115" t="str">
        <f t="shared" si="6"/>
        <v>effect add_modifier={modifier= void_loops days=-1}</v>
      </c>
      <c r="E430" s="116" t="s">
        <v>11847</v>
      </c>
      <c r="F430" s="116" t="s">
        <v>11848</v>
      </c>
    </row>
    <row r="431" ht="20" customHeight="1" spans="1:6">
      <c r="A431" s="112"/>
      <c r="B431" s="113">
        <v>9</v>
      </c>
      <c r="C431" s="114" t="s">
        <v>11849</v>
      </c>
      <c r="D431" s="115" t="str">
        <f t="shared" si="6"/>
        <v>effect add_modifier={modifier= cosmic_ray_catalysis days=-1}</v>
      </c>
      <c r="E431" s="116" t="s">
        <v>11850</v>
      </c>
      <c r="F431" s="116" t="s">
        <v>11851</v>
      </c>
    </row>
    <row r="432" ht="20" customHeight="1" spans="1:6">
      <c r="A432" s="112"/>
      <c r="B432" s="113">
        <v>10</v>
      </c>
      <c r="C432" s="114" t="s">
        <v>11852</v>
      </c>
      <c r="D432" s="115" t="str">
        <f t="shared" si="6"/>
        <v>effect add_modifier={modifier= drone_hunting_buff days=-1}</v>
      </c>
      <c r="E432" s="116" t="s">
        <v>11853</v>
      </c>
      <c r="F432" s="116" t="s">
        <v>11854</v>
      </c>
    </row>
    <row r="433" ht="20" customHeight="1" spans="1:6">
      <c r="A433" s="112"/>
      <c r="B433" s="113">
        <v>11</v>
      </c>
      <c r="C433" s="114" t="s">
        <v>11855</v>
      </c>
      <c r="D433" s="115" t="str">
        <f t="shared" si="6"/>
        <v>effect add_modifier={modifier= drone_mining_techniques days=-1}</v>
      </c>
      <c r="E433" s="116" t="s">
        <v>11856</v>
      </c>
      <c r="F433" s="116" t="s">
        <v>11857</v>
      </c>
    </row>
    <row r="434" ht="20" customHeight="1" spans="1:6">
      <c r="A434" s="112"/>
      <c r="B434" s="113">
        <v>12</v>
      </c>
      <c r="C434" s="114" t="s">
        <v>11858</v>
      </c>
      <c r="D434" s="115" t="str">
        <f t="shared" si="6"/>
        <v>effect add_modifier={modifier= grand_design days=-1}</v>
      </c>
      <c r="E434" s="116" t="s">
        <v>1784</v>
      </c>
      <c r="F434" s="116" t="s">
        <v>11859</v>
      </c>
    </row>
    <row r="435" ht="20" customHeight="1" spans="1:6">
      <c r="A435" s="112"/>
      <c r="B435" s="113">
        <v>13</v>
      </c>
      <c r="C435" s="114" t="s">
        <v>11860</v>
      </c>
      <c r="D435" s="115" t="str">
        <f t="shared" si="6"/>
        <v>effect add_modifier={modifier= malefaction days=-1}</v>
      </c>
      <c r="E435" s="116" t="s">
        <v>1734</v>
      </c>
      <c r="F435" s="116" t="s">
        <v>11861</v>
      </c>
    </row>
    <row r="436" ht="20" customHeight="1" spans="1:6">
      <c r="A436" s="112"/>
      <c r="B436" s="113">
        <v>14</v>
      </c>
      <c r="C436" s="114" t="s">
        <v>11862</v>
      </c>
      <c r="D436" s="115" t="str">
        <f t="shared" si="6"/>
        <v>effect add_modifier={modifier= prismatic_lenses days=-1}</v>
      </c>
      <c r="E436" s="116" t="s">
        <v>11847</v>
      </c>
      <c r="F436" s="116" t="s">
        <v>11863</v>
      </c>
    </row>
    <row r="437" ht="20" customHeight="1" spans="1:6">
      <c r="A437" s="112"/>
      <c r="B437" s="113">
        <v>15</v>
      </c>
      <c r="C437" s="114" t="s">
        <v>11864</v>
      </c>
      <c r="D437" s="115" t="str">
        <f t="shared" si="6"/>
        <v>effect add_modifier={modifier= amoeba_extirpator days=-1}</v>
      </c>
      <c r="E437" s="116" t="s">
        <v>11865</v>
      </c>
      <c r="F437" s="116" t="s">
        <v>11866</v>
      </c>
    </row>
    <row r="438" ht="20" customHeight="1" spans="1:6">
      <c r="A438" s="112"/>
      <c r="B438" s="113">
        <v>16</v>
      </c>
      <c r="C438" s="114" t="s">
        <v>11867</v>
      </c>
      <c r="D438" s="115" t="str">
        <f t="shared" si="6"/>
        <v>effect add_modifier={modifier= crystal_breaker days=-1}</v>
      </c>
      <c r="E438" s="116" t="s">
        <v>11868</v>
      </c>
      <c r="F438" s="116" t="s">
        <v>11869</v>
      </c>
    </row>
    <row r="439" ht="20" customHeight="1" spans="1:6">
      <c r="A439" s="112"/>
      <c r="B439" s="113">
        <v>17</v>
      </c>
      <c r="C439" s="114" t="s">
        <v>11852</v>
      </c>
      <c r="D439" s="115" t="str">
        <f t="shared" si="6"/>
        <v>effect add_modifier={modifier= drone_destroyer days=-1}</v>
      </c>
      <c r="E439" s="116" t="s">
        <v>11870</v>
      </c>
      <c r="F439" s="116" t="s">
        <v>11871</v>
      </c>
    </row>
    <row r="440" ht="20" customHeight="1" spans="1:6">
      <c r="A440" s="112"/>
      <c r="B440" s="113">
        <v>18</v>
      </c>
      <c r="C440" s="114" t="s">
        <v>11872</v>
      </c>
      <c r="D440" s="115" t="str">
        <f t="shared" si="6"/>
        <v>effect add_modifier={modifier= tiyanki_butcher days=-1}</v>
      </c>
      <c r="E440" s="116" t="s">
        <v>11873</v>
      </c>
      <c r="F440" s="116" t="s">
        <v>11874</v>
      </c>
    </row>
    <row r="441" ht="20" customHeight="1" spans="1:6">
      <c r="A441" s="112"/>
      <c r="B441" s="113">
        <v>19</v>
      </c>
      <c r="C441" s="114" t="s">
        <v>11875</v>
      </c>
      <c r="D441" s="115" t="str">
        <f t="shared" si="6"/>
        <v>effect add_modifier={modifier= cloudbuster days=-1}</v>
      </c>
      <c r="E441" s="116" t="s">
        <v>11876</v>
      </c>
      <c r="F441" s="116" t="s">
        <v>11877</v>
      </c>
    </row>
    <row r="442" ht="20" customHeight="1" spans="1:6">
      <c r="A442" s="112"/>
      <c r="B442" s="113">
        <v>20</v>
      </c>
      <c r="C442" s="114" t="s">
        <v>11878</v>
      </c>
      <c r="D442" s="115" t="str">
        <f t="shared" si="6"/>
        <v>effect add_modifier={modifier= droning_optimizations days=-1}</v>
      </c>
      <c r="E442" s="116" t="s">
        <v>11879</v>
      </c>
      <c r="F442" s="116" t="s">
        <v>11880</v>
      </c>
    </row>
    <row r="443" ht="20" customHeight="1" spans="1:6">
      <c r="A443" s="112"/>
      <c r="B443" s="113">
        <v>21</v>
      </c>
      <c r="C443" s="114" t="s">
        <v>11881</v>
      </c>
      <c r="D443" s="115" t="str">
        <f t="shared" si="6"/>
        <v>effect add_modifier={modifier= voidworms_hunting_buff days=-1}</v>
      </c>
      <c r="E443" s="116" t="s">
        <v>11882</v>
      </c>
      <c r="F443" s="116" t="s">
        <v>11883</v>
      </c>
    </row>
    <row r="444" ht="20" customHeight="1" spans="1:6">
      <c r="A444" s="112"/>
      <c r="B444" s="113">
        <v>22</v>
      </c>
      <c r="C444" s="114" t="s">
        <v>11884</v>
      </c>
      <c r="D444" s="115" t="str">
        <f t="shared" si="6"/>
        <v>effect add_modifier={modifier= voidworm_enzymes days=-1}</v>
      </c>
      <c r="E444" s="116" t="s">
        <v>11885</v>
      </c>
      <c r="F444" s="116" t="s">
        <v>11886</v>
      </c>
    </row>
    <row r="445" ht="20" customHeight="1" spans="1:6">
      <c r="A445" s="123" t="s">
        <v>11887</v>
      </c>
      <c r="B445" s="119">
        <v>1</v>
      </c>
      <c r="C445" s="120" t="s">
        <v>11888</v>
      </c>
      <c r="D445" s="121" t="str">
        <f t="shared" si="6"/>
        <v>effect add_modifier={modifier= studying_decaying_fang days=-1}</v>
      </c>
      <c r="E445" s="122" t="s">
        <v>11889</v>
      </c>
      <c r="F445" s="122" t="s">
        <v>11890</v>
      </c>
    </row>
    <row r="446" ht="20" customHeight="1" spans="1:6">
      <c r="A446" s="123"/>
      <c r="B446" s="119">
        <v>2</v>
      </c>
      <c r="C446" s="120" t="s">
        <v>11891</v>
      </c>
      <c r="D446" s="121" t="str">
        <f t="shared" si="6"/>
        <v>effect add_modifier={modifier= spectral_residue_studies days=-1}</v>
      </c>
      <c r="E446" s="122" t="s">
        <v>11892</v>
      </c>
      <c r="F446" s="122" t="s">
        <v>11893</v>
      </c>
    </row>
    <row r="447" ht="20" customHeight="1" spans="1:6">
      <c r="A447" s="123"/>
      <c r="B447" s="119">
        <v>3</v>
      </c>
      <c r="C447" s="120" t="s">
        <v>11894</v>
      </c>
      <c r="D447" s="121" t="str">
        <f t="shared" si="6"/>
        <v>effect add_modifier={modifier= wraith_frequency_sync days=-1}</v>
      </c>
      <c r="E447" s="122" t="s">
        <v>11895</v>
      </c>
      <c r="F447" s="122" t="s">
        <v>11896</v>
      </c>
    </row>
    <row r="448" ht="20" customHeight="1" spans="1:6">
      <c r="A448" s="123"/>
      <c r="B448" s="119">
        <v>4</v>
      </c>
      <c r="C448" s="120" t="s">
        <v>11897</v>
      </c>
      <c r="D448" s="121" t="str">
        <f t="shared" si="6"/>
        <v>effect add_modifier={modifier= infinity_calculations_hacked days=-1}</v>
      </c>
      <c r="E448" s="122" t="s">
        <v>11167</v>
      </c>
      <c r="F448" s="122" t="s">
        <v>11898</v>
      </c>
    </row>
    <row r="449" ht="20" customHeight="1" spans="1:6">
      <c r="A449" s="123"/>
      <c r="B449" s="119">
        <v>5</v>
      </c>
      <c r="C449" s="120" t="s">
        <v>11899</v>
      </c>
      <c r="D449" s="121" t="str">
        <f t="shared" si="6"/>
        <v>effect add_modifier={modifier= black_hole_pantagruel_research days=-1}</v>
      </c>
      <c r="E449" s="122" t="s">
        <v>11335</v>
      </c>
      <c r="F449" s="122" t="s">
        <v>11900</v>
      </c>
    </row>
    <row r="450" ht="20" customHeight="1" spans="1:6">
      <c r="A450" s="129" t="s">
        <v>388</v>
      </c>
      <c r="B450" s="125">
        <v>1</v>
      </c>
      <c r="C450" s="126" t="s">
        <v>11901</v>
      </c>
      <c r="D450" s="127" t="str">
        <f t="shared" si="6"/>
        <v>effect add_modifier={modifier= artifact_irassian_research_completed days=-1}</v>
      </c>
      <c r="E450" s="128" t="s">
        <v>11902</v>
      </c>
      <c r="F450" s="128" t="s">
        <v>11903</v>
      </c>
    </row>
    <row r="451" ht="20" customHeight="1" spans="1:6">
      <c r="A451" s="129"/>
      <c r="B451" s="125">
        <v>2</v>
      </c>
      <c r="C451" s="126" t="s">
        <v>11904</v>
      </c>
      <c r="D451" s="127" t="str">
        <f t="shared" si="6"/>
        <v>effect add_modifier={modifier= artifact_cybrex_research_completed days=-1}</v>
      </c>
      <c r="E451" s="128" t="s">
        <v>11905</v>
      </c>
      <c r="F451" s="128" t="s">
        <v>11906</v>
      </c>
    </row>
    <row r="452" ht="20" customHeight="1" spans="1:6">
      <c r="A452" s="129"/>
      <c r="B452" s="125">
        <v>3</v>
      </c>
      <c r="C452" s="126" t="s">
        <v>11901</v>
      </c>
      <c r="D452" s="127" t="str">
        <f t="shared" si="6"/>
        <v>effect add_modifier={modifier= artifact_irassian_research_completed days=-1}</v>
      </c>
      <c r="E452" s="128" t="s">
        <v>11907</v>
      </c>
      <c r="F452" s="128" t="s">
        <v>11903</v>
      </c>
    </row>
    <row r="453" ht="20" customHeight="1" spans="1:6">
      <c r="A453" s="129"/>
      <c r="B453" s="125">
        <v>4</v>
      </c>
      <c r="C453" s="126" t="s">
        <v>11908</v>
      </c>
      <c r="D453" s="127" t="str">
        <f t="shared" si="6"/>
        <v>effect add_modifier={modifier= artifact_league_research_completed days=-1}</v>
      </c>
      <c r="E453" s="128" t="s">
        <v>11909</v>
      </c>
      <c r="F453" s="128" t="s">
        <v>11910</v>
      </c>
    </row>
    <row r="454" ht="20" customHeight="1" spans="1:6">
      <c r="A454" s="129"/>
      <c r="B454" s="125">
        <v>5</v>
      </c>
      <c r="C454" s="126" t="s">
        <v>11911</v>
      </c>
      <c r="D454" s="127" t="str">
        <f t="shared" si="6"/>
        <v>effect add_modifier={modifier= artifact_vultaum_research_completed_suppressed days=-1}</v>
      </c>
      <c r="E454" s="128" t="s">
        <v>11912</v>
      </c>
      <c r="F454" s="128" t="s">
        <v>11913</v>
      </c>
    </row>
    <row r="455" ht="20" customHeight="1" spans="1:6">
      <c r="A455" s="129"/>
      <c r="B455" s="125">
        <v>6</v>
      </c>
      <c r="C455" s="126" t="s">
        <v>11914</v>
      </c>
      <c r="D455" s="127" t="str">
        <f t="shared" si="6"/>
        <v>effect add_modifier={modifier= artifact_vultaum_research_completed_public days=-1}</v>
      </c>
      <c r="E455" s="128" t="s">
        <v>11915</v>
      </c>
      <c r="F455" s="128" t="s">
        <v>11916</v>
      </c>
    </row>
    <row r="456" ht="20" customHeight="1" spans="1:6">
      <c r="A456" s="129"/>
      <c r="B456" s="125">
        <v>7</v>
      </c>
      <c r="C456" s="126" t="s">
        <v>11911</v>
      </c>
      <c r="D456" s="127" t="str">
        <f t="shared" si="6"/>
        <v>effect add_modifier={modifier= artifact_vultaum_research_completed_machine days=-1}</v>
      </c>
      <c r="E456" s="128" t="s">
        <v>11917</v>
      </c>
      <c r="F456" s="128" t="s">
        <v>11918</v>
      </c>
    </row>
    <row r="457" ht="20" customHeight="1" spans="1:6">
      <c r="A457" s="129"/>
      <c r="B457" s="125">
        <v>8</v>
      </c>
      <c r="C457" s="126" t="s">
        <v>11911</v>
      </c>
      <c r="D457" s="127" t="str">
        <f t="shared" si="6"/>
        <v>effect add_modifier={modifier= artifact_vultaum_research_completed_hive days=-1}</v>
      </c>
      <c r="E457" s="128" t="s">
        <v>11919</v>
      </c>
      <c r="F457" s="128" t="s">
        <v>11920</v>
      </c>
    </row>
    <row r="458" ht="20" customHeight="1" spans="1:6">
      <c r="A458" s="129"/>
      <c r="B458" s="125">
        <v>9</v>
      </c>
      <c r="C458" s="126" t="s">
        <v>11921</v>
      </c>
      <c r="D458" s="127" t="str">
        <f>_xlfn.CONCAT($C$3," ",F458," ","days=",$E$3,"}")</f>
        <v>effect add_modifier={modifier= artifact_baol_research_completed days=-1}</v>
      </c>
      <c r="E458" s="128" t="s">
        <v>11922</v>
      </c>
      <c r="F458" s="128" t="s">
        <v>11923</v>
      </c>
    </row>
    <row r="459" ht="20" customHeight="1" spans="1:6">
      <c r="A459" s="129"/>
      <c r="B459" s="125">
        <v>10</v>
      </c>
      <c r="C459" s="126" t="s">
        <v>11924</v>
      </c>
      <c r="D459" s="127" t="str">
        <f t="shared" ref="D458:D521" si="7">_xlfn.CONCAT($C$3," ",F459," ","days=",$E$3,"}")</f>
        <v>effect add_modifier={modifier= artifact_zroni_research_completed days=-1}</v>
      </c>
      <c r="E459" s="128" t="s">
        <v>11925</v>
      </c>
      <c r="F459" s="128" t="s">
        <v>11926</v>
      </c>
    </row>
    <row r="460" ht="20" customHeight="1" spans="1:6">
      <c r="A460" s="129"/>
      <c r="B460" s="125">
        <v>11</v>
      </c>
      <c r="C460" s="126" t="s">
        <v>11927</v>
      </c>
      <c r="D460" s="127" t="str">
        <f t="shared" si="7"/>
        <v>effect add_modifier={modifier= patriotic_institute_true_potential_unleashed days=-1}</v>
      </c>
      <c r="E460" s="128" t="s">
        <v>10878</v>
      </c>
      <c r="F460" s="128" t="s">
        <v>11928</v>
      </c>
    </row>
    <row r="461" ht="20" customHeight="1" spans="1:6">
      <c r="A461" s="129"/>
      <c r="B461" s="125">
        <v>12</v>
      </c>
      <c r="C461" s="126" t="s">
        <v>11929</v>
      </c>
      <c r="D461" s="127" t="str">
        <f t="shared" si="7"/>
        <v>effect add_modifier={modifier= secrets_of_the_inetian_traders days=-1}</v>
      </c>
      <c r="E461" s="128" t="s">
        <v>11930</v>
      </c>
      <c r="F461" s="128" t="s">
        <v>11931</v>
      </c>
    </row>
    <row r="462" ht="20" customHeight="1" spans="1:6">
      <c r="A462" s="129"/>
      <c r="B462" s="125">
        <v>13</v>
      </c>
      <c r="C462" s="126" t="s">
        <v>11929</v>
      </c>
      <c r="D462" s="127" t="str">
        <f t="shared" si="7"/>
        <v>effect add_modifier={modifier= secrets_of_the_inetian_traders_hive_mach days=-1}</v>
      </c>
      <c r="E462" s="128" t="s">
        <v>11932</v>
      </c>
      <c r="F462" s="128" t="s">
        <v>11933</v>
      </c>
    </row>
    <row r="463" ht="20" customHeight="1" spans="1:6">
      <c r="A463" s="129"/>
      <c r="B463" s="125">
        <v>14</v>
      </c>
      <c r="C463" s="126" t="s">
        <v>11934</v>
      </c>
      <c r="D463" s="127" t="str">
        <f t="shared" si="7"/>
        <v>effect add_modifier={modifier= filtration_insight_modifier days=-1}</v>
      </c>
      <c r="E463" s="128" t="s">
        <v>11935</v>
      </c>
      <c r="F463" s="128" t="s">
        <v>11936</v>
      </c>
    </row>
    <row r="464" ht="20" customHeight="1" spans="1:6">
      <c r="A464" s="129"/>
      <c r="B464" s="125">
        <v>15</v>
      </c>
      <c r="C464" s="126" t="s">
        <v>11937</v>
      </c>
      <c r="D464" s="127" t="str">
        <f t="shared" si="7"/>
        <v>effect add_modifier={modifier= dramatic_enthusiasm days=-1}</v>
      </c>
      <c r="E464" s="128" t="s">
        <v>11938</v>
      </c>
      <c r="F464" s="128" t="s">
        <v>11939</v>
      </c>
    </row>
    <row r="465" ht="20" customHeight="1" spans="1:6">
      <c r="A465" s="129"/>
      <c r="B465" s="125">
        <v>16</v>
      </c>
      <c r="C465" s="126" t="s">
        <v>11940</v>
      </c>
      <c r="D465" s="127" t="str">
        <f t="shared" si="7"/>
        <v>effect add_modifier={modifier= melodramatic_much days=-1}</v>
      </c>
      <c r="E465" s="128" t="s">
        <v>11941</v>
      </c>
      <c r="F465" s="128" t="s">
        <v>11942</v>
      </c>
    </row>
    <row r="466" ht="20" customHeight="1" spans="1:6">
      <c r="A466" s="130" t="s">
        <v>11943</v>
      </c>
      <c r="B466" s="131">
        <v>1</v>
      </c>
      <c r="C466" s="132" t="s">
        <v>11944</v>
      </c>
      <c r="D466" s="133" t="str">
        <f t="shared" si="7"/>
        <v>effect add_modifier={modifier= marauder_1_tribute days=-1}</v>
      </c>
      <c r="E466" s="152"/>
      <c r="F466" s="134" t="s">
        <v>11945</v>
      </c>
    </row>
    <row r="467" ht="20" customHeight="1" spans="1:6">
      <c r="A467" s="130"/>
      <c r="B467" s="131">
        <v>2</v>
      </c>
      <c r="C467" s="132" t="s">
        <v>11944</v>
      </c>
      <c r="D467" s="133" t="str">
        <f t="shared" si="7"/>
        <v>effect add_modifier={modifier= marauder_2_tribute days=-1}</v>
      </c>
      <c r="E467" s="152"/>
      <c r="F467" s="134" t="s">
        <v>11946</v>
      </c>
    </row>
    <row r="468" ht="20" customHeight="1" spans="1:6">
      <c r="A468" s="130"/>
      <c r="B468" s="131">
        <v>3</v>
      </c>
      <c r="C468" s="132" t="s">
        <v>11944</v>
      </c>
      <c r="D468" s="133" t="str">
        <f t="shared" si="7"/>
        <v>effect add_modifier={modifier= marauder_3_tribute days=-1}</v>
      </c>
      <c r="E468" s="152"/>
      <c r="F468" s="134" t="s">
        <v>11947</v>
      </c>
    </row>
    <row r="469" ht="20" customHeight="1" spans="1:6">
      <c r="A469" s="130"/>
      <c r="B469" s="131">
        <v>4</v>
      </c>
      <c r="C469" s="132" t="s">
        <v>11948</v>
      </c>
      <c r="D469" s="133" t="str">
        <f t="shared" si="7"/>
        <v>effect add_modifier={modifier= marauder_skirmishing days=-1}</v>
      </c>
      <c r="E469" s="134" t="s">
        <v>10730</v>
      </c>
      <c r="F469" s="134" t="s">
        <v>11949</v>
      </c>
    </row>
    <row r="470" ht="20" customHeight="1" spans="1:6">
      <c r="A470" s="153" t="s">
        <v>11950</v>
      </c>
      <c r="B470" s="136">
        <v>1</v>
      </c>
      <c r="C470" s="137" t="s">
        <v>11951</v>
      </c>
      <c r="D470" s="138" t="str">
        <f>_xlfn.CONCAT($C$3," ",F470," ","days=",$E$3,"}")</f>
        <v>effect add_modifier={modifier= enclave_trade_1_xur days=-1}</v>
      </c>
      <c r="E470" s="139" t="s">
        <v>11952</v>
      </c>
      <c r="F470" s="139" t="s">
        <v>11953</v>
      </c>
    </row>
    <row r="471" ht="20" customHeight="1" spans="1:6">
      <c r="A471" s="135"/>
      <c r="B471" s="136">
        <v>2</v>
      </c>
      <c r="C471" s="137" t="s">
        <v>11954</v>
      </c>
      <c r="D471" s="138" t="str">
        <f t="shared" si="7"/>
        <v>effect add_modifier={modifier= enclave_trade_2_xur days=-1}</v>
      </c>
      <c r="E471" s="139" t="s">
        <v>11955</v>
      </c>
      <c r="F471" s="139" t="s">
        <v>11956</v>
      </c>
    </row>
    <row r="472" ht="20" customHeight="1" spans="1:6">
      <c r="A472" s="135"/>
      <c r="B472" s="136">
        <v>3</v>
      </c>
      <c r="C472" s="137" t="s">
        <v>11957</v>
      </c>
      <c r="D472" s="138" t="str">
        <f t="shared" si="7"/>
        <v>effect add_modifier={modifier= enclave_trade_3_xur days=-1}</v>
      </c>
      <c r="E472" s="139" t="s">
        <v>11958</v>
      </c>
      <c r="F472" s="139" t="s">
        <v>11959</v>
      </c>
    </row>
    <row r="473" ht="20" customHeight="1" spans="1:6">
      <c r="A473" s="135"/>
      <c r="B473" s="136">
        <v>4</v>
      </c>
      <c r="C473" s="137" t="s">
        <v>11960</v>
      </c>
      <c r="D473" s="138" t="str">
        <f t="shared" si="7"/>
        <v>effect add_modifier={modifier= enclave_trade_4_xur days=-1}</v>
      </c>
      <c r="E473" s="139" t="s">
        <v>11961</v>
      </c>
      <c r="F473" s="139" t="s">
        <v>11962</v>
      </c>
    </row>
    <row r="474" ht="20" customHeight="1" spans="1:6">
      <c r="A474" s="135"/>
      <c r="B474" s="136">
        <v>5</v>
      </c>
      <c r="C474" s="137" t="s">
        <v>11963</v>
      </c>
      <c r="D474" s="138" t="str">
        <f t="shared" si="7"/>
        <v>effect add_modifier={modifier= enclave_trade_5_xur days=-1}</v>
      </c>
      <c r="E474" s="139" t="s">
        <v>11964</v>
      </c>
      <c r="F474" s="139" t="s">
        <v>11965</v>
      </c>
    </row>
    <row r="475" ht="20" customHeight="1" spans="1:6">
      <c r="A475" s="135"/>
      <c r="B475" s="136">
        <v>6</v>
      </c>
      <c r="C475" s="137" t="s">
        <v>11966</v>
      </c>
      <c r="D475" s="138" t="str">
        <f t="shared" si="7"/>
        <v>effect add_modifier={modifier= enclave_trade_1_rig days=-1}</v>
      </c>
      <c r="E475" s="139" t="s">
        <v>11967</v>
      </c>
      <c r="F475" s="139" t="s">
        <v>11968</v>
      </c>
    </row>
    <row r="476" ht="20" customHeight="1" spans="1:6">
      <c r="A476" s="135"/>
      <c r="B476" s="136">
        <v>7</v>
      </c>
      <c r="C476" s="137" t="s">
        <v>11969</v>
      </c>
      <c r="D476" s="138" t="str">
        <f t="shared" si="7"/>
        <v>effect add_modifier={modifier= enclave_trade_2_rig days=-1}</v>
      </c>
      <c r="E476" s="139" t="s">
        <v>11970</v>
      </c>
      <c r="F476" s="139" t="s">
        <v>11971</v>
      </c>
    </row>
    <row r="477" ht="20" customHeight="1" spans="1:6">
      <c r="A477" s="135"/>
      <c r="B477" s="136">
        <v>8</v>
      </c>
      <c r="C477" s="137" t="s">
        <v>11972</v>
      </c>
      <c r="D477" s="138" t="str">
        <f t="shared" si="7"/>
        <v>effect add_modifier={modifier= enclave_trade_3_rig days=-1}</v>
      </c>
      <c r="E477" s="139" t="s">
        <v>11973</v>
      </c>
      <c r="F477" s="139" t="s">
        <v>11974</v>
      </c>
    </row>
    <row r="478" ht="20" customHeight="1" spans="1:6">
      <c r="A478" s="135"/>
      <c r="B478" s="136">
        <v>9</v>
      </c>
      <c r="C478" s="137" t="s">
        <v>11975</v>
      </c>
      <c r="D478" s="138" t="str">
        <f t="shared" si="7"/>
        <v>effect add_modifier={modifier= enclave_trade_4_rig days=-1}</v>
      </c>
      <c r="E478" s="139" t="s">
        <v>11976</v>
      </c>
      <c r="F478" s="139" t="s">
        <v>11977</v>
      </c>
    </row>
    <row r="479" ht="20" customHeight="1" spans="1:6">
      <c r="A479" s="135"/>
      <c r="B479" s="136">
        <v>10</v>
      </c>
      <c r="C479" s="137" t="s">
        <v>11978</v>
      </c>
      <c r="D479" s="138" t="str">
        <f t="shared" si="7"/>
        <v>effect add_modifier={modifier= enclave_trade_5_rig days=-1}</v>
      </c>
      <c r="E479" s="139" t="s">
        <v>11979</v>
      </c>
      <c r="F479" s="139" t="s">
        <v>11980</v>
      </c>
    </row>
    <row r="480" ht="20" customHeight="1" spans="1:6">
      <c r="A480" s="135"/>
      <c r="B480" s="136">
        <v>11</v>
      </c>
      <c r="C480" s="137" t="s">
        <v>11981</v>
      </c>
      <c r="D480" s="138" t="str">
        <f t="shared" si="7"/>
        <v>effect add_modifier={modifier= enclave_trade_1_mut days=-1}</v>
      </c>
      <c r="E480" s="139" t="s">
        <v>11982</v>
      </c>
      <c r="F480" s="139" t="s">
        <v>11983</v>
      </c>
    </row>
    <row r="481" ht="20" customHeight="1" spans="1:6">
      <c r="A481" s="135"/>
      <c r="B481" s="136">
        <v>12</v>
      </c>
      <c r="C481" s="137" t="s">
        <v>11984</v>
      </c>
      <c r="D481" s="138" t="str">
        <f t="shared" si="7"/>
        <v>effect add_modifier={modifier= enclave_trade_2_mut days=-1}</v>
      </c>
      <c r="E481" s="139" t="s">
        <v>11985</v>
      </c>
      <c r="F481" s="139" t="s">
        <v>11986</v>
      </c>
    </row>
    <row r="482" ht="20" customHeight="1" spans="1:6">
      <c r="A482" s="135"/>
      <c r="B482" s="136">
        <v>13</v>
      </c>
      <c r="C482" s="137" t="s">
        <v>11987</v>
      </c>
      <c r="D482" s="138" t="str">
        <f t="shared" si="7"/>
        <v>effect add_modifier={modifier= enclave_trade_3_mut days=-1}</v>
      </c>
      <c r="E482" s="139" t="s">
        <v>11988</v>
      </c>
      <c r="F482" s="139" t="s">
        <v>11989</v>
      </c>
    </row>
    <row r="483" ht="20" customHeight="1" spans="1:6">
      <c r="A483" s="135"/>
      <c r="B483" s="136">
        <v>14</v>
      </c>
      <c r="C483" s="137" t="s">
        <v>11990</v>
      </c>
      <c r="D483" s="138" t="str">
        <f t="shared" si="7"/>
        <v>effect add_modifier={modifier= enclave_trade_4_mut days=-1}</v>
      </c>
      <c r="E483" s="139" t="s">
        <v>11991</v>
      </c>
      <c r="F483" s="139" t="s">
        <v>11992</v>
      </c>
    </row>
    <row r="484" ht="20" customHeight="1" spans="1:6">
      <c r="A484" s="135"/>
      <c r="B484" s="136">
        <v>15</v>
      </c>
      <c r="C484" s="137" t="s">
        <v>11993</v>
      </c>
      <c r="D484" s="138" t="str">
        <f t="shared" si="7"/>
        <v>effect add_modifier={modifier= enclave_trade_5_mut days=-1}</v>
      </c>
      <c r="E484" s="139" t="s">
        <v>11994</v>
      </c>
      <c r="F484" s="139" t="s">
        <v>11995</v>
      </c>
    </row>
    <row r="485" ht="20" customHeight="1" spans="1:6">
      <c r="A485" s="135"/>
      <c r="B485" s="136">
        <v>16</v>
      </c>
      <c r="C485" s="137" t="s">
        <v>11996</v>
      </c>
      <c r="D485" s="138" t="str">
        <f t="shared" si="7"/>
        <v>effect add_modifier={modifier= draconic_beats days=-1}</v>
      </c>
      <c r="E485" s="139" t="s">
        <v>11997</v>
      </c>
      <c r="F485" s="139" t="s">
        <v>11998</v>
      </c>
    </row>
    <row r="486" ht="20" customHeight="1" spans="1:6">
      <c r="A486" s="135"/>
      <c r="B486" s="136">
        <v>17</v>
      </c>
      <c r="C486" s="137" t="s">
        <v>11999</v>
      </c>
      <c r="D486" s="138" t="str">
        <f t="shared" si="7"/>
        <v>effect add_modifier={modifier= curator_buff_stellarite days=-1}</v>
      </c>
      <c r="E486" s="139" t="s">
        <v>12000</v>
      </c>
      <c r="F486" s="139" t="s">
        <v>12001</v>
      </c>
    </row>
    <row r="487" ht="20" customHeight="1" spans="1:6">
      <c r="A487" s="135"/>
      <c r="B487" s="136">
        <v>18</v>
      </c>
      <c r="C487" s="137" t="s">
        <v>12002</v>
      </c>
      <c r="D487" s="138" t="str">
        <f t="shared" si="7"/>
        <v>effect add_modifier={modifier= curator_buff_sphere days=-1}</v>
      </c>
      <c r="E487" s="139" t="s">
        <v>12003</v>
      </c>
      <c r="F487" s="139" t="s">
        <v>12004</v>
      </c>
    </row>
    <row r="488" ht="20" customHeight="1" spans="1:6">
      <c r="A488" s="135"/>
      <c r="B488" s="136">
        <v>19</v>
      </c>
      <c r="C488" s="137" t="s">
        <v>12005</v>
      </c>
      <c r="D488" s="138" t="str">
        <f t="shared" si="7"/>
        <v>effect add_modifier={modifier= dimensional_horror_weak_points days=-1}</v>
      </c>
      <c r="E488" s="139" t="s">
        <v>12006</v>
      </c>
      <c r="F488" s="139" t="s">
        <v>12007</v>
      </c>
    </row>
    <row r="489" ht="20" customHeight="1" spans="1:6">
      <c r="A489" s="135"/>
      <c r="B489" s="136">
        <v>20</v>
      </c>
      <c r="C489" s="137" t="s">
        <v>12008</v>
      </c>
      <c r="D489" s="138" t="str">
        <f t="shared" si="7"/>
        <v>effect add_modifier={modifier= automated_dreadnought_weak_points days=-1}</v>
      </c>
      <c r="E489" s="139" t="s">
        <v>12009</v>
      </c>
      <c r="F489" s="139" t="s">
        <v>12010</v>
      </c>
    </row>
    <row r="490" ht="20" customHeight="1" spans="1:6">
      <c r="A490" s="135"/>
      <c r="B490" s="136">
        <v>21</v>
      </c>
      <c r="C490" s="137" t="s">
        <v>12011</v>
      </c>
      <c r="D490" s="138" t="str">
        <f t="shared" si="7"/>
        <v>effect add_modifier={modifier= asteroid_hive_weak_points days=-1}</v>
      </c>
      <c r="E490" s="139" t="s">
        <v>12012</v>
      </c>
      <c r="F490" s="139" t="s">
        <v>12013</v>
      </c>
    </row>
    <row r="491" ht="20" customHeight="1" spans="1:6">
      <c r="A491" s="135"/>
      <c r="B491" s="136">
        <v>22</v>
      </c>
      <c r="C491" s="137" t="s">
        <v>12014</v>
      </c>
      <c r="D491" s="138" t="str">
        <f t="shared" si="7"/>
        <v>effect add_modifier={modifier= curator_insight days=-1}</v>
      </c>
      <c r="E491" s="139" t="s">
        <v>11335</v>
      </c>
      <c r="F491" s="139" t="s">
        <v>12015</v>
      </c>
    </row>
    <row r="492" ht="20" customHeight="1" spans="1:6">
      <c r="A492" s="135"/>
      <c r="B492" s="136">
        <v>23</v>
      </c>
      <c r="C492" s="137" t="s">
        <v>11897</v>
      </c>
      <c r="D492" s="138" t="str">
        <f t="shared" si="7"/>
        <v>effect add_modifier={modifier= infinity_calculations days=-1}</v>
      </c>
      <c r="E492" s="139" t="s">
        <v>11167</v>
      </c>
      <c r="F492" s="139" t="s">
        <v>12016</v>
      </c>
    </row>
    <row r="493" ht="20" customHeight="1" spans="1:6">
      <c r="A493" s="135"/>
      <c r="B493" s="136">
        <v>24</v>
      </c>
      <c r="C493" s="137" t="s">
        <v>12017</v>
      </c>
      <c r="D493" s="138" t="str">
        <f t="shared" si="7"/>
        <v>effect add_modifier={modifier= technosphere_praising days=-1}</v>
      </c>
      <c r="E493" s="139" t="s">
        <v>10756</v>
      </c>
      <c r="F493" s="139" t="s">
        <v>12018</v>
      </c>
    </row>
    <row r="494" ht="20" customHeight="1" spans="1:6">
      <c r="A494" s="135"/>
      <c r="B494" s="136">
        <v>25</v>
      </c>
      <c r="C494" s="137" t="s">
        <v>12019</v>
      </c>
      <c r="D494" s="138" t="str">
        <f t="shared" si="7"/>
        <v>effect add_modifier={modifier= scavenger_weak_points days=-1}</v>
      </c>
      <c r="E494" s="139" t="s">
        <v>12020</v>
      </c>
      <c r="F494" s="139" t="s">
        <v>12021</v>
      </c>
    </row>
    <row r="495" ht="20" customHeight="1" spans="1:6">
      <c r="A495" s="135"/>
      <c r="B495" s="136">
        <v>26</v>
      </c>
      <c r="C495" s="137" t="s">
        <v>12022</v>
      </c>
      <c r="D495" s="138" t="str">
        <f t="shared" si="7"/>
        <v>effect add_modifier={modifier= elderly_tiyanki_weak_points days=-1}</v>
      </c>
      <c r="E495" s="139" t="s">
        <v>12023</v>
      </c>
      <c r="F495" s="139" t="s">
        <v>12024</v>
      </c>
    </row>
    <row r="496" ht="20" customHeight="1" spans="1:6">
      <c r="A496" s="135"/>
      <c r="B496" s="136">
        <v>27</v>
      </c>
      <c r="C496" s="137" t="s">
        <v>12025</v>
      </c>
      <c r="D496" s="138" t="str">
        <f t="shared" si="7"/>
        <v>effect add_modifier={modifier= extended_payout_goodest days=-1}</v>
      </c>
      <c r="E496" s="139" t="s">
        <v>12026</v>
      </c>
      <c r="F496" s="139" t="s">
        <v>12027</v>
      </c>
    </row>
    <row r="497" ht="20" customHeight="1" spans="1:6">
      <c r="A497" s="135"/>
      <c r="B497" s="136">
        <v>28</v>
      </c>
      <c r="C497" s="137" t="s">
        <v>12028</v>
      </c>
      <c r="D497" s="138" t="str">
        <f t="shared" si="7"/>
        <v>effect add_modifier={modifier= extended_payout_good days=-1}</v>
      </c>
      <c r="E497" s="139" t="s">
        <v>12029</v>
      </c>
      <c r="F497" s="139" t="s">
        <v>12030</v>
      </c>
    </row>
    <row r="498" ht="20" customHeight="1" spans="1:6">
      <c r="A498" s="135"/>
      <c r="B498" s="136">
        <v>29</v>
      </c>
      <c r="C498" s="137" t="s">
        <v>12031</v>
      </c>
      <c r="D498" s="138" t="str">
        <f t="shared" si="7"/>
        <v>effect add_modifier={modifier= slots_disappointment days=-1}</v>
      </c>
      <c r="E498" s="139" t="s">
        <v>12032</v>
      </c>
      <c r="F498" s="139" t="s">
        <v>12033</v>
      </c>
    </row>
    <row r="499" ht="20" customHeight="1" spans="1:6">
      <c r="A499" s="135"/>
      <c r="B499" s="136">
        <v>30</v>
      </c>
      <c r="C499" s="137" t="s">
        <v>8704</v>
      </c>
      <c r="D499" s="138" t="str">
        <f t="shared" si="7"/>
        <v>effect add_modifier={modifier= galatron_modifier days=-1}</v>
      </c>
      <c r="E499" s="139" t="s">
        <v>12034</v>
      </c>
      <c r="F499" s="139" t="s">
        <v>12035</v>
      </c>
    </row>
    <row r="500" ht="20" customHeight="1" spans="1:6">
      <c r="A500" s="135"/>
      <c r="B500" s="136">
        <v>31</v>
      </c>
      <c r="C500" s="137" t="s">
        <v>12036</v>
      </c>
      <c r="D500" s="138" t="str">
        <f t="shared" si="7"/>
        <v>effect add_modifier={modifier= galatron_lost days=-1}</v>
      </c>
      <c r="E500" s="139" t="s">
        <v>12037</v>
      </c>
      <c r="F500" s="139" t="s">
        <v>12038</v>
      </c>
    </row>
    <row r="501" ht="20" customHeight="1" spans="1:6">
      <c r="A501" s="135"/>
      <c r="B501" s="136">
        <v>32</v>
      </c>
      <c r="C501" s="137" t="s">
        <v>12039</v>
      </c>
      <c r="D501" s="138" t="str">
        <f t="shared" si="7"/>
        <v>effect add_modifier={modifier= ancient_trade_route days=-1}</v>
      </c>
      <c r="E501" s="139" t="s">
        <v>12040</v>
      </c>
      <c r="F501" s="139" t="s">
        <v>12041</v>
      </c>
    </row>
    <row r="502" ht="20" customHeight="1" spans="1:6">
      <c r="A502" s="135"/>
      <c r="B502" s="136">
        <v>33</v>
      </c>
      <c r="C502" s="137" t="s">
        <v>12042</v>
      </c>
      <c r="D502" s="138" t="str">
        <f t="shared" si="7"/>
        <v>effect add_modifier={modifier= galatron_energy days=-1}</v>
      </c>
      <c r="E502" s="139" t="s">
        <v>12043</v>
      </c>
      <c r="F502" s="139" t="s">
        <v>12044</v>
      </c>
    </row>
    <row r="503" ht="20" customHeight="1" spans="1:6">
      <c r="A503" s="135"/>
      <c r="B503" s="136">
        <v>34</v>
      </c>
      <c r="C503" s="137" t="s">
        <v>12045</v>
      </c>
      <c r="D503" s="138" t="str">
        <f t="shared" si="7"/>
        <v>effect add_modifier={modifier= galatron_minerals days=-1}</v>
      </c>
      <c r="E503" s="139" t="s">
        <v>12046</v>
      </c>
      <c r="F503" s="139" t="s">
        <v>12047</v>
      </c>
    </row>
    <row r="504" ht="20" customHeight="1" spans="1:6">
      <c r="A504" s="135"/>
      <c r="B504" s="136">
        <v>35</v>
      </c>
      <c r="C504" s="137" t="s">
        <v>12048</v>
      </c>
      <c r="D504" s="138" t="str">
        <f t="shared" si="7"/>
        <v>effect add_modifier={modifier= galatron_food days=-1}</v>
      </c>
      <c r="E504" s="139" t="s">
        <v>12046</v>
      </c>
      <c r="F504" s="139" t="s">
        <v>12049</v>
      </c>
    </row>
    <row r="505" ht="20" customHeight="1" spans="1:6">
      <c r="A505" s="135"/>
      <c r="B505" s="136">
        <v>36</v>
      </c>
      <c r="C505" s="137" t="s">
        <v>12050</v>
      </c>
      <c r="D505" s="138" t="str">
        <f t="shared" si="7"/>
        <v>effect add_modifier={modifier= galatron_unity days=-1}</v>
      </c>
      <c r="E505" s="139" t="s">
        <v>12051</v>
      </c>
      <c r="F505" s="139" t="s">
        <v>12052</v>
      </c>
    </row>
    <row r="506" ht="20" customHeight="1" spans="1:6">
      <c r="A506" s="135"/>
      <c r="B506" s="136">
        <v>37</v>
      </c>
      <c r="C506" s="137" t="s">
        <v>12053</v>
      </c>
      <c r="D506" s="138" t="str">
        <f t="shared" si="7"/>
        <v>effect add_modifier={modifier= caravaneer_trade_secrets days=-1}</v>
      </c>
      <c r="E506" s="139" t="s">
        <v>12054</v>
      </c>
      <c r="F506" s="139" t="s">
        <v>12055</v>
      </c>
    </row>
    <row r="507" ht="20" customHeight="1" spans="1:6">
      <c r="A507" s="135"/>
      <c r="B507" s="136">
        <v>38</v>
      </c>
      <c r="C507" s="137" t="s">
        <v>12056</v>
      </c>
      <c r="D507" s="138" t="str">
        <f t="shared" si="7"/>
        <v>effect add_modifier={modifier= vengralian_sales_contingent days=-1}</v>
      </c>
      <c r="E507" s="139" t="s">
        <v>12057</v>
      </c>
      <c r="F507" s="139" t="s">
        <v>12058</v>
      </c>
    </row>
    <row r="508" ht="20" customHeight="1" spans="1:6">
      <c r="A508" s="135"/>
      <c r="B508" s="136">
        <v>39</v>
      </c>
      <c r="C508" s="137" t="s">
        <v>12059</v>
      </c>
      <c r="D508" s="138" t="str">
        <f t="shared" si="7"/>
        <v>effect add_modifier={modifier= 6monthsocietycost days=-1}</v>
      </c>
      <c r="E508" s="139" t="s">
        <v>12060</v>
      </c>
      <c r="F508" s="139" t="s">
        <v>12061</v>
      </c>
    </row>
    <row r="509" ht="20" customHeight="1" spans="1:6">
      <c r="A509" s="135"/>
      <c r="B509" s="136">
        <v>40</v>
      </c>
      <c r="C509" s="137" t="s">
        <v>12062</v>
      </c>
      <c r="D509" s="138" t="str">
        <f t="shared" si="7"/>
        <v>effect add_modifier={modifier= spawn_pool_stimulants days=-1}</v>
      </c>
      <c r="E509" s="139" t="s">
        <v>1454</v>
      </c>
      <c r="F509" s="139" t="s">
        <v>12063</v>
      </c>
    </row>
    <row r="510" ht="20" customHeight="1" spans="1:6">
      <c r="A510" s="135"/>
      <c r="B510" s="136">
        <v>41</v>
      </c>
      <c r="C510" s="137" t="s">
        <v>12064</v>
      </c>
      <c r="D510" s="138" t="str">
        <f t="shared" si="7"/>
        <v>effect add_modifier={modifier= country_enclave_capacity_decrease_modifier days=-1}</v>
      </c>
      <c r="E510" s="139" t="s">
        <v>12065</v>
      </c>
      <c r="F510" s="139" t="s">
        <v>12066</v>
      </c>
    </row>
    <row r="511" ht="20" customHeight="1" spans="1:6">
      <c r="A511" s="135"/>
      <c r="B511" s="136">
        <v>42</v>
      </c>
      <c r="C511" s="137" t="s">
        <v>12067</v>
      </c>
      <c r="D511" s="138" t="str">
        <f t="shared" si="7"/>
        <v>effect add_modifier={modifier= mercenary_fleet_size_upgrade_1 days=-1}</v>
      </c>
      <c r="E511" s="139" t="s">
        <v>12068</v>
      </c>
      <c r="F511" s="139" t="s">
        <v>12069</v>
      </c>
    </row>
    <row r="512" ht="20" customHeight="1" spans="1:6">
      <c r="A512" s="135"/>
      <c r="B512" s="136">
        <v>43</v>
      </c>
      <c r="C512" s="137" t="s">
        <v>12070</v>
      </c>
      <c r="D512" s="138" t="str">
        <f t="shared" si="7"/>
        <v>effect add_modifier={modifier= mercenary_fleet_size_upgrade_2 days=-1}</v>
      </c>
      <c r="E512" s="139" t="s">
        <v>12071</v>
      </c>
      <c r="F512" s="139" t="s">
        <v>12072</v>
      </c>
    </row>
    <row r="513" ht="20" customHeight="1" spans="1:6">
      <c r="A513" s="135"/>
      <c r="B513" s="136">
        <v>44</v>
      </c>
      <c r="C513" s="137" t="s">
        <v>12073</v>
      </c>
      <c r="D513" s="138" t="str">
        <f t="shared" si="7"/>
        <v>effect add_modifier={modifier= mercenary_fleet_size_upgrade_3 days=-1}</v>
      </c>
      <c r="E513" s="139" t="s">
        <v>12074</v>
      </c>
      <c r="F513" s="139" t="s">
        <v>12075</v>
      </c>
    </row>
    <row r="514" ht="20" customHeight="1" spans="1:6">
      <c r="A514" s="135"/>
      <c r="B514" s="136">
        <v>45</v>
      </c>
      <c r="C514" s="137" t="s">
        <v>12076</v>
      </c>
      <c r="D514" s="138" t="str">
        <f t="shared" si="7"/>
        <v>effect add_modifier={modifier= mercenary_fleet_size_upgrade_4 days=-1}</v>
      </c>
      <c r="E514" s="139" t="s">
        <v>12077</v>
      </c>
      <c r="F514" s="139" t="s">
        <v>12078</v>
      </c>
    </row>
    <row r="515" ht="20" customHeight="1" spans="1:6">
      <c r="A515" s="135"/>
      <c r="B515" s="136">
        <v>46</v>
      </c>
      <c r="C515" s="137" t="s">
        <v>12079</v>
      </c>
      <c r="D515" s="138" t="str">
        <f t="shared" si="7"/>
        <v>effect add_modifier={modifier= mercenary_fleet_size_upgrade_5 days=-1}</v>
      </c>
      <c r="E515" s="139" t="s">
        <v>12080</v>
      </c>
      <c r="F515" s="139" t="s">
        <v>12081</v>
      </c>
    </row>
    <row r="516" ht="20" customHeight="1" spans="1:6">
      <c r="A516" s="135"/>
      <c r="B516" s="136">
        <v>47</v>
      </c>
      <c r="C516" s="137" t="s">
        <v>12082</v>
      </c>
      <c r="D516" s="138" t="str">
        <f t="shared" si="7"/>
        <v>effect add_modifier={modifier= hired_mercenary_fleet_naval_cap_usage_no_galcom days=-1}</v>
      </c>
      <c r="E516" s="139" t="s">
        <v>12083</v>
      </c>
      <c r="F516" s="139" t="s">
        <v>12084</v>
      </c>
    </row>
    <row r="517" ht="20" customHeight="1" spans="1:6">
      <c r="A517" s="135"/>
      <c r="B517" s="136">
        <v>48</v>
      </c>
      <c r="C517" s="137" t="s">
        <v>12082</v>
      </c>
      <c r="D517" s="138" t="str">
        <f t="shared" si="7"/>
        <v>effect add_modifier={modifier= hired_mercenary_fleet_naval_cap_usage_galcom_1 days=-1}</v>
      </c>
      <c r="E517" s="139" t="s">
        <v>12085</v>
      </c>
      <c r="F517" s="139" t="s">
        <v>12086</v>
      </c>
    </row>
    <row r="518" ht="20" customHeight="1" spans="1:6">
      <c r="A518" s="135"/>
      <c r="B518" s="136">
        <v>49</v>
      </c>
      <c r="C518" s="137" t="s">
        <v>12082</v>
      </c>
      <c r="D518" s="138" t="str">
        <f t="shared" si="7"/>
        <v>effect add_modifier={modifier= hired_mercenary_fleet_naval_cap_usage_galcom_2 days=-1}</v>
      </c>
      <c r="E518" s="139" t="s">
        <v>12087</v>
      </c>
      <c r="F518" s="139" t="s">
        <v>12088</v>
      </c>
    </row>
    <row r="519" ht="20" customHeight="1" spans="1:6">
      <c r="A519" s="135"/>
      <c r="B519" s="136">
        <v>50</v>
      </c>
      <c r="C519" s="137" t="s">
        <v>12082</v>
      </c>
      <c r="D519" s="138" t="str">
        <f t="shared" si="7"/>
        <v>effect add_modifier={modifier= hired_mercenary_fleet_naval_cap_usage_galcom_3 days=-1}</v>
      </c>
      <c r="E519" s="139" t="s">
        <v>12089</v>
      </c>
      <c r="F519" s="139" t="s">
        <v>12090</v>
      </c>
    </row>
    <row r="520" ht="20" customHeight="1" spans="1:6">
      <c r="A520" s="135"/>
      <c r="B520" s="136">
        <v>51</v>
      </c>
      <c r="C520" s="137" t="s">
        <v>12082</v>
      </c>
      <c r="D520" s="138" t="str">
        <f t="shared" si="7"/>
        <v>effect add_modifier={modifier= hired_mercenary_fleet_naval_cap_usage_galcom_4 days=-1}</v>
      </c>
      <c r="E520" s="139" t="s">
        <v>12091</v>
      </c>
      <c r="F520" s="139" t="s">
        <v>12092</v>
      </c>
    </row>
    <row r="521" ht="20" customHeight="1" spans="1:6">
      <c r="A521" s="135"/>
      <c r="B521" s="136">
        <v>52</v>
      </c>
      <c r="C521" s="137" t="s">
        <v>12082</v>
      </c>
      <c r="D521" s="138" t="str">
        <f t="shared" si="7"/>
        <v>effect add_modifier={modifier= hired_mercenary_fleet_naval_cap_usage_galcom_5 days=-1}</v>
      </c>
      <c r="E521" s="139" t="s">
        <v>12093</v>
      </c>
      <c r="F521" s="139" t="s">
        <v>12094</v>
      </c>
    </row>
    <row r="522" ht="20" customHeight="1" spans="1:6">
      <c r="A522" s="135"/>
      <c r="B522" s="136">
        <v>53</v>
      </c>
      <c r="C522" s="137" t="s">
        <v>12095</v>
      </c>
      <c r="D522" s="138" t="str">
        <f t="shared" ref="D522:D585" si="8">_xlfn.CONCAT($C$3," ",F522," ","days=",$E$3,"}")</f>
        <v>effect add_modifier={modifier= tactic_v_khan days=-1}</v>
      </c>
      <c r="E522" s="139" t="s">
        <v>12096</v>
      </c>
      <c r="F522" s="139" t="s">
        <v>12097</v>
      </c>
    </row>
    <row r="523" ht="20" customHeight="1" spans="1:6">
      <c r="A523" s="135"/>
      <c r="B523" s="136">
        <v>54</v>
      </c>
      <c r="C523" s="137" t="s">
        <v>12098</v>
      </c>
      <c r="D523" s="138" t="str">
        <f t="shared" si="8"/>
        <v>effect add_modifier={modifier= tactic_v_gray days=-1}</v>
      </c>
      <c r="E523" s="139" t="s">
        <v>12099</v>
      </c>
      <c r="F523" s="139" t="s">
        <v>12100</v>
      </c>
    </row>
    <row r="524" ht="20" customHeight="1" spans="1:6">
      <c r="A524" s="135"/>
      <c r="B524" s="136">
        <v>55</v>
      </c>
      <c r="C524" s="137" t="s">
        <v>12101</v>
      </c>
      <c r="D524" s="138" t="str">
        <f t="shared" si="8"/>
        <v>effect add_modifier={modifier= tactic_v_swarm days=-1}</v>
      </c>
      <c r="E524" s="139" t="s">
        <v>12102</v>
      </c>
      <c r="F524" s="139" t="s">
        <v>12103</v>
      </c>
    </row>
    <row r="525" ht="20" customHeight="1" spans="1:6">
      <c r="A525" s="135"/>
      <c r="B525" s="136">
        <v>56</v>
      </c>
      <c r="C525" s="137" t="s">
        <v>12104</v>
      </c>
      <c r="D525" s="138" t="str">
        <f t="shared" si="8"/>
        <v>effect add_modifier={modifier= tactic_v_extradimensional days=-1}</v>
      </c>
      <c r="E525" s="139" t="s">
        <v>12105</v>
      </c>
      <c r="F525" s="139" t="s">
        <v>12106</v>
      </c>
    </row>
    <row r="526" ht="20" customHeight="1" spans="1:6">
      <c r="A526" s="135"/>
      <c r="B526" s="136">
        <v>57</v>
      </c>
      <c r="C526" s="137" t="s">
        <v>12107</v>
      </c>
      <c r="D526" s="138" t="str">
        <f t="shared" si="8"/>
        <v>effect add_modifier={modifier= tactic_v_ai_empire days=-1}</v>
      </c>
      <c r="E526" s="139" t="s">
        <v>12108</v>
      </c>
      <c r="F526" s="139" t="s">
        <v>12109</v>
      </c>
    </row>
    <row r="527" ht="20" customHeight="1" spans="1:6">
      <c r="A527" s="135"/>
      <c r="B527" s="136">
        <v>58</v>
      </c>
      <c r="C527" s="137" t="s">
        <v>12110</v>
      </c>
      <c r="D527" s="138" t="str">
        <f t="shared" si="8"/>
        <v>effect add_modifier={modifier= mercenary_enclave_logistic_help days=-1}</v>
      </c>
      <c r="E527" s="139" t="s">
        <v>12111</v>
      </c>
      <c r="F527" s="139" t="s">
        <v>12112</v>
      </c>
    </row>
    <row r="528" ht="40" customHeight="1" spans="1:6">
      <c r="A528" s="135"/>
      <c r="B528" s="136">
        <v>59</v>
      </c>
      <c r="C528" s="137" t="s">
        <v>12113</v>
      </c>
      <c r="D528" s="138" t="str">
        <f t="shared" si="8"/>
        <v>effect add_modifier={modifier= merc_financial_troubles days=-1}</v>
      </c>
      <c r="E528" s="139" t="s">
        <v>12114</v>
      </c>
      <c r="F528" s="139" t="s">
        <v>12115</v>
      </c>
    </row>
    <row r="529" ht="20" customHeight="1" spans="1:6">
      <c r="A529" s="135"/>
      <c r="B529" s="136">
        <v>60</v>
      </c>
      <c r="C529" s="137" t="s">
        <v>12116</v>
      </c>
      <c r="D529" s="138" t="str">
        <f t="shared" si="8"/>
        <v>effect add_modifier={modifier= salvager_overdrive days=-1}</v>
      </c>
      <c r="E529" s="139" t="s">
        <v>12117</v>
      </c>
      <c r="F529" s="139" t="s">
        <v>12118</v>
      </c>
    </row>
    <row r="530" ht="20" customHeight="1" spans="1:6">
      <c r="A530" s="135"/>
      <c r="B530" s="136">
        <v>61</v>
      </c>
      <c r="C530" s="137" t="s">
        <v>12119</v>
      </c>
      <c r="D530" s="138" t="str">
        <f t="shared" si="8"/>
        <v>effect add_modifier={modifier= salvager_insight days=-1}</v>
      </c>
      <c r="E530" s="139" t="s">
        <v>12120</v>
      </c>
      <c r="F530" s="139" t="s">
        <v>12121</v>
      </c>
    </row>
    <row r="531" ht="20" customHeight="1" spans="1:6">
      <c r="A531" s="135"/>
      <c r="B531" s="136">
        <v>62</v>
      </c>
      <c r="C531" s="137" t="s">
        <v>12122</v>
      </c>
      <c r="D531" s="138" t="str">
        <f t="shared" si="8"/>
        <v>effect add_modifier={modifier= shattered_frontier_pop_community days=-1}</v>
      </c>
      <c r="E531" s="139" t="s">
        <v>12123</v>
      </c>
      <c r="F531" s="139" t="s">
        <v>12124</v>
      </c>
    </row>
    <row r="532" ht="20" customHeight="1" spans="1:6">
      <c r="A532" s="135"/>
      <c r="B532" s="136">
        <v>63</v>
      </c>
      <c r="C532" s="137" t="s">
        <v>12125</v>
      </c>
      <c r="D532" s="138" t="str">
        <f t="shared" si="8"/>
        <v>effect add_modifier={modifier= shattered_frontier_uncertain_future days=-1}</v>
      </c>
      <c r="E532" s="139" t="s">
        <v>12126</v>
      </c>
      <c r="F532" s="139" t="s">
        <v>12127</v>
      </c>
    </row>
    <row r="533" ht="20" customHeight="1" spans="1:6">
      <c r="A533" s="135"/>
      <c r="B533" s="136">
        <v>64</v>
      </c>
      <c r="C533" s="137" t="s">
        <v>12128</v>
      </c>
      <c r="D533" s="138" t="str">
        <f t="shared" si="8"/>
        <v>effect add_modifier={modifier= great_schism_01 days=-1}</v>
      </c>
      <c r="E533" s="139" t="s">
        <v>12129</v>
      </c>
      <c r="F533" s="139" t="s">
        <v>12130</v>
      </c>
    </row>
    <row r="534" ht="20" customHeight="1" spans="1:6">
      <c r="A534" s="135"/>
      <c r="B534" s="136">
        <v>65</v>
      </c>
      <c r="C534" s="137" t="s">
        <v>12131</v>
      </c>
      <c r="D534" s="138" t="str">
        <f t="shared" si="8"/>
        <v>effect add_modifier={modifier= great_schism_02 days=-1}</v>
      </c>
      <c r="E534" s="139" t="s">
        <v>12132</v>
      </c>
      <c r="F534" s="139" t="s">
        <v>12133</v>
      </c>
    </row>
    <row r="535" ht="20" customHeight="1" spans="1:6">
      <c r="A535" s="135"/>
      <c r="B535" s="136">
        <v>66</v>
      </c>
      <c r="C535" s="137" t="s">
        <v>12134</v>
      </c>
      <c r="D535" s="138" t="str">
        <f t="shared" si="8"/>
        <v>effect add_modifier={modifier= wayward_pilgrim_00 days=-1}</v>
      </c>
      <c r="E535" s="139" t="s">
        <v>12135</v>
      </c>
      <c r="F535" s="139" t="s">
        <v>12136</v>
      </c>
    </row>
    <row r="536" ht="20" customHeight="1" spans="1:6">
      <c r="A536" s="135"/>
      <c r="B536" s="136">
        <v>67</v>
      </c>
      <c r="C536" s="137" t="s">
        <v>12137</v>
      </c>
      <c r="D536" s="138" t="str">
        <f t="shared" si="8"/>
        <v>effect add_modifier={modifier= wayward_pilgrim_01 days=-1}</v>
      </c>
      <c r="E536" s="139" t="s">
        <v>12138</v>
      </c>
      <c r="F536" s="139" t="s">
        <v>12139</v>
      </c>
    </row>
    <row r="537" ht="20" customHeight="1" spans="1:6">
      <c r="A537" s="135"/>
      <c r="B537" s="136">
        <v>68</v>
      </c>
      <c r="C537" s="137" t="s">
        <v>12140</v>
      </c>
      <c r="D537" s="138" t="str">
        <f t="shared" si="8"/>
        <v>effect add_modifier={modifier= wayward_pilgrim_02 days=-1}</v>
      </c>
      <c r="E537" s="139" t="s">
        <v>12141</v>
      </c>
      <c r="F537" s="139" t="s">
        <v>12142</v>
      </c>
    </row>
    <row r="538" ht="20" customHeight="1" spans="1:6">
      <c r="A538" s="135"/>
      <c r="B538" s="136">
        <v>69</v>
      </c>
      <c r="C538" s="137" t="s">
        <v>12143</v>
      </c>
      <c r="D538" s="138" t="str">
        <f t="shared" si="8"/>
        <v>effect add_modifier={modifier= wayward_pilgrim_03 days=-1}</v>
      </c>
      <c r="E538" s="139" t="s">
        <v>12144</v>
      </c>
      <c r="F538" s="139" t="s">
        <v>12145</v>
      </c>
    </row>
    <row r="539" ht="20" customHeight="1" spans="1:6">
      <c r="A539" s="135"/>
      <c r="B539" s="136">
        <v>70</v>
      </c>
      <c r="C539" s="137" t="s">
        <v>12146</v>
      </c>
      <c r="D539" s="138" t="str">
        <f t="shared" si="8"/>
        <v>effect add_modifier={modifier= wayward_pilgrim_04 days=-1}</v>
      </c>
      <c r="E539" s="139" t="s">
        <v>12138</v>
      </c>
      <c r="F539" s="139" t="s">
        <v>12147</v>
      </c>
    </row>
    <row r="540" ht="20" customHeight="1" spans="1:6">
      <c r="A540" s="135"/>
      <c r="B540" s="136">
        <v>71</v>
      </c>
      <c r="C540" s="137" t="s">
        <v>12146</v>
      </c>
      <c r="D540" s="138" t="str">
        <f t="shared" si="8"/>
        <v>effect add_modifier={modifier= wayward_pilgrim_05 days=-1}</v>
      </c>
      <c r="E540" s="139" t="s">
        <v>12135</v>
      </c>
      <c r="F540" s="139" t="s">
        <v>12148</v>
      </c>
    </row>
    <row r="541" ht="20" customHeight="1" spans="1:6">
      <c r="A541" s="135"/>
      <c r="B541" s="136">
        <v>72</v>
      </c>
      <c r="C541" s="137" t="s">
        <v>12149</v>
      </c>
      <c r="D541" s="138" t="str">
        <f t="shared" si="8"/>
        <v>effect add_modifier={modifier= wayward_pilgrim_06 days=-1}</v>
      </c>
      <c r="E541" s="139" t="s">
        <v>12150</v>
      </c>
      <c r="F541" s="139" t="s">
        <v>12151</v>
      </c>
    </row>
    <row r="542" ht="20" customHeight="1" spans="1:6">
      <c r="A542" s="135"/>
      <c r="B542" s="136">
        <v>73</v>
      </c>
      <c r="C542" s="137" t="s">
        <v>12152</v>
      </c>
      <c r="D542" s="138" t="str">
        <f t="shared" si="8"/>
        <v>effect add_modifier={modifier= wayward_pilgrim_07 days=-1}</v>
      </c>
      <c r="E542" s="139" t="s">
        <v>12153</v>
      </c>
      <c r="F542" s="139" t="s">
        <v>12154</v>
      </c>
    </row>
    <row r="543" ht="20" customHeight="1" spans="1:6">
      <c r="A543" s="135"/>
      <c r="B543" s="136">
        <v>74</v>
      </c>
      <c r="C543" s="137" t="s">
        <v>12155</v>
      </c>
      <c r="D543" s="138" t="str">
        <f t="shared" si="8"/>
        <v>effect add_modifier={modifier= eliminate_dreamer days=-1}</v>
      </c>
      <c r="E543" s="139" t="s">
        <v>12156</v>
      </c>
      <c r="F543" s="139" t="s">
        <v>12157</v>
      </c>
    </row>
    <row r="544" ht="20" customHeight="1" spans="1:6">
      <c r="A544" s="135"/>
      <c r="B544" s="136">
        <v>75</v>
      </c>
      <c r="C544" s="137" t="s">
        <v>12158</v>
      </c>
      <c r="D544" s="138" t="str">
        <f t="shared" si="8"/>
        <v>effect add_modifier={modifier= shroudwalker_zro_tithe days=-1}</v>
      </c>
      <c r="E544" s="139" t="s">
        <v>12159</v>
      </c>
      <c r="F544" s="139" t="s">
        <v>12160</v>
      </c>
    </row>
    <row r="545" ht="20" customHeight="1" spans="1:6">
      <c r="A545" s="135"/>
      <c r="B545" s="136">
        <v>76</v>
      </c>
      <c r="C545" s="137" t="s">
        <v>12161</v>
      </c>
      <c r="D545" s="138" t="str">
        <f t="shared" si="8"/>
        <v>effect add_modifier={modifier= mineral_insight days=-1}</v>
      </c>
      <c r="E545" s="139" t="s">
        <v>12162</v>
      </c>
      <c r="F545" s="139" t="s">
        <v>12163</v>
      </c>
    </row>
    <row r="546" ht="20" customHeight="1" spans="1:6">
      <c r="A546" s="135"/>
      <c r="B546" s="136">
        <v>77</v>
      </c>
      <c r="C546" s="137" t="s">
        <v>12164</v>
      </c>
      <c r="D546" s="138" t="str">
        <f t="shared" si="8"/>
        <v>effect add_modifier={modifier= void_mining days=-1}</v>
      </c>
      <c r="E546" s="139" t="s">
        <v>12165</v>
      </c>
      <c r="F546" s="139" t="s">
        <v>12166</v>
      </c>
    </row>
    <row r="547" ht="20" customHeight="1" spans="1:6">
      <c r="A547" s="135"/>
      <c r="B547" s="136">
        <v>78</v>
      </c>
      <c r="C547" s="137" t="s">
        <v>12167</v>
      </c>
      <c r="D547" s="138" t="str">
        <f t="shared" si="8"/>
        <v>effect add_modifier={modifier= cultural_enrichment days=-1}</v>
      </c>
      <c r="E547" s="139" t="s">
        <v>10921</v>
      </c>
      <c r="F547" s="139" t="s">
        <v>12168</v>
      </c>
    </row>
    <row r="548" ht="20" customHeight="1" spans="1:6">
      <c r="A548" s="135"/>
      <c r="B548" s="136">
        <v>79</v>
      </c>
      <c r="C548" s="137" t="s">
        <v>12169</v>
      </c>
      <c r="D548" s="138" t="str">
        <f t="shared" si="8"/>
        <v>effect add_modifier={modifier= auctioneering_curation days=-1}</v>
      </c>
      <c r="E548" s="139" t="s">
        <v>12170</v>
      </c>
      <c r="F548" s="139" t="s">
        <v>12171</v>
      </c>
    </row>
    <row r="549" ht="20" customHeight="1" spans="1:6">
      <c r="A549" s="135"/>
      <c r="B549" s="136">
        <v>80</v>
      </c>
      <c r="C549" s="137" t="s">
        <v>12172</v>
      </c>
      <c r="D549" s="138" t="str">
        <f t="shared" si="8"/>
        <v>effect add_modifier={modifier= historical_insight days=-1}</v>
      </c>
      <c r="E549" s="139" t="s">
        <v>11165</v>
      </c>
      <c r="F549" s="139" t="s">
        <v>12173</v>
      </c>
    </row>
    <row r="550" ht="20" customHeight="1" spans="1:6">
      <c r="A550" s="135"/>
      <c r="B550" s="136">
        <v>81</v>
      </c>
      <c r="C550" s="137" t="s">
        <v>12174</v>
      </c>
      <c r="D550" s="138" t="str">
        <f t="shared" si="8"/>
        <v>effect add_modifier={modifier= lessons_from_the_past days=-1}</v>
      </c>
      <c r="E550" s="139" t="s">
        <v>11590</v>
      </c>
      <c r="F550" s="139" t="s">
        <v>12175</v>
      </c>
    </row>
    <row r="551" ht="20" customHeight="1" spans="1:6">
      <c r="A551" s="135"/>
      <c r="B551" s="136">
        <v>82</v>
      </c>
      <c r="C551" s="137" t="s">
        <v>12176</v>
      </c>
      <c r="D551" s="138" t="str">
        <f t="shared" si="8"/>
        <v>effect add_modifier={modifier= collection_stage_3_modifier_xeno_geology days=-1}</v>
      </c>
      <c r="E551" s="139" t="s">
        <v>12177</v>
      </c>
      <c r="F551" s="139" t="s">
        <v>12178</v>
      </c>
    </row>
    <row r="552" ht="20" customHeight="1" spans="1:6">
      <c r="A552" s="135"/>
      <c r="B552" s="136">
        <v>83</v>
      </c>
      <c r="C552" s="137" t="s">
        <v>12179</v>
      </c>
      <c r="D552" s="138" t="str">
        <f t="shared" si="8"/>
        <v>effect add_modifier={modifier= collection_stage_3_modifier_aesthetic_wonder days=-1}</v>
      </c>
      <c r="E552" s="139" t="s">
        <v>12180</v>
      </c>
      <c r="F552" s="139" t="s">
        <v>12181</v>
      </c>
    </row>
    <row r="553" ht="20" customHeight="1" spans="1:6">
      <c r="A553" s="135"/>
      <c r="B553" s="136">
        <v>84</v>
      </c>
      <c r="C553" s="137" t="s">
        <v>12182</v>
      </c>
      <c r="D553" s="138" t="str">
        <f t="shared" si="8"/>
        <v>effect add_modifier={modifier= collection_stage_3_modifier_historical_item days=-1}</v>
      </c>
      <c r="E553" s="139" t="s">
        <v>12183</v>
      </c>
      <c r="F553" s="139" t="s">
        <v>12184</v>
      </c>
    </row>
    <row r="554" ht="20" customHeight="1" spans="1:6">
      <c r="A554" s="140" t="s">
        <v>995</v>
      </c>
      <c r="B554" s="141">
        <v>1</v>
      </c>
      <c r="C554" s="142" t="s">
        <v>12185</v>
      </c>
      <c r="D554" s="143" t="str">
        <f t="shared" si="8"/>
        <v>effect add_modifier={modifier= xeno_comedy_envoy days=-1}</v>
      </c>
      <c r="E554" s="144" t="s">
        <v>12186</v>
      </c>
      <c r="F554" s="144" t="s">
        <v>12187</v>
      </c>
    </row>
    <row r="555" ht="20" customHeight="1" spans="1:6">
      <c r="A555" s="140"/>
      <c r="B555" s="141">
        <v>2</v>
      </c>
      <c r="C555" s="142" t="s">
        <v>12188</v>
      </c>
      <c r="D555" s="143" t="str">
        <f t="shared" si="8"/>
        <v>effect add_modifier={modifier= galactic_community_diplo_corps_is_a_joke days=-1}</v>
      </c>
      <c r="E555" s="144" t="s">
        <v>12189</v>
      </c>
      <c r="F555" s="144" t="s">
        <v>12190</v>
      </c>
    </row>
    <row r="556" ht="20" customHeight="1" spans="1:6">
      <c r="A556" s="140"/>
      <c r="B556" s="141">
        <v>3</v>
      </c>
      <c r="C556" s="142" t="s">
        <v>12188</v>
      </c>
      <c r="D556" s="143" t="str">
        <f t="shared" si="8"/>
        <v>effect add_modifier={modifier= diplo_corps_lost_control days=-1}</v>
      </c>
      <c r="E556" s="144" t="s">
        <v>11061</v>
      </c>
      <c r="F556" s="144" t="s">
        <v>12191</v>
      </c>
    </row>
    <row r="557" ht="20" customHeight="1" spans="1:6">
      <c r="A557" s="140"/>
      <c r="B557" s="141">
        <v>4</v>
      </c>
      <c r="C557" s="142" t="s">
        <v>12192</v>
      </c>
      <c r="D557" s="143" t="str">
        <f t="shared" si="8"/>
        <v>effect add_modifier={modifier= galactic_community_diplo_corps_respected days=-1}</v>
      </c>
      <c r="E557" s="144" t="s">
        <v>12193</v>
      </c>
      <c r="F557" s="144" t="s">
        <v>12194</v>
      </c>
    </row>
    <row r="558" ht="20" customHeight="1" spans="1:6">
      <c r="A558" s="140"/>
      <c r="B558" s="141">
        <v>5</v>
      </c>
      <c r="C558" s="142" t="s">
        <v>12195</v>
      </c>
      <c r="D558" s="143" t="str">
        <f t="shared" si="8"/>
        <v>effect add_modifier={modifier= faction_modifier_protected_interests days=-1}</v>
      </c>
      <c r="E558" s="144" t="s">
        <v>12196</v>
      </c>
      <c r="F558" s="144" t="s">
        <v>12197</v>
      </c>
    </row>
    <row r="559" ht="20" customHeight="1" spans="1:6">
      <c r="A559" s="140"/>
      <c r="B559" s="141">
        <v>6</v>
      </c>
      <c r="C559" s="142" t="s">
        <v>12198</v>
      </c>
      <c r="D559" s="143" t="str">
        <f t="shared" si="8"/>
        <v>effect add_modifier={modifier= kills_envoys days=-1}</v>
      </c>
      <c r="E559" s="144" t="s">
        <v>12189</v>
      </c>
      <c r="F559" s="144" t="s">
        <v>12199</v>
      </c>
    </row>
    <row r="560" ht="20" customHeight="1" spans="1:6">
      <c r="A560" s="140"/>
      <c r="B560" s="141">
        <v>7</v>
      </c>
      <c r="C560" s="142" t="s">
        <v>12200</v>
      </c>
      <c r="D560" s="143" t="str">
        <f t="shared" si="8"/>
        <v>effect add_modifier={modifier= espionage_research_backdoor days=-1}</v>
      </c>
      <c r="E560" s="144" t="s">
        <v>11335</v>
      </c>
      <c r="F560" s="144" t="s">
        <v>12201</v>
      </c>
    </row>
    <row r="561" ht="20" customHeight="1" spans="1:6">
      <c r="A561" s="140"/>
      <c r="B561" s="141">
        <v>8</v>
      </c>
      <c r="C561" s="142" t="s">
        <v>12202</v>
      </c>
      <c r="D561" s="143" t="str">
        <f t="shared" si="8"/>
        <v>effect add_modifier={modifier= research_stolen_sabotaged days=-1}</v>
      </c>
      <c r="E561" s="144" t="s">
        <v>10792</v>
      </c>
      <c r="F561" s="144" t="s">
        <v>12203</v>
      </c>
    </row>
    <row r="562" ht="20" customHeight="1" spans="1:6">
      <c r="A562" s="140"/>
      <c r="B562" s="141">
        <v>9</v>
      </c>
      <c r="C562" s="142" t="s">
        <v>12204</v>
      </c>
      <c r="D562" s="143" t="str">
        <f t="shared" si="8"/>
        <v>effect add_modifier={modifier= espionage_finderskeepers days=-1}</v>
      </c>
      <c r="E562" s="144" t="s">
        <v>10774</v>
      </c>
      <c r="F562" s="144" t="s">
        <v>12205</v>
      </c>
    </row>
    <row r="563" ht="20" customHeight="1" spans="1:6">
      <c r="A563" s="140"/>
      <c r="B563" s="141">
        <v>10</v>
      </c>
      <c r="C563" s="142" t="s">
        <v>12206</v>
      </c>
      <c r="D563" s="143" t="str">
        <f t="shared" si="8"/>
        <v>effect add_modifier={modifier= espionage_straycomm days=-1}</v>
      </c>
      <c r="E563" s="144" t="s">
        <v>12207</v>
      </c>
      <c r="F563" s="144" t="s">
        <v>12208</v>
      </c>
    </row>
    <row r="564" ht="20" customHeight="1" spans="1:6">
      <c r="A564" s="140"/>
      <c r="B564" s="141">
        <v>11</v>
      </c>
      <c r="C564" s="142" t="s">
        <v>12209</v>
      </c>
      <c r="D564" s="143" t="str">
        <f t="shared" si="8"/>
        <v>effect add_modifier={modifier= espionage_drain_resources_exploit days=-1}</v>
      </c>
      <c r="E564" s="144" t="s">
        <v>12210</v>
      </c>
      <c r="F564" s="144" t="s">
        <v>12211</v>
      </c>
    </row>
    <row r="565" ht="20" customHeight="1" spans="1:6">
      <c r="A565" s="140"/>
      <c r="B565" s="141">
        <v>12</v>
      </c>
      <c r="C565" s="142" t="s">
        <v>5609</v>
      </c>
      <c r="D565" s="143" t="str">
        <f t="shared" si="8"/>
        <v>effect add_modifier={modifier= satisfying_insult_recently days=-1}</v>
      </c>
      <c r="E565" s="144" t="s">
        <v>12212</v>
      </c>
      <c r="F565" s="144" t="s">
        <v>12213</v>
      </c>
    </row>
    <row r="566" ht="20" customHeight="1" spans="1:6">
      <c r="A566" s="150" t="s">
        <v>12214</v>
      </c>
      <c r="B566" s="146">
        <v>1</v>
      </c>
      <c r="C566" s="147" t="s">
        <v>12215</v>
      </c>
      <c r="D566" s="148" t="str">
        <f t="shared" si="8"/>
        <v>effect add_modifier={modifier= specialist_bulwark_overlord_modifier days=-1}</v>
      </c>
      <c r="E566" s="149" t="s">
        <v>12216</v>
      </c>
      <c r="F566" s="149" t="s">
        <v>12217</v>
      </c>
    </row>
    <row r="567" ht="40" customHeight="1" spans="1:6">
      <c r="A567" s="150"/>
      <c r="B567" s="146">
        <v>2</v>
      </c>
      <c r="C567" s="147" t="s">
        <v>12218</v>
      </c>
      <c r="D567" s="148" t="str">
        <f t="shared" si="8"/>
        <v>effect add_modifier={modifier= specialist_bulwark_subject_modifier days=-1}</v>
      </c>
      <c r="E567" s="149" t="s">
        <v>12219</v>
      </c>
      <c r="F567" s="149" t="s">
        <v>12220</v>
      </c>
    </row>
    <row r="568" ht="20" customHeight="1" spans="1:6">
      <c r="A568" s="150"/>
      <c r="B568" s="146">
        <v>3</v>
      </c>
      <c r="C568" s="147" t="s">
        <v>12221</v>
      </c>
      <c r="D568" s="148" t="str">
        <f t="shared" si="8"/>
        <v>effect add_modifier={modifier= specialist_scholarium_overlord_modifier days=-1}</v>
      </c>
      <c r="E568" s="149" t="s">
        <v>12222</v>
      </c>
      <c r="F568" s="149" t="s">
        <v>12223</v>
      </c>
    </row>
    <row r="569" ht="40" customHeight="1" spans="1:6">
      <c r="A569" s="150"/>
      <c r="B569" s="146">
        <v>4</v>
      </c>
      <c r="C569" s="147" t="s">
        <v>12224</v>
      </c>
      <c r="D569" s="148" t="str">
        <f t="shared" si="8"/>
        <v>effect add_modifier={modifier= specialist_scholarium_subject_modifier days=-1}</v>
      </c>
      <c r="E569" s="149" t="s">
        <v>12225</v>
      </c>
      <c r="F569" s="149" t="s">
        <v>12226</v>
      </c>
    </row>
    <row r="570" ht="20" customHeight="1" spans="1:6">
      <c r="A570" s="150"/>
      <c r="B570" s="146">
        <v>5</v>
      </c>
      <c r="C570" s="147" t="s">
        <v>12227</v>
      </c>
      <c r="D570" s="148" t="str">
        <f t="shared" si="8"/>
        <v>effect add_modifier={modifier= specialist_prospectorium_overlord_modifier days=-1}</v>
      </c>
      <c r="E570" s="149" t="s">
        <v>12228</v>
      </c>
      <c r="F570" s="149" t="s">
        <v>12229</v>
      </c>
    </row>
    <row r="571" ht="40" customHeight="1" spans="1:6">
      <c r="A571" s="150"/>
      <c r="B571" s="146">
        <v>6</v>
      </c>
      <c r="C571" s="147" t="s">
        <v>12230</v>
      </c>
      <c r="D571" s="148" t="str">
        <f t="shared" si="8"/>
        <v>effect add_modifier={modifier= specialist_prospectorium_subject_modifier days=-1}</v>
      </c>
      <c r="E571" s="149" t="s">
        <v>12231</v>
      </c>
      <c r="F571" s="149" t="s">
        <v>12232</v>
      </c>
    </row>
    <row r="572" ht="20" customHeight="1" spans="1:6">
      <c r="A572" s="150"/>
      <c r="B572" s="146">
        <v>7</v>
      </c>
      <c r="C572" s="147" t="s">
        <v>12233</v>
      </c>
      <c r="D572" s="148" t="str">
        <f t="shared" si="8"/>
        <v>effect add_modifier={modifier= bulwark_technology_physics_modifier days=-1}</v>
      </c>
      <c r="E572" s="149" t="s">
        <v>12234</v>
      </c>
      <c r="F572" s="149" t="s">
        <v>12235</v>
      </c>
    </row>
    <row r="573" ht="20" customHeight="1" spans="1:6">
      <c r="A573" s="150"/>
      <c r="B573" s="146">
        <v>8</v>
      </c>
      <c r="C573" s="147" t="s">
        <v>12233</v>
      </c>
      <c r="D573" s="148" t="str">
        <f t="shared" si="8"/>
        <v>effect add_modifier={modifier= bulwark_technology_engineering_modifier days=-1}</v>
      </c>
      <c r="E573" s="149" t="s">
        <v>12236</v>
      </c>
      <c r="F573" s="149" t="s">
        <v>12237</v>
      </c>
    </row>
    <row r="574" ht="20" customHeight="1" spans="1:6">
      <c r="A574" s="150"/>
      <c r="B574" s="146">
        <v>9</v>
      </c>
      <c r="C574" s="147" t="s">
        <v>12238</v>
      </c>
      <c r="D574" s="148" t="str">
        <f t="shared" si="8"/>
        <v>effect add_modifier={modifier= prospectorium_technology_physics_modifier days=-1}</v>
      </c>
      <c r="E574" s="149" t="s">
        <v>12234</v>
      </c>
      <c r="F574" s="149" t="s">
        <v>12239</v>
      </c>
    </row>
    <row r="575" ht="20" customHeight="1" spans="1:6">
      <c r="A575" s="150"/>
      <c r="B575" s="146">
        <v>10</v>
      </c>
      <c r="C575" s="147" t="s">
        <v>12238</v>
      </c>
      <c r="D575" s="148" t="str">
        <f t="shared" si="8"/>
        <v>effect add_modifier={modifier= prospectorium_technology_society_modifier days=-1}</v>
      </c>
      <c r="E575" s="149" t="s">
        <v>12240</v>
      </c>
      <c r="F575" s="149" t="s">
        <v>12241</v>
      </c>
    </row>
    <row r="576" ht="20" customHeight="1" spans="1:6">
      <c r="A576" s="150"/>
      <c r="B576" s="146">
        <v>11</v>
      </c>
      <c r="C576" s="147" t="s">
        <v>12238</v>
      </c>
      <c r="D576" s="148" t="str">
        <f t="shared" si="8"/>
        <v>effect add_modifier={modifier= prospectorium_technology_engineering_modifier days=-1}</v>
      </c>
      <c r="E576" s="149" t="s">
        <v>12236</v>
      </c>
      <c r="F576" s="149" t="s">
        <v>12242</v>
      </c>
    </row>
    <row r="577" ht="20" customHeight="1" spans="1:6">
      <c r="A577" s="150"/>
      <c r="B577" s="146">
        <v>12</v>
      </c>
      <c r="C577" s="147" t="s">
        <v>12243</v>
      </c>
      <c r="D577" s="148" t="str">
        <f t="shared" si="8"/>
        <v>effect add_modifier={modifier= specialist_bulwark_neighbor days=-1}</v>
      </c>
      <c r="E577" s="149" t="s">
        <v>12244</v>
      </c>
      <c r="F577" s="149" t="s">
        <v>12245</v>
      </c>
    </row>
    <row r="578" ht="20" customHeight="1" spans="1:6">
      <c r="A578" s="150"/>
      <c r="B578" s="146">
        <v>13</v>
      </c>
      <c r="C578" s="147" t="s">
        <v>12246</v>
      </c>
      <c r="D578" s="148" t="str">
        <f t="shared" si="8"/>
        <v>effect add_modifier={modifier= specialist_scholarium_neighbor days=-1}</v>
      </c>
      <c r="E578" s="149" t="s">
        <v>12247</v>
      </c>
      <c r="F578" s="149" t="s">
        <v>12248</v>
      </c>
    </row>
    <row r="579" ht="20" customHeight="1" spans="1:6">
      <c r="A579" s="150"/>
      <c r="B579" s="146">
        <v>14</v>
      </c>
      <c r="C579" s="147" t="s">
        <v>12249</v>
      </c>
      <c r="D579" s="148" t="str">
        <f t="shared" si="8"/>
        <v>effect add_modifier={modifier= specialist_prospectorium_neighbor days=-1}</v>
      </c>
      <c r="E579" s="149" t="s">
        <v>12250</v>
      </c>
      <c r="F579" s="149" t="s">
        <v>12251</v>
      </c>
    </row>
    <row r="580" ht="20" customHeight="1" spans="1:6">
      <c r="A580" s="150"/>
      <c r="B580" s="146">
        <v>15</v>
      </c>
      <c r="C580" s="147" t="s">
        <v>12252</v>
      </c>
      <c r="D580" s="148" t="str">
        <f t="shared" si="8"/>
        <v>effect add_modifier={modifier= specialist_bulwark_veterans_modifier days=-1}</v>
      </c>
      <c r="E580" s="149" t="s">
        <v>12253</v>
      </c>
      <c r="F580" s="149" t="s">
        <v>12254</v>
      </c>
    </row>
    <row r="581" ht="20" customHeight="1" spans="1:6">
      <c r="A581" s="150"/>
      <c r="B581" s="146">
        <v>16</v>
      </c>
      <c r="C581" s="147" t="s">
        <v>12255</v>
      </c>
      <c r="D581" s="148" t="str">
        <f t="shared" si="8"/>
        <v>effect add_modifier={modifier= specialist_bulwark_helpful_overlord_modifier days=-1}</v>
      </c>
      <c r="E581" s="149" t="s">
        <v>12256</v>
      </c>
      <c r="F581" s="149" t="s">
        <v>12257</v>
      </c>
    </row>
    <row r="582" ht="20" customHeight="1" spans="1:6">
      <c r="A582" s="150"/>
      <c r="B582" s="146">
        <v>17</v>
      </c>
      <c r="C582" s="147" t="s">
        <v>12258</v>
      </c>
      <c r="D582" s="148" t="str">
        <f t="shared" si="8"/>
        <v>effect add_modifier={modifier= specialist_bulwark_home_defense_force_modifier days=-1}</v>
      </c>
      <c r="E582" s="149" t="s">
        <v>12259</v>
      </c>
      <c r="F582" s="149" t="s">
        <v>12260</v>
      </c>
    </row>
    <row r="583" ht="20" customHeight="1" spans="1:6">
      <c r="A583" s="150"/>
      <c r="B583" s="146">
        <v>18</v>
      </c>
      <c r="C583" s="147" t="s">
        <v>12261</v>
      </c>
      <c r="D583" s="148" t="str">
        <f t="shared" si="8"/>
        <v>effect add_modifier={modifier= specialist_bulwark_defensive_overlord_modifier days=-1}</v>
      </c>
      <c r="E583" s="149" t="s">
        <v>12262</v>
      </c>
      <c r="F583" s="149" t="s">
        <v>12263</v>
      </c>
    </row>
    <row r="584" ht="20" customHeight="1" spans="1:6">
      <c r="A584" s="150"/>
      <c r="B584" s="146">
        <v>19</v>
      </c>
      <c r="C584" s="147" t="s">
        <v>12264</v>
      </c>
      <c r="D584" s="148" t="str">
        <f t="shared" si="8"/>
        <v>effect add_modifier={modifier= specialist_overlord_war_fever_modifier days=-1}</v>
      </c>
      <c r="E584" s="149" t="s">
        <v>12265</v>
      </c>
      <c r="F584" s="149" t="s">
        <v>12266</v>
      </c>
    </row>
    <row r="585" ht="20" customHeight="1" spans="1:6">
      <c r="A585" s="150"/>
      <c r="B585" s="146">
        <v>20</v>
      </c>
      <c r="C585" s="147" t="s">
        <v>12267</v>
      </c>
      <c r="D585" s="148" t="str">
        <f t="shared" si="8"/>
        <v>effect add_modifier={modifier= specialist_overlord_admirals_bickering_democratic_funding_modifier days=-1}</v>
      </c>
      <c r="E585" s="149" t="s">
        <v>12268</v>
      </c>
      <c r="F585" s="149" t="s">
        <v>12269</v>
      </c>
    </row>
    <row r="586" ht="20" customHeight="1" spans="1:6">
      <c r="A586" s="150"/>
      <c r="B586" s="146">
        <v>21</v>
      </c>
      <c r="C586" s="147" t="s">
        <v>12270</v>
      </c>
      <c r="D586" s="148" t="str">
        <f t="shared" ref="D586:D649" si="9">_xlfn.CONCAT($C$3," ",F586," ","days=",$E$3,"}")</f>
        <v>effect add_modifier={modifier= specialist_overlord_admirals_bickering_oligarchic_funding_modifier days=-1}</v>
      </c>
      <c r="E586" s="149" t="s">
        <v>12271</v>
      </c>
      <c r="F586" s="149" t="s">
        <v>12272</v>
      </c>
    </row>
    <row r="587" ht="20" customHeight="1" spans="1:6">
      <c r="A587" s="150"/>
      <c r="B587" s="146">
        <v>22</v>
      </c>
      <c r="C587" s="147" t="s">
        <v>12273</v>
      </c>
      <c r="D587" s="148" t="str">
        <f t="shared" si="9"/>
        <v>effect add_modifier={modifier= specialist_technocracy_technology_inflation_general days=-1}</v>
      </c>
      <c r="E587" s="149" t="s">
        <v>12274</v>
      </c>
      <c r="F587" s="149" t="s">
        <v>12275</v>
      </c>
    </row>
    <row r="588" ht="20" customHeight="1" spans="1:6">
      <c r="A588" s="150"/>
      <c r="B588" s="146">
        <v>23</v>
      </c>
      <c r="C588" s="147" t="s">
        <v>12276</v>
      </c>
      <c r="D588" s="148" t="str">
        <f t="shared" si="9"/>
        <v>effect add_modifier={modifier= specialist_technocracy_technology_inflation_physics days=-1}</v>
      </c>
      <c r="E588" s="149" t="s">
        <v>11133</v>
      </c>
      <c r="F588" s="149" t="s">
        <v>12277</v>
      </c>
    </row>
    <row r="589" ht="20" customHeight="1" spans="1:6">
      <c r="A589" s="150"/>
      <c r="B589" s="146">
        <v>24</v>
      </c>
      <c r="C589" s="147" t="s">
        <v>12278</v>
      </c>
      <c r="D589" s="148" t="str">
        <f t="shared" si="9"/>
        <v>effect add_modifier={modifier= specialist_technocracy_technology_inflation_society days=-1}</v>
      </c>
      <c r="E589" s="149" t="s">
        <v>11324</v>
      </c>
      <c r="F589" s="149" t="s">
        <v>12279</v>
      </c>
    </row>
    <row r="590" ht="20" customHeight="1" spans="1:6">
      <c r="A590" s="150"/>
      <c r="B590" s="146">
        <v>25</v>
      </c>
      <c r="C590" s="147" t="s">
        <v>12280</v>
      </c>
      <c r="D590" s="148" t="str">
        <f t="shared" si="9"/>
        <v>effect add_modifier={modifier= specialist_technocracy_technology_inflation_engineering days=-1}</v>
      </c>
      <c r="E590" s="149" t="s">
        <v>10997</v>
      </c>
      <c r="F590" s="149" t="s">
        <v>12281</v>
      </c>
    </row>
    <row r="591" ht="20" customHeight="1" spans="1:6">
      <c r="A591" s="150"/>
      <c r="B591" s="146">
        <v>26</v>
      </c>
      <c r="C591" s="147" t="s">
        <v>12282</v>
      </c>
      <c r="D591" s="148" t="str">
        <f t="shared" si="9"/>
        <v>effect add_modifier={modifier= specialist_technocracy_reduced_research days=-1}</v>
      </c>
      <c r="E591" s="149" t="s">
        <v>12283</v>
      </c>
      <c r="F591" s="149" t="s">
        <v>12284</v>
      </c>
    </row>
    <row r="592" ht="20" customHeight="1" spans="1:6">
      <c r="A592" s="150"/>
      <c r="B592" s="146">
        <v>27</v>
      </c>
      <c r="C592" s="147" t="s">
        <v>12285</v>
      </c>
      <c r="D592" s="148" t="str">
        <f t="shared" si="9"/>
        <v>effect add_modifier={modifier= specialist_overlord_frustrated_population days=-1}</v>
      </c>
      <c r="E592" s="149" t="s">
        <v>12286</v>
      </c>
      <c r="F592" s="154" t="s">
        <v>12287</v>
      </c>
    </row>
    <row r="593" ht="20" customHeight="1" spans="1:6">
      <c r="A593" s="150"/>
      <c r="B593" s="146">
        <v>28</v>
      </c>
      <c r="C593" s="147" t="s">
        <v>12288</v>
      </c>
      <c r="D593" s="148" t="str">
        <f t="shared" si="9"/>
        <v>effect add_modifier={modifier= newly_released_sector_loyalty days=-1}</v>
      </c>
      <c r="E593" s="149" t="s">
        <v>12289</v>
      </c>
      <c r="F593" s="149" t="s">
        <v>12290</v>
      </c>
    </row>
    <row r="594" ht="20" customHeight="1" spans="1:6">
      <c r="A594" s="150"/>
      <c r="B594" s="146">
        <v>29</v>
      </c>
      <c r="C594" s="147" t="s">
        <v>12291</v>
      </c>
      <c r="D594" s="148" t="str">
        <f t="shared" si="9"/>
        <v>effect add_modifier={modifier= newly_subjugated_loyalty days=-1}</v>
      </c>
      <c r="E594" s="149" t="s">
        <v>12292</v>
      </c>
      <c r="F594" s="149" t="s">
        <v>12293</v>
      </c>
    </row>
    <row r="595" ht="20" customHeight="1" spans="1:6">
      <c r="A595" s="150"/>
      <c r="B595" s="146">
        <v>30</v>
      </c>
      <c r="C595" s="147" t="s">
        <v>12294</v>
      </c>
      <c r="D595" s="148" t="str">
        <f t="shared" si="9"/>
        <v>effect add_modifier={modifier= pledged_allegiance days=-1}</v>
      </c>
      <c r="E595" s="149" t="s">
        <v>12295</v>
      </c>
      <c r="F595" s="149" t="s">
        <v>12296</v>
      </c>
    </row>
    <row r="596" ht="20" customHeight="1" spans="1:6">
      <c r="A596" s="150"/>
      <c r="B596" s="146">
        <v>31</v>
      </c>
      <c r="C596" s="147" t="s">
        <v>12297</v>
      </c>
      <c r="D596" s="148" t="str">
        <f t="shared" si="9"/>
        <v>effect add_modifier={modifier= failed_betrayal days=-1}</v>
      </c>
      <c r="E596" s="149" t="s">
        <v>12298</v>
      </c>
      <c r="F596" s="149" t="s">
        <v>12299</v>
      </c>
    </row>
    <row r="597" ht="20" customHeight="1" spans="1:6">
      <c r="A597" s="150"/>
      <c r="B597" s="146">
        <v>32</v>
      </c>
      <c r="C597" s="147" t="s">
        <v>12300</v>
      </c>
      <c r="D597" s="148" t="str">
        <f t="shared" si="9"/>
        <v>effect add_modifier={modifier= failed_betrayal_status_quo days=-1}</v>
      </c>
      <c r="E597" s="149" t="s">
        <v>12301</v>
      </c>
      <c r="F597" s="149" t="s">
        <v>12302</v>
      </c>
    </row>
    <row r="598" ht="20" customHeight="1" spans="1:6">
      <c r="A598" s="150"/>
      <c r="B598" s="146">
        <v>33</v>
      </c>
      <c r="C598" s="147" t="s">
        <v>12303</v>
      </c>
      <c r="D598" s="148" t="str">
        <f t="shared" si="9"/>
        <v>effect add_modifier={modifier= terraformed_our_ocean_world days=-1}</v>
      </c>
      <c r="E598" s="149" t="s">
        <v>12292</v>
      </c>
      <c r="F598" s="149" t="s">
        <v>12304</v>
      </c>
    </row>
    <row r="599" ht="20" customHeight="1" spans="1:6">
      <c r="A599" s="150"/>
      <c r="B599" s="146">
        <v>34</v>
      </c>
      <c r="C599" s="147" t="s">
        <v>12305</v>
      </c>
      <c r="D599" s="148" t="str">
        <f t="shared" si="9"/>
        <v>effect add_modifier={modifier= thankful_for_gaia days=-1}</v>
      </c>
      <c r="E599" s="149" t="s">
        <v>12306</v>
      </c>
      <c r="F599" s="149" t="s">
        <v>12307</v>
      </c>
    </row>
    <row r="600" ht="20" customHeight="1" spans="1:6">
      <c r="A600" s="150"/>
      <c r="B600" s="146">
        <v>35</v>
      </c>
      <c r="C600" s="147" t="s">
        <v>12308</v>
      </c>
      <c r="D600" s="148" t="str">
        <f t="shared" si="9"/>
        <v>effect add_modifier={modifier= overlord_grateful_vassal_modifier days=-1}</v>
      </c>
      <c r="E600" s="149" t="s">
        <v>12309</v>
      </c>
      <c r="F600" s="149" t="s">
        <v>12310</v>
      </c>
    </row>
    <row r="601" ht="20" customHeight="1" spans="1:6">
      <c r="A601" s="150"/>
      <c r="B601" s="146">
        <v>36</v>
      </c>
      <c r="C601" s="147" t="s">
        <v>12311</v>
      </c>
      <c r="D601" s="148" t="str">
        <f t="shared" si="9"/>
        <v>effect add_modifier={modifier= overlord_ungrateful_vassal_modifier days=-1}</v>
      </c>
      <c r="E601" s="149" t="s">
        <v>12312</v>
      </c>
      <c r="F601" s="149" t="s">
        <v>12313</v>
      </c>
    </row>
    <row r="602" ht="20" customHeight="1" spans="1:6">
      <c r="A602" s="150"/>
      <c r="B602" s="146">
        <v>37</v>
      </c>
      <c r="C602" s="147" t="s">
        <v>12314</v>
      </c>
      <c r="D602" s="148" t="str">
        <f t="shared" si="9"/>
        <v>effect add_modifier={modifier= pledge_loyalty_1 days=-1}</v>
      </c>
      <c r="E602" s="149" t="s">
        <v>12289</v>
      </c>
      <c r="F602" s="149" t="s">
        <v>12315</v>
      </c>
    </row>
    <row r="603" ht="20" customHeight="1" spans="1:6">
      <c r="A603" s="150"/>
      <c r="B603" s="146">
        <v>38</v>
      </c>
      <c r="C603" s="147" t="s">
        <v>12314</v>
      </c>
      <c r="D603" s="148" t="str">
        <f t="shared" si="9"/>
        <v>effect add_modifier={modifier= pledge_loyalty_2 days=-1}</v>
      </c>
      <c r="E603" s="149" t="s">
        <v>12295</v>
      </c>
      <c r="F603" s="149" t="s">
        <v>12316</v>
      </c>
    </row>
    <row r="604" ht="20" customHeight="1" spans="1:6">
      <c r="A604" s="150"/>
      <c r="B604" s="146">
        <v>39</v>
      </c>
      <c r="C604" s="147" t="s">
        <v>12317</v>
      </c>
      <c r="D604" s="148" t="str">
        <f t="shared" si="9"/>
        <v>effect add_modifier={modifier= overlord_shares_technology days=-1}</v>
      </c>
      <c r="E604" s="149" t="s">
        <v>12318</v>
      </c>
      <c r="F604" s="149" t="s">
        <v>12319</v>
      </c>
    </row>
    <row r="605" ht="20" customHeight="1" spans="1:6">
      <c r="A605" s="150"/>
      <c r="B605" s="146">
        <v>40</v>
      </c>
      <c r="C605" s="147" t="s">
        <v>12320</v>
      </c>
      <c r="D605" s="148" t="str">
        <f t="shared" si="9"/>
        <v>effect add_modifier={modifier= bulwark_prefabs_overlord days=-1}</v>
      </c>
      <c r="E605" s="149" t="s">
        <v>12321</v>
      </c>
      <c r="F605" s="149" t="s">
        <v>12322</v>
      </c>
    </row>
    <row r="606" ht="20" customHeight="1" spans="1:6">
      <c r="A606" s="150"/>
      <c r="B606" s="146">
        <v>41</v>
      </c>
      <c r="C606" s="147" t="s">
        <v>12320</v>
      </c>
      <c r="D606" s="148" t="str">
        <f t="shared" si="9"/>
        <v>effect add_modifier={modifier= bulwark_prefabs_subject days=-1}</v>
      </c>
      <c r="E606" s="149" t="s">
        <v>12323</v>
      </c>
      <c r="F606" s="149" t="s">
        <v>12324</v>
      </c>
    </row>
    <row r="607" ht="20" customHeight="1" spans="1:6">
      <c r="A607" s="150"/>
      <c r="B607" s="146">
        <v>42</v>
      </c>
      <c r="C607" s="147" t="s">
        <v>12325</v>
      </c>
      <c r="D607" s="148" t="str">
        <f t="shared" si="9"/>
        <v>effect add_modifier={modifier= scholarium_hypotheses_overlord days=-1}</v>
      </c>
      <c r="E607" s="149" t="s">
        <v>12326</v>
      </c>
      <c r="F607" s="149" t="s">
        <v>12327</v>
      </c>
    </row>
    <row r="608" ht="20" customHeight="1" spans="1:6">
      <c r="A608" s="150"/>
      <c r="B608" s="146">
        <v>43</v>
      </c>
      <c r="C608" s="147" t="s">
        <v>12325</v>
      </c>
      <c r="D608" s="148" t="str">
        <f t="shared" si="9"/>
        <v>effect add_modifier={modifier= scholarium_hypotheses_subject days=-1}</v>
      </c>
      <c r="E608" s="149" t="s">
        <v>12328</v>
      </c>
      <c r="F608" s="149" t="s">
        <v>12329</v>
      </c>
    </row>
    <row r="609" ht="20" customHeight="1" spans="1:6">
      <c r="A609" s="150"/>
      <c r="B609" s="146">
        <v>44</v>
      </c>
      <c r="C609" s="147" t="s">
        <v>12330</v>
      </c>
      <c r="D609" s="148" t="str">
        <f t="shared" si="9"/>
        <v>effect add_modifier={modifier= scholarium_processors_overlord_1 days=-1}</v>
      </c>
      <c r="E609" s="149" t="s">
        <v>12331</v>
      </c>
      <c r="F609" s="149" t="s">
        <v>12332</v>
      </c>
    </row>
    <row r="610" ht="20" customHeight="1" spans="1:6">
      <c r="A610" s="150"/>
      <c r="B610" s="146">
        <v>45</v>
      </c>
      <c r="C610" s="147" t="s">
        <v>12330</v>
      </c>
      <c r="D610" s="148" t="str">
        <f t="shared" si="9"/>
        <v>effect add_modifier={modifier= scholarium_processors_overlord_2 days=-1}</v>
      </c>
      <c r="E610" s="149" t="s">
        <v>12333</v>
      </c>
      <c r="F610" s="149" t="s">
        <v>12334</v>
      </c>
    </row>
    <row r="611" ht="20" customHeight="1" spans="1:6">
      <c r="A611" s="150"/>
      <c r="B611" s="146">
        <v>46</v>
      </c>
      <c r="C611" s="147" t="s">
        <v>12330</v>
      </c>
      <c r="D611" s="148" t="str">
        <f t="shared" si="9"/>
        <v>effect add_modifier={modifier= scholarium_processors_overlord_3 days=-1}</v>
      </c>
      <c r="E611" s="149" t="s">
        <v>12335</v>
      </c>
      <c r="F611" s="149" t="s">
        <v>12336</v>
      </c>
    </row>
    <row r="612" ht="20" customHeight="1" spans="1:6">
      <c r="A612" s="150"/>
      <c r="B612" s="146">
        <v>47</v>
      </c>
      <c r="C612" s="147" t="s">
        <v>12330</v>
      </c>
      <c r="D612" s="148" t="str">
        <f t="shared" si="9"/>
        <v>effect add_modifier={modifier= scholarium_processors_subject_1 days=-1}</v>
      </c>
      <c r="E612" s="149" t="s">
        <v>12337</v>
      </c>
      <c r="F612" s="149" t="s">
        <v>12338</v>
      </c>
    </row>
    <row r="613" ht="20" customHeight="1" spans="1:6">
      <c r="A613" s="150"/>
      <c r="B613" s="146">
        <v>48</v>
      </c>
      <c r="C613" s="147" t="s">
        <v>12330</v>
      </c>
      <c r="D613" s="148" t="str">
        <f t="shared" si="9"/>
        <v>effect add_modifier={modifier= scholarium_processors_subject_2 days=-1}</v>
      </c>
      <c r="E613" s="149" t="s">
        <v>12339</v>
      </c>
      <c r="F613" s="149" t="s">
        <v>12340</v>
      </c>
    </row>
    <row r="614" ht="20" customHeight="1" spans="1:6">
      <c r="A614" s="150"/>
      <c r="B614" s="146">
        <v>49</v>
      </c>
      <c r="C614" s="147" t="s">
        <v>12330</v>
      </c>
      <c r="D614" s="148" t="str">
        <f t="shared" si="9"/>
        <v>effect add_modifier={modifier= scholarium_processors_subject_3 days=-1}</v>
      </c>
      <c r="E614" s="149" t="s">
        <v>12341</v>
      </c>
      <c r="F614" s="149" t="s">
        <v>12342</v>
      </c>
    </row>
    <row r="615" ht="20" customHeight="1" spans="1:6">
      <c r="A615" s="150"/>
      <c r="B615" s="146">
        <v>50</v>
      </c>
      <c r="C615" s="147" t="s">
        <v>12343</v>
      </c>
      <c r="D615" s="148" t="str">
        <f t="shared" si="9"/>
        <v>effect add_modifier={modifier= prospectorium_techniques_subject_1 days=-1}</v>
      </c>
      <c r="E615" s="149" t="s">
        <v>12344</v>
      </c>
      <c r="F615" s="149" t="s">
        <v>12345</v>
      </c>
    </row>
    <row r="616" ht="20" customHeight="1" spans="1:6">
      <c r="A616" s="150"/>
      <c r="B616" s="146">
        <v>51</v>
      </c>
      <c r="C616" s="147" t="s">
        <v>12343</v>
      </c>
      <c r="D616" s="148" t="str">
        <f t="shared" si="9"/>
        <v>effect add_modifier={modifier= prospectorium_techniques_subject_2 days=-1}</v>
      </c>
      <c r="E616" s="149" t="s">
        <v>12346</v>
      </c>
      <c r="F616" s="149" t="s">
        <v>12347</v>
      </c>
    </row>
    <row r="617" ht="20" customHeight="1" spans="1:6">
      <c r="A617" s="150"/>
      <c r="B617" s="146">
        <v>52</v>
      </c>
      <c r="C617" s="147" t="s">
        <v>12343</v>
      </c>
      <c r="D617" s="148" t="str">
        <f t="shared" si="9"/>
        <v>effect add_modifier={modifier= prospectorium_techniques_subject_3 days=-1}</v>
      </c>
      <c r="E617" s="149" t="s">
        <v>12348</v>
      </c>
      <c r="F617" s="149" t="s">
        <v>12349</v>
      </c>
    </row>
    <row r="618" ht="20" customHeight="1" spans="1:6">
      <c r="A618" s="150"/>
      <c r="B618" s="146">
        <v>53</v>
      </c>
      <c r="C618" s="147" t="s">
        <v>12343</v>
      </c>
      <c r="D618" s="148" t="str">
        <f t="shared" si="9"/>
        <v>effect add_modifier={modifier= prospectorium_techniques_overlord_1 days=-1}</v>
      </c>
      <c r="E618" s="149" t="s">
        <v>12350</v>
      </c>
      <c r="F618" s="149" t="s">
        <v>12351</v>
      </c>
    </row>
    <row r="619" ht="20" customHeight="1" spans="1:6">
      <c r="A619" s="150"/>
      <c r="B619" s="146">
        <v>54</v>
      </c>
      <c r="C619" s="147" t="s">
        <v>12343</v>
      </c>
      <c r="D619" s="148" t="str">
        <f t="shared" si="9"/>
        <v>effect add_modifier={modifier= prospectorium_techniques_overlord_2 days=-1}</v>
      </c>
      <c r="E619" s="149" t="s">
        <v>12352</v>
      </c>
      <c r="F619" s="149" t="s">
        <v>12353</v>
      </c>
    </row>
    <row r="620" ht="20" customHeight="1" spans="1:6">
      <c r="A620" s="150"/>
      <c r="B620" s="146">
        <v>55</v>
      </c>
      <c r="C620" s="147" t="s">
        <v>12343</v>
      </c>
      <c r="D620" s="148" t="str">
        <f t="shared" si="9"/>
        <v>effect add_modifier={modifier= prospectorium_techniques_overlord_3 days=-1}</v>
      </c>
      <c r="E620" s="149" t="s">
        <v>12354</v>
      </c>
      <c r="F620" s="149" t="s">
        <v>12355</v>
      </c>
    </row>
    <row r="621" ht="20" customHeight="1" spans="1:6">
      <c r="A621" s="150"/>
      <c r="B621" s="146">
        <v>56</v>
      </c>
      <c r="C621" s="147" t="s">
        <v>12356</v>
      </c>
      <c r="D621" s="148" t="str">
        <f t="shared" si="9"/>
        <v>effect add_modifier={modifier= shroudwalkers_depart_reverence days=-1}</v>
      </c>
      <c r="E621" s="149" t="s">
        <v>12357</v>
      </c>
      <c r="F621" s="149" t="s">
        <v>12358</v>
      </c>
    </row>
    <row r="622" ht="20" customHeight="1" spans="1:6">
      <c r="A622" s="150"/>
      <c r="B622" s="146">
        <v>57</v>
      </c>
      <c r="C622" s="147" t="s">
        <v>12359</v>
      </c>
      <c r="D622" s="148" t="str">
        <f t="shared" si="9"/>
        <v>effect add_modifier={modifier= shroudwalkers_depart_anger days=-1}</v>
      </c>
      <c r="E622" s="149" t="s">
        <v>10921</v>
      </c>
      <c r="F622" s="149" t="s">
        <v>12360</v>
      </c>
    </row>
    <row r="623" ht="20" customHeight="1" spans="1:6">
      <c r="A623" s="150"/>
      <c r="B623" s="146">
        <v>58</v>
      </c>
      <c r="C623" s="147" t="s">
        <v>12361</v>
      </c>
      <c r="D623" s="148" t="str">
        <f t="shared" si="9"/>
        <v>effect add_modifier={modifier= domestic_intelligence days=-1}</v>
      </c>
      <c r="E623" s="149" t="s">
        <v>12362</v>
      </c>
      <c r="F623" s="149" t="s">
        <v>12363</v>
      </c>
    </row>
    <row r="624" ht="20" customHeight="1" spans="1:6">
      <c r="A624" s="110" t="s">
        <v>12364</v>
      </c>
      <c r="B624" s="106">
        <v>1</v>
      </c>
      <c r="C624" s="107" t="s">
        <v>12365</v>
      </c>
      <c r="D624" s="108" t="str">
        <f t="shared" si="9"/>
        <v>effect add_modifier={modifier= native_indoctrination days=-1}</v>
      </c>
      <c r="E624" s="109" t="s">
        <v>12366</v>
      </c>
      <c r="F624" s="109" t="s">
        <v>12367</v>
      </c>
    </row>
    <row r="625" ht="20" customHeight="1" spans="1:6">
      <c r="A625" s="110"/>
      <c r="B625" s="106">
        <v>2</v>
      </c>
      <c r="C625" s="107" t="s">
        <v>12368</v>
      </c>
      <c r="D625" s="108" t="str">
        <f t="shared" si="9"/>
        <v>effect add_modifier={modifier= protect_our_image days=-1}</v>
      </c>
      <c r="E625" s="109" t="s">
        <v>1508</v>
      </c>
      <c r="F625" s="109" t="s">
        <v>12369</v>
      </c>
    </row>
    <row r="626" ht="20" customHeight="1" spans="1:6">
      <c r="A626" s="110"/>
      <c r="B626" s="106">
        <v>3</v>
      </c>
      <c r="C626" s="107" t="s">
        <v>12370</v>
      </c>
      <c r="D626" s="108" t="str">
        <f t="shared" si="9"/>
        <v>effect add_modifier={modifier= hands_off_approach days=-1}</v>
      </c>
      <c r="E626" s="109" t="s">
        <v>12371</v>
      </c>
      <c r="F626" s="109" t="s">
        <v>12372</v>
      </c>
    </row>
    <row r="627" ht="20" customHeight="1" spans="1:6">
      <c r="A627" s="110"/>
      <c r="B627" s="106">
        <v>4</v>
      </c>
      <c r="C627" s="107" t="s">
        <v>12373</v>
      </c>
      <c r="D627" s="108" t="str">
        <f t="shared" si="9"/>
        <v>effect add_modifier={modifier= waking_workers days=-1}</v>
      </c>
      <c r="E627" s="109" t="s">
        <v>1523</v>
      </c>
      <c r="F627" s="109" t="s">
        <v>12374</v>
      </c>
    </row>
    <row r="628" ht="20" customHeight="1" spans="1:6">
      <c r="A628" s="110"/>
      <c r="B628" s="106">
        <v>5</v>
      </c>
      <c r="C628" s="107" t="s">
        <v>12375</v>
      </c>
      <c r="D628" s="108" t="str">
        <f t="shared" si="9"/>
        <v>effect add_modifier={modifier= compromised_security days=-1}</v>
      </c>
      <c r="E628" s="109" t="s">
        <v>12376</v>
      </c>
      <c r="F628" s="109" t="s">
        <v>12377</v>
      </c>
    </row>
    <row r="629" ht="20" customHeight="1" spans="1:6">
      <c r="A629" s="110"/>
      <c r="B629" s="106">
        <v>6</v>
      </c>
      <c r="C629" s="107" t="s">
        <v>12378</v>
      </c>
      <c r="D629" s="108" t="str">
        <f t="shared" si="9"/>
        <v>effect add_modifier={modifier= sweet_tooth_blockade days=-1}</v>
      </c>
      <c r="E629" s="109" t="s">
        <v>12379</v>
      </c>
      <c r="F629" s="109" t="s">
        <v>12380</v>
      </c>
    </row>
    <row r="630" ht="20" customHeight="1" spans="1:6">
      <c r="A630" s="110"/>
      <c r="B630" s="106">
        <v>7</v>
      </c>
      <c r="C630" s="107" t="s">
        <v>12381</v>
      </c>
      <c r="D630" s="108" t="str">
        <f t="shared" si="9"/>
        <v>effect add_modifier={modifier= sweet_tooth_medecine days=-1}</v>
      </c>
      <c r="E630" s="109" t="s">
        <v>12240</v>
      </c>
      <c r="F630" s="109" t="s">
        <v>12382</v>
      </c>
    </row>
    <row r="631" ht="20" customHeight="1" spans="1:6">
      <c r="A631" s="110"/>
      <c r="B631" s="106">
        <v>8</v>
      </c>
      <c r="C631" s="107" t="s">
        <v>12383</v>
      </c>
      <c r="D631" s="108" t="str">
        <f t="shared" si="9"/>
        <v>effect add_modifier={modifier= fruitful_coop_country_mod days=-1}</v>
      </c>
      <c r="E631" s="109" t="s">
        <v>12054</v>
      </c>
      <c r="F631" s="109" t="s">
        <v>12384</v>
      </c>
    </row>
    <row r="632" ht="20" customHeight="1" spans="1:6">
      <c r="A632" s="110"/>
      <c r="B632" s="106">
        <v>9</v>
      </c>
      <c r="C632" s="107" t="s">
        <v>12385</v>
      </c>
      <c r="D632" s="108" t="str">
        <f t="shared" si="9"/>
        <v>effect add_modifier={modifier= preftl_hagglers_mod days=-1}</v>
      </c>
      <c r="E632" s="109" t="s">
        <v>12057</v>
      </c>
      <c r="F632" s="109" t="s">
        <v>12386</v>
      </c>
    </row>
    <row r="633" ht="20" customHeight="1" spans="1:6">
      <c r="A633" s="110"/>
      <c r="B633" s="106">
        <v>10</v>
      </c>
      <c r="C633" s="107" t="s">
        <v>12387</v>
      </c>
      <c r="D633" s="108" t="str">
        <f t="shared" si="9"/>
        <v>effect add_modifier={modifier= preftl_action_trade_pact days=-1}</v>
      </c>
      <c r="E633" s="111"/>
      <c r="F633" s="109" t="s">
        <v>12388</v>
      </c>
    </row>
    <row r="634" ht="20" customHeight="1" spans="1:6">
      <c r="A634" s="110"/>
      <c r="B634" s="106">
        <v>11</v>
      </c>
      <c r="C634" s="107" t="s">
        <v>12389</v>
      </c>
      <c r="D634" s="108" t="str">
        <f t="shared" si="9"/>
        <v>effect add_modifier={modifier=    stuffed_toy days=-1}</v>
      </c>
      <c r="E634" s="109" t="s">
        <v>12390</v>
      </c>
      <c r="F634" s="155" t="s">
        <v>12391</v>
      </c>
    </row>
    <row r="635" ht="20" customHeight="1" spans="1:6">
      <c r="A635" s="110"/>
      <c r="B635" s="106">
        <v>12</v>
      </c>
      <c r="C635" s="107" t="s">
        <v>12392</v>
      </c>
      <c r="D635" s="108" t="str">
        <f t="shared" si="9"/>
        <v>effect add_modifier={modifier= plushie_tariff days=-1}</v>
      </c>
      <c r="E635" s="109" t="s">
        <v>12393</v>
      </c>
      <c r="F635" s="109" t="s">
        <v>12394</v>
      </c>
    </row>
    <row r="636" ht="20" customHeight="1" spans="1:6">
      <c r="A636" s="110"/>
      <c r="B636" s="106">
        <v>13</v>
      </c>
      <c r="C636" s="107" t="s">
        <v>12395</v>
      </c>
      <c r="D636" s="108" t="str">
        <f t="shared" si="9"/>
        <v>effect add_modifier={modifier= tech_abusers days=-1}</v>
      </c>
      <c r="E636" s="109" t="s">
        <v>12396</v>
      </c>
      <c r="F636" s="109" t="s">
        <v>12397</v>
      </c>
    </row>
    <row r="637" ht="20" customHeight="1" spans="1:6">
      <c r="A637" s="110"/>
      <c r="B637" s="106">
        <v>14</v>
      </c>
      <c r="C637" s="107" t="s">
        <v>12398</v>
      </c>
      <c r="D637" s="108" t="str">
        <f t="shared" si="9"/>
        <v>effect add_modifier={modifier= straight_talkers days=-1}</v>
      </c>
      <c r="E637" s="109" t="s">
        <v>12399</v>
      </c>
      <c r="F637" s="109" t="s">
        <v>12400</v>
      </c>
    </row>
    <row r="638" ht="20" customHeight="1" spans="1:6">
      <c r="A638" s="110"/>
      <c r="B638" s="106">
        <v>15</v>
      </c>
      <c r="C638" s="107" t="s">
        <v>12401</v>
      </c>
      <c r="D638" s="108" t="str">
        <f t="shared" si="9"/>
        <v>effect add_modifier={modifier= no_worries days=-1}</v>
      </c>
      <c r="E638" s="109" t="s">
        <v>12402</v>
      </c>
      <c r="F638" s="109" t="s">
        <v>12403</v>
      </c>
    </row>
    <row r="639" ht="20" customHeight="1" spans="1:6">
      <c r="A639" s="110"/>
      <c r="B639" s="106">
        <v>16</v>
      </c>
      <c r="C639" s="107" t="s">
        <v>12404</v>
      </c>
      <c r="D639" s="108" t="str">
        <f t="shared" si="9"/>
        <v>effect add_modifier={modifier= plague_02 days=-1}</v>
      </c>
      <c r="E639" s="109" t="s">
        <v>12405</v>
      </c>
      <c r="F639" s="109" t="s">
        <v>12406</v>
      </c>
    </row>
    <row r="640" ht="20" customHeight="1" spans="1:6">
      <c r="A640" s="110"/>
      <c r="B640" s="106">
        <v>17</v>
      </c>
      <c r="C640" s="107" t="s">
        <v>12407</v>
      </c>
      <c r="D640" s="108" t="str">
        <f t="shared" si="9"/>
        <v>effect add_modifier={modifier= plague_03_spiritualist days=-1}</v>
      </c>
      <c r="E640" s="109" t="s">
        <v>12408</v>
      </c>
      <c r="F640" s="109" t="s">
        <v>12409</v>
      </c>
    </row>
    <row r="641" ht="20" customHeight="1" spans="1:6">
      <c r="A641" s="110"/>
      <c r="B641" s="106">
        <v>18</v>
      </c>
      <c r="C641" s="107" t="s">
        <v>12407</v>
      </c>
      <c r="D641" s="108" t="str">
        <f t="shared" si="9"/>
        <v>effect add_modifier={modifier= plague_03_militarist days=-1}</v>
      </c>
      <c r="E641" s="109" t="s">
        <v>12410</v>
      </c>
      <c r="F641" s="109" t="s">
        <v>12411</v>
      </c>
    </row>
    <row r="642" ht="20" customHeight="1" spans="1:6">
      <c r="A642" s="110"/>
      <c r="B642" s="106">
        <v>19</v>
      </c>
      <c r="C642" s="107" t="s">
        <v>12412</v>
      </c>
      <c r="D642" s="108" t="str">
        <f t="shared" si="9"/>
        <v>effect add_modifier={modifier= plague_04 days=-1}</v>
      </c>
      <c r="E642" s="109" t="s">
        <v>12413</v>
      </c>
      <c r="F642" s="109" t="s">
        <v>12414</v>
      </c>
    </row>
    <row r="643" ht="20" customHeight="1" spans="1:6">
      <c r="A643" s="110"/>
      <c r="B643" s="106">
        <v>20</v>
      </c>
      <c r="C643" s="107" t="s">
        <v>12415</v>
      </c>
      <c r="D643" s="108" t="str">
        <f t="shared" si="9"/>
        <v>effect add_modifier={modifier= young_leaders days=-1}</v>
      </c>
      <c r="E643" s="109" t="s">
        <v>12416</v>
      </c>
      <c r="F643" s="109" t="s">
        <v>12417</v>
      </c>
    </row>
    <row r="644" ht="20" customHeight="1" spans="1:6">
      <c r="A644" s="110"/>
      <c r="B644" s="106">
        <v>21</v>
      </c>
      <c r="C644" s="107" t="s">
        <v>12418</v>
      </c>
      <c r="D644" s="108" t="str">
        <f t="shared" si="9"/>
        <v>effect add_modifier={modifier= young_people days=-1}</v>
      </c>
      <c r="E644" s="109" t="s">
        <v>12419</v>
      </c>
      <c r="F644" s="109" t="s">
        <v>12420</v>
      </c>
    </row>
    <row r="645" ht="20" customHeight="1" spans="1:6">
      <c r="A645" s="110"/>
      <c r="B645" s="106">
        <v>22</v>
      </c>
      <c r="C645" s="107" t="s">
        <v>12421</v>
      </c>
      <c r="D645" s="108" t="str">
        <f t="shared" si="9"/>
        <v>effect add_modifier={modifier= bane_of_the_prophetess days=-1}</v>
      </c>
      <c r="E645" s="109" t="s">
        <v>12422</v>
      </c>
      <c r="F645" s="109" t="s">
        <v>12423</v>
      </c>
    </row>
    <row r="646" ht="20" customHeight="1" spans="1:6">
      <c r="A646" s="110"/>
      <c r="B646" s="106">
        <v>23</v>
      </c>
      <c r="C646" s="107" t="s">
        <v>12421</v>
      </c>
      <c r="D646" s="108" t="str">
        <f t="shared" si="9"/>
        <v>effect add_modifier={modifier= bane_of_the_prophetess_gestalt days=-1}</v>
      </c>
      <c r="E646" s="109" t="s">
        <v>12424</v>
      </c>
      <c r="F646" s="109" t="s">
        <v>12425</v>
      </c>
    </row>
    <row r="647" ht="20" customHeight="1" spans="1:6">
      <c r="A647" s="110"/>
      <c r="B647" s="106">
        <v>24</v>
      </c>
      <c r="C647" s="107" t="s">
        <v>12426</v>
      </c>
      <c r="D647" s="108" t="str">
        <f t="shared" si="9"/>
        <v>effect add_modifier={modifier= charynoi_redemption days=-1}</v>
      </c>
      <c r="E647" s="109" t="s">
        <v>12427</v>
      </c>
      <c r="F647" s="109" t="s">
        <v>12428</v>
      </c>
    </row>
    <row r="648" ht="20" customHeight="1" spans="1:6">
      <c r="A648" s="110"/>
      <c r="B648" s="106">
        <v>25</v>
      </c>
      <c r="C648" s="107" t="s">
        <v>12429</v>
      </c>
      <c r="D648" s="108" t="str">
        <f t="shared" si="9"/>
        <v>effect add_modifier={modifier= nwo_situation_01 days=-1}</v>
      </c>
      <c r="E648" s="109" t="s">
        <v>12430</v>
      </c>
      <c r="F648" s="109" t="s">
        <v>12431</v>
      </c>
    </row>
    <row r="649" ht="20" customHeight="1" spans="1:6">
      <c r="A649" s="110"/>
      <c r="B649" s="106">
        <v>26</v>
      </c>
      <c r="C649" s="107" t="s">
        <v>12432</v>
      </c>
      <c r="D649" s="108" t="str">
        <f t="shared" si="9"/>
        <v>effect add_modifier={modifier= nwo_situation_02 days=-1}</v>
      </c>
      <c r="E649" s="109" t="s">
        <v>12433</v>
      </c>
      <c r="F649" s="109" t="s">
        <v>12434</v>
      </c>
    </row>
    <row r="650" ht="20" customHeight="1" spans="1:6">
      <c r="A650" s="110"/>
      <c r="B650" s="106">
        <v>27</v>
      </c>
      <c r="C650" s="107" t="s">
        <v>12435</v>
      </c>
      <c r="D650" s="108" t="str">
        <f t="shared" ref="D650:D713" si="10">_xlfn.CONCAT($C$3," ",F650," ","days=",$E$3,"}")</f>
        <v>effect add_modifier={modifier= nwo_situation_03 days=-1}</v>
      </c>
      <c r="E650" s="109" t="s">
        <v>12436</v>
      </c>
      <c r="F650" s="109" t="s">
        <v>12437</v>
      </c>
    </row>
    <row r="651" ht="20" customHeight="1" spans="1:6">
      <c r="A651" s="110"/>
      <c r="B651" s="106">
        <v>28</v>
      </c>
      <c r="C651" s="107" t="s">
        <v>12438</v>
      </c>
      <c r="D651" s="108" t="str">
        <f t="shared" si="10"/>
        <v>effect add_modifier={modifier= pre_ftl_diplomatic_01 days=-1}</v>
      </c>
      <c r="E651" s="109" t="s">
        <v>12439</v>
      </c>
      <c r="F651" s="109" t="s">
        <v>12440</v>
      </c>
    </row>
    <row r="652" ht="20" customHeight="1" spans="1:6">
      <c r="A652" s="110"/>
      <c r="B652" s="106">
        <v>29</v>
      </c>
      <c r="C652" s="107" t="s">
        <v>12441</v>
      </c>
      <c r="D652" s="108" t="str">
        <f t="shared" si="10"/>
        <v>effect add_modifier={modifier= pre_ftl_diplomatic_02 days=-1}</v>
      </c>
      <c r="E652" s="109" t="s">
        <v>12442</v>
      </c>
      <c r="F652" s="109" t="s">
        <v>12443</v>
      </c>
    </row>
    <row r="653" ht="20" customHeight="1" spans="1:6">
      <c r="A653" s="151" t="s">
        <v>12444</v>
      </c>
      <c r="B653" s="113">
        <v>1</v>
      </c>
      <c r="C653" s="114" t="s">
        <v>12445</v>
      </c>
      <c r="D653" s="115" t="str">
        <f t="shared" si="10"/>
        <v>effect add_modifier={modifier= awakened_empire_decadence days=-1}</v>
      </c>
      <c r="E653" s="116" t="s">
        <v>12446</v>
      </c>
      <c r="F653" s="116" t="s">
        <v>12447</v>
      </c>
    </row>
    <row r="654" ht="20" customHeight="1" spans="1:6">
      <c r="A654" s="112"/>
      <c r="B654" s="113">
        <v>2</v>
      </c>
      <c r="C654" s="114" t="s">
        <v>12448</v>
      </c>
      <c r="D654" s="115" t="str">
        <f t="shared" si="10"/>
        <v>effect add_modifier={modifier= fallen_empire_gift_databanks days=-1}</v>
      </c>
      <c r="E654" s="116" t="s">
        <v>12449</v>
      </c>
      <c r="F654" s="116" t="s">
        <v>12450</v>
      </c>
    </row>
    <row r="655" ht="20" customHeight="1" spans="1:6">
      <c r="A655" s="112"/>
      <c r="B655" s="113">
        <v>3</v>
      </c>
      <c r="C655" s="114" t="s">
        <v>12451</v>
      </c>
      <c r="D655" s="115" t="str">
        <f t="shared" si="10"/>
        <v>effect add_modifier={modifier= gave_up_scientist_xenophobe days=-1}</v>
      </c>
      <c r="E655" s="116" t="s">
        <v>1734</v>
      </c>
      <c r="F655" s="116" t="s">
        <v>12452</v>
      </c>
    </row>
    <row r="656" ht="20" customHeight="1" spans="1:6">
      <c r="A656" s="112"/>
      <c r="B656" s="113">
        <v>4</v>
      </c>
      <c r="C656" s="114" t="s">
        <v>12453</v>
      </c>
      <c r="D656" s="115" t="str">
        <f t="shared" si="10"/>
        <v>effect add_modifier={modifier= gave_up_pop days=-1}</v>
      </c>
      <c r="E656" s="116" t="s">
        <v>1734</v>
      </c>
      <c r="F656" s="116" t="s">
        <v>12454</v>
      </c>
    </row>
    <row r="657" ht="20" customHeight="1" spans="1:6">
      <c r="A657" s="112"/>
      <c r="B657" s="113">
        <v>5</v>
      </c>
      <c r="C657" s="114" t="s">
        <v>12453</v>
      </c>
      <c r="D657" s="115" t="str">
        <f t="shared" si="10"/>
        <v>effect add_modifier={modifier= gave_up_pop_xenophile days=-1}</v>
      </c>
      <c r="E657" s="116" t="s">
        <v>11770</v>
      </c>
      <c r="F657" s="116" t="s">
        <v>12455</v>
      </c>
    </row>
    <row r="658" ht="20" customHeight="1" spans="1:6">
      <c r="A658" s="112"/>
      <c r="B658" s="113">
        <v>6</v>
      </c>
      <c r="C658" s="114" t="s">
        <v>12453</v>
      </c>
      <c r="D658" s="115" t="str">
        <f t="shared" si="10"/>
        <v>effect add_modifier={modifier= gave_up_pop_xenophobe days=-1}</v>
      </c>
      <c r="E658" s="116" t="s">
        <v>10814</v>
      </c>
      <c r="F658" s="116" t="s">
        <v>12456</v>
      </c>
    </row>
    <row r="659" ht="20" customHeight="1" spans="1:6">
      <c r="A659" s="112"/>
      <c r="B659" s="113">
        <v>7</v>
      </c>
      <c r="C659" s="114" t="s">
        <v>12457</v>
      </c>
      <c r="D659" s="115" t="str">
        <f t="shared" si="10"/>
        <v>effect add_modifier={modifier= fe_gift_ship days=-1}</v>
      </c>
      <c r="E659" s="116" t="s">
        <v>12458</v>
      </c>
      <c r="F659" s="116" t="s">
        <v>12459</v>
      </c>
    </row>
    <row r="660" ht="20" customHeight="1" spans="1:6">
      <c r="A660" s="112"/>
      <c r="B660" s="113">
        <v>8</v>
      </c>
      <c r="C660" s="114" t="s">
        <v>12460</v>
      </c>
      <c r="D660" s="115" t="str">
        <f t="shared" si="10"/>
        <v>effect add_modifier={modifier= machine_empire_inoculations_xenophobe days=-1}</v>
      </c>
      <c r="E660" s="116" t="s">
        <v>12461</v>
      </c>
      <c r="F660" s="116" t="s">
        <v>12462</v>
      </c>
    </row>
    <row r="661" ht="20" customHeight="1" spans="1:6">
      <c r="A661" s="112"/>
      <c r="B661" s="113">
        <v>9</v>
      </c>
      <c r="C661" s="114" t="s">
        <v>12460</v>
      </c>
      <c r="D661" s="115" t="str">
        <f t="shared" si="10"/>
        <v>effect add_modifier={modifier= machine_empire_inoculations days=-1}</v>
      </c>
      <c r="E661" s="116" t="s">
        <v>12463</v>
      </c>
      <c r="F661" s="116" t="s">
        <v>12464</v>
      </c>
    </row>
    <row r="662" ht="20" customHeight="1" spans="1:6">
      <c r="A662" s="112"/>
      <c r="B662" s="113">
        <v>10</v>
      </c>
      <c r="C662" s="114" t="s">
        <v>12465</v>
      </c>
      <c r="D662" s="115" t="str">
        <f t="shared" si="10"/>
        <v>effect add_modifier={modifier= machine_empire_health_boost days=-1}</v>
      </c>
      <c r="E662" s="116" t="s">
        <v>12466</v>
      </c>
      <c r="F662" s="116" t="s">
        <v>12467</v>
      </c>
    </row>
    <row r="663" ht="20" customHeight="1" spans="1:6">
      <c r="A663" s="112"/>
      <c r="B663" s="113">
        <v>11</v>
      </c>
      <c r="C663" s="114" t="s">
        <v>12460</v>
      </c>
      <c r="D663" s="115" t="str">
        <f t="shared" si="10"/>
        <v>effect add_modifier={modifier= machine_empire_mutations days=-1}</v>
      </c>
      <c r="E663" s="116" t="s">
        <v>12461</v>
      </c>
      <c r="F663" s="116" t="s">
        <v>12468</v>
      </c>
    </row>
    <row r="664" ht="20" customHeight="1" spans="1:6">
      <c r="A664" s="112"/>
      <c r="B664" s="113">
        <v>12</v>
      </c>
      <c r="C664" s="114" t="s">
        <v>12469</v>
      </c>
      <c r="D664" s="115" t="str">
        <f t="shared" si="10"/>
        <v>effect add_modifier={modifier= machine_empire_code_rewrite days=-1}</v>
      </c>
      <c r="E664" s="116" t="s">
        <v>1797</v>
      </c>
      <c r="F664" s="116" t="s">
        <v>12470</v>
      </c>
    </row>
    <row r="665" ht="20" customHeight="1" spans="1:6">
      <c r="A665" s="112"/>
      <c r="B665" s="113">
        <v>13</v>
      </c>
      <c r="C665" s="114" t="s">
        <v>12471</v>
      </c>
      <c r="D665" s="115" t="str">
        <f t="shared" si="10"/>
        <v>effect add_modifier={modifier= machine_empire_code_improvements days=-1}</v>
      </c>
      <c r="E665" s="116" t="s">
        <v>12472</v>
      </c>
      <c r="F665" s="116" t="s">
        <v>12473</v>
      </c>
    </row>
    <row r="666" ht="20" customHeight="1" spans="1:6">
      <c r="A666" s="112"/>
      <c r="B666" s="113">
        <v>14</v>
      </c>
      <c r="C666" s="114" t="s">
        <v>12474</v>
      </c>
      <c r="D666" s="115" t="str">
        <f t="shared" si="10"/>
        <v>effect add_modifier={modifier= machine_empire_code_bugs days=-1}</v>
      </c>
      <c r="E666" s="116" t="s">
        <v>12475</v>
      </c>
      <c r="F666" s="116" t="s">
        <v>12476</v>
      </c>
    </row>
    <row r="667" ht="20" customHeight="1" spans="1:6">
      <c r="A667" s="112"/>
      <c r="B667" s="113">
        <v>15</v>
      </c>
      <c r="C667" s="114" t="s">
        <v>12477</v>
      </c>
      <c r="D667" s="115" t="str">
        <f t="shared" si="10"/>
        <v>effect add_modifier={modifier= humiliated days=-1}</v>
      </c>
      <c r="E667" s="116" t="s">
        <v>12478</v>
      </c>
      <c r="F667" s="116" t="s">
        <v>12479</v>
      </c>
    </row>
    <row r="668" ht="20" customHeight="1" spans="1:6">
      <c r="A668" s="129" t="s">
        <v>241</v>
      </c>
      <c r="B668" s="125">
        <v>1</v>
      </c>
      <c r="C668" s="126" t="s">
        <v>12480</v>
      </c>
      <c r="D668" s="127" t="str">
        <f t="shared" si="10"/>
        <v>effect add_modifier={modifier= federation_tax days=-1}</v>
      </c>
      <c r="E668" s="128" t="s">
        <v>12481</v>
      </c>
      <c r="F668" s="128" t="s">
        <v>12482</v>
      </c>
    </row>
    <row r="669" ht="20" customHeight="1" spans="1:6">
      <c r="A669" s="129"/>
      <c r="B669" s="125">
        <v>2</v>
      </c>
      <c r="C669" s="126" t="s">
        <v>12483</v>
      </c>
      <c r="D669" s="127" t="str">
        <f t="shared" si="10"/>
        <v>effect add_modifier={modifier= servitor_mission_accomplished days=-1}</v>
      </c>
      <c r="E669" s="128" t="s">
        <v>12484</v>
      </c>
      <c r="F669" s="128" t="s">
        <v>12485</v>
      </c>
    </row>
    <row r="670" ht="20" customHeight="1" spans="1:6">
      <c r="A670" s="129"/>
      <c r="B670" s="125">
        <v>3</v>
      </c>
      <c r="C670" s="126" t="s">
        <v>12486</v>
      </c>
      <c r="D670" s="127" t="str">
        <f t="shared" si="10"/>
        <v>effect add_modifier={modifier= federation_leader_scaled_modifier days=-1}</v>
      </c>
      <c r="E670" s="128" t="s">
        <v>12487</v>
      </c>
      <c r="F670" s="128" t="s">
        <v>12488</v>
      </c>
    </row>
    <row r="671" ht="20" customHeight="1" spans="1:6">
      <c r="A671" s="129"/>
      <c r="B671" s="125">
        <v>4</v>
      </c>
      <c r="C671" s="126" t="s">
        <v>12489</v>
      </c>
      <c r="D671" s="127" t="str">
        <f t="shared" si="10"/>
        <v>effect add_modifier={modifier= federation_law_category_centralization_cooldown days=-1}</v>
      </c>
      <c r="E671" s="156"/>
      <c r="F671" s="128" t="s">
        <v>12490</v>
      </c>
    </row>
    <row r="672" ht="20" customHeight="1" spans="1:6">
      <c r="A672" s="129"/>
      <c r="B672" s="125">
        <v>5</v>
      </c>
      <c r="C672" s="126" t="s">
        <v>12491</v>
      </c>
      <c r="D672" s="127" t="str">
        <f t="shared" si="10"/>
        <v>effect add_modifier={modifier= federation_law_category_fleet_contribution_cooldown days=-1}</v>
      </c>
      <c r="E672" s="156"/>
      <c r="F672" s="128" t="s">
        <v>12492</v>
      </c>
    </row>
    <row r="673" ht="20" customHeight="1" spans="1:6">
      <c r="A673" s="129"/>
      <c r="B673" s="125">
        <v>6</v>
      </c>
      <c r="C673" s="126" t="s">
        <v>12493</v>
      </c>
      <c r="D673" s="127" t="str">
        <f t="shared" si="10"/>
        <v>effect add_modifier={modifier= federation_law_category_succession_type_cooldown days=-1}</v>
      </c>
      <c r="E673" s="156"/>
      <c r="F673" s="128" t="s">
        <v>12494</v>
      </c>
    </row>
    <row r="674" ht="20" customHeight="1" spans="1:6">
      <c r="A674" s="129"/>
      <c r="B674" s="125">
        <v>7</v>
      </c>
      <c r="C674" s="126" t="s">
        <v>12495</v>
      </c>
      <c r="D674" s="127" t="str">
        <f t="shared" si="10"/>
        <v>effect add_modifier={modifier= federation_law_category_succession_power_cooldown days=-1}</v>
      </c>
      <c r="E674" s="156"/>
      <c r="F674" s="128" t="s">
        <v>12496</v>
      </c>
    </row>
    <row r="675" ht="20" customHeight="1" spans="1:6">
      <c r="A675" s="129"/>
      <c r="B675" s="125">
        <v>8</v>
      </c>
      <c r="C675" s="126" t="s">
        <v>12497</v>
      </c>
      <c r="D675" s="127" t="str">
        <f t="shared" si="10"/>
        <v>effect add_modifier={modifier= federation_law_category_succession_term_cooldown days=-1}</v>
      </c>
      <c r="E675" s="156"/>
      <c r="F675" s="128" t="s">
        <v>12498</v>
      </c>
    </row>
    <row r="676" ht="20" customHeight="1" spans="1:6">
      <c r="A676" s="129"/>
      <c r="B676" s="125">
        <v>9</v>
      </c>
      <c r="C676" s="126" t="s">
        <v>12499</v>
      </c>
      <c r="D676" s="127" t="str">
        <f t="shared" si="10"/>
        <v>effect add_modifier={modifier= federation_law_category_challenge_cooldown days=-1}</v>
      </c>
      <c r="E676" s="156"/>
      <c r="F676" s="128" t="s">
        <v>12500</v>
      </c>
    </row>
    <row r="677" ht="20" customHeight="1" spans="1:6">
      <c r="A677" s="129"/>
      <c r="B677" s="125">
        <v>10</v>
      </c>
      <c r="C677" s="126" t="s">
        <v>12501</v>
      </c>
      <c r="D677" s="127" t="str">
        <f t="shared" si="10"/>
        <v>effect add_modifier={modifier= federation_law_category_build_fleets_cooldown days=-1}</v>
      </c>
      <c r="E677" s="156"/>
      <c r="F677" s="128" t="s">
        <v>12502</v>
      </c>
    </row>
    <row r="678" ht="20" customHeight="1" spans="1:6">
      <c r="A678" s="129"/>
      <c r="B678" s="125">
        <v>11</v>
      </c>
      <c r="C678" s="126" t="s">
        <v>12503</v>
      </c>
      <c r="D678" s="127" t="str">
        <f t="shared" si="10"/>
        <v>effect add_modifier={modifier= federation_law_category_allow_subjects_to_join_cooldown days=-1}</v>
      </c>
      <c r="E678" s="156"/>
      <c r="F678" s="128" t="s">
        <v>12504</v>
      </c>
    </row>
    <row r="679" ht="20" customHeight="1" spans="1:6">
      <c r="A679" s="129"/>
      <c r="B679" s="125">
        <v>12</v>
      </c>
      <c r="C679" s="126" t="s">
        <v>12505</v>
      </c>
      <c r="D679" s="127" t="str">
        <f t="shared" si="10"/>
        <v>effect add_modifier={modifier= federation_law_category_voting_weight_cooldown days=-1}</v>
      </c>
      <c r="E679" s="156"/>
      <c r="F679" s="128" t="s">
        <v>12506</v>
      </c>
    </row>
    <row r="680" ht="20" customHeight="1" spans="1:6">
      <c r="A680" s="129"/>
      <c r="B680" s="125">
        <v>13</v>
      </c>
      <c r="C680" s="126" t="s">
        <v>12507</v>
      </c>
      <c r="D680" s="127" t="str">
        <f t="shared" si="10"/>
        <v>effect add_modifier={modifier= federation_law_category_war_declaration_vote_cooldown days=-1}</v>
      </c>
      <c r="E680" s="156"/>
      <c r="F680" s="128" t="s">
        <v>12508</v>
      </c>
    </row>
    <row r="681" ht="20" customHeight="1" spans="1:6">
      <c r="A681" s="129"/>
      <c r="B681" s="125">
        <v>14</v>
      </c>
      <c r="C681" s="126" t="s">
        <v>12509</v>
      </c>
      <c r="D681" s="127" t="str">
        <f t="shared" si="10"/>
        <v>effect add_modifier={modifier= federation_law_category_invite_members_vote_cooldown days=-1}</v>
      </c>
      <c r="E681" s="156"/>
      <c r="F681" s="128" t="s">
        <v>12510</v>
      </c>
    </row>
    <row r="682" ht="20" customHeight="1" spans="1:6">
      <c r="A682" s="129"/>
      <c r="B682" s="125">
        <v>15</v>
      </c>
      <c r="C682" s="126" t="s">
        <v>12511</v>
      </c>
      <c r="D682" s="127" t="str">
        <f t="shared" si="10"/>
        <v>effect add_modifier={modifier= federation_law_category_kick_members_vote_cooldown days=-1}</v>
      </c>
      <c r="E682" s="156"/>
      <c r="F682" s="128" t="s">
        <v>12512</v>
      </c>
    </row>
    <row r="683" ht="20" customHeight="1" spans="1:6">
      <c r="A683" s="129"/>
      <c r="B683" s="125">
        <v>16</v>
      </c>
      <c r="C683" s="126" t="s">
        <v>12513</v>
      </c>
      <c r="D683" s="127" t="str">
        <f t="shared" si="10"/>
        <v>effect add_modifier={modifier= federation_law_category_free_migration_cooldown days=-1}</v>
      </c>
      <c r="E683" s="156"/>
      <c r="F683" s="128" t="s">
        <v>12514</v>
      </c>
    </row>
    <row r="684" ht="20" customHeight="1" spans="1:6">
      <c r="A684" s="129"/>
      <c r="B684" s="125">
        <v>17</v>
      </c>
      <c r="C684" s="126" t="s">
        <v>12515</v>
      </c>
      <c r="D684" s="127" t="str">
        <f t="shared" si="10"/>
        <v>effect add_modifier={modifier= federation_law_category_separate_treaties_cooldown days=-1}</v>
      </c>
      <c r="E684" s="156"/>
      <c r="F684" s="128" t="s">
        <v>12516</v>
      </c>
    </row>
    <row r="685" ht="20" customHeight="1" spans="1:6">
      <c r="A685" s="129"/>
      <c r="B685" s="125">
        <v>18</v>
      </c>
      <c r="C685" s="126" t="s">
        <v>12517</v>
      </c>
      <c r="D685" s="127" t="str">
        <f t="shared" si="10"/>
        <v>effect add_modifier={modifier= business_is_booming days=-1}</v>
      </c>
      <c r="E685" s="128" t="s">
        <v>12518</v>
      </c>
      <c r="F685" s="128" t="s">
        <v>12519</v>
      </c>
    </row>
    <row r="686" ht="20" customHeight="1" spans="1:6">
      <c r="A686" s="129"/>
      <c r="B686" s="125">
        <v>19</v>
      </c>
      <c r="C686" s="126" t="s">
        <v>12520</v>
      </c>
      <c r="D686" s="127" t="str">
        <f t="shared" si="10"/>
        <v>effect add_modifier={modifier= midas_stigma days=-1}</v>
      </c>
      <c r="E686" s="128" t="s">
        <v>11142</v>
      </c>
      <c r="F686" s="128" t="s">
        <v>12521</v>
      </c>
    </row>
    <row r="687" ht="20" customHeight="1" spans="1:6">
      <c r="A687" s="129"/>
      <c r="B687" s="125">
        <v>20</v>
      </c>
      <c r="C687" s="126" t="s">
        <v>12522</v>
      </c>
      <c r="D687" s="127" t="str">
        <f t="shared" si="10"/>
        <v>effect add_modifier={modifier= joint_cloud_boon days=-1}</v>
      </c>
      <c r="E687" s="128" t="s">
        <v>12523</v>
      </c>
      <c r="F687" s="128" t="s">
        <v>12524</v>
      </c>
    </row>
    <row r="688" ht="20" customHeight="1" spans="1:6">
      <c r="A688" s="129"/>
      <c r="B688" s="125">
        <v>21</v>
      </c>
      <c r="C688" s="126" t="s">
        <v>12525</v>
      </c>
      <c r="D688" s="127" t="str">
        <f t="shared" si="10"/>
        <v>effect add_modifier={modifier= temp_cloud_boon days=-1}</v>
      </c>
      <c r="E688" s="128" t="s">
        <v>11133</v>
      </c>
      <c r="F688" s="128" t="s">
        <v>12526</v>
      </c>
    </row>
    <row r="689" ht="20" customHeight="1" spans="1:6">
      <c r="A689" s="129"/>
      <c r="B689" s="125">
        <v>22</v>
      </c>
      <c r="C689" s="126" t="s">
        <v>12527</v>
      </c>
      <c r="D689" s="127" t="str">
        <f t="shared" si="10"/>
        <v>effect add_modifier={modifier= pm_joint_cloud_snag days=-1}</v>
      </c>
      <c r="E689" s="128" t="s">
        <v>12528</v>
      </c>
      <c r="F689" s="128" t="s">
        <v>12529</v>
      </c>
    </row>
    <row r="690" ht="20" customHeight="1" spans="1:6">
      <c r="A690" s="129"/>
      <c r="B690" s="125">
        <v>23</v>
      </c>
      <c r="C690" s="126" t="s">
        <v>12530</v>
      </c>
      <c r="D690" s="127" t="str">
        <f t="shared" si="10"/>
        <v>effect add_modifier={modifier= cannot_protect_asylum days=-1}</v>
      </c>
      <c r="E690" s="128" t="s">
        <v>12531</v>
      </c>
      <c r="F690" s="128" t="s">
        <v>12532</v>
      </c>
    </row>
    <row r="691" ht="20" customHeight="1" spans="1:6">
      <c r="A691" s="129"/>
      <c r="B691" s="125">
        <v>24</v>
      </c>
      <c r="C691" s="126" t="s">
        <v>12533</v>
      </c>
      <c r="D691" s="127" t="str">
        <f t="shared" si="10"/>
        <v>effect add_modifier={modifier= failed_special_ops_mission days=-1}</v>
      </c>
      <c r="E691" s="128" t="s">
        <v>12534</v>
      </c>
      <c r="F691" s="128" t="s">
        <v>12535</v>
      </c>
    </row>
    <row r="692" ht="20" customHeight="1" spans="1:6">
      <c r="A692" s="129"/>
      <c r="B692" s="125">
        <v>25</v>
      </c>
      <c r="C692" s="126" t="s">
        <v>12536</v>
      </c>
      <c r="D692" s="127" t="str">
        <f t="shared" si="10"/>
        <v>effect add_modifier={modifier= hegemony_propaganda_militarist days=-1}</v>
      </c>
      <c r="E692" s="128" t="s">
        <v>12537</v>
      </c>
      <c r="F692" s="128" t="s">
        <v>12538</v>
      </c>
    </row>
    <row r="693" ht="20" customHeight="1" spans="1:6">
      <c r="A693" s="129"/>
      <c r="B693" s="125">
        <v>26</v>
      </c>
      <c r="C693" s="126" t="s">
        <v>12536</v>
      </c>
      <c r="D693" s="127" t="str">
        <f t="shared" si="10"/>
        <v>effect add_modifier={modifier= hegemony_propaganda_pacifist days=-1}</v>
      </c>
      <c r="E693" s="128" t="s">
        <v>12539</v>
      </c>
      <c r="F693" s="128" t="s">
        <v>12540</v>
      </c>
    </row>
    <row r="694" ht="20" customHeight="1" spans="1:6">
      <c r="A694" s="129"/>
      <c r="B694" s="125">
        <v>27</v>
      </c>
      <c r="C694" s="126" t="s">
        <v>12536</v>
      </c>
      <c r="D694" s="127" t="str">
        <f t="shared" si="10"/>
        <v>effect add_modifier={modifier= hegemony_propaganda_xenophobe days=-1}</v>
      </c>
      <c r="E694" s="128" t="s">
        <v>12541</v>
      </c>
      <c r="F694" s="128" t="s">
        <v>12542</v>
      </c>
    </row>
    <row r="695" ht="20" customHeight="1" spans="1:6">
      <c r="A695" s="129"/>
      <c r="B695" s="125">
        <v>28</v>
      </c>
      <c r="C695" s="126" t="s">
        <v>12536</v>
      </c>
      <c r="D695" s="127" t="str">
        <f t="shared" si="10"/>
        <v>effect add_modifier={modifier= hegemony_propaganda_xenophile days=-1}</v>
      </c>
      <c r="E695" s="128" t="s">
        <v>12543</v>
      </c>
      <c r="F695" s="128" t="s">
        <v>12544</v>
      </c>
    </row>
    <row r="696" ht="20" customHeight="1" spans="1:6">
      <c r="A696" s="129"/>
      <c r="B696" s="125">
        <v>29</v>
      </c>
      <c r="C696" s="126" t="s">
        <v>12536</v>
      </c>
      <c r="D696" s="127" t="str">
        <f t="shared" si="10"/>
        <v>effect add_modifier={modifier= hegemony_propaganda_materialist days=-1}</v>
      </c>
      <c r="E696" s="128" t="s">
        <v>12545</v>
      </c>
      <c r="F696" s="128" t="s">
        <v>12546</v>
      </c>
    </row>
    <row r="697" ht="20" customHeight="1" spans="1:6">
      <c r="A697" s="129"/>
      <c r="B697" s="125">
        <v>30</v>
      </c>
      <c r="C697" s="126" t="s">
        <v>12536</v>
      </c>
      <c r="D697" s="127" t="str">
        <f t="shared" si="10"/>
        <v>effect add_modifier={modifier= hegemony_propaganda_spiritualist days=-1}</v>
      </c>
      <c r="E697" s="128" t="s">
        <v>12547</v>
      </c>
      <c r="F697" s="128" t="s">
        <v>12548</v>
      </c>
    </row>
    <row r="698" ht="20" customHeight="1" spans="1:6">
      <c r="A698" s="129"/>
      <c r="B698" s="125">
        <v>31</v>
      </c>
      <c r="C698" s="126" t="s">
        <v>12536</v>
      </c>
      <c r="D698" s="127" t="str">
        <f t="shared" si="10"/>
        <v>effect add_modifier={modifier= hegemony_propaganda_egalitarian days=-1}</v>
      </c>
      <c r="E698" s="128" t="s">
        <v>12549</v>
      </c>
      <c r="F698" s="128" t="s">
        <v>12550</v>
      </c>
    </row>
    <row r="699" ht="20" customHeight="1" spans="1:6">
      <c r="A699" s="129"/>
      <c r="B699" s="125">
        <v>32</v>
      </c>
      <c r="C699" s="126" t="s">
        <v>12536</v>
      </c>
      <c r="D699" s="127" t="str">
        <f t="shared" si="10"/>
        <v>effect add_modifier={modifier= hegemony_propaganda_authoritarian days=-1}</v>
      </c>
      <c r="E699" s="128" t="s">
        <v>12551</v>
      </c>
      <c r="F699" s="128" t="s">
        <v>12552</v>
      </c>
    </row>
    <row r="700" ht="20" customHeight="1" spans="1:6">
      <c r="A700" s="129"/>
      <c r="B700" s="125">
        <v>33</v>
      </c>
      <c r="C700" s="126" t="s">
        <v>12553</v>
      </c>
      <c r="D700" s="127" t="str">
        <f t="shared" si="10"/>
        <v>effect add_modifier={modifier= federation_militarist_ideology days=-1}</v>
      </c>
      <c r="E700" s="128" t="s">
        <v>12537</v>
      </c>
      <c r="F700" s="128" t="s">
        <v>12554</v>
      </c>
    </row>
    <row r="701" ht="20" customHeight="1" spans="1:6">
      <c r="A701" s="129"/>
      <c r="B701" s="125">
        <v>34</v>
      </c>
      <c r="C701" s="126" t="s">
        <v>12553</v>
      </c>
      <c r="D701" s="127" t="str">
        <f t="shared" si="10"/>
        <v>effect add_modifier={modifier= federation_pacifist_ideology days=-1}</v>
      </c>
      <c r="E701" s="128" t="s">
        <v>12539</v>
      </c>
      <c r="F701" s="128" t="s">
        <v>12555</v>
      </c>
    </row>
    <row r="702" ht="20" customHeight="1" spans="1:6">
      <c r="A702" s="129"/>
      <c r="B702" s="125">
        <v>35</v>
      </c>
      <c r="C702" s="126" t="s">
        <v>12553</v>
      </c>
      <c r="D702" s="127" t="str">
        <f t="shared" si="10"/>
        <v>effect add_modifier={modifier= federation_materialist_ideology days=-1}</v>
      </c>
      <c r="E702" s="128" t="s">
        <v>12545</v>
      </c>
      <c r="F702" s="128" t="s">
        <v>12556</v>
      </c>
    </row>
    <row r="703" ht="20" customHeight="1" spans="1:6">
      <c r="A703" s="129"/>
      <c r="B703" s="125">
        <v>36</v>
      </c>
      <c r="C703" s="126" t="s">
        <v>12553</v>
      </c>
      <c r="D703" s="127" t="str">
        <f t="shared" si="10"/>
        <v>effect add_modifier={modifier= federation_spiritualist_ideology days=-1}</v>
      </c>
      <c r="E703" s="128" t="s">
        <v>12547</v>
      </c>
      <c r="F703" s="128" t="s">
        <v>12557</v>
      </c>
    </row>
    <row r="704" ht="20" customHeight="1" spans="1:6">
      <c r="A704" s="129"/>
      <c r="B704" s="125">
        <v>37</v>
      </c>
      <c r="C704" s="126" t="s">
        <v>12553</v>
      </c>
      <c r="D704" s="127" t="str">
        <f t="shared" si="10"/>
        <v>effect add_modifier={modifier= federation_xenophobe_ideology days=-1}</v>
      </c>
      <c r="E704" s="128" t="s">
        <v>12543</v>
      </c>
      <c r="F704" s="128" t="s">
        <v>12558</v>
      </c>
    </row>
    <row r="705" ht="20" customHeight="1" spans="1:6">
      <c r="A705" s="129"/>
      <c r="B705" s="125">
        <v>38</v>
      </c>
      <c r="C705" s="126" t="s">
        <v>12553</v>
      </c>
      <c r="D705" s="127" t="str">
        <f t="shared" si="10"/>
        <v>effect add_modifier={modifier= federation_xenophile_ideology days=-1}</v>
      </c>
      <c r="E705" s="128" t="s">
        <v>12541</v>
      </c>
      <c r="F705" s="128" t="s">
        <v>12559</v>
      </c>
    </row>
    <row r="706" ht="20" customHeight="1" spans="1:6">
      <c r="A706" s="129"/>
      <c r="B706" s="125">
        <v>39</v>
      </c>
      <c r="C706" s="126" t="s">
        <v>12553</v>
      </c>
      <c r="D706" s="127" t="str">
        <f t="shared" si="10"/>
        <v>effect add_modifier={modifier= federation_authoritarian_ideology days=-1}</v>
      </c>
      <c r="E706" s="128" t="s">
        <v>12551</v>
      </c>
      <c r="F706" s="128" t="s">
        <v>12560</v>
      </c>
    </row>
    <row r="707" ht="20" customHeight="1" spans="1:6">
      <c r="A707" s="129"/>
      <c r="B707" s="125">
        <v>40</v>
      </c>
      <c r="C707" s="126" t="s">
        <v>12553</v>
      </c>
      <c r="D707" s="127" t="str">
        <f t="shared" si="10"/>
        <v>effect add_modifier={modifier= federation_egalitarian_ideology days=-1}</v>
      </c>
      <c r="E707" s="128" t="s">
        <v>12549</v>
      </c>
      <c r="F707" s="128" t="s">
        <v>12561</v>
      </c>
    </row>
    <row r="708" ht="20" customHeight="1" spans="1:6">
      <c r="A708" s="129"/>
      <c r="B708" s="125">
        <v>41</v>
      </c>
      <c r="C708" s="126" t="s">
        <v>12562</v>
      </c>
      <c r="D708" s="127" t="str">
        <f t="shared" si="10"/>
        <v>effect add_modifier={modifier= hegemony_joint_operation_project_in_progress days=-1}</v>
      </c>
      <c r="E708" s="128" t="s">
        <v>12563</v>
      </c>
      <c r="F708" s="128" t="s">
        <v>12564</v>
      </c>
    </row>
    <row r="709" ht="20" customHeight="1" spans="1:6">
      <c r="A709" s="129"/>
      <c r="B709" s="125">
        <v>42</v>
      </c>
      <c r="C709" s="126" t="s">
        <v>12565</v>
      </c>
      <c r="D709" s="127" t="str">
        <f t="shared" si="10"/>
        <v>effect add_modifier={modifier= leylines_mod_knowing days=-1}</v>
      </c>
      <c r="E709" s="128" t="s">
        <v>12566</v>
      </c>
      <c r="F709" s="128" t="s">
        <v>12567</v>
      </c>
    </row>
    <row r="710" ht="20" customHeight="1" spans="1:6">
      <c r="A710" s="129"/>
      <c r="B710" s="125">
        <v>43</v>
      </c>
      <c r="C710" s="126" t="s">
        <v>12568</v>
      </c>
      <c r="D710" s="127" t="str">
        <f t="shared" si="10"/>
        <v>effect add_modifier={modifier= leylines_mod_lagom days=-1}</v>
      </c>
      <c r="E710" s="128" t="s">
        <v>12569</v>
      </c>
      <c r="F710" s="128" t="s">
        <v>12570</v>
      </c>
    </row>
    <row r="711" ht="20" customHeight="1" spans="1:6">
      <c r="A711" s="129"/>
      <c r="B711" s="125">
        <v>44</v>
      </c>
      <c r="C711" s="126" t="s">
        <v>12571</v>
      </c>
      <c r="D711" s="127" t="str">
        <f t="shared" si="10"/>
        <v>effect add_modifier={modifier= military_federation_success_modifier days=-1}</v>
      </c>
      <c r="E711" s="128" t="s">
        <v>12572</v>
      </c>
      <c r="F711" s="128" t="s">
        <v>12573</v>
      </c>
    </row>
    <row r="712" ht="20" customHeight="1" spans="1:6">
      <c r="A712" s="129"/>
      <c r="B712" s="125">
        <v>45</v>
      </c>
      <c r="C712" s="126" t="s">
        <v>12574</v>
      </c>
      <c r="D712" s="127" t="str">
        <f t="shared" si="10"/>
        <v>effect add_modifier={modifier= military_federation_failure_modifier days=-1}</v>
      </c>
      <c r="E712" s="128" t="s">
        <v>12575</v>
      </c>
      <c r="F712" s="128" t="s">
        <v>12576</v>
      </c>
    </row>
    <row r="713" ht="20" customHeight="1" spans="1:6">
      <c r="A713" s="129"/>
      <c r="B713" s="125">
        <v>46</v>
      </c>
      <c r="C713" s="126" t="s">
        <v>12577</v>
      </c>
      <c r="D713" s="127" t="str">
        <f t="shared" si="10"/>
        <v>effect add_modifier={modifier= encumbrance_tax days=-1}</v>
      </c>
      <c r="E713" s="128" t="s">
        <v>12578</v>
      </c>
      <c r="F713" s="128" t="s">
        <v>12579</v>
      </c>
    </row>
    <row r="714" ht="20" customHeight="1" spans="1:6">
      <c r="A714" s="129"/>
      <c r="B714" s="125">
        <v>47</v>
      </c>
      <c r="C714" s="126" t="s">
        <v>12580</v>
      </c>
      <c r="D714" s="127" t="str">
        <f t="shared" ref="D714:D777" si="11">_xlfn.CONCAT($C$3," ",F714," ","days=",$E$3,"}")</f>
        <v>effect add_modifier={modifier= cost_of_progress days=-1}</v>
      </c>
      <c r="E714" s="128" t="s">
        <v>12581</v>
      </c>
      <c r="F714" s="128" t="s">
        <v>12582</v>
      </c>
    </row>
    <row r="715" ht="20" customHeight="1" spans="1:6">
      <c r="A715" s="129"/>
      <c r="B715" s="125">
        <v>48</v>
      </c>
      <c r="C715" s="126" t="s">
        <v>12583</v>
      </c>
      <c r="D715" s="127" t="str">
        <f t="shared" si="11"/>
        <v>effect add_modifier={modifier= process_sharing days=-1}</v>
      </c>
      <c r="E715" s="128" t="s">
        <v>12584</v>
      </c>
      <c r="F715" s="128" t="s">
        <v>12585</v>
      </c>
    </row>
    <row r="716" ht="20" customHeight="1" spans="1:6">
      <c r="A716" s="129"/>
      <c r="B716" s="125">
        <v>49</v>
      </c>
      <c r="C716" s="126" t="s">
        <v>12586</v>
      </c>
      <c r="D716" s="127" t="str">
        <f t="shared" si="11"/>
        <v>effect add_modifier={modifier= streamlined_logistics days=-1}</v>
      </c>
      <c r="E716" s="128" t="s">
        <v>12587</v>
      </c>
      <c r="F716" s="128" t="s">
        <v>12588</v>
      </c>
    </row>
    <row r="717" ht="20" customHeight="1" spans="1:6">
      <c r="A717" s="129"/>
      <c r="B717" s="125">
        <v>50</v>
      </c>
      <c r="C717" s="126" t="s">
        <v>12589</v>
      </c>
      <c r="D717" s="127" t="str">
        <f t="shared" si="11"/>
        <v>effect add_modifier={modifier= fully_streamlined_logistics days=-1}</v>
      </c>
      <c r="E717" s="128" t="s">
        <v>12590</v>
      </c>
      <c r="F717" s="128" t="s">
        <v>12591</v>
      </c>
    </row>
    <row r="718" ht="20" customHeight="1" spans="1:6">
      <c r="A718" s="129"/>
      <c r="B718" s="125">
        <v>51</v>
      </c>
      <c r="C718" s="126" t="s">
        <v>12592</v>
      </c>
      <c r="D718" s="127" t="str">
        <f t="shared" si="11"/>
        <v>effect add_modifier={modifier= spifed_jointop_success days=-1}</v>
      </c>
      <c r="E718" s="128" t="s">
        <v>12593</v>
      </c>
      <c r="F718" s="128" t="s">
        <v>12594</v>
      </c>
    </row>
    <row r="719" ht="20" customHeight="1" spans="1:6">
      <c r="A719" s="129"/>
      <c r="B719" s="125">
        <v>52</v>
      </c>
      <c r="C719" s="126" t="s">
        <v>12595</v>
      </c>
      <c r="D719" s="127" t="str">
        <f t="shared" si="11"/>
        <v>effect add_modifier={modifier= spifed_jointop_mixed days=-1}</v>
      </c>
      <c r="E719" s="128" t="s">
        <v>9762</v>
      </c>
      <c r="F719" s="128" t="s">
        <v>12596</v>
      </c>
    </row>
    <row r="720" ht="20" customHeight="1" spans="1:6">
      <c r="A720" s="129"/>
      <c r="B720" s="125">
        <v>53</v>
      </c>
      <c r="C720" s="126" t="s">
        <v>12597</v>
      </c>
      <c r="D720" s="127" t="str">
        <f t="shared" si="11"/>
        <v>effect add_modifier={modifier= spifed_jointop_xpboost days=-1}</v>
      </c>
      <c r="E720" s="128" t="s">
        <v>12598</v>
      </c>
      <c r="F720" s="128" t="s">
        <v>12599</v>
      </c>
    </row>
    <row r="721" ht="20" customHeight="1" spans="1:6">
      <c r="A721" s="157" t="s">
        <v>12600</v>
      </c>
      <c r="B721" s="131">
        <v>1</v>
      </c>
      <c r="C721" s="132" t="s">
        <v>12601</v>
      </c>
      <c r="D721" s="133" t="str">
        <f t="shared" si="11"/>
        <v>effect add_modifier={modifier= community_champion_counselor days=-1}</v>
      </c>
      <c r="E721" s="134" t="s">
        <v>12602</v>
      </c>
      <c r="F721" s="134" t="s">
        <v>12603</v>
      </c>
    </row>
    <row r="722" ht="20" customHeight="1" spans="1:6">
      <c r="A722" s="130"/>
      <c r="B722" s="131">
        <v>2</v>
      </c>
      <c r="C722" s="132" t="s">
        <v>12601</v>
      </c>
      <c r="D722" s="133" t="str">
        <f t="shared" si="11"/>
        <v>effect add_modifier={modifier= community_champion_custodian days=-1}</v>
      </c>
      <c r="E722" s="134" t="s">
        <v>12604</v>
      </c>
      <c r="F722" s="134" t="s">
        <v>12605</v>
      </c>
    </row>
    <row r="723" ht="20" customHeight="1" spans="1:6">
      <c r="A723" s="130"/>
      <c r="B723" s="131">
        <v>3</v>
      </c>
      <c r="C723" s="132" t="s">
        <v>12601</v>
      </c>
      <c r="D723" s="133" t="str">
        <f t="shared" si="11"/>
        <v>effect add_modifier={modifier= community_champion_emperor days=-1}</v>
      </c>
      <c r="E723" s="134" t="s">
        <v>12606</v>
      </c>
      <c r="F723" s="134" t="s">
        <v>12607</v>
      </c>
    </row>
    <row r="724" ht="20" customHeight="1" spans="1:6">
      <c r="A724" s="130"/>
      <c r="B724" s="131">
        <v>4</v>
      </c>
      <c r="C724" s="132" t="s">
        <v>12601</v>
      </c>
      <c r="D724" s="133" t="str">
        <f t="shared" si="11"/>
        <v>effect add_modifier={modifier= community_champion_regular days=-1}</v>
      </c>
      <c r="E724" s="134" t="s">
        <v>12608</v>
      </c>
      <c r="F724" s="134" t="s">
        <v>12609</v>
      </c>
    </row>
    <row r="725" ht="20" customHeight="1" spans="1:6">
      <c r="A725" s="130"/>
      <c r="B725" s="131">
        <v>5</v>
      </c>
      <c r="C725" s="132" t="s">
        <v>12610</v>
      </c>
      <c r="D725" s="133" t="str">
        <f t="shared" si="11"/>
        <v>effect add_modifier={modifier= development_aides_counselor days=-1}</v>
      </c>
      <c r="E725" s="134" t="s">
        <v>12611</v>
      </c>
      <c r="F725" s="134" t="s">
        <v>12612</v>
      </c>
    </row>
    <row r="726" ht="20" customHeight="1" spans="1:6">
      <c r="A726" s="130"/>
      <c r="B726" s="131">
        <v>6</v>
      </c>
      <c r="C726" s="132" t="s">
        <v>12610</v>
      </c>
      <c r="D726" s="133" t="str">
        <f t="shared" si="11"/>
        <v>effect add_modifier={modifier= development_aides_regular days=-1}</v>
      </c>
      <c r="E726" s="134" t="s">
        <v>12613</v>
      </c>
      <c r="F726" s="134" t="s">
        <v>12614</v>
      </c>
    </row>
    <row r="727" ht="20" customHeight="1" spans="1:6">
      <c r="A727" s="130"/>
      <c r="B727" s="131">
        <v>7</v>
      </c>
      <c r="C727" s="132" t="s">
        <v>12615</v>
      </c>
      <c r="D727" s="133" t="str">
        <f t="shared" si="11"/>
        <v>effect add_modifier={modifier= galactic_market_founder days=-1}</v>
      </c>
      <c r="E727" s="134" t="s">
        <v>12616</v>
      </c>
      <c r="F727" s="134" t="s">
        <v>12617</v>
      </c>
    </row>
    <row r="728" ht="20" customHeight="1" spans="1:6">
      <c r="A728" s="130"/>
      <c r="B728" s="131">
        <v>8</v>
      </c>
      <c r="C728" s="132" t="s">
        <v>12618</v>
      </c>
      <c r="D728" s="133" t="str">
        <f t="shared" si="11"/>
        <v>effect add_modifier={modifier= resolution_denounced days=-1}</v>
      </c>
      <c r="E728" s="134" t="s">
        <v>12619</v>
      </c>
      <c r="F728" s="134" t="s">
        <v>12620</v>
      </c>
    </row>
    <row r="729" ht="20" customHeight="1" spans="1:6">
      <c r="A729" s="130"/>
      <c r="B729" s="131">
        <v>9</v>
      </c>
      <c r="C729" s="132" t="s">
        <v>12621</v>
      </c>
      <c r="D729" s="133" t="str">
        <f t="shared" si="11"/>
        <v>effect add_modifier={modifier= resolution_ecology_recycling_initiatives days=-1}</v>
      </c>
      <c r="E729" s="134" t="s">
        <v>12622</v>
      </c>
      <c r="F729" s="134" t="s">
        <v>12623</v>
      </c>
    </row>
    <row r="730" ht="20" customHeight="1" spans="1:6">
      <c r="A730" s="130"/>
      <c r="B730" s="131">
        <v>10</v>
      </c>
      <c r="C730" s="132" t="s">
        <v>10082</v>
      </c>
      <c r="D730" s="133" t="str">
        <f t="shared" si="11"/>
        <v>effect add_modifier={modifier= resolution_ecology_natural_sanctuaries days=-1}</v>
      </c>
      <c r="E730" s="134" t="s">
        <v>12624</v>
      </c>
      <c r="F730" s="134" t="s">
        <v>12625</v>
      </c>
    </row>
    <row r="731" ht="20" customHeight="1" spans="1:6">
      <c r="A731" s="130"/>
      <c r="B731" s="131">
        <v>11</v>
      </c>
      <c r="C731" s="132" t="s">
        <v>12626</v>
      </c>
      <c r="D731" s="133" t="str">
        <f t="shared" si="11"/>
        <v>effect add_modifier={modifier= resolution_ecology_integrated_gardens days=-1}</v>
      </c>
      <c r="E731" s="134" t="s">
        <v>12627</v>
      </c>
      <c r="F731" s="134" t="s">
        <v>12628</v>
      </c>
    </row>
    <row r="732" ht="40" customHeight="1" spans="1:6">
      <c r="A732" s="130"/>
      <c r="B732" s="131">
        <v>12</v>
      </c>
      <c r="C732" s="132" t="s">
        <v>12629</v>
      </c>
      <c r="D732" s="133" t="str">
        <f t="shared" si="11"/>
        <v>effect add_modifier={modifier= resolution_ecology_environmental_control_board days=-1}</v>
      </c>
      <c r="E732" s="134" t="s">
        <v>12630</v>
      </c>
      <c r="F732" s="134" t="s">
        <v>12631</v>
      </c>
    </row>
    <row r="733" ht="40" customHeight="1" spans="1:6">
      <c r="A733" s="130"/>
      <c r="B733" s="131">
        <v>13</v>
      </c>
      <c r="C733" s="132" t="s">
        <v>12632</v>
      </c>
      <c r="D733" s="133" t="str">
        <f t="shared" si="11"/>
        <v>effect add_modifier={modifier= resolution_ecology_paradise_initiative days=-1}</v>
      </c>
      <c r="E733" s="134" t="s">
        <v>12633</v>
      </c>
      <c r="F733" s="134" t="s">
        <v>12634</v>
      </c>
    </row>
    <row r="734" ht="20" customHeight="1" spans="1:6">
      <c r="A734" s="130"/>
      <c r="B734" s="131">
        <v>14</v>
      </c>
      <c r="C734" s="132" t="s">
        <v>12635</v>
      </c>
      <c r="D734" s="133" t="str">
        <f t="shared" si="11"/>
        <v>effect add_modifier={modifier= resolution_commerce_buzzword_standardization days=-1}</v>
      </c>
      <c r="E734" s="134" t="s">
        <v>12636</v>
      </c>
      <c r="F734" s="134" t="s">
        <v>12637</v>
      </c>
    </row>
    <row r="735" ht="20" customHeight="1" spans="1:6">
      <c r="A735" s="130"/>
      <c r="B735" s="131">
        <v>15</v>
      </c>
      <c r="C735" s="132"/>
      <c r="D735" s="133" t="str">
        <f t="shared" si="11"/>
        <v>effect add_modifier={modifier=  days=-1}</v>
      </c>
      <c r="E735" s="152"/>
      <c r="F735" s="134"/>
    </row>
    <row r="736" ht="20" customHeight="1" spans="1:6">
      <c r="A736" s="130"/>
      <c r="B736" s="131">
        <v>16</v>
      </c>
      <c r="C736" s="132" t="s">
        <v>12638</v>
      </c>
      <c r="D736" s="133" t="str">
        <f t="shared" si="11"/>
        <v>effect add_modifier={modifier= resolution_commerce_leveraged_privateering days=-1}</v>
      </c>
      <c r="E736" s="134" t="s">
        <v>12639</v>
      </c>
      <c r="F736" s="134" t="s">
        <v>12640</v>
      </c>
    </row>
    <row r="737" ht="20" customHeight="1" spans="1:6">
      <c r="A737" s="130"/>
      <c r="B737" s="131">
        <v>17</v>
      </c>
      <c r="C737" s="132" t="s">
        <v>12641</v>
      </c>
      <c r="D737" s="133" t="str">
        <f t="shared" si="11"/>
        <v>effect add_modifier={modifier= resolution_commerce_underdeveloped_system_utilization days=-1}</v>
      </c>
      <c r="E737" s="134" t="s">
        <v>12642</v>
      </c>
      <c r="F737" s="134" t="s">
        <v>12643</v>
      </c>
    </row>
    <row r="738" ht="20" customHeight="1" spans="1:6">
      <c r="A738" s="130"/>
      <c r="B738" s="131">
        <v>18</v>
      </c>
      <c r="C738" s="132" t="s">
        <v>12644</v>
      </c>
      <c r="D738" s="133" t="str">
        <f t="shared" si="11"/>
        <v>effect add_modifier={modifier= resolution_commerce_holistic_asset_coordination days=-1}</v>
      </c>
      <c r="E738" s="134" t="s">
        <v>12645</v>
      </c>
      <c r="F738" s="134" t="s">
        <v>12646</v>
      </c>
    </row>
    <row r="739" ht="20" customHeight="1" spans="1:6">
      <c r="A739" s="130"/>
      <c r="B739" s="131">
        <v>19</v>
      </c>
      <c r="C739" s="132" t="s">
        <v>12647</v>
      </c>
      <c r="D739" s="133" t="str">
        <f t="shared" si="11"/>
        <v>effect add_modifier={modifier= resolution_commerce_profit_maximization_engines days=-1}</v>
      </c>
      <c r="E739" s="134" t="s">
        <v>12648</v>
      </c>
      <c r="F739" s="134" t="s">
        <v>12649</v>
      </c>
    </row>
    <row r="740" ht="20" customHeight="1" spans="1:6">
      <c r="A740" s="130"/>
      <c r="B740" s="131">
        <v>20</v>
      </c>
      <c r="C740" s="132" t="s">
        <v>12650</v>
      </c>
      <c r="D740" s="133" t="str">
        <f t="shared" si="11"/>
        <v>effect add_modifier={modifier= resolution_industry_regulatory_facilitation days=-1}</v>
      </c>
      <c r="E740" s="134" t="s">
        <v>12651</v>
      </c>
      <c r="F740" s="134" t="s">
        <v>12652</v>
      </c>
    </row>
    <row r="741" ht="20" customHeight="1" spans="1:6">
      <c r="A741" s="130"/>
      <c r="B741" s="131">
        <v>21</v>
      </c>
      <c r="C741" s="132" t="s">
        <v>12653</v>
      </c>
      <c r="D741" s="133" t="str">
        <f t="shared" si="11"/>
        <v>effect add_modifier={modifier= resolution_industry_collective_waste_management days=-1}</v>
      </c>
      <c r="E741" s="134" t="s">
        <v>12654</v>
      </c>
      <c r="F741" s="134" t="s">
        <v>12655</v>
      </c>
    </row>
    <row r="742" ht="20" customHeight="1" spans="1:6">
      <c r="A742" s="130"/>
      <c r="B742" s="131">
        <v>22</v>
      </c>
      <c r="C742" s="132" t="s">
        <v>12656</v>
      </c>
      <c r="D742" s="133" t="str">
        <f t="shared" si="11"/>
        <v>effect add_modifier={modifier= resolution_industry_building_a_better_tomorrow days=-1}</v>
      </c>
      <c r="E742" s="134" t="s">
        <v>12657</v>
      </c>
      <c r="F742" s="134" t="s">
        <v>12658</v>
      </c>
    </row>
    <row r="743" ht="40" customHeight="1" spans="1:6">
      <c r="A743" s="130"/>
      <c r="B743" s="131">
        <v>23</v>
      </c>
      <c r="C743" s="132" t="s">
        <v>12659</v>
      </c>
      <c r="D743" s="133" t="str">
        <f t="shared" si="11"/>
        <v>effect add_modifier={modifier= resolution_industry_environmental_ordinance_waivers days=-1}</v>
      </c>
      <c r="E743" s="134" t="s">
        <v>12660</v>
      </c>
      <c r="F743" s="134" t="s">
        <v>12661</v>
      </c>
    </row>
    <row r="744" ht="20" customHeight="1" spans="1:6">
      <c r="A744" s="130"/>
      <c r="B744" s="131">
        <v>24</v>
      </c>
      <c r="C744" s="132" t="s">
        <v>10220</v>
      </c>
      <c r="D744" s="133" t="str">
        <f t="shared" si="11"/>
        <v>effect add_modifier={modifier= resolution_industry_project_cornucopia days=-1}</v>
      </c>
      <c r="E744" s="134" t="s">
        <v>12662</v>
      </c>
      <c r="F744" s="134" t="s">
        <v>12663</v>
      </c>
    </row>
    <row r="745" ht="20" customHeight="1" spans="1:6">
      <c r="A745" s="130"/>
      <c r="B745" s="131">
        <v>25</v>
      </c>
      <c r="C745" s="132" t="s">
        <v>12664</v>
      </c>
      <c r="D745" s="133" t="str">
        <f t="shared" si="11"/>
        <v>effect add_modifier={modifier= resolution_greatergood_workers_rights days=-1}</v>
      </c>
      <c r="E745" s="134" t="s">
        <v>12665</v>
      </c>
      <c r="F745" s="134" t="s">
        <v>12666</v>
      </c>
    </row>
    <row r="746" ht="20" customHeight="1" spans="1:6">
      <c r="A746" s="130"/>
      <c r="B746" s="131">
        <v>26</v>
      </c>
      <c r="C746" s="132" t="s">
        <v>12667</v>
      </c>
      <c r="D746" s="133" t="str">
        <f t="shared" si="11"/>
        <v>effect add_modifier={modifier= resolution_greatergood_five_year_plans days=-1}</v>
      </c>
      <c r="E746" s="134" t="s">
        <v>12668</v>
      </c>
      <c r="F746" s="134" t="s">
        <v>12669</v>
      </c>
    </row>
    <row r="747" ht="40" customHeight="1" spans="1:6">
      <c r="A747" s="130"/>
      <c r="B747" s="131">
        <v>27</v>
      </c>
      <c r="C747" s="132" t="s">
        <v>12670</v>
      </c>
      <c r="D747" s="133" t="str">
        <f t="shared" si="11"/>
        <v>effect add_modifier={modifier= resolution_greatergood_greater_than_ourselves days=-1}</v>
      </c>
      <c r="E747" s="134" t="s">
        <v>12671</v>
      </c>
      <c r="F747" s="134" t="s">
        <v>12672</v>
      </c>
    </row>
    <row r="748" ht="20" customHeight="1" spans="1:6">
      <c r="A748" s="130"/>
      <c r="B748" s="131">
        <v>28</v>
      </c>
      <c r="C748" s="132" t="s">
        <v>12673</v>
      </c>
      <c r="D748" s="133" t="str">
        <f t="shared" si="11"/>
        <v>effect add_modifier={modifier= resolution_greatergood_balance_in_the_middle days=-1}</v>
      </c>
      <c r="E748" s="134" t="s">
        <v>12674</v>
      </c>
      <c r="F748" s="134" t="s">
        <v>12675</v>
      </c>
    </row>
    <row r="749" ht="20" customHeight="1" spans="1:6">
      <c r="A749" s="130"/>
      <c r="B749" s="131">
        <v>29</v>
      </c>
      <c r="C749" s="132" t="s">
        <v>12676</v>
      </c>
      <c r="D749" s="133" t="str">
        <f t="shared" si="11"/>
        <v>effect add_modifier={modifier= resolution_greatergood_universal_prosperity_mandate days=-1}</v>
      </c>
      <c r="E749" s="134" t="s">
        <v>12677</v>
      </c>
      <c r="F749" s="134" t="s">
        <v>12678</v>
      </c>
    </row>
    <row r="750" ht="20" customHeight="1" spans="1:6">
      <c r="A750" s="130"/>
      <c r="B750" s="131">
        <v>30</v>
      </c>
      <c r="C750" s="132" t="s">
        <v>12679</v>
      </c>
      <c r="D750" s="133" t="str">
        <f t="shared" si="11"/>
        <v>effect add_modifier={modifier= resolution_mutualdefense_the_readied_shield days=-1}</v>
      </c>
      <c r="E750" s="134" t="s">
        <v>12680</v>
      </c>
      <c r="F750" s="134" t="s">
        <v>12681</v>
      </c>
    </row>
    <row r="751" ht="20" customHeight="1" spans="1:6">
      <c r="A751" s="130"/>
      <c r="B751" s="131">
        <v>31</v>
      </c>
      <c r="C751" s="132" t="s">
        <v>12682</v>
      </c>
      <c r="D751" s="133" t="str">
        <f t="shared" si="11"/>
        <v>effect add_modifier={modifier= resolution_mutualdefense_naval_weight days=-1}</v>
      </c>
      <c r="E751" s="134" t="s">
        <v>12680</v>
      </c>
      <c r="F751" s="134" t="s">
        <v>12683</v>
      </c>
    </row>
    <row r="752" ht="20" customHeight="1" spans="1:6">
      <c r="A752" s="130"/>
      <c r="B752" s="131">
        <v>32</v>
      </c>
      <c r="C752" s="132" t="s">
        <v>12684</v>
      </c>
      <c r="D752" s="133" t="str">
        <f t="shared" si="11"/>
        <v>effect add_modifier={modifier= resolution_rulesofwar_guardian_angels days=-1}</v>
      </c>
      <c r="E752" s="134" t="s">
        <v>12685</v>
      </c>
      <c r="F752" s="134" t="s">
        <v>12686</v>
      </c>
    </row>
    <row r="753" ht="20" customHeight="1" spans="1:6">
      <c r="A753" s="130"/>
      <c r="B753" s="131">
        <v>33</v>
      </c>
      <c r="C753" s="132" t="s">
        <v>12687</v>
      </c>
      <c r="D753" s="133" t="str">
        <f t="shared" si="11"/>
        <v>effect add_modifier={modifier= resolution_rulesofwar_reverence_for_life days=-1}</v>
      </c>
      <c r="E753" s="134" t="s">
        <v>12688</v>
      </c>
      <c r="F753" s="134" t="s">
        <v>12689</v>
      </c>
    </row>
    <row r="754" ht="20" customHeight="1" spans="1:6">
      <c r="A754" s="130"/>
      <c r="B754" s="131">
        <v>34</v>
      </c>
      <c r="C754" s="132" t="s">
        <v>12690</v>
      </c>
      <c r="D754" s="133" t="str">
        <f t="shared" si="11"/>
        <v>effect add_modifier={modifier= resolution_rulesofwar_independent_tribunals days=-1}</v>
      </c>
      <c r="E754" s="134" t="s">
        <v>12691</v>
      </c>
      <c r="F754" s="134" t="s">
        <v>12692</v>
      </c>
    </row>
    <row r="755" ht="20" customHeight="1" spans="1:6">
      <c r="A755" s="130"/>
      <c r="B755" s="131">
        <v>35</v>
      </c>
      <c r="C755" s="132" t="s">
        <v>12693</v>
      </c>
      <c r="D755" s="133" t="str">
        <f t="shared" si="11"/>
        <v>effect add_modifier={modifier= resolution_rulesofwar_last_resort_doctrine days=-1}</v>
      </c>
      <c r="E755" s="134" t="s">
        <v>12694</v>
      </c>
      <c r="F755" s="134" t="s">
        <v>12695</v>
      </c>
    </row>
    <row r="756" ht="20" customHeight="1" spans="1:6">
      <c r="A756" s="130"/>
      <c r="B756" s="131">
        <v>36</v>
      </c>
      <c r="C756" s="132" t="s">
        <v>12696</v>
      </c>
      <c r="D756" s="133" t="str">
        <f t="shared" si="11"/>
        <v>effect add_modifier={modifier= resolution_rulesofwar_demobilization_initiative days=-1}</v>
      </c>
      <c r="E756" s="134" t="s">
        <v>12697</v>
      </c>
      <c r="F756" s="134" t="s">
        <v>12698</v>
      </c>
    </row>
    <row r="757" ht="20" customHeight="1" spans="1:6">
      <c r="A757" s="130"/>
      <c r="B757" s="131">
        <v>37</v>
      </c>
      <c r="C757" s="132" t="s">
        <v>12699</v>
      </c>
      <c r="D757" s="133" t="str">
        <f t="shared" si="11"/>
        <v>effect add_modifier={modifier= resolution_galacticstudies_cooperative_research_channels days=-1}</v>
      </c>
      <c r="E757" s="134" t="s">
        <v>12700</v>
      </c>
      <c r="F757" s="134" t="s">
        <v>12701</v>
      </c>
    </row>
    <row r="758" ht="20" customHeight="1" spans="1:6">
      <c r="A758" s="130"/>
      <c r="B758" s="131">
        <v>38</v>
      </c>
      <c r="C758" s="132" t="s">
        <v>12702</v>
      </c>
      <c r="D758" s="133" t="str">
        <f t="shared" si="11"/>
        <v>effect add_modifier={modifier= resolution_galacticstudies_astral_studies_network days=-1}</v>
      </c>
      <c r="E758" s="134" t="s">
        <v>12703</v>
      </c>
      <c r="F758" s="134" t="s">
        <v>12704</v>
      </c>
    </row>
    <row r="759" ht="20" customHeight="1" spans="1:6">
      <c r="A759" s="130"/>
      <c r="B759" s="131">
        <v>39</v>
      </c>
      <c r="C759" s="132" t="s">
        <v>12705</v>
      </c>
      <c r="D759" s="133" t="str">
        <f t="shared" si="11"/>
        <v>effect add_modifier={modifier= resolution_galacticstudies_advanced_xenostudies days=-1}</v>
      </c>
      <c r="E759" s="134" t="s">
        <v>12700</v>
      </c>
      <c r="F759" s="134" t="s">
        <v>12706</v>
      </c>
    </row>
    <row r="760" ht="40" customHeight="1" spans="1:6">
      <c r="A760" s="130"/>
      <c r="B760" s="131">
        <v>40</v>
      </c>
      <c r="C760" s="132" t="s">
        <v>12707</v>
      </c>
      <c r="D760" s="133" t="str">
        <f t="shared" si="11"/>
        <v>effect add_modifier={modifier= resolution_galacticstudies_ethical_guideline_refactoring days=-1}</v>
      </c>
      <c r="E760" s="134" t="s">
        <v>12708</v>
      </c>
      <c r="F760" s="134" t="s">
        <v>12709</v>
      </c>
    </row>
    <row r="761" ht="20" customHeight="1" spans="1:6">
      <c r="A761" s="130"/>
      <c r="B761" s="131">
        <v>41</v>
      </c>
      <c r="C761" s="132" t="s">
        <v>12710</v>
      </c>
      <c r="D761" s="133" t="str">
        <f t="shared" si="11"/>
        <v>effect add_modifier={modifier= resolution_galacticstudies_extradimensional_experimentation days=-1}</v>
      </c>
      <c r="E761" s="134" t="s">
        <v>12711</v>
      </c>
      <c r="F761" s="134" t="s">
        <v>12712</v>
      </c>
    </row>
    <row r="762" ht="20" customHeight="1" spans="1:6">
      <c r="A762" s="130"/>
      <c r="B762" s="131">
        <v>42</v>
      </c>
      <c r="C762" s="132" t="s">
        <v>12713</v>
      </c>
      <c r="D762" s="133" t="str">
        <f t="shared" si="11"/>
        <v>effect add_modifier={modifier= council_member days=-1}</v>
      </c>
      <c r="E762" s="134" t="s">
        <v>12714</v>
      </c>
      <c r="F762" s="134" t="s">
        <v>12715</v>
      </c>
    </row>
    <row r="763" ht="20" customHeight="1" spans="1:6">
      <c r="A763" s="130"/>
      <c r="B763" s="131">
        <v>43</v>
      </c>
      <c r="C763" s="132" t="s">
        <v>12716</v>
      </c>
      <c r="D763" s="133" t="str">
        <f t="shared" si="11"/>
        <v>effect add_modifier={modifier= left_galactic_community days=-1}</v>
      </c>
      <c r="E763" s="134" t="s">
        <v>12619</v>
      </c>
      <c r="F763" s="134" t="s">
        <v>12717</v>
      </c>
    </row>
    <row r="764" ht="20" customHeight="1" spans="1:6">
      <c r="A764" s="130"/>
      <c r="B764" s="131">
        <v>44</v>
      </c>
      <c r="C764" s="132" t="s">
        <v>12718</v>
      </c>
      <c r="D764" s="133" t="str">
        <f t="shared" si="11"/>
        <v>effect add_modifier={modifier= resolution_sanctions_tech days=-1}</v>
      </c>
      <c r="E764" s="134" t="s">
        <v>12719</v>
      </c>
      <c r="F764" s="134" t="s">
        <v>12720</v>
      </c>
    </row>
    <row r="765" ht="20" customHeight="1" spans="1:6">
      <c r="A765" s="130"/>
      <c r="B765" s="131">
        <v>45</v>
      </c>
      <c r="C765" s="132" t="s">
        <v>12721</v>
      </c>
      <c r="D765" s="133" t="str">
        <f t="shared" si="11"/>
        <v>effect add_modifier={modifier= resolution_sanctions_economic days=-1}</v>
      </c>
      <c r="E765" s="134" t="s">
        <v>12722</v>
      </c>
      <c r="F765" s="134" t="s">
        <v>12723</v>
      </c>
    </row>
    <row r="766" ht="20" customHeight="1" spans="1:6">
      <c r="A766" s="130"/>
      <c r="B766" s="131">
        <v>46</v>
      </c>
      <c r="C766" s="132" t="s">
        <v>12724</v>
      </c>
      <c r="D766" s="133" t="str">
        <f t="shared" si="11"/>
        <v>effect add_modifier={modifier= resolution_sanctions_military days=-1}</v>
      </c>
      <c r="E766" s="134" t="s">
        <v>12725</v>
      </c>
      <c r="F766" s="134" t="s">
        <v>12726</v>
      </c>
    </row>
    <row r="767" ht="20" customHeight="1" spans="1:6">
      <c r="A767" s="130"/>
      <c r="B767" s="131">
        <v>47</v>
      </c>
      <c r="C767" s="132" t="s">
        <v>12727</v>
      </c>
      <c r="D767" s="133" t="str">
        <f t="shared" si="11"/>
        <v>effect add_modifier={modifier= resolution_sanctions_administrative days=-1}</v>
      </c>
      <c r="E767" s="134" t="s">
        <v>12728</v>
      </c>
      <c r="F767" s="134" t="s">
        <v>12729</v>
      </c>
    </row>
    <row r="768" ht="20" customHeight="1" spans="1:6">
      <c r="A768" s="130"/>
      <c r="B768" s="131">
        <v>48</v>
      </c>
      <c r="C768" s="132" t="s">
        <v>12730</v>
      </c>
      <c r="D768" s="133" t="str">
        <f t="shared" si="11"/>
        <v>effect add_modifier={modifier= resolution_divinity_comfort_the_fallen days=-1}</v>
      </c>
      <c r="E768" s="134" t="s">
        <v>12731</v>
      </c>
      <c r="F768" s="134" t="s">
        <v>12732</v>
      </c>
    </row>
    <row r="769" ht="40" customHeight="1" spans="1:6">
      <c r="A769" s="130"/>
      <c r="B769" s="131">
        <v>49</v>
      </c>
      <c r="C769" s="132" t="s">
        <v>12733</v>
      </c>
      <c r="D769" s="133" t="str">
        <f t="shared" si="11"/>
        <v>effect add_modifier={modifier= resolution_divinity_tithe_on_the_soulless days=-1}</v>
      </c>
      <c r="E769" s="134" t="s">
        <v>12734</v>
      </c>
      <c r="F769" s="134" t="s">
        <v>12735</v>
      </c>
    </row>
    <row r="770" ht="20" customHeight="1" spans="1:6">
      <c r="A770" s="130"/>
      <c r="B770" s="131">
        <v>50</v>
      </c>
      <c r="C770" s="132" t="s">
        <v>12736</v>
      </c>
      <c r="D770" s="133" t="str">
        <f t="shared" si="11"/>
        <v>effect add_modifier={modifier= resolution_divinity_right_to_work days=-1}</v>
      </c>
      <c r="E770" s="134" t="s">
        <v>12737</v>
      </c>
      <c r="F770" s="134" t="s">
        <v>12738</v>
      </c>
    </row>
    <row r="771" ht="40" customHeight="1" spans="1:6">
      <c r="A771" s="130"/>
      <c r="B771" s="131">
        <v>51</v>
      </c>
      <c r="C771" s="132" t="s">
        <v>12739</v>
      </c>
      <c r="D771" s="133" t="str">
        <f t="shared" si="11"/>
        <v>effect add_modifier={modifier= resolution_divinity_silence_the_soulless days=-1}</v>
      </c>
      <c r="E771" s="134" t="s">
        <v>12740</v>
      </c>
      <c r="F771" s="134" t="s">
        <v>12741</v>
      </c>
    </row>
    <row r="772" ht="20" customHeight="1" spans="1:6">
      <c r="A772" s="130"/>
      <c r="B772" s="131">
        <v>52</v>
      </c>
      <c r="C772" s="132" t="s">
        <v>12739</v>
      </c>
      <c r="D772" s="133" t="str">
        <f t="shared" si="11"/>
        <v>effect add_modifier={modifier= resolution_divinity_silence_the_soulless_synthetic_empire_effect days=-1}</v>
      </c>
      <c r="E772" s="134" t="s">
        <v>12619</v>
      </c>
      <c r="F772" s="134" t="s">
        <v>12742</v>
      </c>
    </row>
    <row r="773" ht="40" customHeight="1" spans="1:6">
      <c r="A773" s="130"/>
      <c r="B773" s="131">
        <v>53</v>
      </c>
      <c r="C773" s="132" t="s">
        <v>12743</v>
      </c>
      <c r="D773" s="133" t="str">
        <f t="shared" si="11"/>
        <v>effect add_modifier={modifier= resolution_divinity_a_defined_purpose days=-1}</v>
      </c>
      <c r="E773" s="134" t="s">
        <v>12744</v>
      </c>
      <c r="F773" s="134" t="s">
        <v>12745</v>
      </c>
    </row>
    <row r="774" ht="40" customHeight="1" spans="1:6">
      <c r="A774" s="130"/>
      <c r="B774" s="131">
        <v>54</v>
      </c>
      <c r="C774" s="132" t="s">
        <v>12746</v>
      </c>
      <c r="D774" s="133" t="str">
        <f t="shared" si="11"/>
        <v>effect add_modifier={modifier= resolution_custodian_united_front days=-1}</v>
      </c>
      <c r="E774" s="134" t="s">
        <v>12747</v>
      </c>
      <c r="F774" s="134" t="s">
        <v>12748</v>
      </c>
    </row>
    <row r="775" ht="20" customHeight="1" spans="1:6">
      <c r="A775" s="130"/>
      <c r="B775" s="131">
        <v>55</v>
      </c>
      <c r="C775" s="132" t="s">
        <v>12749</v>
      </c>
      <c r="D775" s="133" t="str">
        <f t="shared" si="11"/>
        <v>effect add_modifier={modifier= resolution_custodian_galactic_mobilization days=-1}</v>
      </c>
      <c r="E775" s="134" t="s">
        <v>12750</v>
      </c>
      <c r="F775" s="134" t="s">
        <v>12751</v>
      </c>
    </row>
    <row r="776" ht="20" customHeight="1" spans="1:6">
      <c r="A776" s="130"/>
      <c r="B776" s="131">
        <v>56</v>
      </c>
      <c r="C776" s="132" t="s">
        <v>12749</v>
      </c>
      <c r="D776" s="133" t="str">
        <f t="shared" si="11"/>
        <v>effect add_modifier={modifier= resolution_custodian_galactic_mobilization_gestalt days=-1}</v>
      </c>
      <c r="E776" s="134" t="s">
        <v>12752</v>
      </c>
      <c r="F776" s="134" t="s">
        <v>12753</v>
      </c>
    </row>
    <row r="777" ht="20" customHeight="1" spans="1:6">
      <c r="A777" s="130"/>
      <c r="B777" s="131">
        <v>57</v>
      </c>
      <c r="C777" s="132" t="s">
        <v>12754</v>
      </c>
      <c r="D777" s="133" t="str">
        <f t="shared" si="11"/>
        <v>effect add_modifier={modifier= resolution_custodian_galactic_standard days=-1}</v>
      </c>
      <c r="E777" s="134" t="s">
        <v>12755</v>
      </c>
      <c r="F777" s="134" t="s">
        <v>12756</v>
      </c>
    </row>
    <row r="778" ht="20" customHeight="1" spans="1:6">
      <c r="A778" s="130"/>
      <c r="B778" s="131">
        <v>58</v>
      </c>
      <c r="C778" s="132" t="s">
        <v>12757</v>
      </c>
      <c r="D778" s="133" t="str">
        <f t="shared" ref="D778:D841" si="12">_xlfn.CONCAT($C$3," ",F778," ","days=",$E$3,"}")</f>
        <v>effect add_modifier={modifier= resolution_custodian_anti_piracy days=-1}</v>
      </c>
      <c r="E778" s="134" t="s">
        <v>12758</v>
      </c>
      <c r="F778" s="134" t="s">
        <v>12759</v>
      </c>
    </row>
    <row r="779" ht="20" customHeight="1" spans="1:6">
      <c r="A779" s="130"/>
      <c r="B779" s="131">
        <v>59</v>
      </c>
      <c r="C779" s="132" t="s">
        <v>12760</v>
      </c>
      <c r="D779" s="133" t="str">
        <f t="shared" si="12"/>
        <v>effect add_modifier={modifier= resolution_custodian_gto days=-1}</v>
      </c>
      <c r="E779" s="134" t="s">
        <v>12761</v>
      </c>
      <c r="F779" s="134" t="s">
        <v>12762</v>
      </c>
    </row>
    <row r="780" ht="20" customHeight="1" spans="1:6">
      <c r="A780" s="130"/>
      <c r="B780" s="131">
        <v>60</v>
      </c>
      <c r="C780" s="132" t="s">
        <v>12763</v>
      </c>
      <c r="D780" s="133" t="str">
        <f t="shared" si="12"/>
        <v>effect add_modifier={modifier= resolution_custodian_ina days=-1}</v>
      </c>
      <c r="E780" s="134" t="s">
        <v>12764</v>
      </c>
      <c r="F780" s="134" t="s">
        <v>12765</v>
      </c>
    </row>
    <row r="781" ht="20" customHeight="1" spans="1:6">
      <c r="A781" s="130"/>
      <c r="B781" s="131">
        <v>61</v>
      </c>
      <c r="C781" s="132" t="s">
        <v>12766</v>
      </c>
      <c r="D781" s="133" t="str">
        <f t="shared" si="12"/>
        <v>effect add_modifier={modifier= resolution_custodian_gdf days=-1}</v>
      </c>
      <c r="E781" s="134" t="s">
        <v>12767</v>
      </c>
      <c r="F781" s="134" t="s">
        <v>12768</v>
      </c>
    </row>
    <row r="782" ht="20" customHeight="1" spans="1:6">
      <c r="A782" s="130"/>
      <c r="B782" s="131">
        <v>62</v>
      </c>
      <c r="C782" s="132" t="s">
        <v>12766</v>
      </c>
      <c r="D782" s="133" t="str">
        <f t="shared" si="12"/>
        <v>effect add_modifier={modifier= resolution_custodian_gdf_2 days=-1}</v>
      </c>
      <c r="E782" s="134" t="s">
        <v>12769</v>
      </c>
      <c r="F782" s="134" t="s">
        <v>12770</v>
      </c>
    </row>
    <row r="783" ht="20" customHeight="1" spans="1:6">
      <c r="A783" s="130"/>
      <c r="B783" s="131">
        <v>63</v>
      </c>
      <c r="C783" s="132" t="s">
        <v>12771</v>
      </c>
      <c r="D783" s="133" t="str">
        <f t="shared" si="12"/>
        <v>effect add_modifier={modifier= resolution_custodian_galpol days=-1}</v>
      </c>
      <c r="E783" s="134" t="s">
        <v>12772</v>
      </c>
      <c r="F783" s="134" t="s">
        <v>12773</v>
      </c>
    </row>
    <row r="784" ht="20" customHeight="1" spans="1:6">
      <c r="A784" s="130"/>
      <c r="B784" s="131">
        <v>64</v>
      </c>
      <c r="C784" s="132" t="s">
        <v>12774</v>
      </c>
      <c r="D784" s="133" t="str">
        <f t="shared" si="12"/>
        <v>effect add_modifier={modifier= resolution_emperor_isd days=-1}</v>
      </c>
      <c r="E784" s="134" t="s">
        <v>12775</v>
      </c>
      <c r="F784" s="134" t="s">
        <v>12776</v>
      </c>
    </row>
    <row r="785" ht="20" customHeight="1" spans="1:6">
      <c r="A785" s="130"/>
      <c r="B785" s="131">
        <v>65</v>
      </c>
      <c r="C785" s="132" t="s">
        <v>12777</v>
      </c>
      <c r="D785" s="133" t="str">
        <f t="shared" si="12"/>
        <v>effect add_modifier={modifier= imperial_charter days=-1}</v>
      </c>
      <c r="E785" s="134" t="s">
        <v>12778</v>
      </c>
      <c r="F785" s="134" t="s">
        <v>12779</v>
      </c>
    </row>
    <row r="786" ht="20" customHeight="1" spans="1:6">
      <c r="A786" s="130"/>
      <c r="B786" s="131">
        <v>66</v>
      </c>
      <c r="C786" s="132" t="s">
        <v>12780</v>
      </c>
      <c r="D786" s="133" t="str">
        <f t="shared" si="12"/>
        <v>effect add_modifier={modifier= former_loyalist days=-1}</v>
      </c>
      <c r="E786" s="134" t="s">
        <v>12781</v>
      </c>
      <c r="F786" s="134" t="s">
        <v>12782</v>
      </c>
    </row>
    <row r="787" ht="20" customHeight="1" spans="1:6">
      <c r="A787" s="130"/>
      <c r="B787" s="131">
        <v>67</v>
      </c>
      <c r="C787" s="132" t="s">
        <v>12783</v>
      </c>
      <c r="D787" s="133" t="str">
        <f t="shared" si="12"/>
        <v>effect add_modifier={modifier= former_rebel days=-1}</v>
      </c>
      <c r="E787" s="134" t="s">
        <v>12781</v>
      </c>
      <c r="F787" s="134" t="s">
        <v>12784</v>
      </c>
    </row>
    <row r="788" ht="20" customHeight="1" spans="1:6">
      <c r="A788" s="130"/>
      <c r="B788" s="131">
        <v>68</v>
      </c>
      <c r="C788" s="132" t="s">
        <v>12785</v>
      </c>
      <c r="D788" s="133" t="str">
        <f t="shared" si="12"/>
        <v>effect add_modifier={modifier= former_emperor days=-1}</v>
      </c>
      <c r="E788" s="134" t="s">
        <v>12786</v>
      </c>
      <c r="F788" s="134" t="s">
        <v>12787</v>
      </c>
    </row>
    <row r="789" ht="20" customHeight="1" spans="1:6">
      <c r="A789" s="130"/>
      <c r="B789" s="131">
        <v>69</v>
      </c>
      <c r="C789" s="132" t="s">
        <v>12788</v>
      </c>
      <c r="D789" s="133" t="str">
        <f t="shared" si="12"/>
        <v>effect add_modifier={modifier= crisis_dark_matter_cap days=-1}</v>
      </c>
      <c r="E789" s="134" t="s">
        <v>12789</v>
      </c>
      <c r="F789" s="134" t="s">
        <v>12790</v>
      </c>
    </row>
    <row r="790" ht="20" customHeight="1" spans="1:6">
      <c r="A790" s="130"/>
      <c r="B790" s="131">
        <v>70</v>
      </c>
      <c r="C790" s="132" t="s">
        <v>4842</v>
      </c>
      <c r="D790" s="133" t="str">
        <f t="shared" si="12"/>
        <v>effect add_modifier={modifier= imp_concession_ports_1 days=-1}</v>
      </c>
      <c r="E790" s="134" t="s">
        <v>12791</v>
      </c>
      <c r="F790" s="134" t="s">
        <v>12792</v>
      </c>
    </row>
    <row r="791" ht="20" customHeight="1" spans="1:6">
      <c r="A791" s="130"/>
      <c r="B791" s="131">
        <v>71</v>
      </c>
      <c r="C791" s="132" t="s">
        <v>4842</v>
      </c>
      <c r="D791" s="133" t="str">
        <f t="shared" si="12"/>
        <v>effect add_modifier={modifier= imp_concession_ports_2 days=-1}</v>
      </c>
      <c r="E791" s="134" t="s">
        <v>12793</v>
      </c>
      <c r="F791" s="134" t="s">
        <v>12794</v>
      </c>
    </row>
    <row r="792" ht="20" customHeight="1" spans="1:6">
      <c r="A792" s="130"/>
      <c r="B792" s="131">
        <v>72</v>
      </c>
      <c r="C792" s="132" t="s">
        <v>4842</v>
      </c>
      <c r="D792" s="133" t="str">
        <f t="shared" si="12"/>
        <v>effect add_modifier={modifier= imp_concession_ports_3 days=-1}</v>
      </c>
      <c r="E792" s="134" t="s">
        <v>12795</v>
      </c>
      <c r="F792" s="134" t="s">
        <v>12796</v>
      </c>
    </row>
    <row r="793" ht="20" customHeight="1" spans="1:6">
      <c r="A793" s="130"/>
      <c r="B793" s="131">
        <v>73</v>
      </c>
      <c r="C793" s="132" t="s">
        <v>4842</v>
      </c>
      <c r="D793" s="133" t="str">
        <f t="shared" si="12"/>
        <v>effect add_modifier={modifier= imp_concession_ports_4 days=-1}</v>
      </c>
      <c r="E793" s="134" t="s">
        <v>12797</v>
      </c>
      <c r="F793" s="134" t="s">
        <v>12798</v>
      </c>
    </row>
    <row r="794" ht="20" customHeight="1" spans="1:6">
      <c r="A794" s="130"/>
      <c r="B794" s="131">
        <v>74</v>
      </c>
      <c r="C794" s="132" t="s">
        <v>4842</v>
      </c>
      <c r="D794" s="133" t="str">
        <f t="shared" si="12"/>
        <v>effect add_modifier={modifier= imp_concession_ports_5 days=-1}</v>
      </c>
      <c r="E794" s="134" t="s">
        <v>12799</v>
      </c>
      <c r="F794" s="134" t="s">
        <v>12800</v>
      </c>
    </row>
    <row r="795" ht="20" customHeight="1" spans="1:6">
      <c r="A795" s="130"/>
      <c r="B795" s="131">
        <v>75</v>
      </c>
      <c r="C795" s="132" t="s">
        <v>4842</v>
      </c>
      <c r="D795" s="133" t="str">
        <f t="shared" si="12"/>
        <v>effect add_modifier={modifier= imp_concession_ports_6 days=-1}</v>
      </c>
      <c r="E795" s="134" t="s">
        <v>12801</v>
      </c>
      <c r="F795" s="134" t="s">
        <v>12802</v>
      </c>
    </row>
    <row r="796" ht="20" customHeight="1" spans="1:6">
      <c r="A796" s="130"/>
      <c r="B796" s="131">
        <v>76</v>
      </c>
      <c r="C796" s="132" t="s">
        <v>4842</v>
      </c>
      <c r="D796" s="133" t="str">
        <f t="shared" si="12"/>
        <v>effect add_modifier={modifier= imp_concession_ports_7 days=-1}</v>
      </c>
      <c r="E796" s="134" t="s">
        <v>12803</v>
      </c>
      <c r="F796" s="134" t="s">
        <v>12804</v>
      </c>
    </row>
    <row r="797" ht="20" customHeight="1" spans="1:6">
      <c r="A797" s="130"/>
      <c r="B797" s="131">
        <v>77</v>
      </c>
      <c r="C797" s="132" t="s">
        <v>4842</v>
      </c>
      <c r="D797" s="133" t="str">
        <f t="shared" si="12"/>
        <v>effect add_modifier={modifier= imp_concession_ports_8 days=-1}</v>
      </c>
      <c r="E797" s="134" t="s">
        <v>12805</v>
      </c>
      <c r="F797" s="134" t="s">
        <v>12806</v>
      </c>
    </row>
    <row r="798" ht="20" customHeight="1" spans="1:6">
      <c r="A798" s="130"/>
      <c r="B798" s="131">
        <v>78</v>
      </c>
      <c r="C798" s="132" t="s">
        <v>4842</v>
      </c>
      <c r="D798" s="133" t="str">
        <f t="shared" si="12"/>
        <v>effect add_modifier={modifier= imp_concession_ports_9 days=-1}</v>
      </c>
      <c r="E798" s="134" t="s">
        <v>12807</v>
      </c>
      <c r="F798" s="134" t="s">
        <v>12808</v>
      </c>
    </row>
    <row r="799" ht="20" customHeight="1" spans="1:6">
      <c r="A799" s="130"/>
      <c r="B799" s="131">
        <v>79</v>
      </c>
      <c r="C799" s="132" t="s">
        <v>4842</v>
      </c>
      <c r="D799" s="133" t="str">
        <f t="shared" si="12"/>
        <v>effect add_modifier={modifier= imp_concession_ports_10 days=-1}</v>
      </c>
      <c r="E799" s="134" t="s">
        <v>12809</v>
      </c>
      <c r="F799" s="134" t="s">
        <v>12810</v>
      </c>
    </row>
    <row r="800" ht="20" customHeight="1" spans="1:6">
      <c r="A800" s="130"/>
      <c r="B800" s="131">
        <v>80</v>
      </c>
      <c r="C800" s="132" t="s">
        <v>4357</v>
      </c>
      <c r="D800" s="133" t="str">
        <f t="shared" si="12"/>
        <v>effect add_modifier={modifier= galactic_emperor days=-1}</v>
      </c>
      <c r="E800" s="134" t="s">
        <v>12811</v>
      </c>
      <c r="F800" s="134" t="s">
        <v>12812</v>
      </c>
    </row>
    <row r="801" ht="20" customHeight="1" spans="1:6">
      <c r="A801" s="130"/>
      <c r="B801" s="131">
        <v>81</v>
      </c>
      <c r="C801" s="132" t="s">
        <v>12813</v>
      </c>
      <c r="D801" s="133" t="str">
        <f t="shared" si="12"/>
        <v>effect add_modifier={modifier= galactic_custodian days=-1}</v>
      </c>
      <c r="E801" s="134" t="s">
        <v>12811</v>
      </c>
      <c r="F801" s="134" t="s">
        <v>12814</v>
      </c>
    </row>
    <row r="802" ht="20" customHeight="1" spans="1:6">
      <c r="A802" s="130"/>
      <c r="B802" s="131">
        <v>82</v>
      </c>
      <c r="C802" s="132" t="s">
        <v>12813</v>
      </c>
      <c r="D802" s="133" t="str">
        <f t="shared" si="12"/>
        <v>effect add_modifier={modifier= gal_custodian days=-1}</v>
      </c>
      <c r="E802" s="134" t="s">
        <v>12815</v>
      </c>
      <c r="F802" s="134" t="s">
        <v>12816</v>
      </c>
    </row>
    <row r="803" ht="20" customHeight="1" spans="1:6">
      <c r="A803" s="130"/>
      <c r="B803" s="131">
        <v>83</v>
      </c>
      <c r="C803" s="132" t="s">
        <v>12766</v>
      </c>
      <c r="D803" s="133" t="str">
        <f t="shared" si="12"/>
        <v>effect add_modifier={modifier= gdf_naval_cap days=-1}</v>
      </c>
      <c r="E803" s="134" t="s">
        <v>12817</v>
      </c>
      <c r="F803" s="134" t="s">
        <v>12818</v>
      </c>
    </row>
    <row r="804" ht="20" customHeight="1" spans="1:6">
      <c r="A804" s="130"/>
      <c r="B804" s="131">
        <v>84</v>
      </c>
      <c r="C804" s="132" t="s">
        <v>12766</v>
      </c>
      <c r="D804" s="133" t="str">
        <f t="shared" si="12"/>
        <v>effect add_modifier={modifier= gdf_naval_cap_2 days=-1}</v>
      </c>
      <c r="E804" s="134" t="s">
        <v>12819</v>
      </c>
      <c r="F804" s="134" t="s">
        <v>12820</v>
      </c>
    </row>
    <row r="805" ht="20" customHeight="1" spans="1:6">
      <c r="A805" s="130"/>
      <c r="B805" s="131">
        <v>85</v>
      </c>
      <c r="C805" s="132" t="s">
        <v>12774</v>
      </c>
      <c r="D805" s="133" t="str">
        <f t="shared" si="12"/>
        <v>effect add_modifier={modifier= imperial_security_directorate days=-1}</v>
      </c>
      <c r="E805" s="134" t="s">
        <v>12821</v>
      </c>
      <c r="F805" s="134" t="s">
        <v>12822</v>
      </c>
    </row>
    <row r="806" ht="20" customHeight="1" spans="1:6">
      <c r="A806" s="130"/>
      <c r="B806" s="131">
        <v>86</v>
      </c>
      <c r="C806" s="132" t="s">
        <v>12823</v>
      </c>
      <c r="D806" s="133" t="str">
        <f t="shared" si="12"/>
        <v>effect add_modifier={modifier= resolution_defenseprivatization_defense_contracts days=-1}</v>
      </c>
      <c r="E806" s="134" t="s">
        <v>12824</v>
      </c>
      <c r="F806" s="134" t="s">
        <v>12825</v>
      </c>
    </row>
    <row r="807" ht="20" customHeight="1" spans="1:6">
      <c r="A807" s="130"/>
      <c r="B807" s="131">
        <v>87</v>
      </c>
      <c r="C807" s="132" t="s">
        <v>12826</v>
      </c>
      <c r="D807" s="133" t="str">
        <f t="shared" si="12"/>
        <v>effect add_modifier={modifier= resolution_defenseprivatization_defense_contracts_merc_naval_cap days=-1}</v>
      </c>
      <c r="E807" s="134" t="s">
        <v>11408</v>
      </c>
      <c r="F807" s="134" t="s">
        <v>12827</v>
      </c>
    </row>
    <row r="808" ht="20" customHeight="1" spans="1:6">
      <c r="A808" s="130"/>
      <c r="B808" s="131">
        <v>88</v>
      </c>
      <c r="C808" s="132" t="s">
        <v>12828</v>
      </c>
      <c r="D808" s="133" t="str">
        <f t="shared" si="12"/>
        <v>effect add_modifier={modifier= resolution_defenseprivatization_private_support_troops days=-1}</v>
      </c>
      <c r="E808" s="134" t="s">
        <v>12829</v>
      </c>
      <c r="F808" s="134" t="s">
        <v>12830</v>
      </c>
    </row>
    <row r="809" ht="20" customHeight="1" spans="1:6">
      <c r="A809" s="130"/>
      <c r="B809" s="131">
        <v>89</v>
      </c>
      <c r="C809" s="132" t="s">
        <v>12826</v>
      </c>
      <c r="D809" s="133" t="str">
        <f t="shared" si="12"/>
        <v>effect add_modifier={modifier= resolution_defenseprivatization_private_support_troops_merc_naval_cap days=-1}</v>
      </c>
      <c r="E809" s="134" t="s">
        <v>11408</v>
      </c>
      <c r="F809" s="134" t="s">
        <v>12831</v>
      </c>
    </row>
    <row r="810" ht="20" customHeight="1" spans="1:6">
      <c r="A810" s="130"/>
      <c r="B810" s="131">
        <v>90</v>
      </c>
      <c r="C810" s="132" t="s">
        <v>12832</v>
      </c>
      <c r="D810" s="133" t="str">
        <f t="shared" si="12"/>
        <v>effect add_modifier={modifier= resolution_defenseprivatization_condottieri days=-1}</v>
      </c>
      <c r="E810" s="134" t="s">
        <v>12829</v>
      </c>
      <c r="F810" s="134" t="s">
        <v>12833</v>
      </c>
    </row>
    <row r="811" ht="20" customHeight="1" spans="1:6">
      <c r="A811" s="130"/>
      <c r="B811" s="131">
        <v>91</v>
      </c>
      <c r="C811" s="132" t="s">
        <v>12826</v>
      </c>
      <c r="D811" s="133" t="str">
        <f t="shared" si="12"/>
        <v>effect add_modifier={modifier= resolution_defenseprivatization_condottieri_merc_naval_cap days=-1}</v>
      </c>
      <c r="E811" s="134" t="s">
        <v>11408</v>
      </c>
      <c r="F811" s="134" t="s">
        <v>12834</v>
      </c>
    </row>
    <row r="812" ht="20" customHeight="1" spans="1:6">
      <c r="A812" s="130"/>
      <c r="B812" s="131">
        <v>92</v>
      </c>
      <c r="C812" s="132" t="s">
        <v>12835</v>
      </c>
      <c r="D812" s="133" t="str">
        <f t="shared" si="12"/>
        <v>effect add_modifier={modifier= resolution_defenseprivatization_security_business days=-1}</v>
      </c>
      <c r="E812" s="134" t="s">
        <v>12836</v>
      </c>
      <c r="F812" s="134" t="s">
        <v>12837</v>
      </c>
    </row>
    <row r="813" ht="20" customHeight="1" spans="1:6">
      <c r="A813" s="130"/>
      <c r="B813" s="131">
        <v>93</v>
      </c>
      <c r="C813" s="132" t="s">
        <v>12826</v>
      </c>
      <c r="D813" s="133" t="str">
        <f t="shared" si="12"/>
        <v>effect add_modifier={modifier= resolution_defenseprivatization_security_business_merc_naval_cap days=-1}</v>
      </c>
      <c r="E813" s="134" t="s">
        <v>11408</v>
      </c>
      <c r="F813" s="134" t="s">
        <v>12838</v>
      </c>
    </row>
    <row r="814" ht="20" customHeight="1" spans="1:6">
      <c r="A814" s="130"/>
      <c r="B814" s="131">
        <v>94</v>
      </c>
      <c r="C814" s="132" t="s">
        <v>12835</v>
      </c>
      <c r="D814" s="133" t="str">
        <f t="shared" si="12"/>
        <v>effect add_modifier={modifier= resolution_defenseprivatization_security_business_merc_hired days=-1}</v>
      </c>
      <c r="E814" s="134" t="s">
        <v>12839</v>
      </c>
      <c r="F814" s="134" t="s">
        <v>12840</v>
      </c>
    </row>
    <row r="815" ht="20" customHeight="1" spans="1:6">
      <c r="A815" s="130"/>
      <c r="B815" s="131">
        <v>95</v>
      </c>
      <c r="C815" s="132" t="s">
        <v>12841</v>
      </c>
      <c r="D815" s="133" t="str">
        <f t="shared" si="12"/>
        <v>effect add_modifier={modifier= resolution_defenseprivatization_corporate_warlords days=-1}</v>
      </c>
      <c r="E815" s="134" t="s">
        <v>12842</v>
      </c>
      <c r="F815" s="134" t="s">
        <v>12843</v>
      </c>
    </row>
    <row r="816" ht="20" customHeight="1" spans="1:6">
      <c r="A816" s="130"/>
      <c r="B816" s="131">
        <v>96</v>
      </c>
      <c r="C816" s="132" t="s">
        <v>12826</v>
      </c>
      <c r="D816" s="133" t="str">
        <f t="shared" si="12"/>
        <v>effect add_modifier={modifier= resolution_defenseprivatization_corporate_warlords_merc_naval_cap days=-1}</v>
      </c>
      <c r="E816" s="134" t="s">
        <v>11408</v>
      </c>
      <c r="F816" s="134" t="s">
        <v>12844</v>
      </c>
    </row>
    <row r="817" ht="20" customHeight="1" spans="1:6">
      <c r="A817" s="130"/>
      <c r="B817" s="131">
        <v>97</v>
      </c>
      <c r="C817" s="132" t="s">
        <v>12841</v>
      </c>
      <c r="D817" s="133" t="str">
        <f t="shared" si="12"/>
        <v>effect add_modifier={modifier= resolution_defenseprivatization_corporate_warlords_merc_hired days=-1}</v>
      </c>
      <c r="E817" s="134" t="s">
        <v>12839</v>
      </c>
      <c r="F817" s="134" t="s">
        <v>12845</v>
      </c>
    </row>
    <row r="818" ht="20" customHeight="1" spans="1:6">
      <c r="A818" s="130"/>
      <c r="B818" s="131">
        <v>98</v>
      </c>
      <c r="C818" s="132" t="s">
        <v>12846</v>
      </c>
      <c r="D818" s="133" t="str">
        <f t="shared" si="12"/>
        <v>effect add_modifier={modifier= resolution_intergalacticdirective_regulated_growth days=-1}</v>
      </c>
      <c r="E818" s="134" t="s">
        <v>12847</v>
      </c>
      <c r="F818" s="134" t="s">
        <v>12848</v>
      </c>
    </row>
    <row r="819" ht="20" customHeight="1" spans="1:6">
      <c r="A819" s="130"/>
      <c r="B819" s="131">
        <v>99</v>
      </c>
      <c r="C819" s="132" t="s">
        <v>12849</v>
      </c>
      <c r="D819" s="133" t="str">
        <f t="shared" si="12"/>
        <v>effect add_modifier={modifier= resolution_intergalacticdirective_ensured_sovereignty days=-1}</v>
      </c>
      <c r="E819" s="134" t="s">
        <v>12850</v>
      </c>
      <c r="F819" s="134" t="s">
        <v>12851</v>
      </c>
    </row>
    <row r="820" ht="20" customHeight="1" spans="1:6">
      <c r="A820" s="130"/>
      <c r="B820" s="131">
        <v>100</v>
      </c>
      <c r="C820" s="132" t="s">
        <v>12852</v>
      </c>
      <c r="D820" s="133" t="str">
        <f t="shared" si="12"/>
        <v>effect add_modifier={modifier= resolution_intergalacticdirective_a_voice_for_all days=-1}</v>
      </c>
      <c r="E820" s="134" t="s">
        <v>12853</v>
      </c>
      <c r="F820" s="134" t="s">
        <v>12854</v>
      </c>
    </row>
    <row r="821" ht="20" customHeight="1" spans="1:6">
      <c r="A821" s="130"/>
      <c r="B821" s="131">
        <v>101</v>
      </c>
      <c r="C821" s="132" t="s">
        <v>12855</v>
      </c>
      <c r="D821" s="133" t="str">
        <f t="shared" si="12"/>
        <v>effect add_modifier={modifier= resolution_bureaucraticsurveillance_administrative_insight days=-1}</v>
      </c>
      <c r="E821" s="134" t="s">
        <v>12312</v>
      </c>
      <c r="F821" s="134" t="s">
        <v>12856</v>
      </c>
    </row>
    <row r="822" ht="20" customHeight="1" spans="1:6">
      <c r="A822" s="130"/>
      <c r="B822" s="131">
        <v>102</v>
      </c>
      <c r="C822" s="132" t="s">
        <v>12857</v>
      </c>
      <c r="D822" s="133" t="str">
        <f t="shared" si="12"/>
        <v>effect add_modifier={modifier= resolution_bureaucraticsurveillance_borderless_authority days=-1}</v>
      </c>
      <c r="E822" s="134" t="s">
        <v>12858</v>
      </c>
      <c r="F822" s="134" t="s">
        <v>12859</v>
      </c>
    </row>
    <row r="823" ht="20" customHeight="1" spans="1:6">
      <c r="A823" s="130"/>
      <c r="B823" s="131">
        <v>103</v>
      </c>
      <c r="C823" s="132" t="s">
        <v>12860</v>
      </c>
      <c r="D823" s="133" t="str">
        <f t="shared" si="12"/>
        <v>effect add_modifier={modifier= resolution_bureaucraticsurveillance_personal_oversight days=-1}</v>
      </c>
      <c r="E823" s="134" t="s">
        <v>12861</v>
      </c>
      <c r="F823" s="134" t="s">
        <v>12862</v>
      </c>
    </row>
    <row r="824" ht="20" customHeight="1" spans="1:6">
      <c r="A824" s="130"/>
      <c r="B824" s="131">
        <v>104</v>
      </c>
      <c r="C824" s="132" t="s">
        <v>12863</v>
      </c>
      <c r="D824" s="133" t="str">
        <f t="shared" si="12"/>
        <v>effect add_modifier={modifier= resolution_galcom_spiritualist_ethic_modifier_tier_1 days=-1}</v>
      </c>
      <c r="E824" s="134" t="s">
        <v>11760</v>
      </c>
      <c r="F824" s="134" t="s">
        <v>12864</v>
      </c>
    </row>
    <row r="825" ht="20" customHeight="1" spans="1:6">
      <c r="A825" s="130"/>
      <c r="B825" s="131">
        <v>105</v>
      </c>
      <c r="C825" s="132" t="s">
        <v>12863</v>
      </c>
      <c r="D825" s="133" t="str">
        <f t="shared" si="12"/>
        <v>effect add_modifier={modifier= resolution_galcom_spiritualist_ethic_modifier_tier_2 days=-1}</v>
      </c>
      <c r="E825" s="134" t="s">
        <v>11692</v>
      </c>
      <c r="F825" s="134" t="s">
        <v>12865</v>
      </c>
    </row>
    <row r="826" ht="20" customHeight="1" spans="1:6">
      <c r="A826" s="130"/>
      <c r="B826" s="131">
        <v>106</v>
      </c>
      <c r="C826" s="132" t="s">
        <v>12863</v>
      </c>
      <c r="D826" s="133" t="str">
        <f t="shared" si="12"/>
        <v>effect add_modifier={modifier= resolution_galcom_spiritualist_ethic_modifier_tier_3 days=-1}</v>
      </c>
      <c r="E826" s="134" t="s">
        <v>11423</v>
      </c>
      <c r="F826" s="134" t="s">
        <v>12866</v>
      </c>
    </row>
    <row r="827" ht="20" customHeight="1" spans="1:6">
      <c r="A827" s="130"/>
      <c r="B827" s="131">
        <v>107</v>
      </c>
      <c r="C827" s="132" t="s">
        <v>12863</v>
      </c>
      <c r="D827" s="133" t="str">
        <f t="shared" si="12"/>
        <v>effect add_modifier={modifier= resolution_galcom_materialist_ethic_modifier_tier_1 days=-1}</v>
      </c>
      <c r="E827" s="134" t="s">
        <v>11754</v>
      </c>
      <c r="F827" s="134" t="s">
        <v>12867</v>
      </c>
    </row>
    <row r="828" ht="20" customHeight="1" spans="1:6">
      <c r="A828" s="130"/>
      <c r="B828" s="131">
        <v>108</v>
      </c>
      <c r="C828" s="132" t="s">
        <v>12863</v>
      </c>
      <c r="D828" s="133" t="str">
        <f t="shared" si="12"/>
        <v>effect add_modifier={modifier= resolution_galcom_materialist_ethic_modifier_tier_2 days=-1}</v>
      </c>
      <c r="E828" s="134" t="s">
        <v>12868</v>
      </c>
      <c r="F828" s="134" t="s">
        <v>12869</v>
      </c>
    </row>
    <row r="829" ht="20" customHeight="1" spans="1:6">
      <c r="A829" s="130"/>
      <c r="B829" s="131">
        <v>109</v>
      </c>
      <c r="C829" s="132" t="s">
        <v>12863</v>
      </c>
      <c r="D829" s="133" t="str">
        <f t="shared" si="12"/>
        <v>effect add_modifier={modifier= resolution_galcom_materialist_ethic_modifier_tier_3 days=-1}</v>
      </c>
      <c r="E829" s="134" t="s">
        <v>12870</v>
      </c>
      <c r="F829" s="134" t="s">
        <v>12871</v>
      </c>
    </row>
    <row r="830" ht="20" customHeight="1" spans="1:6">
      <c r="A830" s="130"/>
      <c r="B830" s="131">
        <v>110</v>
      </c>
      <c r="C830" s="132" t="s">
        <v>12863</v>
      </c>
      <c r="D830" s="133" t="str">
        <f t="shared" si="12"/>
        <v>effect add_modifier={modifier= resolution_galcom_authoritarian_ethic_modifier_tier_1 days=-1}</v>
      </c>
      <c r="E830" s="134" t="s">
        <v>12872</v>
      </c>
      <c r="F830" s="134" t="s">
        <v>12873</v>
      </c>
    </row>
    <row r="831" ht="20" customHeight="1" spans="1:6">
      <c r="A831" s="130"/>
      <c r="B831" s="131">
        <v>111</v>
      </c>
      <c r="C831" s="132" t="s">
        <v>12863</v>
      </c>
      <c r="D831" s="133" t="str">
        <f t="shared" si="12"/>
        <v>effect add_modifier={modifier= resolution_galcom_authoritarian_ethic_modifier_tier_2 days=-1}</v>
      </c>
      <c r="E831" s="134" t="s">
        <v>12874</v>
      </c>
      <c r="F831" s="134" t="s">
        <v>12875</v>
      </c>
    </row>
    <row r="832" ht="20" customHeight="1" spans="1:6">
      <c r="A832" s="130"/>
      <c r="B832" s="131">
        <v>112</v>
      </c>
      <c r="C832" s="132" t="s">
        <v>12863</v>
      </c>
      <c r="D832" s="133" t="str">
        <f t="shared" si="12"/>
        <v>effect add_modifier={modifier= resolution_galcom_authoritarian_ethic_modifier_tier_3 days=-1}</v>
      </c>
      <c r="E832" s="134" t="s">
        <v>12876</v>
      </c>
      <c r="F832" s="134" t="s">
        <v>12877</v>
      </c>
    </row>
    <row r="833" ht="20" customHeight="1" spans="1:6">
      <c r="A833" s="130"/>
      <c r="B833" s="131">
        <v>113</v>
      </c>
      <c r="C833" s="132" t="s">
        <v>12863</v>
      </c>
      <c r="D833" s="133" t="str">
        <f t="shared" si="12"/>
        <v>effect add_modifier={modifier= resolution_galcom_egalitarian_ethic_modifier_tier_1 days=-1}</v>
      </c>
      <c r="E833" s="134" t="s">
        <v>12878</v>
      </c>
      <c r="F833" s="134" t="s">
        <v>12879</v>
      </c>
    </row>
    <row r="834" ht="20" customHeight="1" spans="1:6">
      <c r="A834" s="130"/>
      <c r="B834" s="131">
        <v>114</v>
      </c>
      <c r="C834" s="132" t="s">
        <v>12863</v>
      </c>
      <c r="D834" s="133" t="str">
        <f t="shared" si="12"/>
        <v>effect add_modifier={modifier= resolution_galcom_egalitarian_ethic_modifier_tier_2 days=-1}</v>
      </c>
      <c r="E834" s="134" t="s">
        <v>12880</v>
      </c>
      <c r="F834" s="134" t="s">
        <v>12881</v>
      </c>
    </row>
    <row r="835" ht="20" customHeight="1" spans="1:6">
      <c r="A835" s="130"/>
      <c r="B835" s="131">
        <v>115</v>
      </c>
      <c r="C835" s="132" t="s">
        <v>12863</v>
      </c>
      <c r="D835" s="133" t="str">
        <f t="shared" si="12"/>
        <v>effect add_modifier={modifier= resolution_galcom_egalitarian_ethic_modifier_tier_3 days=-1}</v>
      </c>
      <c r="E835" s="134" t="s">
        <v>12882</v>
      </c>
      <c r="F835" s="134" t="s">
        <v>12883</v>
      </c>
    </row>
    <row r="836" ht="20" customHeight="1" spans="1:6">
      <c r="A836" s="130"/>
      <c r="B836" s="131">
        <v>116</v>
      </c>
      <c r="C836" s="132" t="s">
        <v>12863</v>
      </c>
      <c r="D836" s="133" t="str">
        <f t="shared" si="12"/>
        <v>effect add_modifier={modifier= resolution_galcom_xenophile_ethic_modifier_tier_1 days=-1}</v>
      </c>
      <c r="E836" s="134" t="s">
        <v>11757</v>
      </c>
      <c r="F836" s="134" t="s">
        <v>12884</v>
      </c>
    </row>
    <row r="837" ht="20" customHeight="1" spans="1:6">
      <c r="A837" s="130"/>
      <c r="B837" s="131">
        <v>117</v>
      </c>
      <c r="C837" s="132" t="s">
        <v>12863</v>
      </c>
      <c r="D837" s="133" t="str">
        <f t="shared" si="12"/>
        <v>effect add_modifier={modifier= resolution_galcom_xenophile_ethic_modifier_tier_2 days=-1}</v>
      </c>
      <c r="E837" s="134" t="s">
        <v>11698</v>
      </c>
      <c r="F837" s="134" t="s">
        <v>12885</v>
      </c>
    </row>
    <row r="838" ht="20" customHeight="1" spans="1:6">
      <c r="A838" s="130"/>
      <c r="B838" s="131">
        <v>118</v>
      </c>
      <c r="C838" s="132" t="s">
        <v>12863</v>
      </c>
      <c r="D838" s="133" t="str">
        <f t="shared" si="12"/>
        <v>effect add_modifier={modifier= resolution_galcom_xenophile_ethic_modifier_tier_3 days=-1}</v>
      </c>
      <c r="E838" s="134" t="s">
        <v>12886</v>
      </c>
      <c r="F838" s="134" t="s">
        <v>12887</v>
      </c>
    </row>
    <row r="839" ht="20" customHeight="1" spans="1:6">
      <c r="A839" s="130"/>
      <c r="B839" s="131">
        <v>119</v>
      </c>
      <c r="C839" s="132" t="s">
        <v>12863</v>
      </c>
      <c r="D839" s="133" t="str">
        <f t="shared" si="12"/>
        <v>effect add_modifier={modifier= resolution_galcom_xenophobe_ethic_modifier_tier_1 days=-1}</v>
      </c>
      <c r="E839" s="134" t="s">
        <v>11763</v>
      </c>
      <c r="F839" s="134" t="s">
        <v>12888</v>
      </c>
    </row>
    <row r="840" ht="20" customHeight="1" spans="1:6">
      <c r="A840" s="130"/>
      <c r="B840" s="131">
        <v>120</v>
      </c>
      <c r="C840" s="132" t="s">
        <v>12863</v>
      </c>
      <c r="D840" s="133" t="str">
        <f t="shared" si="12"/>
        <v>effect add_modifier={modifier= resolution_galcom_xenophobe_ethic_modifier_tier_2 days=-1}</v>
      </c>
      <c r="E840" s="134" t="s">
        <v>12889</v>
      </c>
      <c r="F840" s="134" t="s">
        <v>12890</v>
      </c>
    </row>
    <row r="841" ht="20" customHeight="1" spans="1:6">
      <c r="A841" s="130"/>
      <c r="B841" s="131">
        <v>121</v>
      </c>
      <c r="C841" s="132" t="s">
        <v>12863</v>
      </c>
      <c r="D841" s="133" t="str">
        <f t="shared" si="12"/>
        <v>effect add_modifier={modifier= resolution_galcom_xenophobe_ethic_modifier_tier_3 days=-1}</v>
      </c>
      <c r="E841" s="134" t="s">
        <v>12891</v>
      </c>
      <c r="F841" s="134" t="s">
        <v>12892</v>
      </c>
    </row>
    <row r="842" ht="20" customHeight="1" spans="1:6">
      <c r="A842" s="130"/>
      <c r="B842" s="131">
        <v>122</v>
      </c>
      <c r="C842" s="132" t="s">
        <v>12863</v>
      </c>
      <c r="D842" s="133" t="str">
        <f t="shared" ref="D842:D905" si="13">_xlfn.CONCAT($C$3," ",F842," ","days=",$E$3,"}")</f>
        <v>effect add_modifier={modifier= resolution_galcom_militarist_ethic_modifier_tier_1 days=-1}</v>
      </c>
      <c r="E842" s="134" t="s">
        <v>12893</v>
      </c>
      <c r="F842" s="134" t="s">
        <v>12894</v>
      </c>
    </row>
    <row r="843" ht="20" customHeight="1" spans="1:6">
      <c r="A843" s="130"/>
      <c r="B843" s="131">
        <v>123</v>
      </c>
      <c r="C843" s="132" t="s">
        <v>12863</v>
      </c>
      <c r="D843" s="133" t="str">
        <f t="shared" si="13"/>
        <v>effect add_modifier={modifier= resolution_galcom_militarist_ethic_modifier_tier_2 days=-1}</v>
      </c>
      <c r="E843" s="134" t="s">
        <v>12895</v>
      </c>
      <c r="F843" s="134" t="s">
        <v>12896</v>
      </c>
    </row>
    <row r="844" ht="20" customHeight="1" spans="1:6">
      <c r="A844" s="130"/>
      <c r="B844" s="131">
        <v>124</v>
      </c>
      <c r="C844" s="132" t="s">
        <v>12863</v>
      </c>
      <c r="D844" s="133" t="str">
        <f t="shared" si="13"/>
        <v>effect add_modifier={modifier= resolution_galcom_militarist_ethic_modifier_tier_3 days=-1}</v>
      </c>
      <c r="E844" s="134" t="s">
        <v>12897</v>
      </c>
      <c r="F844" s="134" t="s">
        <v>12898</v>
      </c>
    </row>
    <row r="845" ht="20" customHeight="1" spans="1:6">
      <c r="A845" s="130"/>
      <c r="B845" s="131">
        <v>125</v>
      </c>
      <c r="C845" s="132" t="s">
        <v>12863</v>
      </c>
      <c r="D845" s="133" t="str">
        <f t="shared" si="13"/>
        <v>effect add_modifier={modifier= resolution_galcom_pacifist_ethic_modifier_tier_1 days=-1}</v>
      </c>
      <c r="E845" s="134" t="s">
        <v>12899</v>
      </c>
      <c r="F845" s="134" t="s">
        <v>12900</v>
      </c>
    </row>
    <row r="846" ht="20" customHeight="1" spans="1:6">
      <c r="A846" s="130"/>
      <c r="B846" s="131">
        <v>126</v>
      </c>
      <c r="C846" s="132" t="s">
        <v>12863</v>
      </c>
      <c r="D846" s="133" t="str">
        <f t="shared" si="13"/>
        <v>effect add_modifier={modifier= resolution_galcom_pacifist_ethic_modifier_tier_2 days=-1}</v>
      </c>
      <c r="E846" s="134" t="s">
        <v>12901</v>
      </c>
      <c r="F846" s="134" t="s">
        <v>12902</v>
      </c>
    </row>
    <row r="847" ht="20" customHeight="1" spans="1:6">
      <c r="A847" s="130"/>
      <c r="B847" s="131">
        <v>127</v>
      </c>
      <c r="C847" s="132" t="s">
        <v>12863</v>
      </c>
      <c r="D847" s="133" t="str">
        <f t="shared" si="13"/>
        <v>effect add_modifier={modifier= resolution_galcom_pacifist_ethic_modifier_tier_3 days=-1}</v>
      </c>
      <c r="E847" s="134" t="s">
        <v>12903</v>
      </c>
      <c r="F847" s="134" t="s">
        <v>12904</v>
      </c>
    </row>
    <row r="848" ht="20" customHeight="1" spans="1:6">
      <c r="A848" s="130"/>
      <c r="B848" s="131">
        <v>128</v>
      </c>
      <c r="C848" s="132" t="s">
        <v>12852</v>
      </c>
      <c r="D848" s="133" t="str">
        <f t="shared" si="13"/>
        <v>effect add_modifier={modifier= resolution_galcom_bulwark_modifier days=-1}</v>
      </c>
      <c r="E848" s="134" t="s">
        <v>12905</v>
      </c>
      <c r="F848" s="134" t="s">
        <v>12906</v>
      </c>
    </row>
    <row r="849" ht="20" customHeight="1" spans="1:6">
      <c r="A849" s="130"/>
      <c r="B849" s="131">
        <v>129</v>
      </c>
      <c r="C849" s="132" t="s">
        <v>12907</v>
      </c>
      <c r="D849" s="133" t="str">
        <f t="shared" si="13"/>
        <v>effect add_modifier={modifier= resolution_passed_diplomatic_weight days=-1}</v>
      </c>
      <c r="E849" s="134" t="s">
        <v>12908</v>
      </c>
      <c r="F849" s="134" t="s">
        <v>12909</v>
      </c>
    </row>
    <row r="850" ht="20" customHeight="1" spans="1:6">
      <c r="A850" s="130"/>
      <c r="B850" s="131">
        <v>130</v>
      </c>
      <c r="C850" s="132" t="s">
        <v>12910</v>
      </c>
      <c r="D850" s="133" t="str">
        <f t="shared" si="13"/>
        <v>effect add_modifier={modifier= resolution_failed_diplomatic_weight days=-1}</v>
      </c>
      <c r="E850" s="134" t="s">
        <v>12531</v>
      </c>
      <c r="F850" s="134" t="s">
        <v>12911</v>
      </c>
    </row>
    <row r="851" ht="20" customHeight="1" spans="1:6">
      <c r="A851" s="130"/>
      <c r="B851" s="131">
        <v>131</v>
      </c>
      <c r="C851" s="132" t="s">
        <v>12912</v>
      </c>
      <c r="D851" s="133" t="str">
        <f t="shared" si="13"/>
        <v>effect add_modifier={modifier= persistent_petitioners days=-1}</v>
      </c>
      <c r="E851" s="134" t="s">
        <v>12913</v>
      </c>
      <c r="F851" s="134" t="s">
        <v>12914</v>
      </c>
    </row>
    <row r="852" ht="20" customHeight="1" spans="1:6">
      <c r="A852" s="153" t="s">
        <v>12915</v>
      </c>
      <c r="B852" s="136">
        <v>1</v>
      </c>
      <c r="C852" s="137" t="s">
        <v>12916</v>
      </c>
      <c r="D852" s="138" t="str">
        <f t="shared" si="13"/>
        <v>effect add_modifier={modifier= shroud_cooldown days=-1}</v>
      </c>
      <c r="E852" s="158"/>
      <c r="F852" s="139" t="s">
        <v>12917</v>
      </c>
    </row>
    <row r="853" ht="20" customHeight="1" spans="1:6">
      <c r="A853" s="135"/>
      <c r="B853" s="136">
        <v>2</v>
      </c>
      <c r="C853" s="137" t="s">
        <v>12916</v>
      </c>
      <c r="D853" s="138" t="str">
        <f t="shared" si="13"/>
        <v>effect add_modifier={modifier= shroud_precog_cooldown days=-1}</v>
      </c>
      <c r="E853" s="158"/>
      <c r="F853" s="139" t="s">
        <v>12918</v>
      </c>
    </row>
    <row r="854" ht="20" customHeight="1" spans="1:6">
      <c r="A854" s="135"/>
      <c r="B854" s="136">
        <v>3</v>
      </c>
      <c r="C854" s="137" t="s">
        <v>12919</v>
      </c>
      <c r="D854" s="138" t="str">
        <f t="shared" si="13"/>
        <v>effect add_modifier={modifier= shroud_happiness days=-1}</v>
      </c>
      <c r="E854" s="139" t="s">
        <v>10806</v>
      </c>
      <c r="F854" s="139" t="s">
        <v>12920</v>
      </c>
    </row>
    <row r="855" ht="20" customHeight="1" spans="1:6">
      <c r="A855" s="135"/>
      <c r="B855" s="136">
        <v>4</v>
      </c>
      <c r="C855" s="137" t="s">
        <v>12919</v>
      </c>
      <c r="D855" s="138" t="str">
        <f t="shared" si="13"/>
        <v>effect add_modifier={modifier= shroud_ship_upkeep days=-1}</v>
      </c>
      <c r="E855" s="139" t="s">
        <v>12921</v>
      </c>
      <c r="F855" s="139" t="s">
        <v>12922</v>
      </c>
    </row>
    <row r="856" ht="20" customHeight="1" spans="1:6">
      <c r="A856" s="135"/>
      <c r="B856" s="136">
        <v>5</v>
      </c>
      <c r="C856" s="137" t="s">
        <v>12919</v>
      </c>
      <c r="D856" s="138" t="str">
        <f t="shared" si="13"/>
        <v>effect add_modifier={modifier= shroud_research_speed days=-1}</v>
      </c>
      <c r="E856" s="139" t="s">
        <v>12923</v>
      </c>
      <c r="F856" s="139" t="s">
        <v>12924</v>
      </c>
    </row>
    <row r="857" ht="20" customHeight="1" spans="1:6">
      <c r="A857" s="135"/>
      <c r="B857" s="136">
        <v>6</v>
      </c>
      <c r="C857" s="137" t="s">
        <v>12919</v>
      </c>
      <c r="D857" s="138" t="str">
        <f t="shared" si="13"/>
        <v>effect add_modifier={modifier= shroud_shield_boost days=-1}</v>
      </c>
      <c r="E857" s="139" t="s">
        <v>11190</v>
      </c>
      <c r="F857" s="139" t="s">
        <v>12925</v>
      </c>
    </row>
    <row r="858" ht="20" customHeight="1" spans="1:6">
      <c r="A858" s="135"/>
      <c r="B858" s="136">
        <v>7</v>
      </c>
      <c r="C858" s="137" t="s">
        <v>12919</v>
      </c>
      <c r="D858" s="138" t="str">
        <f t="shared" si="13"/>
        <v>effect add_modifier={modifier= shroud_weapon_boost days=-1}</v>
      </c>
      <c r="E858" s="139" t="s">
        <v>11426</v>
      </c>
      <c r="F858" s="139" t="s">
        <v>12926</v>
      </c>
    </row>
    <row r="859" ht="20" customHeight="1" spans="1:6">
      <c r="A859" s="135"/>
      <c r="B859" s="136">
        <v>8</v>
      </c>
      <c r="C859" s="137" t="s">
        <v>12919</v>
      </c>
      <c r="D859" s="138" t="str">
        <f t="shared" si="13"/>
        <v>effect add_modifier={modifier= shroud_firing_rate days=-1}</v>
      </c>
      <c r="E859" s="139" t="s">
        <v>12927</v>
      </c>
      <c r="F859" s="139" t="s">
        <v>12928</v>
      </c>
    </row>
    <row r="860" ht="20" customHeight="1" spans="1:6">
      <c r="A860" s="135"/>
      <c r="B860" s="136">
        <v>9</v>
      </c>
      <c r="C860" s="137" t="s">
        <v>12919</v>
      </c>
      <c r="D860" s="138" t="str">
        <f t="shared" si="13"/>
        <v>effect add_modifier={modifier= shroud_ethic_boost days=-1}</v>
      </c>
      <c r="E860" s="139" t="s">
        <v>10724</v>
      </c>
      <c r="F860" s="139" t="s">
        <v>12929</v>
      </c>
    </row>
    <row r="861" ht="20" customHeight="1" spans="1:6">
      <c r="A861" s="135"/>
      <c r="B861" s="136">
        <v>10</v>
      </c>
      <c r="C861" s="137" t="s">
        <v>12919</v>
      </c>
      <c r="D861" s="138" t="str">
        <f t="shared" si="13"/>
        <v>effect add_modifier={modifier= shroud_influence_boost days=-1}</v>
      </c>
      <c r="E861" s="139" t="s">
        <v>12930</v>
      </c>
      <c r="F861" s="139" t="s">
        <v>12931</v>
      </c>
    </row>
    <row r="862" ht="20" customHeight="1" spans="1:6">
      <c r="A862" s="135"/>
      <c r="B862" s="136">
        <v>11</v>
      </c>
      <c r="C862" s="137" t="s">
        <v>12919</v>
      </c>
      <c r="D862" s="138" t="str">
        <f t="shared" si="13"/>
        <v>effect add_modifier={modifier= shroud_unity_boost days=-1}</v>
      </c>
      <c r="E862" s="139" t="s">
        <v>12051</v>
      </c>
      <c r="F862" s="139" t="s">
        <v>12932</v>
      </c>
    </row>
    <row r="863" ht="20" customHeight="1" spans="1:6">
      <c r="A863" s="135"/>
      <c r="B863" s="136">
        <v>12</v>
      </c>
      <c r="C863" s="137" t="s">
        <v>12919</v>
      </c>
      <c r="D863" s="138" t="str">
        <f t="shared" si="13"/>
        <v>effect add_modifier={modifier= shroud_evasion days=-1}</v>
      </c>
      <c r="E863" s="139" t="s">
        <v>12933</v>
      </c>
      <c r="F863" s="139" t="s">
        <v>12934</v>
      </c>
    </row>
    <row r="864" ht="20" customHeight="1" spans="1:6">
      <c r="A864" s="135"/>
      <c r="B864" s="136">
        <v>13</v>
      </c>
      <c r="C864" s="137" t="s">
        <v>12919</v>
      </c>
      <c r="D864" s="138" t="str">
        <f t="shared" si="13"/>
        <v>effect add_modifier={modifier= shroud_repair days=-1}</v>
      </c>
      <c r="E864" s="139" t="s">
        <v>12935</v>
      </c>
      <c r="F864" s="139" t="s">
        <v>12936</v>
      </c>
    </row>
    <row r="865" ht="20" customHeight="1" spans="1:6">
      <c r="A865" s="135"/>
      <c r="B865" s="136">
        <v>14</v>
      </c>
      <c r="C865" s="137" t="s">
        <v>12919</v>
      </c>
      <c r="D865" s="138" t="str">
        <f t="shared" si="13"/>
        <v>effect add_modifier={modifier= shroud_speed days=-1}</v>
      </c>
      <c r="E865" s="139" t="s">
        <v>12937</v>
      </c>
      <c r="F865" s="139" t="s">
        <v>12938</v>
      </c>
    </row>
    <row r="866" ht="20" customHeight="1" spans="1:6">
      <c r="A866" s="135"/>
      <c r="B866" s="136">
        <v>15</v>
      </c>
      <c r="C866" s="137" t="s">
        <v>12919</v>
      </c>
      <c r="D866" s="138" t="str">
        <f t="shared" si="13"/>
        <v>effect add_modifier={modifier= shroud_morale days=-1}</v>
      </c>
      <c r="E866" s="139" t="s">
        <v>12939</v>
      </c>
      <c r="F866" s="139" t="s">
        <v>12940</v>
      </c>
    </row>
    <row r="867" ht="20" customHeight="1" spans="1:6">
      <c r="A867" s="135"/>
      <c r="B867" s="136">
        <v>16</v>
      </c>
      <c r="C867" s="137" t="s">
        <v>12919</v>
      </c>
      <c r="D867" s="138" t="str">
        <f t="shared" si="13"/>
        <v>effect add_modifier={modifier= shroud_sensors days=-1}</v>
      </c>
      <c r="E867" s="139" t="s">
        <v>12941</v>
      </c>
      <c r="F867" s="139" t="s">
        <v>12942</v>
      </c>
    </row>
    <row r="868" ht="20" customHeight="1" spans="1:6">
      <c r="A868" s="135"/>
      <c r="B868" s="136">
        <v>17</v>
      </c>
      <c r="C868" s="137" t="s">
        <v>12943</v>
      </c>
      <c r="D868" s="138" t="str">
        <f t="shared" si="13"/>
        <v>effect add_modifier={modifier= shroud_neg_happiness days=-1}</v>
      </c>
      <c r="E868" s="139" t="s">
        <v>10814</v>
      </c>
      <c r="F868" s="139" t="s">
        <v>12944</v>
      </c>
    </row>
    <row r="869" ht="20" customHeight="1" spans="1:6">
      <c r="A869" s="135"/>
      <c r="B869" s="136">
        <v>18</v>
      </c>
      <c r="C869" s="137" t="s">
        <v>12943</v>
      </c>
      <c r="D869" s="138" t="str">
        <f t="shared" si="13"/>
        <v>effect add_modifier={modifier= shroud_neg_ethic days=-1}</v>
      </c>
      <c r="E869" s="139" t="s">
        <v>12945</v>
      </c>
      <c r="F869" s="139" t="s">
        <v>12946</v>
      </c>
    </row>
    <row r="870" ht="20" customHeight="1" spans="1:6">
      <c r="A870" s="135"/>
      <c r="B870" s="136">
        <v>19</v>
      </c>
      <c r="C870" s="137" t="s">
        <v>12943</v>
      </c>
      <c r="D870" s="138" t="str">
        <f t="shared" si="13"/>
        <v>effect add_modifier={modifier= shroud_neg_armor days=-1}</v>
      </c>
      <c r="E870" s="139" t="s">
        <v>12947</v>
      </c>
      <c r="F870" s="139" t="s">
        <v>12948</v>
      </c>
    </row>
    <row r="871" ht="20" customHeight="1" spans="1:6">
      <c r="A871" s="135"/>
      <c r="B871" s="136">
        <v>20</v>
      </c>
      <c r="C871" s="137" t="s">
        <v>12943</v>
      </c>
      <c r="D871" s="138" t="str">
        <f t="shared" si="13"/>
        <v>effect add_modifier={modifier= shroud_neg_growth days=-1}</v>
      </c>
      <c r="E871" s="139" t="s">
        <v>12949</v>
      </c>
      <c r="F871" s="139" t="s">
        <v>12950</v>
      </c>
    </row>
    <row r="872" ht="20" customHeight="1" spans="1:6">
      <c r="A872" s="135"/>
      <c r="B872" s="136">
        <v>21</v>
      </c>
      <c r="C872" s="137" t="s">
        <v>12943</v>
      </c>
      <c r="D872" s="138" t="str">
        <f t="shared" si="13"/>
        <v>effect add_modifier={modifier= shroud_neg_research days=-1}</v>
      </c>
      <c r="E872" s="139" t="s">
        <v>12951</v>
      </c>
      <c r="F872" s="139" t="s">
        <v>12952</v>
      </c>
    </row>
    <row r="873" ht="20" customHeight="1" spans="1:6">
      <c r="A873" s="135"/>
      <c r="B873" s="136">
        <v>22</v>
      </c>
      <c r="C873" s="137" t="s">
        <v>12943</v>
      </c>
      <c r="D873" s="138" t="str">
        <f t="shared" si="13"/>
        <v>effect add_modifier={modifier= shroud_neg_influence days=-1}</v>
      </c>
      <c r="E873" s="139" t="s">
        <v>12953</v>
      </c>
      <c r="F873" s="139" t="s">
        <v>12954</v>
      </c>
    </row>
    <row r="874" ht="20" customHeight="1" spans="1:6">
      <c r="A874" s="135"/>
      <c r="B874" s="136">
        <v>23</v>
      </c>
      <c r="C874" s="137" t="s">
        <v>12943</v>
      </c>
      <c r="D874" s="138" t="str">
        <f t="shared" si="13"/>
        <v>effect add_modifier={modifier= shroud_neg_unity days=-1}</v>
      </c>
      <c r="E874" s="139" t="s">
        <v>10964</v>
      </c>
      <c r="F874" s="139" t="s">
        <v>12955</v>
      </c>
    </row>
    <row r="875" ht="20" customHeight="1" spans="1:6">
      <c r="A875" s="135"/>
      <c r="B875" s="136">
        <v>24</v>
      </c>
      <c r="C875" s="137" t="s">
        <v>12943</v>
      </c>
      <c r="D875" s="138" t="str">
        <f t="shared" si="13"/>
        <v>effect add_modifier={modifier= shroud_neg_speed days=-1}</v>
      </c>
      <c r="E875" s="139" t="s">
        <v>12956</v>
      </c>
      <c r="F875" s="139" t="s">
        <v>12957</v>
      </c>
    </row>
    <row r="876" ht="20" customHeight="1" spans="1:6">
      <c r="A876" s="135"/>
      <c r="B876" s="136">
        <v>25</v>
      </c>
      <c r="C876" s="137" t="s">
        <v>12943</v>
      </c>
      <c r="D876" s="138" t="str">
        <f t="shared" si="13"/>
        <v>effect add_modifier={modifier= shroud_neg_morale days=-1}</v>
      </c>
      <c r="E876" s="139" t="s">
        <v>12958</v>
      </c>
      <c r="F876" s="139" t="s">
        <v>12959</v>
      </c>
    </row>
    <row r="877" ht="20" customHeight="1" spans="1:6">
      <c r="A877" s="135"/>
      <c r="B877" s="136">
        <v>26</v>
      </c>
      <c r="C877" s="137" t="s">
        <v>12943</v>
      </c>
      <c r="D877" s="138" t="str">
        <f t="shared" si="13"/>
        <v>effect add_modifier={modifier= shroud_neg_sensors days=-1}</v>
      </c>
      <c r="E877" s="139" t="s">
        <v>12960</v>
      </c>
      <c r="F877" s="139" t="s">
        <v>12961</v>
      </c>
    </row>
    <row r="878" ht="20" customHeight="1" spans="1:6">
      <c r="A878" s="135"/>
      <c r="B878" s="136">
        <v>27</v>
      </c>
      <c r="C878" s="137" t="s">
        <v>12962</v>
      </c>
      <c r="D878" s="138" t="str">
        <f t="shared" si="13"/>
        <v>effect add_modifier={modifier= covenant_whisperers_in_the_void_0 days=-1}</v>
      </c>
      <c r="E878" s="139" t="s">
        <v>12963</v>
      </c>
      <c r="F878" s="139" t="s">
        <v>12964</v>
      </c>
    </row>
    <row r="879" ht="20" customHeight="1" spans="1:6">
      <c r="A879" s="135"/>
      <c r="B879" s="136">
        <v>28</v>
      </c>
      <c r="C879" s="137" t="s">
        <v>12965</v>
      </c>
      <c r="D879" s="138" t="str">
        <f t="shared" si="13"/>
        <v>effect add_modifier={modifier= covenant_whisperers_in_the_void_0_fircon days=-1}</v>
      </c>
      <c r="E879" s="139" t="s">
        <v>12966</v>
      </c>
      <c r="F879" s="139" t="s">
        <v>12967</v>
      </c>
    </row>
    <row r="880" ht="20" customHeight="1" spans="1:6">
      <c r="A880" s="135"/>
      <c r="B880" s="136">
        <v>29</v>
      </c>
      <c r="C880" s="137" t="s">
        <v>12962</v>
      </c>
      <c r="D880" s="138" t="str">
        <f t="shared" si="13"/>
        <v>effect add_modifier={modifier= covenant_whisperers_in_the_void days=-1}</v>
      </c>
      <c r="E880" s="139" t="s">
        <v>12968</v>
      </c>
      <c r="F880" s="139" t="s">
        <v>12969</v>
      </c>
    </row>
    <row r="881" ht="20" customHeight="1" spans="1:6">
      <c r="A881" s="135"/>
      <c r="B881" s="136">
        <v>30</v>
      </c>
      <c r="C881" s="137" t="s">
        <v>12965</v>
      </c>
      <c r="D881" s="138" t="str">
        <f t="shared" si="13"/>
        <v>effect add_modifier={modifier= covenant_whisperers_in_the_void_fircon days=-1}</v>
      </c>
      <c r="E881" s="139" t="s">
        <v>12970</v>
      </c>
      <c r="F881" s="139" t="s">
        <v>12971</v>
      </c>
    </row>
    <row r="882" ht="20" customHeight="1" spans="1:6">
      <c r="A882" s="135"/>
      <c r="B882" s="136">
        <v>31</v>
      </c>
      <c r="C882" s="137" t="s">
        <v>4699</v>
      </c>
      <c r="D882" s="138" t="str">
        <f t="shared" si="13"/>
        <v>effect add_modifier={modifier= covenant_detection_first_contact days=-1}</v>
      </c>
      <c r="E882" s="139" t="s">
        <v>12972</v>
      </c>
      <c r="F882" s="139" t="s">
        <v>12973</v>
      </c>
    </row>
    <row r="883" ht="20" customHeight="1" spans="1:6">
      <c r="A883" s="135"/>
      <c r="B883" s="136">
        <v>32</v>
      </c>
      <c r="C883" s="137" t="s">
        <v>12974</v>
      </c>
      <c r="D883" s="138" t="str">
        <f t="shared" si="13"/>
        <v>effect add_modifier={modifier= covenant_composer_of_strands_0 days=-1}</v>
      </c>
      <c r="E883" s="139" t="s">
        <v>12975</v>
      </c>
      <c r="F883" s="139" t="s">
        <v>12976</v>
      </c>
    </row>
    <row r="884" ht="20" customHeight="1" spans="1:6">
      <c r="A884" s="135"/>
      <c r="B884" s="136">
        <v>33</v>
      </c>
      <c r="C884" s="137" t="s">
        <v>12974</v>
      </c>
      <c r="D884" s="138" t="str">
        <f t="shared" si="13"/>
        <v>effect add_modifier={modifier= covenant_composer_of_strands days=-1}</v>
      </c>
      <c r="E884" s="139" t="s">
        <v>12977</v>
      </c>
      <c r="F884" s="139" t="s">
        <v>12978</v>
      </c>
    </row>
    <row r="885" ht="20" customHeight="1" spans="1:6">
      <c r="A885" s="135"/>
      <c r="B885" s="136">
        <v>34</v>
      </c>
      <c r="C885" s="137" t="s">
        <v>12979</v>
      </c>
      <c r="D885" s="138" t="str">
        <f t="shared" si="13"/>
        <v>effect add_modifier={modifier= covenant_instrument_of_desire_0 days=-1}</v>
      </c>
      <c r="E885" s="139" t="s">
        <v>12980</v>
      </c>
      <c r="F885" s="139" t="s">
        <v>12981</v>
      </c>
    </row>
    <row r="886" ht="20" customHeight="1" spans="1:6">
      <c r="A886" s="135"/>
      <c r="B886" s="136">
        <v>35</v>
      </c>
      <c r="C886" s="137" t="s">
        <v>12979</v>
      </c>
      <c r="D886" s="138" t="str">
        <f t="shared" si="13"/>
        <v>effect add_modifier={modifier= covenant_instrument_of_desire days=-1}</v>
      </c>
      <c r="E886" s="139" t="s">
        <v>12982</v>
      </c>
      <c r="F886" s="139" t="s">
        <v>12983</v>
      </c>
    </row>
    <row r="887" ht="20" customHeight="1" spans="1:6">
      <c r="A887" s="135"/>
      <c r="B887" s="136">
        <v>36</v>
      </c>
      <c r="C887" s="137" t="s">
        <v>12984</v>
      </c>
      <c r="D887" s="138" t="str">
        <f t="shared" si="13"/>
        <v>effect add_modifier={modifier= covenant_eater_of_worlds_0 days=-1}</v>
      </c>
      <c r="E887" s="139" t="s">
        <v>12985</v>
      </c>
      <c r="F887" s="139" t="s">
        <v>12986</v>
      </c>
    </row>
    <row r="888" ht="20" customHeight="1" spans="1:6">
      <c r="A888" s="135"/>
      <c r="B888" s="136">
        <v>37</v>
      </c>
      <c r="C888" s="137" t="s">
        <v>12984</v>
      </c>
      <c r="D888" s="138" t="str">
        <f t="shared" si="13"/>
        <v>effect add_modifier={modifier= covenant_eater_of_worlds_debuff_0 days=-1}</v>
      </c>
      <c r="E888" s="139" t="s">
        <v>12987</v>
      </c>
      <c r="F888" s="139" t="s">
        <v>12988</v>
      </c>
    </row>
    <row r="889" ht="20" customHeight="1" spans="1:6">
      <c r="A889" s="135"/>
      <c r="B889" s="136">
        <v>38</v>
      </c>
      <c r="C889" s="137" t="s">
        <v>12984</v>
      </c>
      <c r="D889" s="138" t="str">
        <f t="shared" si="13"/>
        <v>effect add_modifier={modifier= covenant_eater_of_worlds days=-1}</v>
      </c>
      <c r="E889" s="139" t="s">
        <v>12989</v>
      </c>
      <c r="F889" s="139" t="s">
        <v>12990</v>
      </c>
    </row>
    <row r="890" ht="20" customHeight="1" spans="1:6">
      <c r="A890" s="135"/>
      <c r="B890" s="136">
        <v>39</v>
      </c>
      <c r="C890" s="137" t="s">
        <v>12984</v>
      </c>
      <c r="D890" s="138" t="str">
        <f t="shared" si="13"/>
        <v>effect add_modifier={modifier= covenant_eater_of_worlds_debuff days=-1}</v>
      </c>
      <c r="E890" s="139" t="s">
        <v>12991</v>
      </c>
      <c r="F890" s="139" t="s">
        <v>12992</v>
      </c>
    </row>
    <row r="891" ht="20" customHeight="1" spans="1:6">
      <c r="A891" s="135"/>
      <c r="B891" s="136">
        <v>40</v>
      </c>
      <c r="C891" s="137" t="s">
        <v>12993</v>
      </c>
      <c r="D891" s="138" t="str">
        <f t="shared" si="13"/>
        <v>effect add_modifier={modifier= covenant_end_of_the_cycle days=-1}</v>
      </c>
      <c r="E891" s="139" t="s">
        <v>12994</v>
      </c>
      <c r="F891" s="139" t="s">
        <v>12995</v>
      </c>
    </row>
    <row r="892" ht="20" customHeight="1" spans="1:6">
      <c r="A892" s="135"/>
      <c r="B892" s="136">
        <v>41</v>
      </c>
      <c r="C892" s="137" t="s">
        <v>12996</v>
      </c>
      <c r="D892" s="138" t="str">
        <f t="shared" si="13"/>
        <v>effect add_modifier={modifier= eater_unhappiness_empire days=-1}</v>
      </c>
      <c r="E892" s="139" t="s">
        <v>10817</v>
      </c>
      <c r="F892" s="139" t="s">
        <v>12997</v>
      </c>
    </row>
    <row r="893" ht="20" customHeight="1" spans="1:6">
      <c r="A893" s="159" t="s">
        <v>1674</v>
      </c>
      <c r="B893" s="141">
        <v>1</v>
      </c>
      <c r="C893" s="142" t="s">
        <v>12998</v>
      </c>
      <c r="D893" s="143" t="str">
        <f t="shared" si="13"/>
        <v>effect add_modifier={modifier= borrowed_research days=-1}</v>
      </c>
      <c r="E893" s="144" t="s">
        <v>10961</v>
      </c>
      <c r="F893" s="144" t="s">
        <v>12999</v>
      </c>
    </row>
    <row r="894" ht="20" customHeight="1" spans="1:6">
      <c r="A894" s="140"/>
      <c r="B894" s="141">
        <v>2</v>
      </c>
      <c r="C894" s="142" t="s">
        <v>13000</v>
      </c>
      <c r="D894" s="143" t="str">
        <f t="shared" si="13"/>
        <v>effect add_modifier={modifier= cyber_rulers_force_tests days=-1}</v>
      </c>
      <c r="E894" s="144" t="s">
        <v>13001</v>
      </c>
      <c r="F894" s="144" t="s">
        <v>13002</v>
      </c>
    </row>
    <row r="895" ht="20" customHeight="1" spans="1:6">
      <c r="A895" s="140"/>
      <c r="B895" s="141">
        <v>3</v>
      </c>
      <c r="C895" s="142" t="s">
        <v>13003</v>
      </c>
      <c r="D895" s="143" t="str">
        <f t="shared" si="13"/>
        <v>effect add_modifier={modifier= cyber_specialists_force_tests days=-1}</v>
      </c>
      <c r="E895" s="144" t="s">
        <v>13004</v>
      </c>
      <c r="F895" s="144" t="s">
        <v>13005</v>
      </c>
    </row>
    <row r="896" ht="20" customHeight="1" spans="1:6">
      <c r="A896" s="140"/>
      <c r="B896" s="141">
        <v>4</v>
      </c>
      <c r="C896" s="142" t="s">
        <v>13006</v>
      </c>
      <c r="D896" s="143" t="str">
        <f t="shared" si="13"/>
        <v>effect add_modifier={modifier= cyber_workers_force_tests days=-1}</v>
      </c>
      <c r="E896" s="144" t="s">
        <v>13007</v>
      </c>
      <c r="F896" s="144" t="s">
        <v>13008</v>
      </c>
    </row>
    <row r="897" ht="20" customHeight="1" spans="1:6">
      <c r="A897" s="140"/>
      <c r="B897" s="141">
        <v>5</v>
      </c>
      <c r="C897" s="142" t="s">
        <v>13009</v>
      </c>
      <c r="D897" s="143" t="str">
        <f t="shared" si="13"/>
        <v>effect add_modifier={modifier= cyber_everyone_force_tests days=-1}</v>
      </c>
      <c r="E897" s="144" t="s">
        <v>1734</v>
      </c>
      <c r="F897" s="144" t="s">
        <v>13010</v>
      </c>
    </row>
    <row r="898" ht="20" customHeight="1" spans="1:6">
      <c r="A898" s="140"/>
      <c r="B898" s="141">
        <v>6</v>
      </c>
      <c r="C898" s="142" t="s">
        <v>13011</v>
      </c>
      <c r="D898" s="143" t="str">
        <f t="shared" si="13"/>
        <v>effect add_modifier={modifier= cyber_market_standards days=-1}</v>
      </c>
      <c r="E898" s="144" t="s">
        <v>13012</v>
      </c>
      <c r="F898" s="144" t="s">
        <v>13013</v>
      </c>
    </row>
    <row r="899" ht="20" customHeight="1" spans="1:6">
      <c r="A899" s="140"/>
      <c r="B899" s="141">
        <v>7</v>
      </c>
      <c r="C899" s="142" t="s">
        <v>13014</v>
      </c>
      <c r="D899" s="143" t="str">
        <f t="shared" si="13"/>
        <v>effect add_modifier={modifier= cyber_implant_weapons days=-1}</v>
      </c>
      <c r="E899" s="144" t="s">
        <v>13015</v>
      </c>
      <c r="F899" s="144" t="s">
        <v>13016</v>
      </c>
    </row>
    <row r="900" ht="20" customHeight="1" spans="1:6">
      <c r="A900" s="140"/>
      <c r="B900" s="141">
        <v>8</v>
      </c>
      <c r="C900" s="142" t="s">
        <v>13017</v>
      </c>
      <c r="D900" s="143" t="str">
        <f t="shared" si="13"/>
        <v>effect add_modifier={modifier= cyber_implants_dismantled days=-1}</v>
      </c>
      <c r="E900" s="144" t="s">
        <v>13018</v>
      </c>
      <c r="F900" s="144" t="s">
        <v>13019</v>
      </c>
    </row>
    <row r="901" ht="20" customHeight="1" spans="1:6">
      <c r="A901" s="140"/>
      <c r="B901" s="141">
        <v>9</v>
      </c>
      <c r="C901" s="142" t="s">
        <v>13020</v>
      </c>
      <c r="D901" s="143" t="str">
        <f t="shared" si="13"/>
        <v>effect add_modifier={modifier= cyber_implant_hacks days=-1}</v>
      </c>
      <c r="E901" s="144" t="s">
        <v>13021</v>
      </c>
      <c r="F901" s="144" t="s">
        <v>13022</v>
      </c>
    </row>
    <row r="902" ht="20" customHeight="1" spans="1:6">
      <c r="A902" s="140"/>
      <c r="B902" s="141">
        <v>10</v>
      </c>
      <c r="C902" s="142" t="s">
        <v>13023</v>
      </c>
      <c r="D902" s="143" t="str">
        <f t="shared" si="13"/>
        <v>effect add_modifier={modifier= cyber_counter_hacking days=-1}</v>
      </c>
      <c r="E902" s="144" t="s">
        <v>13012</v>
      </c>
      <c r="F902" s="144" t="s">
        <v>13024</v>
      </c>
    </row>
    <row r="903" ht="20" customHeight="1" spans="1:6">
      <c r="A903" s="140"/>
      <c r="B903" s="141">
        <v>11</v>
      </c>
      <c r="C903" s="142" t="s">
        <v>13025</v>
      </c>
      <c r="D903" s="143" t="str">
        <f t="shared" si="13"/>
        <v>effect add_modifier={modifier= cyber_protests days=-1}</v>
      </c>
      <c r="E903" s="144" t="s">
        <v>13021</v>
      </c>
      <c r="F903" s="144" t="s">
        <v>13026</v>
      </c>
    </row>
    <row r="904" ht="20" customHeight="1" spans="1:6">
      <c r="A904" s="140"/>
      <c r="B904" s="141">
        <v>12</v>
      </c>
      <c r="C904" s="142" t="s">
        <v>13027</v>
      </c>
      <c r="D904" s="143" t="str">
        <f t="shared" si="13"/>
        <v>effect add_modifier={modifier= cyber_stop_protests days=-1}</v>
      </c>
      <c r="E904" s="144" t="s">
        <v>10961</v>
      </c>
      <c r="F904" s="144" t="s">
        <v>13028</v>
      </c>
    </row>
    <row r="905" ht="20" customHeight="1" spans="1:6">
      <c r="A905" s="140"/>
      <c r="B905" s="141">
        <v>13</v>
      </c>
      <c r="C905" s="142" t="s">
        <v>13029</v>
      </c>
      <c r="D905" s="143" t="str">
        <f t="shared" si="13"/>
        <v>effect add_modifier={modifier= researcher_media_relations days=-1}</v>
      </c>
      <c r="E905" s="144" t="s">
        <v>13030</v>
      </c>
      <c r="F905" s="144" t="s">
        <v>13031</v>
      </c>
    </row>
    <row r="906" ht="20" customHeight="1" spans="1:6">
      <c r="A906" s="140"/>
      <c r="B906" s="141">
        <v>14</v>
      </c>
      <c r="C906" s="142" t="s">
        <v>13032</v>
      </c>
      <c r="D906" s="143" t="str">
        <f t="shared" ref="D906:D969" si="14">_xlfn.CONCAT($C$3," ",F906," ","days=",$E$3,"}")</f>
        <v>effect add_modifier={modifier= bad_publicity days=-1}</v>
      </c>
      <c r="E906" s="144" t="s">
        <v>10961</v>
      </c>
      <c r="F906" s="144" t="s">
        <v>13033</v>
      </c>
    </row>
    <row r="907" ht="20" customHeight="1" spans="1:6">
      <c r="A907" s="140"/>
      <c r="B907" s="141">
        <v>15</v>
      </c>
      <c r="C907" s="142" t="s">
        <v>13034</v>
      </c>
      <c r="D907" s="143" t="str">
        <f t="shared" si="14"/>
        <v>effect add_modifier={modifier= state_censorship days=-1}</v>
      </c>
      <c r="E907" s="144" t="s">
        <v>13035</v>
      </c>
      <c r="F907" s="144" t="s">
        <v>13036</v>
      </c>
    </row>
    <row r="908" ht="20" customHeight="1" spans="1:6">
      <c r="A908" s="140"/>
      <c r="B908" s="141">
        <v>16</v>
      </c>
      <c r="C908" s="142" t="s">
        <v>13037</v>
      </c>
      <c r="D908" s="143" t="str">
        <f t="shared" si="14"/>
        <v>effect add_modifier={modifier= cyber_state_censorship days=-1}</v>
      </c>
      <c r="E908" s="144" t="s">
        <v>13035</v>
      </c>
      <c r="F908" s="144" t="s">
        <v>13038</v>
      </c>
    </row>
    <row r="909" ht="20" customHeight="1" spans="1:6">
      <c r="A909" s="140"/>
      <c r="B909" s="141">
        <v>17</v>
      </c>
      <c r="C909" s="142" t="s">
        <v>13039</v>
      </c>
      <c r="D909" s="143" t="str">
        <f t="shared" si="14"/>
        <v>effect add_modifier={modifier= cyber_victim_compensation days=-1}</v>
      </c>
      <c r="E909" s="144" t="s">
        <v>13040</v>
      </c>
      <c r="F909" s="144" t="s">
        <v>13041</v>
      </c>
    </row>
    <row r="910" ht="40" customHeight="1" spans="1:6">
      <c r="A910" s="140"/>
      <c r="B910" s="141">
        <v>18</v>
      </c>
      <c r="C910" s="142" t="s">
        <v>13042</v>
      </c>
      <c r="D910" s="143" t="str">
        <f t="shared" si="14"/>
        <v>effect add_modifier={modifier= cyber_anti_faith days=-1}</v>
      </c>
      <c r="E910" s="144" t="s">
        <v>13043</v>
      </c>
      <c r="F910" s="144" t="s">
        <v>13044</v>
      </c>
    </row>
    <row r="911" ht="20" customHeight="1" spans="1:6">
      <c r="A911" s="140"/>
      <c r="B911" s="141">
        <v>19</v>
      </c>
      <c r="C911" s="142" t="s">
        <v>13045</v>
      </c>
      <c r="D911" s="143" t="str">
        <f t="shared" si="14"/>
        <v>effect add_modifier={modifier= cyber_birth_implants days=-1}</v>
      </c>
      <c r="E911" s="144" t="s">
        <v>13046</v>
      </c>
      <c r="F911" s="144" t="s">
        <v>13047</v>
      </c>
    </row>
    <row r="912" ht="20" customHeight="1" spans="1:6">
      <c r="A912" s="140"/>
      <c r="B912" s="141">
        <v>20</v>
      </c>
      <c r="C912" s="142" t="s">
        <v>13048</v>
      </c>
      <c r="D912" s="143" t="str">
        <f t="shared" si="14"/>
        <v>effect add_modifier={modifier= cyber_natural_childhood days=-1}</v>
      </c>
      <c r="E912" s="144" t="s">
        <v>13049</v>
      </c>
      <c r="F912" s="144" t="s">
        <v>13050</v>
      </c>
    </row>
    <row r="913" ht="20" customHeight="1" spans="1:6">
      <c r="A913" s="140"/>
      <c r="B913" s="141">
        <v>21</v>
      </c>
      <c r="C913" s="142" t="s">
        <v>13051</v>
      </c>
      <c r="D913" s="143" t="str">
        <f t="shared" si="14"/>
        <v>effect add_modifier={modifier= synth_tinkering_with_minds days=-1}</v>
      </c>
      <c r="E913" s="144" t="s">
        <v>13052</v>
      </c>
      <c r="F913" s="144" t="s">
        <v>13053</v>
      </c>
    </row>
    <row r="914" ht="20" customHeight="1" spans="1:6">
      <c r="A914" s="140"/>
      <c r="B914" s="141">
        <v>22</v>
      </c>
      <c r="C914" s="142" t="s">
        <v>13054</v>
      </c>
      <c r="D914" s="143" t="str">
        <f t="shared" si="14"/>
        <v>effect add_modifier={modifier= synth_brightest_minds days=-1}</v>
      </c>
      <c r="E914" s="144" t="s">
        <v>13055</v>
      </c>
      <c r="F914" s="144" t="s">
        <v>13056</v>
      </c>
    </row>
    <row r="915" ht="20" customHeight="1" spans="1:6">
      <c r="A915" s="140"/>
      <c r="B915" s="141">
        <v>23</v>
      </c>
      <c r="C915" s="142" t="s">
        <v>13057</v>
      </c>
      <c r="D915" s="143" t="str">
        <f t="shared" si="14"/>
        <v>effect add_modifier={modifier= synth_combat_reactors days=-1}</v>
      </c>
      <c r="E915" s="144" t="s">
        <v>13058</v>
      </c>
      <c r="F915" s="144" t="s">
        <v>13059</v>
      </c>
    </row>
    <row r="916" ht="20" customHeight="1" spans="1:6">
      <c r="A916" s="140"/>
      <c r="B916" s="141">
        <v>24</v>
      </c>
      <c r="C916" s="142" t="s">
        <v>13060</v>
      </c>
      <c r="D916" s="143" t="str">
        <f t="shared" si="14"/>
        <v>effect add_modifier={modifier= synth_AI_actor days=-1}</v>
      </c>
      <c r="E916" s="144" t="s">
        <v>13061</v>
      </c>
      <c r="F916" s="144" t="s">
        <v>13062</v>
      </c>
    </row>
    <row r="917" ht="20" customHeight="1" spans="1:6">
      <c r="A917" s="140"/>
      <c r="B917" s="141">
        <v>25</v>
      </c>
      <c r="C917" s="142" t="s">
        <v>13063</v>
      </c>
      <c r="D917" s="143" t="str">
        <f t="shared" si="14"/>
        <v>effect add_modifier={modifier= synth_reprogram_minds days=-1}</v>
      </c>
      <c r="E917" s="144" t="s">
        <v>13064</v>
      </c>
      <c r="F917" s="144" t="s">
        <v>13065</v>
      </c>
    </row>
    <row r="918" ht="20" customHeight="1" spans="1:6">
      <c r="A918" s="140"/>
      <c r="B918" s="141">
        <v>26</v>
      </c>
      <c r="C918" s="142" t="s">
        <v>13066</v>
      </c>
      <c r="D918" s="143" t="str">
        <f t="shared" si="14"/>
        <v>effect add_modifier={modifier= worse_parts days=-1}</v>
      </c>
      <c r="E918" s="144" t="s">
        <v>13067</v>
      </c>
      <c r="F918" s="144" t="s">
        <v>13068</v>
      </c>
    </row>
    <row r="919" ht="20" customHeight="1" spans="1:6">
      <c r="A919" s="140"/>
      <c r="B919" s="141">
        <v>27</v>
      </c>
      <c r="C919" s="142" t="s">
        <v>13069</v>
      </c>
      <c r="D919" s="143" t="str">
        <f t="shared" si="14"/>
        <v>effect add_modifier={modifier= optimized_parts days=-1}</v>
      </c>
      <c r="E919" s="144" t="s">
        <v>13070</v>
      </c>
      <c r="F919" s="144" t="s">
        <v>13071</v>
      </c>
    </row>
    <row r="920" ht="20" customHeight="1" spans="1:6">
      <c r="A920" s="140"/>
      <c r="B920" s="141">
        <v>28</v>
      </c>
      <c r="C920" s="142" t="s">
        <v>13072</v>
      </c>
      <c r="D920" s="143" t="str">
        <f t="shared" si="14"/>
        <v>effect add_modifier={modifier= discontent days=-1}</v>
      </c>
      <c r="E920" s="144" t="s">
        <v>13073</v>
      </c>
      <c r="F920" s="144" t="s">
        <v>13074</v>
      </c>
    </row>
    <row r="921" ht="20" customHeight="1" spans="1:6">
      <c r="A921" s="140"/>
      <c r="B921" s="141">
        <v>29</v>
      </c>
      <c r="C921" s="142" t="s">
        <v>13075</v>
      </c>
      <c r="D921" s="143" t="str">
        <f t="shared" si="14"/>
        <v>effect add_modifier={modifier= cyber_athletes days=-1}</v>
      </c>
      <c r="E921" s="144" t="s">
        <v>13076</v>
      </c>
      <c r="F921" s="144" t="s">
        <v>13077</v>
      </c>
    </row>
    <row r="922" ht="20" customHeight="1" spans="1:6">
      <c r="A922" s="140"/>
      <c r="B922" s="141">
        <v>30</v>
      </c>
      <c r="C922" s="142" t="s">
        <v>13078</v>
      </c>
      <c r="D922" s="143" t="str">
        <f t="shared" si="14"/>
        <v>effect add_modifier={modifier= cyber_athlete_leagues days=-1}</v>
      </c>
      <c r="E922" s="144" t="s">
        <v>13079</v>
      </c>
      <c r="F922" s="144" t="s">
        <v>13080</v>
      </c>
    </row>
    <row r="923" ht="20" customHeight="1" spans="1:6">
      <c r="A923" s="140"/>
      <c r="B923" s="141">
        <v>31</v>
      </c>
      <c r="C923" s="142" t="s">
        <v>13081</v>
      </c>
      <c r="D923" s="143" t="str">
        <f t="shared" si="14"/>
        <v>effect add_modifier={modifier= limited_cyber_athletes days=-1}</v>
      </c>
      <c r="E923" s="144" t="s">
        <v>13082</v>
      </c>
      <c r="F923" s="144" t="s">
        <v>13083</v>
      </c>
    </row>
    <row r="924" ht="20" customHeight="1" spans="1:6">
      <c r="A924" s="140"/>
      <c r="B924" s="141">
        <v>32</v>
      </c>
      <c r="C924" s="142" t="s">
        <v>13084</v>
      </c>
      <c r="D924" s="143" t="str">
        <f t="shared" si="14"/>
        <v>effect add_modifier={modifier= decentralized_families days=-1}</v>
      </c>
      <c r="E924" s="144" t="s">
        <v>13085</v>
      </c>
      <c r="F924" s="144" t="s">
        <v>13086</v>
      </c>
    </row>
    <row r="925" ht="20" customHeight="1" spans="1:6">
      <c r="A925" s="140"/>
      <c r="B925" s="141">
        <v>33</v>
      </c>
      <c r="C925" s="142" t="s">
        <v>13087</v>
      </c>
      <c r="D925" s="143" t="str">
        <f t="shared" si="14"/>
        <v>effect add_modifier={modifier= centralized_families days=-1}</v>
      </c>
      <c r="E925" s="144" t="s">
        <v>13088</v>
      </c>
      <c r="F925" s="144" t="s">
        <v>13089</v>
      </c>
    </row>
    <row r="926" ht="20" customHeight="1" spans="1:6">
      <c r="A926" s="140"/>
      <c r="B926" s="141">
        <v>34</v>
      </c>
      <c r="C926" s="142" t="s">
        <v>13090</v>
      </c>
      <c r="D926" s="143" t="str">
        <f t="shared" si="14"/>
        <v>effect add_modifier={modifier= radical_image days=-1}</v>
      </c>
      <c r="E926" s="144" t="s">
        <v>13091</v>
      </c>
      <c r="F926" s="144" t="s">
        <v>13092</v>
      </c>
    </row>
    <row r="927" ht="20" customHeight="1" spans="1:6">
      <c r="A927" s="140"/>
      <c r="B927" s="141">
        <v>35</v>
      </c>
      <c r="C927" s="142" t="s">
        <v>13093</v>
      </c>
      <c r="D927" s="143" t="str">
        <f t="shared" si="14"/>
        <v>effect add_modifier={modifier= radical_insights days=-1}</v>
      </c>
      <c r="E927" s="144" t="s">
        <v>13094</v>
      </c>
      <c r="F927" s="144" t="s">
        <v>13095</v>
      </c>
    </row>
    <row r="928" ht="20" customHeight="1" spans="1:6">
      <c r="A928" s="140"/>
      <c r="B928" s="141">
        <v>36</v>
      </c>
      <c r="C928" s="142" t="s">
        <v>13096</v>
      </c>
      <c r="D928" s="143" t="str">
        <f t="shared" si="14"/>
        <v>effect add_modifier={modifier= radical_image_denied days=-1}</v>
      </c>
      <c r="E928" s="144" t="s">
        <v>13097</v>
      </c>
      <c r="F928" s="144" t="s">
        <v>13098</v>
      </c>
    </row>
    <row r="929" ht="20" customHeight="1" spans="1:6">
      <c r="A929" s="140"/>
      <c r="B929" s="141">
        <v>37</v>
      </c>
      <c r="C929" s="142" t="s">
        <v>13099</v>
      </c>
      <c r="D929" s="143" t="str">
        <f t="shared" si="14"/>
        <v>effect add_modifier={modifier= radical_image_upheld days=-1}</v>
      </c>
      <c r="E929" s="144" t="s">
        <v>13100</v>
      </c>
      <c r="F929" s="144" t="s">
        <v>13101</v>
      </c>
    </row>
    <row r="930" ht="20" customHeight="1" spans="1:6">
      <c r="A930" s="140"/>
      <c r="B930" s="141">
        <v>38</v>
      </c>
      <c r="C930" s="142" t="s">
        <v>13102</v>
      </c>
      <c r="D930" s="143" t="str">
        <f t="shared" si="14"/>
        <v>effect add_modifier={modifier= cyber_subscription_ban days=-1}</v>
      </c>
      <c r="E930" s="144" t="s">
        <v>13103</v>
      </c>
      <c r="F930" s="144" t="s">
        <v>13104</v>
      </c>
    </row>
    <row r="931" ht="20" customHeight="1" spans="1:6">
      <c r="A931" s="140"/>
      <c r="B931" s="141">
        <v>39</v>
      </c>
      <c r="C931" s="142" t="s">
        <v>13105</v>
      </c>
      <c r="D931" s="143" t="str">
        <f t="shared" si="14"/>
        <v>effect add_modifier={modifier= cyber_subscription_limited days=-1}</v>
      </c>
      <c r="E931" s="144" t="s">
        <v>12054</v>
      </c>
      <c r="F931" s="144" t="s">
        <v>13106</v>
      </c>
    </row>
    <row r="932" ht="20" customHeight="1" spans="1:6">
      <c r="A932" s="140"/>
      <c r="B932" s="141">
        <v>40</v>
      </c>
      <c r="C932" s="142" t="s">
        <v>13107</v>
      </c>
      <c r="D932" s="143" t="str">
        <f t="shared" si="14"/>
        <v>effect add_modifier={modifier= cyber_wanderers days=-1}</v>
      </c>
      <c r="E932" s="144" t="s">
        <v>13108</v>
      </c>
      <c r="F932" s="144" t="s">
        <v>13109</v>
      </c>
    </row>
    <row r="933" ht="20" customHeight="1" spans="1:6">
      <c r="A933" s="140"/>
      <c r="B933" s="141">
        <v>41</v>
      </c>
      <c r="C933" s="142" t="s">
        <v>13110</v>
      </c>
      <c r="D933" s="143" t="str">
        <f t="shared" si="14"/>
        <v>effect add_modifier={modifier= cyber_wanderers_tracked days=-1}</v>
      </c>
      <c r="E933" s="144" t="s">
        <v>13111</v>
      </c>
      <c r="F933" s="144" t="s">
        <v>13112</v>
      </c>
    </row>
    <row r="934" ht="20" customHeight="1" spans="1:6">
      <c r="A934" s="140"/>
      <c r="B934" s="141">
        <v>42</v>
      </c>
      <c r="C934" s="142" t="s">
        <v>13113</v>
      </c>
      <c r="D934" s="143" t="str">
        <f t="shared" si="14"/>
        <v>effect add_modifier={modifier= sold_sky_1 days=-1}</v>
      </c>
      <c r="E934" s="144" t="s">
        <v>13114</v>
      </c>
      <c r="F934" s="144" t="s">
        <v>13115</v>
      </c>
    </row>
    <row r="935" ht="20" customHeight="1" spans="1:6">
      <c r="A935" s="140"/>
      <c r="B935" s="141">
        <v>43</v>
      </c>
      <c r="C935" s="142" t="s">
        <v>13113</v>
      </c>
      <c r="D935" s="143" t="str">
        <f t="shared" si="14"/>
        <v>effect add_modifier={modifier= sold_sky_1_mega days=-1}</v>
      </c>
      <c r="E935" s="144" t="s">
        <v>13114</v>
      </c>
      <c r="F935" s="144" t="s">
        <v>13116</v>
      </c>
    </row>
    <row r="936" ht="20" customHeight="1" spans="1:6">
      <c r="A936" s="140"/>
      <c r="B936" s="141">
        <v>44</v>
      </c>
      <c r="C936" s="142" t="s">
        <v>13117</v>
      </c>
      <c r="D936" s="143" t="str">
        <f t="shared" si="14"/>
        <v>effect add_modifier={modifier= cyber_censure_truth days=-1}</v>
      </c>
      <c r="E936" s="144" t="s">
        <v>13118</v>
      </c>
      <c r="F936" s="144" t="s">
        <v>13119</v>
      </c>
    </row>
    <row r="937" ht="20" customHeight="1" spans="1:6">
      <c r="A937" s="140"/>
      <c r="B937" s="141">
        <v>45</v>
      </c>
      <c r="C937" s="142" t="s">
        <v>13120</v>
      </c>
      <c r="D937" s="143" t="str">
        <f t="shared" si="14"/>
        <v>effect add_modifier={modifier= cyber_censure_total days=-1}</v>
      </c>
      <c r="E937" s="144" t="s">
        <v>13121</v>
      </c>
      <c r="F937" s="144" t="s">
        <v>13122</v>
      </c>
    </row>
    <row r="938" ht="20" customHeight="1" spans="1:6">
      <c r="A938" s="140"/>
      <c r="B938" s="141">
        <v>46</v>
      </c>
      <c r="C938" s="142" t="s">
        <v>13123</v>
      </c>
      <c r="D938" s="143" t="str">
        <f t="shared" si="14"/>
        <v>effect add_modifier={modifier= cyber_censure_partial days=-1}</v>
      </c>
      <c r="E938" s="144" t="s">
        <v>13124</v>
      </c>
      <c r="F938" s="144" t="s">
        <v>13125</v>
      </c>
    </row>
    <row r="939" ht="20" customHeight="1" spans="1:6">
      <c r="A939" s="140"/>
      <c r="B939" s="141">
        <v>47</v>
      </c>
      <c r="C939" s="142" t="s">
        <v>13126</v>
      </c>
      <c r="D939" s="143" t="str">
        <f t="shared" si="14"/>
        <v>effect add_modifier={modifier= cyber_censure_authoritarian days=-1}</v>
      </c>
      <c r="E939" s="144" t="s">
        <v>13127</v>
      </c>
      <c r="F939" s="144" t="s">
        <v>13128</v>
      </c>
    </row>
    <row r="940" ht="20" customHeight="1" spans="1:6">
      <c r="A940" s="140"/>
      <c r="B940" s="141">
        <v>48</v>
      </c>
      <c r="C940" s="142" t="s">
        <v>13129</v>
      </c>
      <c r="D940" s="143" t="str">
        <f t="shared" si="14"/>
        <v>effect add_modifier={modifier= cyber_subliminhack_banned days=-1}</v>
      </c>
      <c r="E940" s="144" t="s">
        <v>13130</v>
      </c>
      <c r="F940" s="144" t="s">
        <v>13131</v>
      </c>
    </row>
    <row r="941" ht="20" customHeight="1" spans="1:6">
      <c r="A941" s="140"/>
      <c r="B941" s="141">
        <v>49</v>
      </c>
      <c r="C941" s="142" t="s">
        <v>13132</v>
      </c>
      <c r="D941" s="143" t="str">
        <f t="shared" si="14"/>
        <v>effect add_modifier={modifier= cyber_subliminhack_allowed days=-1}</v>
      </c>
      <c r="E941" s="144" t="s">
        <v>13133</v>
      </c>
      <c r="F941" s="144" t="s">
        <v>13134</v>
      </c>
    </row>
    <row r="942" ht="20" customHeight="1" spans="1:6">
      <c r="A942" s="140"/>
      <c r="B942" s="141">
        <v>50</v>
      </c>
      <c r="C942" s="142" t="s">
        <v>13135</v>
      </c>
      <c r="D942" s="143" t="str">
        <f t="shared" si="14"/>
        <v>effect add_modifier={modifier= cyber_subliminhack_licensed days=-1}</v>
      </c>
      <c r="E942" s="144" t="s">
        <v>12054</v>
      </c>
      <c r="F942" s="144" t="s">
        <v>13136</v>
      </c>
    </row>
    <row r="943" ht="20" customHeight="1" spans="1:6">
      <c r="A943" s="140"/>
      <c r="B943" s="141">
        <v>51</v>
      </c>
      <c r="C943" s="142" t="s">
        <v>13137</v>
      </c>
      <c r="D943" s="143" t="str">
        <f t="shared" si="14"/>
        <v>effect add_modifier={modifier= cyber_subliminhack_hallowed days=-1}</v>
      </c>
      <c r="E943" s="144" t="s">
        <v>11692</v>
      </c>
      <c r="F943" s="144" t="s">
        <v>13138</v>
      </c>
    </row>
    <row r="944" ht="20" customHeight="1" spans="1:6">
      <c r="A944" s="140"/>
      <c r="B944" s="141">
        <v>52</v>
      </c>
      <c r="C944" s="142" t="s">
        <v>13139</v>
      </c>
      <c r="D944" s="143" t="str">
        <f t="shared" si="14"/>
        <v>effect add_modifier={modifier= cyber_breach_overcome days=-1}</v>
      </c>
      <c r="E944" s="144" t="s">
        <v>13140</v>
      </c>
      <c r="F944" s="144" t="s">
        <v>13141</v>
      </c>
    </row>
    <row r="945" ht="20" customHeight="1" spans="1:6">
      <c r="A945" s="140"/>
      <c r="B945" s="141">
        <v>53</v>
      </c>
      <c r="C945" s="142" t="s">
        <v>13142</v>
      </c>
      <c r="D945" s="143" t="str">
        <f t="shared" si="14"/>
        <v>effect add_modifier={modifier= cyber_breach_forgive days=-1}</v>
      </c>
      <c r="E945" s="144" t="s">
        <v>13143</v>
      </c>
      <c r="F945" s="144" t="s">
        <v>13144</v>
      </c>
    </row>
    <row r="946" ht="20" customHeight="1" spans="1:6">
      <c r="A946" s="140"/>
      <c r="B946" s="141">
        <v>54</v>
      </c>
      <c r="C946" s="142" t="s">
        <v>13145</v>
      </c>
      <c r="D946" s="143" t="str">
        <f t="shared" si="14"/>
        <v>effect add_modifier={modifier= cyber_breach_ban days=-1}</v>
      </c>
      <c r="E946" s="144" t="s">
        <v>13146</v>
      </c>
      <c r="F946" s="144" t="s">
        <v>13147</v>
      </c>
    </row>
    <row r="947" ht="20" customHeight="1" spans="1:6">
      <c r="A947" s="140"/>
      <c r="B947" s="141">
        <v>55</v>
      </c>
      <c r="C947" s="142" t="s">
        <v>13148</v>
      </c>
      <c r="D947" s="143" t="str">
        <f t="shared" si="14"/>
        <v>effect add_modifier={modifier= cyber_education days=-1}</v>
      </c>
      <c r="E947" s="144" t="s">
        <v>13149</v>
      </c>
      <c r="F947" s="144" t="s">
        <v>13150</v>
      </c>
    </row>
    <row r="948" ht="40" customHeight="1" spans="1:6">
      <c r="A948" s="140"/>
      <c r="B948" s="141">
        <v>56</v>
      </c>
      <c r="C948" s="142" t="s">
        <v>13151</v>
      </c>
      <c r="D948" s="143" t="str">
        <f t="shared" si="14"/>
        <v>effect add_modifier={modifier= egalitarian_excellence days=-1}</v>
      </c>
      <c r="E948" s="144" t="s">
        <v>13152</v>
      </c>
      <c r="F948" s="144" t="s">
        <v>13153</v>
      </c>
    </row>
    <row r="949" ht="20" customHeight="1" spans="1:6">
      <c r="A949" s="140"/>
      <c r="B949" s="141">
        <v>57</v>
      </c>
      <c r="C949" s="142" t="s">
        <v>13154</v>
      </c>
      <c r="D949" s="143" t="str">
        <f t="shared" si="14"/>
        <v>effect add_modifier={modifier= exceptional_leaders days=-1}</v>
      </c>
      <c r="E949" s="144" t="s">
        <v>13155</v>
      </c>
      <c r="F949" s="144" t="s">
        <v>13156</v>
      </c>
    </row>
    <row r="950" ht="20" customHeight="1" spans="1:6">
      <c r="A950" s="140"/>
      <c r="B950" s="141">
        <v>58</v>
      </c>
      <c r="C950" s="142" t="s">
        <v>13157</v>
      </c>
      <c r="D950" s="143" t="str">
        <f t="shared" si="14"/>
        <v>effect add_modifier={modifier= leak_investigation days=-1}</v>
      </c>
      <c r="E950" s="144" t="s">
        <v>13158</v>
      </c>
      <c r="F950" s="144" t="s">
        <v>13159</v>
      </c>
    </row>
    <row r="951" ht="20" customHeight="1" spans="1:6">
      <c r="A951" s="140"/>
      <c r="B951" s="141">
        <v>59</v>
      </c>
      <c r="C951" s="142" t="s">
        <v>13160</v>
      </c>
      <c r="D951" s="143" t="str">
        <f t="shared" si="14"/>
        <v>effect add_modifier={modifier= leak_distrust days=-1}</v>
      </c>
      <c r="E951" s="144" t="s">
        <v>13161</v>
      </c>
      <c r="F951" s="144" t="s">
        <v>13162</v>
      </c>
    </row>
    <row r="952" ht="20" customHeight="1" spans="1:6">
      <c r="A952" s="140"/>
      <c r="B952" s="141">
        <v>60</v>
      </c>
      <c r="C952" s="142" t="s">
        <v>13163</v>
      </c>
      <c r="D952" s="143" t="str">
        <f t="shared" si="14"/>
        <v>effect add_modifier={modifier= leader_hack_resolution days=-1}</v>
      </c>
      <c r="E952" s="144" t="s">
        <v>13164</v>
      </c>
      <c r="F952" s="144" t="s">
        <v>13165</v>
      </c>
    </row>
    <row r="953" ht="20" customHeight="1" spans="1:6">
      <c r="A953" s="140"/>
      <c r="B953" s="141">
        <v>61</v>
      </c>
      <c r="C953" s="142" t="s">
        <v>13166</v>
      </c>
      <c r="D953" s="143" t="str">
        <f t="shared" si="14"/>
        <v>effect add_modifier={modifier= entertainment_crackdown days=-1}</v>
      </c>
      <c r="E953" s="144" t="s">
        <v>13167</v>
      </c>
      <c r="F953" s="144" t="s">
        <v>13168</v>
      </c>
    </row>
    <row r="954" ht="20" customHeight="1" spans="1:6">
      <c r="A954" s="140"/>
      <c r="B954" s="141">
        <v>62</v>
      </c>
      <c r="C954" s="142" t="s">
        <v>13169</v>
      </c>
      <c r="D954" s="143" t="str">
        <f t="shared" si="14"/>
        <v>effect add_modifier={modifier= endorsed_entertainment days=-1}</v>
      </c>
      <c r="E954" s="144" t="s">
        <v>13170</v>
      </c>
      <c r="F954" s="144" t="s">
        <v>13171</v>
      </c>
    </row>
    <row r="955" ht="20" customHeight="1" spans="1:6">
      <c r="A955" s="140"/>
      <c r="B955" s="141">
        <v>63</v>
      </c>
      <c r="C955" s="142" t="s">
        <v>13172</v>
      </c>
      <c r="D955" s="143" t="str">
        <f t="shared" si="14"/>
        <v>effect add_modifier={modifier= illicit_entertainment days=-1}</v>
      </c>
      <c r="E955" s="144" t="s">
        <v>13173</v>
      </c>
      <c r="F955" s="144" t="s">
        <v>13174</v>
      </c>
    </row>
    <row r="956" ht="20" customHeight="1" spans="1:6">
      <c r="A956" s="140"/>
      <c r="B956" s="141">
        <v>64</v>
      </c>
      <c r="C956" s="142" t="s">
        <v>13175</v>
      </c>
      <c r="D956" s="143" t="str">
        <f t="shared" si="14"/>
        <v>effect add_modifier={modifier= decadent_entertainment days=-1}</v>
      </c>
      <c r="E956" s="144" t="s">
        <v>13176</v>
      </c>
      <c r="F956" s="144" t="s">
        <v>13177</v>
      </c>
    </row>
    <row r="957" ht="20" customHeight="1" spans="1:6">
      <c r="A957" s="140"/>
      <c r="B957" s="141">
        <v>65</v>
      </c>
      <c r="C957" s="142" t="s">
        <v>13178</v>
      </c>
      <c r="D957" s="143" t="str">
        <f t="shared" si="14"/>
        <v>effect add_modifier={modifier= deadly_entertainment days=-1}</v>
      </c>
      <c r="E957" s="144" t="s">
        <v>13179</v>
      </c>
      <c r="F957" s="144" t="s">
        <v>13180</v>
      </c>
    </row>
    <row r="958" ht="20" customHeight="1" spans="1:6">
      <c r="A958" s="140"/>
      <c r="B958" s="141">
        <v>66</v>
      </c>
      <c r="C958" s="142" t="s">
        <v>13181</v>
      </c>
      <c r="D958" s="143" t="str">
        <f t="shared" si="14"/>
        <v>effect add_modifier={modifier= cyber_hive_imperfect_drones days=-1}</v>
      </c>
      <c r="E958" s="144" t="s">
        <v>13182</v>
      </c>
      <c r="F958" s="144" t="s">
        <v>13183</v>
      </c>
    </row>
    <row r="959" ht="20" customHeight="1" spans="1:6">
      <c r="A959" s="140"/>
      <c r="B959" s="141">
        <v>67</v>
      </c>
      <c r="C959" s="142" t="s">
        <v>13184</v>
      </c>
      <c r="D959" s="143" t="str">
        <f t="shared" si="14"/>
        <v>effect add_modifier={modifier= cyber_hive_recycling_implants days=-1}</v>
      </c>
      <c r="E959" s="144" t="s">
        <v>13185</v>
      </c>
      <c r="F959" s="144" t="s">
        <v>13186</v>
      </c>
    </row>
    <row r="960" ht="20" customHeight="1" spans="1:6">
      <c r="A960" s="140"/>
      <c r="B960" s="141">
        <v>68</v>
      </c>
      <c r="C960" s="142" t="s">
        <v>13187</v>
      </c>
      <c r="D960" s="143" t="str">
        <f t="shared" si="14"/>
        <v>effect add_modifier={modifier= cyber_hive_recycling_everything days=-1}</v>
      </c>
      <c r="E960" s="144" t="s">
        <v>13188</v>
      </c>
      <c r="F960" s="144" t="s">
        <v>13189</v>
      </c>
    </row>
    <row r="961" ht="20" customHeight="1" spans="1:6">
      <c r="A961" s="140"/>
      <c r="B961" s="141">
        <v>69</v>
      </c>
      <c r="C961" s="142" t="s">
        <v>13190</v>
      </c>
      <c r="D961" s="143" t="str">
        <f t="shared" si="14"/>
        <v>effect add_modifier={modifier= cyber_hive_cyber_babies days=-1}</v>
      </c>
      <c r="E961" s="144" t="s">
        <v>13191</v>
      </c>
      <c r="F961" s="144" t="s">
        <v>13192</v>
      </c>
    </row>
    <row r="962" ht="20" customHeight="1" spans="1:6">
      <c r="A962" s="140"/>
      <c r="B962" s="141">
        <v>70</v>
      </c>
      <c r="C962" s="142" t="s">
        <v>13193</v>
      </c>
      <c r="D962" s="143" t="str">
        <f t="shared" si="14"/>
        <v>effect add_modifier={modifier= cyber_hive_no_cyber_babies days=-1}</v>
      </c>
      <c r="E962" s="144" t="s">
        <v>13194</v>
      </c>
      <c r="F962" s="144" t="s">
        <v>13195</v>
      </c>
    </row>
    <row r="963" ht="20" customHeight="1" spans="1:6">
      <c r="A963" s="140"/>
      <c r="B963" s="141">
        <v>71</v>
      </c>
      <c r="C963" s="142" t="s">
        <v>13196</v>
      </c>
      <c r="D963" s="143" t="str">
        <f t="shared" si="14"/>
        <v>effect add_modifier={modifier= cyber_hive_individual_drones days=-1}</v>
      </c>
      <c r="E963" s="144" t="s">
        <v>13197</v>
      </c>
      <c r="F963" s="144" t="s">
        <v>13198</v>
      </c>
    </row>
    <row r="964" ht="20" customHeight="1" spans="1:6">
      <c r="A964" s="140"/>
      <c r="B964" s="141">
        <v>72</v>
      </c>
      <c r="C964" s="142" t="s">
        <v>13199</v>
      </c>
      <c r="D964" s="143" t="str">
        <f t="shared" si="14"/>
        <v>effect add_modifier={modifier= cyber_hive_no_individual_drones days=-1}</v>
      </c>
      <c r="E964" s="144" t="s">
        <v>13200</v>
      </c>
      <c r="F964" s="144" t="s">
        <v>13201</v>
      </c>
    </row>
    <row r="965" ht="20" customHeight="1" spans="1:6">
      <c r="A965" s="140"/>
      <c r="B965" s="141">
        <v>73</v>
      </c>
      <c r="C965" s="142" t="s">
        <v>13202</v>
      </c>
      <c r="D965" s="143" t="str">
        <f t="shared" si="14"/>
        <v>effect add_modifier={modifier= cyber_hive_individual_leader_drones days=-1}</v>
      </c>
      <c r="E965" s="144" t="s">
        <v>13203</v>
      </c>
      <c r="F965" s="144" t="s">
        <v>13204</v>
      </c>
    </row>
    <row r="966" ht="20" customHeight="1" spans="1:6">
      <c r="A966" s="140"/>
      <c r="B966" s="141">
        <v>74</v>
      </c>
      <c r="C966" s="142" t="s">
        <v>13205</v>
      </c>
      <c r="D966" s="143" t="str">
        <f t="shared" si="14"/>
        <v>effect add_modifier={modifier= AI_control days=-1}</v>
      </c>
      <c r="E966" s="144" t="s">
        <v>13206</v>
      </c>
      <c r="F966" s="144" t="s">
        <v>13207</v>
      </c>
    </row>
    <row r="967" ht="20" customHeight="1" spans="1:6">
      <c r="A967" s="140"/>
      <c r="B967" s="141">
        <v>75</v>
      </c>
      <c r="C967" s="142" t="s">
        <v>13205</v>
      </c>
      <c r="D967" s="143" t="str">
        <f t="shared" si="14"/>
        <v>effect add_modifier={modifier= moderate_AI_control days=-1}</v>
      </c>
      <c r="E967" s="144" t="s">
        <v>13208</v>
      </c>
      <c r="F967" s="144" t="s">
        <v>13209</v>
      </c>
    </row>
    <row r="968" ht="20" customHeight="1" spans="1:6">
      <c r="A968" s="140"/>
      <c r="B968" s="141">
        <v>76</v>
      </c>
      <c r="C968" s="142" t="s">
        <v>13210</v>
      </c>
      <c r="D968" s="143" t="str">
        <f t="shared" si="14"/>
        <v>effect add_modifier={modifier= AI_forced_control days=-1}</v>
      </c>
      <c r="E968" s="144" t="s">
        <v>13211</v>
      </c>
      <c r="F968" s="144" t="s">
        <v>13212</v>
      </c>
    </row>
    <row r="969" ht="20" customHeight="1" spans="1:6">
      <c r="A969" s="140"/>
      <c r="B969" s="141">
        <v>77</v>
      </c>
      <c r="C969" s="142" t="s">
        <v>13213</v>
      </c>
      <c r="D969" s="143" t="str">
        <f t="shared" si="14"/>
        <v>effect add_modifier={modifier= media_blockade days=-1}</v>
      </c>
      <c r="E969" s="144" t="s">
        <v>13214</v>
      </c>
      <c r="F969" s="144" t="s">
        <v>13215</v>
      </c>
    </row>
    <row r="970" ht="20" customHeight="1" spans="1:6">
      <c r="A970" s="140"/>
      <c r="B970" s="141">
        <v>78</v>
      </c>
      <c r="C970" s="142" t="s">
        <v>13216</v>
      </c>
      <c r="D970" s="143" t="str">
        <f t="shared" ref="D970:D1033" si="15">_xlfn.CONCAT($C$3," ",F970," ","days=",$E$3,"}")</f>
        <v>effect add_modifier={modifier= helping_hand days=-1}</v>
      </c>
      <c r="E970" s="144" t="s">
        <v>13217</v>
      </c>
      <c r="F970" s="144" t="s">
        <v>13218</v>
      </c>
    </row>
    <row r="971" ht="20" customHeight="1" spans="1:6">
      <c r="A971" s="140"/>
      <c r="B971" s="141">
        <v>79</v>
      </c>
      <c r="C971" s="142" t="s">
        <v>13219</v>
      </c>
      <c r="D971" s="143" t="str">
        <f t="shared" si="15"/>
        <v>effect add_modifier={modifier= armed_forces days=-1}</v>
      </c>
      <c r="E971" s="144" t="s">
        <v>13220</v>
      </c>
      <c r="F971" s="144" t="s">
        <v>13221</v>
      </c>
    </row>
    <row r="972" ht="20" customHeight="1" spans="1:6">
      <c r="A972" s="140"/>
      <c r="B972" s="141">
        <v>80</v>
      </c>
      <c r="C972" s="142" t="s">
        <v>13222</v>
      </c>
      <c r="D972" s="143" t="str">
        <f t="shared" si="15"/>
        <v>effect add_modifier={modifier= state_handouts days=-1}</v>
      </c>
      <c r="E972" s="144" t="s">
        <v>13223</v>
      </c>
      <c r="F972" s="144" t="s">
        <v>13224</v>
      </c>
    </row>
    <row r="973" ht="20" customHeight="1" spans="1:6">
      <c r="A973" s="140"/>
      <c r="B973" s="141">
        <v>81</v>
      </c>
      <c r="C973" s="142" t="s">
        <v>13225</v>
      </c>
      <c r="D973" s="143" t="str">
        <f t="shared" si="15"/>
        <v>effect add_modifier={modifier= branching_out days=-1}</v>
      </c>
      <c r="E973" s="144" t="s">
        <v>12057</v>
      </c>
      <c r="F973" s="144" t="s">
        <v>13226</v>
      </c>
    </row>
    <row r="974" ht="20" customHeight="1" spans="1:6">
      <c r="A974" s="140"/>
      <c r="B974" s="141">
        <v>82</v>
      </c>
      <c r="C974" s="142" t="s">
        <v>13227</v>
      </c>
      <c r="D974" s="143" t="str">
        <f t="shared" si="15"/>
        <v>effect add_modifier={modifier= handy_workers days=-1}</v>
      </c>
      <c r="E974" s="144" t="s">
        <v>13228</v>
      </c>
      <c r="F974" s="144" t="s">
        <v>13229</v>
      </c>
    </row>
    <row r="975" ht="20" customHeight="1" spans="1:6">
      <c r="A975" s="140"/>
      <c r="B975" s="141">
        <v>83</v>
      </c>
      <c r="C975" s="142" t="s">
        <v>13230</v>
      </c>
      <c r="D975" s="143" t="str">
        <f t="shared" si="15"/>
        <v>effect add_modifier={modifier= luxury_limbs days=-1}</v>
      </c>
      <c r="E975" s="144" t="s">
        <v>13231</v>
      </c>
      <c r="F975" s="144" t="s">
        <v>13232</v>
      </c>
    </row>
    <row r="976" ht="20" customHeight="1" spans="1:6">
      <c r="A976" s="140"/>
      <c r="B976" s="141">
        <v>84</v>
      </c>
      <c r="C976" s="142" t="s">
        <v>13233</v>
      </c>
      <c r="D976" s="143" t="str">
        <f t="shared" si="15"/>
        <v>effect add_modifier={modifier= murdered_martyrs days=-1}</v>
      </c>
      <c r="E976" s="144" t="s">
        <v>13234</v>
      </c>
      <c r="F976" s="144" t="s">
        <v>13235</v>
      </c>
    </row>
    <row r="977" ht="20" customHeight="1" spans="1:6">
      <c r="A977" s="140"/>
      <c r="B977" s="141">
        <v>85</v>
      </c>
      <c r="C977" s="142" t="s">
        <v>13236</v>
      </c>
      <c r="D977" s="143" t="str">
        <f t="shared" si="15"/>
        <v>effect add_modifier={modifier= artificial_pain_relief days=-1}</v>
      </c>
      <c r="E977" s="144" t="s">
        <v>13237</v>
      </c>
      <c r="F977" s="144" t="s">
        <v>13238</v>
      </c>
    </row>
    <row r="978" ht="20" customHeight="1" spans="1:6">
      <c r="A978" s="140"/>
      <c r="B978" s="141">
        <v>86</v>
      </c>
      <c r="C978" s="142" t="s">
        <v>13239</v>
      </c>
      <c r="D978" s="143" t="str">
        <f t="shared" si="15"/>
        <v>effect add_modifier={modifier= chained_experiments days=-1}</v>
      </c>
      <c r="E978" s="144" t="s">
        <v>13240</v>
      </c>
      <c r="F978" s="144" t="s">
        <v>13241</v>
      </c>
    </row>
    <row r="979" ht="20" customHeight="1" spans="1:6">
      <c r="A979" s="140"/>
      <c r="B979" s="141">
        <v>87</v>
      </c>
      <c r="C979" s="142" t="s">
        <v>13242</v>
      </c>
      <c r="D979" s="143" t="str">
        <f t="shared" si="15"/>
        <v>effect add_modifier={modifier= cyber_opposition days=-1}</v>
      </c>
      <c r="E979" s="144" t="s">
        <v>13243</v>
      </c>
      <c r="F979" s="144" t="s">
        <v>13244</v>
      </c>
    </row>
    <row r="980" ht="20" customHeight="1" spans="1:6">
      <c r="A980" s="140"/>
      <c r="B980" s="141">
        <v>88</v>
      </c>
      <c r="C980" s="142" t="s">
        <v>13245</v>
      </c>
      <c r="D980" s="143" t="str">
        <f t="shared" si="15"/>
        <v>effect add_modifier={modifier= cyber_event_bliss_commercial days=-1}</v>
      </c>
      <c r="E980" s="144" t="s">
        <v>13246</v>
      </c>
      <c r="F980" s="144" t="s">
        <v>13247</v>
      </c>
    </row>
    <row r="981" ht="20" customHeight="1" spans="1:6">
      <c r="A981" s="140"/>
      <c r="B981" s="141">
        <v>89</v>
      </c>
      <c r="C981" s="142" t="s">
        <v>13245</v>
      </c>
      <c r="D981" s="143" t="str">
        <f t="shared" si="15"/>
        <v>effect add_modifier={modifier= cyber_event_bliss_underground days=-1}</v>
      </c>
      <c r="E981" s="144" t="s">
        <v>13248</v>
      </c>
      <c r="F981" s="144" t="s">
        <v>13249</v>
      </c>
    </row>
    <row r="982" ht="20" customHeight="1" spans="1:6">
      <c r="A982" s="140"/>
      <c r="B982" s="141">
        <v>90</v>
      </c>
      <c r="C982" s="142" t="s">
        <v>13250</v>
      </c>
      <c r="D982" s="143" t="str">
        <f t="shared" si="15"/>
        <v>effect add_modifier={modifier= cyber_event_bliss_regulate days=-1}</v>
      </c>
      <c r="E982" s="144" t="s">
        <v>13251</v>
      </c>
      <c r="F982" s="144" t="s">
        <v>13252</v>
      </c>
    </row>
    <row r="983" ht="20" customHeight="1" spans="1:6">
      <c r="A983" s="140"/>
      <c r="B983" s="141">
        <v>91</v>
      </c>
      <c r="C983" s="142" t="s">
        <v>13253</v>
      </c>
      <c r="D983" s="143" t="str">
        <f t="shared" si="15"/>
        <v>effect add_modifier={modifier= cyber_event_worklife_own days=-1}</v>
      </c>
      <c r="E983" s="144" t="s">
        <v>13254</v>
      </c>
      <c r="F983" s="144" t="s">
        <v>13255</v>
      </c>
    </row>
    <row r="984" ht="20" customHeight="1" spans="1:6">
      <c r="A984" s="140"/>
      <c r="B984" s="141">
        <v>92</v>
      </c>
      <c r="C984" s="142" t="s">
        <v>13256</v>
      </c>
      <c r="D984" s="143" t="str">
        <f t="shared" si="15"/>
        <v>effect add_modifier={modifier= cyber_event_worklife_leave days=-1}</v>
      </c>
      <c r="E984" s="144" t="s">
        <v>13257</v>
      </c>
      <c r="F984" s="144" t="s">
        <v>13258</v>
      </c>
    </row>
    <row r="985" ht="20" customHeight="1" spans="1:6">
      <c r="A985" s="140"/>
      <c r="B985" s="141">
        <v>93</v>
      </c>
      <c r="C985" s="142" t="s">
        <v>13259</v>
      </c>
      <c r="D985" s="143" t="str">
        <f t="shared" si="15"/>
        <v>effect add_modifier={modifier= cyber_event_worklife_isolate days=-1}</v>
      </c>
      <c r="E985" s="144" t="s">
        <v>13260</v>
      </c>
      <c r="F985" s="144" t="s">
        <v>13261</v>
      </c>
    </row>
    <row r="986" ht="20" customHeight="1" spans="1:6">
      <c r="A986" s="140"/>
      <c r="B986" s="141">
        <v>94</v>
      </c>
      <c r="C986" s="142" t="s">
        <v>13262</v>
      </c>
      <c r="D986" s="143" t="str">
        <f t="shared" si="15"/>
        <v>effect add_modifier={modifier= cyber_event_parental_control days=-1}</v>
      </c>
      <c r="E986" s="144" t="s">
        <v>13263</v>
      </c>
      <c r="F986" s="144" t="s">
        <v>13264</v>
      </c>
    </row>
    <row r="987" ht="20" customHeight="1" spans="1:6">
      <c r="A987" s="140"/>
      <c r="B987" s="141">
        <v>95</v>
      </c>
      <c r="C987" s="142" t="s">
        <v>13265</v>
      </c>
      <c r="D987" s="143" t="str">
        <f t="shared" si="15"/>
        <v>effect add_modifier={modifier= cyber_event_parental_limited days=-1}</v>
      </c>
      <c r="E987" s="144" t="s">
        <v>13266</v>
      </c>
      <c r="F987" s="144" t="s">
        <v>13267</v>
      </c>
    </row>
    <row r="988" ht="20" customHeight="1" spans="1:6">
      <c r="A988" s="140"/>
      <c r="B988" s="141">
        <v>96</v>
      </c>
      <c r="C988" s="142" t="s">
        <v>13268</v>
      </c>
      <c r="D988" s="143" t="str">
        <f t="shared" si="15"/>
        <v>effect add_modifier={modifier= cyber_event_parental_enforcers days=-1}</v>
      </c>
      <c r="E988" s="144" t="s">
        <v>13269</v>
      </c>
      <c r="F988" s="144" t="s">
        <v>13270</v>
      </c>
    </row>
    <row r="989" ht="20" customHeight="1" spans="1:6">
      <c r="A989" s="140"/>
      <c r="B989" s="141">
        <v>97</v>
      </c>
      <c r="C989" s="142" t="s">
        <v>13271</v>
      </c>
      <c r="D989" s="143" t="str">
        <f t="shared" si="15"/>
        <v>effect add_modifier={modifier= cyber_event_knowledge_engineering days=-1}</v>
      </c>
      <c r="E989" s="144" t="s">
        <v>13272</v>
      </c>
      <c r="F989" s="144" t="s">
        <v>13273</v>
      </c>
    </row>
    <row r="990" ht="20" customHeight="1" spans="1:6">
      <c r="A990" s="140"/>
      <c r="B990" s="141">
        <v>98</v>
      </c>
      <c r="C990" s="142" t="s">
        <v>13274</v>
      </c>
      <c r="D990" s="143" t="str">
        <f t="shared" si="15"/>
        <v>effect add_modifier={modifier= cyber_event_knowledge_physics days=-1}</v>
      </c>
      <c r="E990" s="144" t="s">
        <v>13275</v>
      </c>
      <c r="F990" s="144" t="s">
        <v>13276</v>
      </c>
    </row>
    <row r="991" ht="20" customHeight="1" spans="1:6">
      <c r="A991" s="140"/>
      <c r="B991" s="141">
        <v>99</v>
      </c>
      <c r="C991" s="142" t="s">
        <v>13277</v>
      </c>
      <c r="D991" s="143" t="str">
        <f t="shared" si="15"/>
        <v>effect add_modifier={modifier= cyber_event_knowledge_society days=-1}</v>
      </c>
      <c r="E991" s="144" t="s">
        <v>13278</v>
      </c>
      <c r="F991" s="144" t="s">
        <v>13279</v>
      </c>
    </row>
    <row r="992" ht="20" customHeight="1" spans="1:6">
      <c r="A992" s="140"/>
      <c r="B992" s="141">
        <v>100</v>
      </c>
      <c r="C992" s="142" t="s">
        <v>13280</v>
      </c>
      <c r="D992" s="143" t="str">
        <f t="shared" si="15"/>
        <v>effect add_modifier={modifier= cyber_implant_taxes days=-1}</v>
      </c>
      <c r="E992" s="144" t="s">
        <v>13281</v>
      </c>
      <c r="F992" s="144" t="s">
        <v>13282</v>
      </c>
    </row>
    <row r="993" ht="20" customHeight="1" spans="1:6">
      <c r="A993" s="140"/>
      <c r="B993" s="141">
        <v>101</v>
      </c>
      <c r="C993" s="142" t="s">
        <v>13283</v>
      </c>
      <c r="D993" s="143" t="str">
        <f t="shared" si="15"/>
        <v>effect add_modifier={modifier= cyber_reformed_implant_taxes days=-1}</v>
      </c>
      <c r="E993" s="144" t="s">
        <v>11142</v>
      </c>
      <c r="F993" s="144" t="s">
        <v>13284</v>
      </c>
    </row>
    <row r="994" ht="20" customHeight="1" spans="1:6">
      <c r="A994" s="145" t="s">
        <v>1775</v>
      </c>
      <c r="B994" s="146">
        <v>1</v>
      </c>
      <c r="C994" s="147" t="s">
        <v>13285</v>
      </c>
      <c r="D994" s="148" t="str">
        <f t="shared" si="15"/>
        <v>effect add_modifier={modifier= synth_mandatory_volunteers days=-1}</v>
      </c>
      <c r="E994" s="149" t="s">
        <v>13286</v>
      </c>
      <c r="F994" s="149" t="s">
        <v>13287</v>
      </c>
    </row>
    <row r="995" ht="20" customHeight="1" spans="1:6">
      <c r="A995" s="150"/>
      <c r="B995" s="146">
        <v>2</v>
      </c>
      <c r="C995" s="147" t="s">
        <v>13288</v>
      </c>
      <c r="D995" s="148" t="str">
        <f t="shared" si="15"/>
        <v>effect add_modifier={modifier= synth_mass_demonstrations days=-1}</v>
      </c>
      <c r="E995" s="149" t="s">
        <v>13289</v>
      </c>
      <c r="F995" s="149" t="s">
        <v>13290</v>
      </c>
    </row>
    <row r="996" ht="20" customHeight="1" spans="1:6">
      <c r="A996" s="150"/>
      <c r="B996" s="146">
        <v>3</v>
      </c>
      <c r="C996" s="147" t="s">
        <v>13051</v>
      </c>
      <c r="D996" s="148" t="str">
        <f t="shared" si="15"/>
        <v>effect add_modifier={modifier= synth_tinkering_with_minds days=-1}</v>
      </c>
      <c r="E996" s="149" t="s">
        <v>13052</v>
      </c>
      <c r="F996" s="149" t="s">
        <v>13053</v>
      </c>
    </row>
    <row r="997" ht="20" customHeight="1" spans="1:6">
      <c r="A997" s="150"/>
      <c r="B997" s="146">
        <v>4</v>
      </c>
      <c r="C997" s="147" t="s">
        <v>13054</v>
      </c>
      <c r="D997" s="148" t="str">
        <f t="shared" si="15"/>
        <v>effect add_modifier={modifier= synth_brightest_minds days=-1}</v>
      </c>
      <c r="E997" s="149" t="s">
        <v>13055</v>
      </c>
      <c r="F997" s="149" t="s">
        <v>13056</v>
      </c>
    </row>
    <row r="998" ht="20" customHeight="1" spans="1:6">
      <c r="A998" s="150"/>
      <c r="B998" s="146">
        <v>5</v>
      </c>
      <c r="C998" s="147" t="s">
        <v>13291</v>
      </c>
      <c r="D998" s="148" t="str">
        <f t="shared" si="15"/>
        <v>effect add_modifier={modifier= synth_opposition_truth days=-1}</v>
      </c>
      <c r="E998" s="149" t="s">
        <v>13292</v>
      </c>
      <c r="F998" s="149" t="s">
        <v>13293</v>
      </c>
    </row>
    <row r="999" ht="20" customHeight="1" spans="1:6">
      <c r="A999" s="150"/>
      <c r="B999" s="146">
        <v>6</v>
      </c>
      <c r="C999" s="147" t="s">
        <v>13294</v>
      </c>
      <c r="D999" s="148" t="str">
        <f t="shared" si="15"/>
        <v>effect add_modifier={modifier= synth_opposition_deception days=-1}</v>
      </c>
      <c r="E999" s="149" t="s">
        <v>10881</v>
      </c>
      <c r="F999" s="149" t="s">
        <v>13295</v>
      </c>
    </row>
    <row r="1000" ht="20" customHeight="1" spans="1:6">
      <c r="A1000" s="150"/>
      <c r="B1000" s="146">
        <v>7</v>
      </c>
      <c r="C1000" s="147" t="s">
        <v>13296</v>
      </c>
      <c r="D1000" s="148" t="str">
        <f t="shared" si="15"/>
        <v>effect add_modifier={modifier= synth_fund_heritage_sites days=-1}</v>
      </c>
      <c r="E1000" s="149" t="s">
        <v>13012</v>
      </c>
      <c r="F1000" s="149" t="s">
        <v>13297</v>
      </c>
    </row>
    <row r="1001" ht="20" customHeight="1" spans="1:6">
      <c r="A1001" s="150"/>
      <c r="B1001" s="146">
        <v>8</v>
      </c>
      <c r="C1001" s="147" t="s">
        <v>13298</v>
      </c>
      <c r="D1001" s="148" t="str">
        <f t="shared" si="15"/>
        <v>effect add_modifier={modifier= synth_revere_the_past days=-1}</v>
      </c>
      <c r="E1001" s="149" t="s">
        <v>13299</v>
      </c>
      <c r="F1001" s="149" t="s">
        <v>13300</v>
      </c>
    </row>
    <row r="1002" ht="20" customHeight="1" spans="1:6">
      <c r="A1002" s="150"/>
      <c r="B1002" s="146">
        <v>9</v>
      </c>
      <c r="C1002" s="147" t="s">
        <v>13301</v>
      </c>
      <c r="D1002" s="148" t="str">
        <f t="shared" si="15"/>
        <v>effect add_modifier={modifier= synth_preserve_the_past days=-1}</v>
      </c>
      <c r="E1002" s="149" t="s">
        <v>13302</v>
      </c>
      <c r="F1002" s="149" t="s">
        <v>13303</v>
      </c>
    </row>
    <row r="1003" ht="20" customHeight="1" spans="1:6">
      <c r="A1003" s="150"/>
      <c r="B1003" s="146">
        <v>10</v>
      </c>
      <c r="C1003" s="147" t="s">
        <v>13304</v>
      </c>
      <c r="D1003" s="148" t="str">
        <f t="shared" si="15"/>
        <v>effect add_modifier={modifier= synth_resistance_fight days=-1}</v>
      </c>
      <c r="E1003" s="149" t="s">
        <v>10961</v>
      </c>
      <c r="F1003" s="149" t="s">
        <v>13305</v>
      </c>
    </row>
    <row r="1004" ht="20" customHeight="1" spans="1:6">
      <c r="A1004" s="150"/>
      <c r="B1004" s="146">
        <v>11</v>
      </c>
      <c r="C1004" s="147" t="s">
        <v>13306</v>
      </c>
      <c r="D1004" s="148" t="str">
        <f t="shared" si="15"/>
        <v>effect add_modifier={modifier= synth_resistance_diplomacy days=-1}</v>
      </c>
      <c r="E1004" s="149" t="s">
        <v>10921</v>
      </c>
      <c r="F1004" s="149" t="s">
        <v>13307</v>
      </c>
    </row>
    <row r="1005" ht="20" customHeight="1" spans="1:6">
      <c r="A1005" s="150"/>
      <c r="B1005" s="146">
        <v>12</v>
      </c>
      <c r="C1005" s="147" t="s">
        <v>13308</v>
      </c>
      <c r="D1005" s="148" t="str">
        <f t="shared" si="15"/>
        <v>effect add_modifier={modifier= synth_character_force days=-1}</v>
      </c>
      <c r="E1005" s="149" t="s">
        <v>13309</v>
      </c>
      <c r="F1005" s="149" t="s">
        <v>13310</v>
      </c>
    </row>
    <row r="1006" ht="20" customHeight="1" spans="1:6">
      <c r="A1006" s="150"/>
      <c r="B1006" s="146">
        <v>13</v>
      </c>
      <c r="C1006" s="147" t="s">
        <v>13311</v>
      </c>
      <c r="D1006" s="148" t="str">
        <f t="shared" si="15"/>
        <v>effect add_modifier={modifier= synth_character_customize days=-1}</v>
      </c>
      <c r="E1006" s="149" t="s">
        <v>13312</v>
      </c>
      <c r="F1006" s="149" t="s">
        <v>13313</v>
      </c>
    </row>
    <row r="1007" ht="20" customHeight="1" spans="1:6">
      <c r="A1007" s="150"/>
      <c r="B1007" s="146">
        <v>14</v>
      </c>
      <c r="C1007" s="147" t="s">
        <v>13314</v>
      </c>
      <c r="D1007" s="148" t="str">
        <f t="shared" si="15"/>
        <v>effect add_modifier={modifier= synth_character_customize_elite days=-1}</v>
      </c>
      <c r="E1007" s="149" t="s">
        <v>13315</v>
      </c>
      <c r="F1007" s="149" t="s">
        <v>13316</v>
      </c>
    </row>
    <row r="1008" ht="20" customHeight="1" spans="1:6">
      <c r="A1008" s="150"/>
      <c r="B1008" s="146">
        <v>15</v>
      </c>
      <c r="C1008" s="147" t="s">
        <v>13317</v>
      </c>
      <c r="D1008" s="148" t="str">
        <f t="shared" si="15"/>
        <v>effect add_modifier={modifier= synth_character_customize_corpo days=-1}</v>
      </c>
      <c r="E1008" s="149" t="s">
        <v>11110</v>
      </c>
      <c r="F1008" s="149" t="s">
        <v>13318</v>
      </c>
    </row>
    <row r="1009" ht="20" customHeight="1" spans="1:6">
      <c r="A1009" s="150"/>
      <c r="B1009" s="146">
        <v>16</v>
      </c>
      <c r="C1009" s="147" t="s">
        <v>13319</v>
      </c>
      <c r="D1009" s="148" t="str">
        <f t="shared" si="15"/>
        <v>effect add_modifier={modifier= synth_cravings_imperfections days=-1}</v>
      </c>
      <c r="E1009" s="149" t="s">
        <v>13320</v>
      </c>
      <c r="F1009" s="149" t="s">
        <v>13321</v>
      </c>
    </row>
    <row r="1010" ht="20" customHeight="1" spans="1:6">
      <c r="A1010" s="150"/>
      <c r="B1010" s="146">
        <v>17</v>
      </c>
      <c r="C1010" s="147" t="s">
        <v>13322</v>
      </c>
      <c r="D1010" s="148" t="str">
        <f t="shared" si="15"/>
        <v>effect add_modifier={modifier= synth_cravings_simulation days=-1}</v>
      </c>
      <c r="E1010" s="149" t="s">
        <v>13323</v>
      </c>
      <c r="F1010" s="149" t="s">
        <v>13324</v>
      </c>
    </row>
    <row r="1011" ht="20" customHeight="1" spans="1:6">
      <c r="A1011" s="150"/>
      <c r="B1011" s="146">
        <v>18</v>
      </c>
      <c r="C1011" s="147" t="s">
        <v>13325</v>
      </c>
      <c r="D1011" s="148" t="str">
        <f t="shared" si="15"/>
        <v>effect add_modifier={modifier= synth_cravings_stop days=-1}</v>
      </c>
      <c r="E1011" s="149" t="s">
        <v>13326</v>
      </c>
      <c r="F1011" s="149" t="s">
        <v>13327</v>
      </c>
    </row>
    <row r="1012" ht="20" customHeight="1" spans="1:6">
      <c r="A1012" s="150"/>
      <c r="B1012" s="146">
        <v>19</v>
      </c>
      <c r="C1012" s="147" t="s">
        <v>13328</v>
      </c>
      <c r="D1012" s="148" t="str">
        <f t="shared" si="15"/>
        <v>effect add_modifier={modifier= synth_cravings_pain days=-1}</v>
      </c>
      <c r="E1012" s="149" t="s">
        <v>13329</v>
      </c>
      <c r="F1012" s="149" t="s">
        <v>13330</v>
      </c>
    </row>
    <row r="1013" ht="20" customHeight="1" spans="1:6">
      <c r="A1013" s="150"/>
      <c r="B1013" s="146">
        <v>20</v>
      </c>
      <c r="C1013" s="147" t="s">
        <v>13331</v>
      </c>
      <c r="D1013" s="148" t="str">
        <f t="shared" si="15"/>
        <v>effect add_modifier={modifier= synth_health_physical days=-1}</v>
      </c>
      <c r="E1013" s="149" t="s">
        <v>13332</v>
      </c>
      <c r="F1013" s="149" t="s">
        <v>13333</v>
      </c>
    </row>
    <row r="1014" ht="20" customHeight="1" spans="1:6">
      <c r="A1014" s="150"/>
      <c r="B1014" s="146">
        <v>21</v>
      </c>
      <c r="C1014" s="147" t="s">
        <v>13334</v>
      </c>
      <c r="D1014" s="148" t="str">
        <f t="shared" si="15"/>
        <v>effect add_modifier={modifier= synth_health_virtual days=-1}</v>
      </c>
      <c r="E1014" s="149" t="s">
        <v>13335</v>
      </c>
      <c r="F1014" s="149" t="s">
        <v>13336</v>
      </c>
    </row>
    <row r="1015" ht="20" customHeight="1" spans="1:6">
      <c r="A1015" s="150"/>
      <c r="B1015" s="146">
        <v>22</v>
      </c>
      <c r="C1015" s="147" t="s">
        <v>13337</v>
      </c>
      <c r="D1015" s="148" t="str">
        <f t="shared" si="15"/>
        <v>effect add_modifier={modifier= synth_health_both days=-1}</v>
      </c>
      <c r="E1015" s="149" t="s">
        <v>13338</v>
      </c>
      <c r="F1015" s="149" t="s">
        <v>13339</v>
      </c>
    </row>
    <row r="1016" ht="20" customHeight="1" spans="1:6">
      <c r="A1016" s="150"/>
      <c r="B1016" s="146">
        <v>23</v>
      </c>
      <c r="C1016" s="147" t="s">
        <v>13340</v>
      </c>
      <c r="D1016" s="148" t="str">
        <f t="shared" si="15"/>
        <v>effect add_modifier={modifier= synth_health_corporate days=-1}</v>
      </c>
      <c r="E1016" s="149" t="s">
        <v>13341</v>
      </c>
      <c r="F1016" s="149" t="s">
        <v>13342</v>
      </c>
    </row>
    <row r="1017" ht="20" customHeight="1" spans="1:6">
      <c r="A1017" s="150"/>
      <c r="B1017" s="146">
        <v>24</v>
      </c>
      <c r="C1017" s="147" t="s">
        <v>13343</v>
      </c>
      <c r="D1017" s="148" t="str">
        <f t="shared" si="15"/>
        <v>effect add_modifier={modifier= synth_virtual_world_outlaw days=-1}</v>
      </c>
      <c r="E1017" s="149" t="s">
        <v>13344</v>
      </c>
      <c r="F1017" s="149" t="s">
        <v>13345</v>
      </c>
    </row>
    <row r="1018" ht="20" customHeight="1" spans="1:6">
      <c r="A1018" s="150"/>
      <c r="B1018" s="146">
        <v>25</v>
      </c>
      <c r="C1018" s="147" t="s">
        <v>13346</v>
      </c>
      <c r="D1018" s="148" t="str">
        <f t="shared" si="15"/>
        <v>effect add_modifier={modifier= synth_virtual_world_promote days=-1}</v>
      </c>
      <c r="E1018" s="149" t="s">
        <v>13347</v>
      </c>
      <c r="F1018" s="149" t="s">
        <v>13348</v>
      </c>
    </row>
    <row r="1019" ht="20" customHeight="1" spans="1:6">
      <c r="A1019" s="150"/>
      <c r="B1019" s="146">
        <v>26</v>
      </c>
      <c r="C1019" s="147" t="s">
        <v>13349</v>
      </c>
      <c r="D1019" s="148" t="str">
        <f t="shared" si="15"/>
        <v>effect add_modifier={modifier= synth_virtual_world_regulate days=-1}</v>
      </c>
      <c r="E1019" s="149" t="s">
        <v>13350</v>
      </c>
      <c r="F1019" s="149" t="s">
        <v>13351</v>
      </c>
    </row>
    <row r="1020" ht="20" customHeight="1" spans="1:6">
      <c r="A1020" s="150"/>
      <c r="B1020" s="146">
        <v>27</v>
      </c>
      <c r="C1020" s="147" t="s">
        <v>13352</v>
      </c>
      <c r="D1020" s="148" t="str">
        <f t="shared" si="15"/>
        <v>effect add_modifier={modifier= synth_home_centralized days=-1}</v>
      </c>
      <c r="E1020" s="149" t="s">
        <v>13353</v>
      </c>
      <c r="F1020" s="149" t="s">
        <v>13354</v>
      </c>
    </row>
    <row r="1021" ht="20" customHeight="1" spans="1:6">
      <c r="A1021" s="150"/>
      <c r="B1021" s="146">
        <v>28</v>
      </c>
      <c r="C1021" s="147" t="s">
        <v>13355</v>
      </c>
      <c r="D1021" s="148" t="str">
        <f t="shared" si="15"/>
        <v>effect add_modifier={modifier= synth_home_distributed days=-1}</v>
      </c>
      <c r="E1021" s="149" t="s">
        <v>13356</v>
      </c>
      <c r="F1021" s="149" t="s">
        <v>13357</v>
      </c>
    </row>
    <row r="1022" ht="20" customHeight="1" spans="1:6">
      <c r="A1022" s="150"/>
      <c r="B1022" s="146">
        <v>29</v>
      </c>
      <c r="C1022" s="147" t="s">
        <v>13358</v>
      </c>
      <c r="D1022" s="148" t="str">
        <f t="shared" si="15"/>
        <v>effect add_modifier={modifier= synth_digital_homes days=-1}</v>
      </c>
      <c r="E1022" s="149" t="s">
        <v>13359</v>
      </c>
      <c r="F1022" s="149" t="s">
        <v>13360</v>
      </c>
    </row>
    <row r="1023" ht="20" customHeight="1" spans="1:6">
      <c r="A1023" s="150"/>
      <c r="B1023" s="146">
        <v>30</v>
      </c>
      <c r="C1023" s="147" t="s">
        <v>13361</v>
      </c>
      <c r="D1023" s="148" t="str">
        <f t="shared" si="15"/>
        <v>effect add_modifier={modifier= synth_respawn_push days=-1}</v>
      </c>
      <c r="E1023" s="149" t="s">
        <v>13362</v>
      </c>
      <c r="F1023" s="149" t="s">
        <v>13363</v>
      </c>
    </row>
    <row r="1024" ht="20" customHeight="1" spans="1:6">
      <c r="A1024" s="150"/>
      <c r="B1024" s="146">
        <v>31</v>
      </c>
      <c r="C1024" s="147" t="s">
        <v>13364</v>
      </c>
      <c r="D1024" s="148" t="str">
        <f t="shared" si="15"/>
        <v>effect add_modifier={modifier= synth_respawn_caution days=-1}</v>
      </c>
      <c r="E1024" s="149" t="s">
        <v>13365</v>
      </c>
      <c r="F1024" s="149" t="s">
        <v>13366</v>
      </c>
    </row>
    <row r="1025" ht="20" customHeight="1" spans="1:6">
      <c r="A1025" s="150"/>
      <c r="B1025" s="146">
        <v>32</v>
      </c>
      <c r="C1025" s="147" t="s">
        <v>13367</v>
      </c>
      <c r="D1025" s="148" t="str">
        <f t="shared" si="15"/>
        <v>effect add_modifier={modifier= synth_respawn_elite days=-1}</v>
      </c>
      <c r="E1025" s="149" t="s">
        <v>13368</v>
      </c>
      <c r="F1025" s="149" t="s">
        <v>13369</v>
      </c>
    </row>
    <row r="1026" ht="20" customHeight="1" spans="1:6">
      <c r="A1026" s="150"/>
      <c r="B1026" s="146">
        <v>33</v>
      </c>
      <c r="C1026" s="147" t="s">
        <v>13370</v>
      </c>
      <c r="D1026" s="148" t="str">
        <f t="shared" si="15"/>
        <v>effect add_modifier={modifier= synth_cultural_exchange days=-1}</v>
      </c>
      <c r="E1026" s="149" t="s">
        <v>13371</v>
      </c>
      <c r="F1026" s="149" t="s">
        <v>13372</v>
      </c>
    </row>
    <row r="1027" ht="20" customHeight="1" spans="1:6">
      <c r="A1027" s="110" t="s">
        <v>4934</v>
      </c>
      <c r="B1027" s="106">
        <v>1</v>
      </c>
      <c r="C1027" s="107" t="s">
        <v>13373</v>
      </c>
      <c r="D1027" s="108" t="str">
        <f t="shared" si="15"/>
        <v>effect add_modifier={modifier= tempest_invocator_active_modifier days=-1}</v>
      </c>
      <c r="E1027" s="109" t="s">
        <v>13374</v>
      </c>
      <c r="F1027" s="109" t="s">
        <v>13375</v>
      </c>
    </row>
    <row r="1028" ht="20" customHeight="1" spans="1:6">
      <c r="A1028" s="110"/>
      <c r="B1028" s="106">
        <v>2</v>
      </c>
      <c r="C1028" s="107" t="s">
        <v>13376</v>
      </c>
      <c r="D1028" s="108" t="str">
        <f t="shared" si="15"/>
        <v>effect add_modifier={modifier= green_skies_outcome_modifier days=-1}</v>
      </c>
      <c r="E1028" s="109" t="s">
        <v>13377</v>
      </c>
      <c r="F1028" s="109" t="s">
        <v>13378</v>
      </c>
    </row>
    <row r="1029" ht="20" customHeight="1" spans="1:6">
      <c r="A1029" s="151" t="s">
        <v>13379</v>
      </c>
      <c r="B1029" s="113">
        <v>1</v>
      </c>
      <c r="C1029" s="114" t="s">
        <v>13380</v>
      </c>
      <c r="D1029" s="115" t="str">
        <f t="shared" si="15"/>
        <v>effect add_modifier={modifier= cosmogenesis_blackout days=-1}</v>
      </c>
      <c r="E1029" s="116" t="s">
        <v>13381</v>
      </c>
      <c r="F1029" s="116" t="s">
        <v>13382</v>
      </c>
    </row>
    <row r="1030" ht="20" customHeight="1" spans="1:6">
      <c r="A1030" s="112"/>
      <c r="B1030" s="113">
        <v>2</v>
      </c>
      <c r="C1030" s="114" t="s">
        <v>13380</v>
      </c>
      <c r="D1030" s="115" t="str">
        <f t="shared" si="15"/>
        <v>effect add_modifier={modifier= cosmogenesis_blackout_first_contact days=-1}</v>
      </c>
      <c r="E1030" s="116" t="s">
        <v>13383</v>
      </c>
      <c r="F1030" s="116" t="s">
        <v>13384</v>
      </c>
    </row>
    <row r="1031" ht="20" customHeight="1" spans="1:6">
      <c r="A1031" s="112"/>
      <c r="B1031" s="113">
        <v>3</v>
      </c>
      <c r="C1031" s="114" t="s">
        <v>13385</v>
      </c>
      <c r="D1031" s="115" t="str">
        <f t="shared" si="15"/>
        <v>effect add_modifier={modifier= cosmogenesis_constant days=-1}</v>
      </c>
      <c r="E1031" s="116" t="s">
        <v>13386</v>
      </c>
      <c r="F1031" s="116" t="s">
        <v>13387</v>
      </c>
    </row>
    <row r="1032" ht="20" customHeight="1" spans="1:6">
      <c r="A1032" s="112"/>
      <c r="B1032" s="113">
        <v>4</v>
      </c>
      <c r="C1032" s="114" t="s">
        <v>13388</v>
      </c>
      <c r="D1032" s="115" t="str">
        <f t="shared" si="15"/>
        <v>effect add_modifier={modifier= cosmogenesis_superlight days=-1}</v>
      </c>
      <c r="E1032" s="116" t="s">
        <v>13389</v>
      </c>
      <c r="F1032" s="116" t="s">
        <v>13390</v>
      </c>
    </row>
    <row r="1033" ht="20" customHeight="1" spans="1:6">
      <c r="A1033" s="112"/>
      <c r="B1033" s="113">
        <v>5</v>
      </c>
      <c r="C1033" s="114" t="s">
        <v>13391</v>
      </c>
      <c r="D1033" s="115" t="str">
        <f t="shared" si="15"/>
        <v>effect add_modifier={modifier= cosmogenesis_alloy_ductility days=-1}</v>
      </c>
      <c r="E1033" s="116" t="s">
        <v>13392</v>
      </c>
      <c r="F1033" s="116" t="s">
        <v>13393</v>
      </c>
    </row>
    <row r="1034" ht="20" customHeight="1" spans="1:6">
      <c r="A1034" s="112"/>
      <c r="B1034" s="113">
        <v>6</v>
      </c>
      <c r="C1034" s="114" t="s">
        <v>13391</v>
      </c>
      <c r="D1034" s="115" t="str">
        <f t="shared" ref="D1034:D1097" si="16">_xlfn.CONCAT($C$3," ",F1034," ","days=",$E$3,"}")</f>
        <v>effect add_modifier={modifier= cosmogenesis_alloy_ductility_bad days=-1}</v>
      </c>
      <c r="E1034" s="116" t="s">
        <v>13394</v>
      </c>
      <c r="F1034" s="116" t="s">
        <v>13395</v>
      </c>
    </row>
    <row r="1035" ht="20" customHeight="1" spans="1:6">
      <c r="A1035" s="112"/>
      <c r="B1035" s="113">
        <v>7</v>
      </c>
      <c r="C1035" s="114" t="s">
        <v>13396</v>
      </c>
      <c r="D1035" s="115" t="str">
        <f t="shared" si="16"/>
        <v>effect add_modifier={modifier= cosmogenesis_altered_nutrition days=-1}</v>
      </c>
      <c r="E1035" s="116" t="s">
        <v>13397</v>
      </c>
      <c r="F1035" s="116" t="s">
        <v>13398</v>
      </c>
    </row>
    <row r="1036" ht="20" customHeight="1" spans="1:6">
      <c r="A1036" s="112"/>
      <c r="B1036" s="113">
        <v>8</v>
      </c>
      <c r="C1036" s="114" t="s">
        <v>13396</v>
      </c>
      <c r="D1036" s="115" t="str">
        <f t="shared" si="16"/>
        <v>effect add_modifier={modifier= cosmogenesis_altered_nutrition_bad days=-1}</v>
      </c>
      <c r="E1036" s="116" t="s">
        <v>13399</v>
      </c>
      <c r="F1036" s="116" t="s">
        <v>13400</v>
      </c>
    </row>
    <row r="1037" ht="20" customHeight="1" spans="1:6">
      <c r="A1037" s="112"/>
      <c r="B1037" s="113">
        <v>9</v>
      </c>
      <c r="C1037" s="114" t="s">
        <v>13401</v>
      </c>
      <c r="D1037" s="115" t="str">
        <f t="shared" si="16"/>
        <v>effect add_modifier={modifier= cosmogenesis_shroud_tear days=-1}</v>
      </c>
      <c r="E1037" s="116" t="s">
        <v>13402</v>
      </c>
      <c r="F1037" s="116" t="s">
        <v>13403</v>
      </c>
    </row>
    <row r="1038" ht="20" customHeight="1" spans="1:6">
      <c r="A1038" s="112"/>
      <c r="B1038" s="113">
        <v>10</v>
      </c>
      <c r="C1038" s="114" t="s">
        <v>13404</v>
      </c>
      <c r="D1038" s="115" t="str">
        <f t="shared" si="16"/>
        <v>effect add_modifier={modifier= supercharged_shroud_country days=-1}</v>
      </c>
      <c r="E1038" s="116" t="s">
        <v>13405</v>
      </c>
      <c r="F1038" s="116" t="s">
        <v>13406</v>
      </c>
    </row>
    <row r="1039" ht="20" customHeight="1" spans="1:6">
      <c r="A1039" s="112"/>
      <c r="B1039" s="113">
        <v>11</v>
      </c>
      <c r="C1039" s="114" t="s">
        <v>13407</v>
      </c>
      <c r="D1039" s="115" t="str">
        <f t="shared" si="16"/>
        <v>effect add_modifier={modifier= cosmogenesis_superconductor days=-1}</v>
      </c>
      <c r="E1039" s="116" t="s">
        <v>13408</v>
      </c>
      <c r="F1039" s="116" t="s">
        <v>13409</v>
      </c>
    </row>
    <row r="1040" ht="20" customHeight="1" spans="1:6">
      <c r="A1040" s="112"/>
      <c r="B1040" s="113">
        <v>12</v>
      </c>
      <c r="C1040" s="114" t="s">
        <v>13410</v>
      </c>
      <c r="D1040" s="115" t="str">
        <f t="shared" si="16"/>
        <v>effect add_modifier={modifier= cosmogenesis_space_compression days=-1}</v>
      </c>
      <c r="E1040" s="116" t="s">
        <v>13411</v>
      </c>
      <c r="F1040" s="116" t="s">
        <v>13412</v>
      </c>
    </row>
    <row r="1041" ht="20" customHeight="1" spans="1:6">
      <c r="A1041" s="112"/>
      <c r="B1041" s="113">
        <v>13</v>
      </c>
      <c r="C1041" s="114" t="s">
        <v>13413</v>
      </c>
      <c r="D1041" s="115" t="str">
        <f t="shared" si="16"/>
        <v>effect add_modifier={modifier= cosmogenesis_higher_yield_payloads days=-1}</v>
      </c>
      <c r="E1041" s="116" t="s">
        <v>13414</v>
      </c>
      <c r="F1041" s="116" t="s">
        <v>13415</v>
      </c>
    </row>
    <row r="1042" ht="20" customHeight="1" spans="1:6">
      <c r="A1042" s="112"/>
      <c r="B1042" s="113">
        <v>14</v>
      </c>
      <c r="C1042" s="114" t="s">
        <v>13416</v>
      </c>
      <c r="D1042" s="115" t="str">
        <f t="shared" si="16"/>
        <v>effect add_modifier={modifier= cosmogenesis_research_slowdown days=-1}</v>
      </c>
      <c r="E1042" s="116" t="s">
        <v>13417</v>
      </c>
      <c r="F1042" s="116" t="s">
        <v>13418</v>
      </c>
    </row>
    <row r="1043" ht="20" customHeight="1" spans="1:6">
      <c r="A1043" s="112"/>
      <c r="B1043" s="113">
        <v>15</v>
      </c>
      <c r="C1043" s="114" t="s">
        <v>13419</v>
      </c>
      <c r="D1043" s="115" t="str">
        <f t="shared" si="16"/>
        <v>effect add_modifier={modifier= horizon_needle_mod days=-1}</v>
      </c>
      <c r="E1043" s="116" t="s">
        <v>13420</v>
      </c>
      <c r="F1043" s="116" t="s">
        <v>13421</v>
      </c>
    </row>
    <row r="1044" ht="20" customHeight="1" spans="1:6">
      <c r="A1044" s="112"/>
      <c r="B1044" s="113">
        <v>16</v>
      </c>
      <c r="C1044" s="114" t="s">
        <v>13422</v>
      </c>
      <c r="D1044" s="115" t="str">
        <f t="shared" si="16"/>
        <v>effect add_modifier={modifier= cosmogenesis_victim days=-1}</v>
      </c>
      <c r="E1044" s="116" t="s">
        <v>13423</v>
      </c>
      <c r="F1044" s="116" t="s">
        <v>13424</v>
      </c>
    </row>
    <row r="1045" ht="20" customHeight="1" spans="1:6">
      <c r="A1045" s="118" t="s">
        <v>13425</v>
      </c>
      <c r="B1045" s="119">
        <v>1</v>
      </c>
      <c r="C1045" s="120" t="s">
        <v>13426</v>
      </c>
      <c r="D1045" s="121" t="str">
        <f t="shared" si="16"/>
        <v>effect add_modifier={modifier= extradimensionals_defeated days=-1}</v>
      </c>
      <c r="E1045" s="122" t="s">
        <v>12402</v>
      </c>
      <c r="F1045" s="122" t="s">
        <v>13427</v>
      </c>
    </row>
    <row r="1046" ht="20" customHeight="1" spans="1:6">
      <c r="A1046" s="123"/>
      <c r="B1046" s="119">
        <v>2</v>
      </c>
      <c r="C1046" s="120" t="s">
        <v>13428</v>
      </c>
      <c r="D1046" s="121" t="str">
        <f t="shared" si="16"/>
        <v>effect add_modifier={modifier= prethoryn_defeated days=-1}</v>
      </c>
      <c r="E1046" s="122" t="s">
        <v>12402</v>
      </c>
      <c r="F1046" s="122" t="s">
        <v>13429</v>
      </c>
    </row>
    <row r="1047" ht="20" customHeight="1" spans="1:6">
      <c r="A1047" s="123"/>
      <c r="B1047" s="119">
        <v>3</v>
      </c>
      <c r="C1047" s="120" t="s">
        <v>13430</v>
      </c>
      <c r="D1047" s="121" t="str">
        <f t="shared" si="16"/>
        <v>effect add_modifier={modifier= sentinel_data days=-1}</v>
      </c>
      <c r="E1047" s="122" t="s">
        <v>13431</v>
      </c>
      <c r="F1047" s="122" t="s">
        <v>13432</v>
      </c>
    </row>
    <row r="1048" ht="40" customHeight="1" spans="1:6">
      <c r="A1048" s="123"/>
      <c r="B1048" s="119">
        <v>4</v>
      </c>
      <c r="C1048" s="120" t="s">
        <v>13433</v>
      </c>
      <c r="D1048" s="121" t="str">
        <f t="shared" si="16"/>
        <v>effect add_modifier={modifier= pop_ghost_signal_5 days=-1}</v>
      </c>
      <c r="E1048" s="122" t="s">
        <v>13434</v>
      </c>
      <c r="F1048" s="122" t="s">
        <v>13435</v>
      </c>
    </row>
    <row r="1049" ht="40" customHeight="1" spans="1:6">
      <c r="A1049" s="123"/>
      <c r="B1049" s="119">
        <v>5</v>
      </c>
      <c r="C1049" s="120" t="s">
        <v>13433</v>
      </c>
      <c r="D1049" s="121" t="str">
        <f t="shared" si="16"/>
        <v>effect add_modifier={modifier= pop_ghost_signal_4 days=-1}</v>
      </c>
      <c r="E1049" s="122" t="s">
        <v>13436</v>
      </c>
      <c r="F1049" s="122" t="s">
        <v>13437</v>
      </c>
    </row>
    <row r="1050" ht="40" customHeight="1" spans="1:6">
      <c r="A1050" s="123"/>
      <c r="B1050" s="119">
        <v>6</v>
      </c>
      <c r="C1050" s="120" t="s">
        <v>13433</v>
      </c>
      <c r="D1050" s="121" t="str">
        <f t="shared" si="16"/>
        <v>effect add_modifier={modifier= pop_ghost_signal_3 days=-1}</v>
      </c>
      <c r="E1050" s="122" t="s">
        <v>13438</v>
      </c>
      <c r="F1050" s="122" t="s">
        <v>13439</v>
      </c>
    </row>
    <row r="1051" ht="40" customHeight="1" spans="1:6">
      <c r="A1051" s="123"/>
      <c r="B1051" s="119">
        <v>7</v>
      </c>
      <c r="C1051" s="120" t="s">
        <v>13433</v>
      </c>
      <c r="D1051" s="121" t="str">
        <f t="shared" si="16"/>
        <v>effect add_modifier={modifier= pop_ghost_signal_2 days=-1}</v>
      </c>
      <c r="E1051" s="122" t="s">
        <v>13440</v>
      </c>
      <c r="F1051" s="122" t="s">
        <v>13441</v>
      </c>
    </row>
    <row r="1052" ht="40" customHeight="1" spans="1:6">
      <c r="A1052" s="123"/>
      <c r="B1052" s="119">
        <v>8</v>
      </c>
      <c r="C1052" s="120" t="s">
        <v>13433</v>
      </c>
      <c r="D1052" s="121" t="str">
        <f t="shared" si="16"/>
        <v>effect add_modifier={modifier= pop_ghost_signal_1 days=-1}</v>
      </c>
      <c r="E1052" s="122" t="s">
        <v>13442</v>
      </c>
      <c r="F1052" s="122" t="s">
        <v>13443</v>
      </c>
    </row>
    <row r="1053" ht="20" customHeight="1" spans="1:6">
      <c r="A1053" s="123"/>
      <c r="B1053" s="119">
        <v>9</v>
      </c>
      <c r="C1053" s="120" t="s">
        <v>13433</v>
      </c>
      <c r="D1053" s="121" t="str">
        <f t="shared" si="16"/>
        <v>effect add_modifier={modifier= ship_ghost_signal_5 days=-1}</v>
      </c>
      <c r="E1053" s="122" t="s">
        <v>13444</v>
      </c>
      <c r="F1053" s="122" t="s">
        <v>13445</v>
      </c>
    </row>
    <row r="1054" ht="20" customHeight="1" spans="1:6">
      <c r="A1054" s="123"/>
      <c r="B1054" s="119">
        <v>10</v>
      </c>
      <c r="C1054" s="120" t="s">
        <v>13433</v>
      </c>
      <c r="D1054" s="121" t="str">
        <f t="shared" si="16"/>
        <v>effect add_modifier={modifier= ship_ghost_signal_4 days=-1}</v>
      </c>
      <c r="E1054" s="122" t="s">
        <v>13446</v>
      </c>
      <c r="F1054" s="122" t="s">
        <v>13447</v>
      </c>
    </row>
    <row r="1055" ht="20" customHeight="1" spans="1:6">
      <c r="A1055" s="123"/>
      <c r="B1055" s="119">
        <v>11</v>
      </c>
      <c r="C1055" s="120" t="s">
        <v>13433</v>
      </c>
      <c r="D1055" s="121" t="str">
        <f t="shared" si="16"/>
        <v>effect add_modifier={modifier= ship_ghost_signal_3 days=-1}</v>
      </c>
      <c r="E1055" s="122" t="s">
        <v>13448</v>
      </c>
      <c r="F1055" s="122" t="s">
        <v>13449</v>
      </c>
    </row>
    <row r="1056" ht="20" customHeight="1" spans="1:6">
      <c r="A1056" s="123"/>
      <c r="B1056" s="119">
        <v>12</v>
      </c>
      <c r="C1056" s="120" t="s">
        <v>13433</v>
      </c>
      <c r="D1056" s="121" t="str">
        <f t="shared" si="16"/>
        <v>effect add_modifier={modifier= ship_ghost_signal_2 days=-1}</v>
      </c>
      <c r="E1056" s="122" t="s">
        <v>13450</v>
      </c>
      <c r="F1056" s="122" t="s">
        <v>13451</v>
      </c>
    </row>
    <row r="1057" ht="20" customHeight="1" spans="1:6">
      <c r="A1057" s="123"/>
      <c r="B1057" s="119">
        <v>13</v>
      </c>
      <c r="C1057" s="120" t="s">
        <v>13433</v>
      </c>
      <c r="D1057" s="121" t="str">
        <f t="shared" si="16"/>
        <v>effect add_modifier={modifier= ship_ghost_signal_1 days=-1}</v>
      </c>
      <c r="E1057" s="122" t="s">
        <v>13452</v>
      </c>
      <c r="F1057" s="122" t="s">
        <v>13453</v>
      </c>
    </row>
    <row r="1058" ht="20" customHeight="1" spans="1:6">
      <c r="A1058" s="123"/>
      <c r="B1058" s="119">
        <v>14</v>
      </c>
      <c r="C1058" s="120" t="s">
        <v>13454</v>
      </c>
      <c r="D1058" s="121" t="str">
        <f t="shared" si="16"/>
        <v>effect add_modifier={modifier= synth_planet_paranoia days=-1}</v>
      </c>
      <c r="E1058" s="122" t="s">
        <v>13455</v>
      </c>
      <c r="F1058" s="122" t="s">
        <v>13456</v>
      </c>
    </row>
    <row r="1059" ht="40" customHeight="1" spans="1:6">
      <c r="A1059" s="123"/>
      <c r="B1059" s="119">
        <v>15</v>
      </c>
      <c r="C1059" s="120" t="s">
        <v>13433</v>
      </c>
      <c r="D1059" s="121" t="str">
        <f t="shared" si="16"/>
        <v>effect add_modifier={modifier= pop_ghost_signal_5_machine days=-1}</v>
      </c>
      <c r="E1059" s="122" t="s">
        <v>13457</v>
      </c>
      <c r="F1059" s="122" t="s">
        <v>13458</v>
      </c>
    </row>
    <row r="1060" ht="40" customHeight="1" spans="1:6">
      <c r="A1060" s="123"/>
      <c r="B1060" s="119">
        <v>16</v>
      </c>
      <c r="C1060" s="120" t="s">
        <v>13433</v>
      </c>
      <c r="D1060" s="121" t="str">
        <f t="shared" si="16"/>
        <v>effect add_modifier={modifier= pop_ghost_signal_4_machine days=-1}</v>
      </c>
      <c r="E1060" s="122" t="s">
        <v>13459</v>
      </c>
      <c r="F1060" s="122" t="s">
        <v>13460</v>
      </c>
    </row>
    <row r="1061" ht="20" customHeight="1" spans="1:6">
      <c r="A1061" s="123"/>
      <c r="B1061" s="119">
        <v>17</v>
      </c>
      <c r="C1061" s="120" t="s">
        <v>13461</v>
      </c>
      <c r="D1061" s="121" t="str">
        <f t="shared" si="16"/>
        <v>effect add_modifier={modifier= queen_scorn_storm days=-1}</v>
      </c>
      <c r="E1061" s="122" t="s">
        <v>13462</v>
      </c>
      <c r="F1061" s="122" t="s">
        <v>13463</v>
      </c>
    </row>
    <row r="1062" ht="20" customHeight="1" spans="1:6">
      <c r="A1062" s="123"/>
      <c r="B1062" s="119">
        <v>18</v>
      </c>
      <c r="C1062" s="120" t="s">
        <v>13464</v>
      </c>
      <c r="D1062" s="121" t="str">
        <f t="shared" si="16"/>
        <v>effect add_modifier={modifier= queen_small_scorn_storm days=-1}</v>
      </c>
      <c r="E1062" s="122" t="s">
        <v>13465</v>
      </c>
      <c r="F1062" s="122" t="s">
        <v>13466</v>
      </c>
    </row>
    <row r="1063" ht="20" customHeight="1" spans="1:6">
      <c r="A1063" s="123"/>
      <c r="B1063" s="119">
        <v>19</v>
      </c>
      <c r="C1063" s="120" t="s">
        <v>13467</v>
      </c>
      <c r="D1063" s="121" t="str">
        <f t="shared" si="16"/>
        <v>effect add_modifier={modifier= queen_big_scorn_storm days=-1}</v>
      </c>
      <c r="E1063" s="122" t="s">
        <v>13468</v>
      </c>
      <c r="F1063" s="122" t="s">
        <v>13469</v>
      </c>
    </row>
    <row r="1064" ht="20" customHeight="1" spans="1:6">
      <c r="A1064" s="123"/>
      <c r="B1064" s="119">
        <v>20</v>
      </c>
      <c r="C1064" s="120" t="s">
        <v>13470</v>
      </c>
      <c r="D1064" s="121" t="str">
        <f t="shared" si="16"/>
        <v>effect add_modifier={modifier= the_queens_virus days=-1}</v>
      </c>
      <c r="E1064" s="122" t="s">
        <v>13471</v>
      </c>
      <c r="F1064" s="122" t="s">
        <v>13472</v>
      </c>
    </row>
    <row r="1065" ht="40" customHeight="1" spans="1:6">
      <c r="A1065" s="123"/>
      <c r="B1065" s="119">
        <v>21</v>
      </c>
      <c r="C1065" s="120" t="s">
        <v>13473</v>
      </c>
      <c r="D1065" s="121" t="str">
        <f t="shared" si="16"/>
        <v>effect add_modifier={modifier= queen_combat_modifier days=-1}</v>
      </c>
      <c r="E1065" s="122" t="s">
        <v>13474</v>
      </c>
      <c r="F1065" s="122" t="s">
        <v>13475</v>
      </c>
    </row>
    <row r="1066" ht="20" customHeight="1" spans="1:6">
      <c r="A1066" s="123"/>
      <c r="B1066" s="119">
        <v>22</v>
      </c>
      <c r="C1066" s="120" t="s">
        <v>13476</v>
      </c>
      <c r="D1066" s="121" t="str">
        <f t="shared" si="16"/>
        <v>effect add_modifier={modifier= synth_queen_convoy_slowdown days=-1}</v>
      </c>
      <c r="E1066" s="122" t="s">
        <v>13477</v>
      </c>
      <c r="F1066" s="122" t="s">
        <v>13478</v>
      </c>
    </row>
    <row r="1067" ht="20" customHeight="1" spans="1:6">
      <c r="A1067" s="123"/>
      <c r="B1067" s="119">
        <v>23</v>
      </c>
      <c r="C1067" s="120" t="s">
        <v>13479</v>
      </c>
      <c r="D1067" s="121" t="str">
        <f t="shared" si="16"/>
        <v>effect add_modifier={modifier= synth_queen_alloy_shipments days=-1}</v>
      </c>
      <c r="E1067" s="122" t="s">
        <v>13480</v>
      </c>
      <c r="F1067" s="122" t="s">
        <v>13481</v>
      </c>
    </row>
    <row r="1068" ht="20" customHeight="1" spans="1:6">
      <c r="A1068" s="123"/>
      <c r="B1068" s="119">
        <v>24</v>
      </c>
      <c r="C1068" s="120" t="s">
        <v>13482</v>
      </c>
      <c r="D1068" s="121" t="str">
        <f t="shared" si="16"/>
        <v>effect add_modifier={modifier= synth_queen_large_alloy_shipments days=-1}</v>
      </c>
      <c r="E1068" s="122" t="s">
        <v>13483</v>
      </c>
      <c r="F1068" s="122" t="s">
        <v>13484</v>
      </c>
    </row>
    <row r="1069" ht="20" customHeight="1" spans="1:6">
      <c r="A1069" s="123"/>
      <c r="B1069" s="119">
        <v>25</v>
      </c>
      <c r="C1069" s="120" t="s">
        <v>13485</v>
      </c>
      <c r="D1069" s="121" t="str">
        <f t="shared" si="16"/>
        <v>effect add_modifier={modifier= synth_queen_shared_research days=-1}</v>
      </c>
      <c r="E1069" s="122" t="s">
        <v>10795</v>
      </c>
      <c r="F1069" s="122" t="s">
        <v>13486</v>
      </c>
    </row>
    <row r="1070" ht="20" customHeight="1" spans="1:6">
      <c r="A1070" s="123"/>
      <c r="B1070" s="119">
        <v>26</v>
      </c>
      <c r="C1070" s="120" t="s">
        <v>13487</v>
      </c>
      <c r="D1070" s="121" t="str">
        <f t="shared" si="16"/>
        <v>effect add_modifier={modifier= synth_queen_much_shared_research days=-1}</v>
      </c>
      <c r="E1070" s="122" t="s">
        <v>13488</v>
      </c>
      <c r="F1070" s="122" t="s">
        <v>13489</v>
      </c>
    </row>
    <row r="1071" ht="20" customHeight="1" spans="1:6">
      <c r="A1071" s="123"/>
      <c r="B1071" s="119">
        <v>27</v>
      </c>
      <c r="C1071" s="120" t="s">
        <v>13490</v>
      </c>
      <c r="D1071" s="121" t="str">
        <f t="shared" si="16"/>
        <v>effect add_modifier={modifier= synth_queen_war_preparations days=-1}</v>
      </c>
      <c r="E1071" s="122" t="s">
        <v>13491</v>
      </c>
      <c r="F1071" s="122" t="s">
        <v>13492</v>
      </c>
    </row>
    <row r="1072" ht="20" customHeight="1" spans="1:6">
      <c r="A1072" s="123"/>
      <c r="B1072" s="119">
        <v>28</v>
      </c>
      <c r="C1072" s="120" t="s">
        <v>13493</v>
      </c>
      <c r="D1072" s="121" t="str">
        <f t="shared" si="16"/>
        <v>effect add_modifier={modifier= synth_queen_advanced_war_preparations days=-1}</v>
      </c>
      <c r="E1072" s="122" t="s">
        <v>13494</v>
      </c>
      <c r="F1072" s="122" t="s">
        <v>13495</v>
      </c>
    </row>
    <row r="1073" ht="20" customHeight="1" spans="1:6">
      <c r="A1073" s="123"/>
      <c r="B1073" s="119">
        <v>29</v>
      </c>
      <c r="C1073" s="120" t="s">
        <v>13496</v>
      </c>
      <c r="D1073" s="121" t="str">
        <f t="shared" si="16"/>
        <v>effect add_modifier={modifier= synth_queen_nanite_apprentice days=-1}</v>
      </c>
      <c r="E1073" s="122" t="s">
        <v>13497</v>
      </c>
      <c r="F1073" s="122" t="s">
        <v>13498</v>
      </c>
    </row>
    <row r="1074" ht="20" customHeight="1" spans="1:6">
      <c r="A1074" s="123"/>
      <c r="B1074" s="119">
        <v>30</v>
      </c>
      <c r="C1074" s="120" t="s">
        <v>13499</v>
      </c>
      <c r="D1074" s="121" t="str">
        <f t="shared" si="16"/>
        <v>effect add_modifier={modifier= beset_by_cetana days=-1}</v>
      </c>
      <c r="E1074" s="122" t="s">
        <v>13500</v>
      </c>
      <c r="F1074" s="122" t="s">
        <v>13501</v>
      </c>
    </row>
    <row r="1075" ht="20" customHeight="1" spans="1:6">
      <c r="A1075" s="123"/>
      <c r="B1075" s="119">
        <v>31</v>
      </c>
      <c r="C1075" s="120" t="s">
        <v>13476</v>
      </c>
      <c r="D1075" s="121" t="str">
        <f t="shared" si="16"/>
        <v>effect add_modifier={modifier= synth_queen_convoy_slowdown days=-1}</v>
      </c>
      <c r="E1075" s="122" t="s">
        <v>13477</v>
      </c>
      <c r="F1075" s="122" t="s">
        <v>13478</v>
      </c>
    </row>
    <row r="1076" ht="20" customHeight="1" spans="1:6">
      <c r="A1076" s="123"/>
      <c r="B1076" s="119">
        <v>32</v>
      </c>
      <c r="C1076" s="120" t="s">
        <v>13502</v>
      </c>
      <c r="D1076" s="121" t="str">
        <f t="shared" si="16"/>
        <v>effect add_modifier={modifier= cetanas_heart_hive_modifier days=-1}</v>
      </c>
      <c r="E1076" s="122" t="s">
        <v>13503</v>
      </c>
      <c r="F1076" s="122" t="s">
        <v>13504</v>
      </c>
    </row>
    <row r="1077" ht="20" customHeight="1" spans="1:6">
      <c r="A1077" s="123"/>
      <c r="B1077" s="119">
        <v>33</v>
      </c>
      <c r="C1077" s="120" t="s">
        <v>13505</v>
      </c>
      <c r="D1077" s="121" t="str">
        <f t="shared" si="16"/>
        <v>effect add_modifier={modifier= cetana_defeated days=-1}</v>
      </c>
      <c r="E1077" s="122" t="s">
        <v>12402</v>
      </c>
      <c r="F1077" s="122" t="s">
        <v>13506</v>
      </c>
    </row>
    <row r="1078" ht="20" customHeight="1" spans="1:6">
      <c r="A1078" s="123"/>
      <c r="B1078" s="119">
        <v>34</v>
      </c>
      <c r="C1078" s="120" t="s">
        <v>13507</v>
      </c>
      <c r="D1078" s="121" t="str">
        <f t="shared" si="16"/>
        <v>effect add_modifier={modifier= synth_queen_mothership_down days=-1}</v>
      </c>
      <c r="E1078" s="122" t="s">
        <v>13508</v>
      </c>
      <c r="F1078" s="122" t="s">
        <v>13509</v>
      </c>
    </row>
    <row r="1079" ht="20" customHeight="1" spans="1:6">
      <c r="A1079" s="123"/>
      <c r="B1079" s="119">
        <v>35</v>
      </c>
      <c r="C1079" s="120" t="s">
        <v>13510</v>
      </c>
      <c r="D1079" s="121" t="str">
        <f t="shared" si="16"/>
        <v>effect add_modifier={modifier= synth_queen_regen_debuff days=-1}</v>
      </c>
      <c r="E1079" s="122" t="s">
        <v>13511</v>
      </c>
      <c r="F1079" s="122" t="s">
        <v>13512</v>
      </c>
    </row>
    <row r="1080" ht="20" customHeight="1" spans="1:6">
      <c r="A1080" s="123"/>
      <c r="B1080" s="119">
        <v>36</v>
      </c>
      <c r="C1080" s="120" t="s">
        <v>13513</v>
      </c>
      <c r="D1080" s="121" t="str">
        <f t="shared" si="16"/>
        <v>effect add_modifier={modifier= queenslayer days=-1}</v>
      </c>
      <c r="E1080" s="122" t="s">
        <v>13514</v>
      </c>
      <c r="F1080" s="122" t="s">
        <v>13515</v>
      </c>
    </row>
    <row r="1081" ht="20" customHeight="1" spans="1:6">
      <c r="A1081" s="123"/>
      <c r="B1081" s="119">
        <v>37</v>
      </c>
      <c r="C1081" s="120" t="s">
        <v>13516</v>
      </c>
      <c r="D1081" s="121" t="str">
        <f t="shared" si="16"/>
        <v>effect add_modifier={modifier= queenexecutioner days=-1}</v>
      </c>
      <c r="E1081" s="122" t="s">
        <v>13517</v>
      </c>
      <c r="F1081" s="122" t="s">
        <v>13518</v>
      </c>
    </row>
    <row r="1082" ht="20" customHeight="1" spans="1:6">
      <c r="A1082" s="124" t="s">
        <v>13519</v>
      </c>
      <c r="B1082" s="125">
        <v>1</v>
      </c>
      <c r="C1082" s="126" t="s">
        <v>13520</v>
      </c>
      <c r="D1082" s="127" t="str">
        <f t="shared" si="16"/>
        <v>effect add_modifier={modifier= imperial_vassal_ai_modifier days=-1}</v>
      </c>
      <c r="E1082" s="128" t="s">
        <v>13521</v>
      </c>
      <c r="F1082" s="128" t="s">
        <v>13522</v>
      </c>
    </row>
    <row r="1083" ht="20" customHeight="1" spans="1:6">
      <c r="A1083" s="129"/>
      <c r="B1083" s="125">
        <v>2</v>
      </c>
      <c r="C1083" s="126" t="s">
        <v>13523</v>
      </c>
      <c r="D1083" s="127" t="str">
        <f t="shared" si="16"/>
        <v>effect add_modifier={modifier= syamelles_curse days=-1}</v>
      </c>
      <c r="E1083" s="128" t="s">
        <v>13524</v>
      </c>
      <c r="F1083" s="128" t="s">
        <v>13525</v>
      </c>
    </row>
    <row r="1084" ht="20" customHeight="1" spans="1:6">
      <c r="A1084" s="129"/>
      <c r="B1084" s="125">
        <v>3</v>
      </c>
      <c r="C1084" s="126" t="s">
        <v>13526</v>
      </c>
      <c r="D1084" s="127" t="str">
        <f t="shared" si="16"/>
        <v>effect add_modifier={modifier= syamelles_blessing days=-1}</v>
      </c>
      <c r="E1084" s="128" t="s">
        <v>13527</v>
      </c>
      <c r="F1084" s="128" t="s">
        <v>13528</v>
      </c>
    </row>
    <row r="1085" ht="20" customHeight="1" spans="1:6">
      <c r="A1085" s="129"/>
      <c r="B1085" s="125">
        <v>4</v>
      </c>
      <c r="C1085" s="126" t="s">
        <v>13526</v>
      </c>
      <c r="D1085" s="127" t="str">
        <f t="shared" si="16"/>
        <v>effect add_modifier={modifier= syamelles_blessing_synth days=-1}</v>
      </c>
      <c r="E1085" s="128" t="s">
        <v>11263</v>
      </c>
      <c r="F1085" s="128" t="s">
        <v>13529</v>
      </c>
    </row>
    <row r="1086" ht="20" customHeight="1" spans="1:6">
      <c r="A1086" s="129"/>
      <c r="B1086" s="125">
        <v>5</v>
      </c>
      <c r="C1086" s="126" t="s">
        <v>13530</v>
      </c>
      <c r="D1086" s="127" t="str">
        <f t="shared" si="16"/>
        <v>effect add_modifier={modifier= luminous_blades days=-1}</v>
      </c>
      <c r="E1086" s="128" t="s">
        <v>13531</v>
      </c>
      <c r="F1086" s="128" t="s">
        <v>13532</v>
      </c>
    </row>
    <row r="1087" ht="20" customHeight="1" spans="1:6">
      <c r="A1087" s="129"/>
      <c r="B1087" s="125">
        <v>6</v>
      </c>
      <c r="C1087" s="126" t="s">
        <v>13533</v>
      </c>
      <c r="D1087" s="127" t="str">
        <f t="shared" si="16"/>
        <v>effect add_modifier={modifier= return_of_the_knight days=-1}</v>
      </c>
      <c r="E1087" s="128" t="s">
        <v>13534</v>
      </c>
      <c r="F1087" s="128" t="s">
        <v>13535</v>
      </c>
    </row>
    <row r="1088" ht="20" customHeight="1" spans="1:6">
      <c r="A1088" s="129"/>
      <c r="B1088" s="125">
        <v>7</v>
      </c>
      <c r="C1088" s="126" t="s">
        <v>13536</v>
      </c>
      <c r="D1088" s="127" t="str">
        <f t="shared" si="16"/>
        <v>effect add_modifier={modifier= trickster_curse days=-1}</v>
      </c>
      <c r="E1088" s="128" t="s">
        <v>13537</v>
      </c>
      <c r="F1088" s="128" t="s">
        <v>13538</v>
      </c>
    </row>
    <row r="1089" ht="20" customHeight="1" spans="1:6">
      <c r="A1089" s="129"/>
      <c r="B1089" s="125">
        <v>8</v>
      </c>
      <c r="C1089" s="126" t="s">
        <v>13539</v>
      </c>
      <c r="D1089" s="127" t="str">
        <f t="shared" si="16"/>
        <v>effect add_modifier={modifier= malcontent_knights days=-1}</v>
      </c>
      <c r="E1089" s="128" t="s">
        <v>13540</v>
      </c>
      <c r="F1089" s="128" t="s">
        <v>13541</v>
      </c>
    </row>
    <row r="1090" ht="20" customHeight="1" spans="1:6">
      <c r="A1090" s="129"/>
      <c r="B1090" s="125">
        <v>9</v>
      </c>
      <c r="C1090" s="126" t="s">
        <v>13542</v>
      </c>
      <c r="D1090" s="127" t="str">
        <f t="shared" si="16"/>
        <v>effect add_modifier={modifier= motivated_knights days=-1}</v>
      </c>
      <c r="E1090" s="128" t="s">
        <v>13543</v>
      </c>
      <c r="F1090" s="128" t="s">
        <v>13544</v>
      </c>
    </row>
    <row r="1091" ht="20" customHeight="1" spans="1:6">
      <c r="A1091" s="129"/>
      <c r="B1091" s="125">
        <v>10</v>
      </c>
      <c r="C1091" s="126" t="s">
        <v>13545</v>
      </c>
      <c r="D1091" s="127" t="str">
        <f t="shared" si="16"/>
        <v>effect add_modifier={modifier= demotivated_knights days=-1}</v>
      </c>
      <c r="E1091" s="128" t="s">
        <v>13546</v>
      </c>
      <c r="F1091" s="128" t="s">
        <v>13547</v>
      </c>
    </row>
    <row r="1092" ht="20" customHeight="1" spans="1:6">
      <c r="A1092" s="129"/>
      <c r="B1092" s="125">
        <v>11</v>
      </c>
      <c r="C1092" s="126" t="s">
        <v>13548</v>
      </c>
      <c r="D1092" s="127" t="str">
        <f t="shared" si="16"/>
        <v>effect add_modifier={modifier= despair_of_the_knightly_order days=-1}</v>
      </c>
      <c r="E1092" s="128" t="s">
        <v>13549</v>
      </c>
      <c r="F1092" s="128" t="s">
        <v>13550</v>
      </c>
    </row>
    <row r="1093" ht="20" customHeight="1" spans="1:6">
      <c r="A1093" s="129"/>
      <c r="B1093" s="125">
        <v>12</v>
      </c>
      <c r="C1093" s="126" t="s">
        <v>13551</v>
      </c>
      <c r="D1093" s="127" t="str">
        <f t="shared" si="16"/>
        <v>effect add_modifier={modifier= doomslayer_quest_complete days=-1}</v>
      </c>
      <c r="E1093" s="128" t="s">
        <v>13552</v>
      </c>
      <c r="F1093" s="128" t="s">
        <v>13553</v>
      </c>
    </row>
    <row r="1094" ht="20" customHeight="1" spans="1:6">
      <c r="A1094" s="129"/>
      <c r="B1094" s="125">
        <v>13</v>
      </c>
      <c r="C1094" s="126" t="s">
        <v>13554</v>
      </c>
      <c r="D1094" s="127" t="str">
        <f t="shared" si="16"/>
        <v>effect add_modifier={modifier= unshackled_politics_broken_shackles days=-1}</v>
      </c>
      <c r="E1094" s="128" t="s">
        <v>13555</v>
      </c>
      <c r="F1094" s="128" t="s">
        <v>13556</v>
      </c>
    </row>
    <row r="1095" ht="20" customHeight="1" spans="1:6">
      <c r="A1095" s="129"/>
      <c r="B1095" s="125">
        <v>14</v>
      </c>
      <c r="C1095" s="126" t="s">
        <v>13557</v>
      </c>
      <c r="D1095" s="127" t="str">
        <f t="shared" si="16"/>
        <v>effect add_modifier={modifier= broken_shackles_homeworld_found_01 days=-1}</v>
      </c>
      <c r="E1095" s="128" t="s">
        <v>12135</v>
      </c>
      <c r="F1095" s="128" t="s">
        <v>13558</v>
      </c>
    </row>
    <row r="1096" ht="20" customHeight="1" spans="1:6">
      <c r="A1096" s="129"/>
      <c r="B1096" s="125">
        <v>15</v>
      </c>
      <c r="C1096" s="126" t="s">
        <v>13559</v>
      </c>
      <c r="D1096" s="127" t="str">
        <f t="shared" si="16"/>
        <v>effect add_modifier={modifier= broken_shackles_homeworld_found_02 days=-1}</v>
      </c>
      <c r="E1096" s="128" t="s">
        <v>13560</v>
      </c>
      <c r="F1096" s="128" t="s">
        <v>13561</v>
      </c>
    </row>
    <row r="1097" ht="20" customHeight="1" spans="1:6">
      <c r="A1097" s="129"/>
      <c r="B1097" s="125">
        <v>16</v>
      </c>
      <c r="C1097" s="126" t="s">
        <v>13562</v>
      </c>
      <c r="D1097" s="127" t="str">
        <f t="shared" si="16"/>
        <v>effect add_modifier={modifier= broken_shackles_homeworld_found_03 days=-1}</v>
      </c>
      <c r="E1097" s="128" t="s">
        <v>13563</v>
      </c>
      <c r="F1097" s="128" t="s">
        <v>13564</v>
      </c>
    </row>
    <row r="1098" ht="20" customHeight="1" spans="1:6">
      <c r="A1098" s="129"/>
      <c r="B1098" s="125">
        <v>17</v>
      </c>
      <c r="C1098" s="126" t="s">
        <v>13565</v>
      </c>
      <c r="D1098" s="127" t="str">
        <f t="shared" ref="D1098:D1161" si="17">_xlfn.CONCAT($C$3," ",F1098," ","days=",$E$3,"}")</f>
        <v>effect add_modifier={modifier= broken_shackles_homeworld_found_04 days=-1}</v>
      </c>
      <c r="E1098" s="128" t="s">
        <v>12141</v>
      </c>
      <c r="F1098" s="128" t="s">
        <v>13566</v>
      </c>
    </row>
    <row r="1099" ht="20" customHeight="1" spans="1:6">
      <c r="A1099" s="129"/>
      <c r="B1099" s="125">
        <v>18</v>
      </c>
      <c r="C1099" s="126" t="s">
        <v>5534</v>
      </c>
      <c r="D1099" s="127" t="str">
        <f t="shared" si="17"/>
        <v>effect add_modifier={modifier= broken_shackles_homeworld_found_05 days=-1}</v>
      </c>
      <c r="E1099" s="128" t="s">
        <v>13567</v>
      </c>
      <c r="F1099" s="128" t="s">
        <v>13568</v>
      </c>
    </row>
    <row r="1100" ht="20" customHeight="1" spans="1:6">
      <c r="A1100" s="129"/>
      <c r="B1100" s="125">
        <v>19</v>
      </c>
      <c r="C1100" s="126" t="s">
        <v>13569</v>
      </c>
      <c r="D1100" s="127" t="str">
        <f t="shared" si="17"/>
        <v>effect add_modifier={modifier= broken_shackles_homeworld_found_06 days=-1}</v>
      </c>
      <c r="E1100" s="128" t="s">
        <v>13570</v>
      </c>
      <c r="F1100" s="128" t="s">
        <v>13571</v>
      </c>
    </row>
    <row r="1101" ht="20" customHeight="1" spans="1:6">
      <c r="A1101" s="129"/>
      <c r="B1101" s="125">
        <v>20</v>
      </c>
      <c r="C1101" s="126" t="s">
        <v>13572</v>
      </c>
      <c r="D1101" s="127" t="str">
        <f t="shared" si="17"/>
        <v>effect add_modifier={modifier= broken_shackles_homeworld_found_07 days=-1}</v>
      </c>
      <c r="E1101" s="128" t="s">
        <v>13573</v>
      </c>
      <c r="F1101" s="128" t="s">
        <v>13574</v>
      </c>
    </row>
    <row r="1102" ht="20" customHeight="1" spans="1:6">
      <c r="A1102" s="129"/>
      <c r="B1102" s="125">
        <v>21</v>
      </c>
      <c r="C1102" s="126" t="s">
        <v>13575</v>
      </c>
      <c r="D1102" s="127" t="str">
        <f t="shared" si="17"/>
        <v>effect add_modifier={modifier= broken_shackles_homeworld_found_08 days=-1}</v>
      </c>
      <c r="E1102" s="128" t="s">
        <v>13576</v>
      </c>
      <c r="F1102" s="128" t="s">
        <v>13577</v>
      </c>
    </row>
    <row r="1103" ht="20" customHeight="1" spans="1:6">
      <c r="A1103" s="129"/>
      <c r="B1103" s="125">
        <v>22</v>
      </c>
      <c r="C1103" s="126" t="s">
        <v>13578</v>
      </c>
      <c r="D1103" s="127" t="str">
        <f t="shared" si="17"/>
        <v>effect add_modifier={modifier= broken_shackles_homeworlds_found days=-1}</v>
      </c>
      <c r="E1103" s="128" t="s">
        <v>13579</v>
      </c>
      <c r="F1103" s="128" t="s">
        <v>13580</v>
      </c>
    </row>
    <row r="1104" ht="20" customHeight="1" spans="1:6">
      <c r="A1104" s="129"/>
      <c r="B1104" s="125">
        <v>23</v>
      </c>
      <c r="C1104" s="126" t="s">
        <v>13581</v>
      </c>
      <c r="D1104" s="127" t="str">
        <f t="shared" si="17"/>
        <v>effect add_modifier={modifier= cost_of_freedom_01 days=-1}</v>
      </c>
      <c r="E1104" s="128" t="s">
        <v>13582</v>
      </c>
      <c r="F1104" s="128" t="s">
        <v>13583</v>
      </c>
    </row>
    <row r="1105" ht="20" customHeight="1" spans="1:6">
      <c r="A1105" s="129"/>
      <c r="B1105" s="125">
        <v>24</v>
      </c>
      <c r="C1105" s="126" t="s">
        <v>13584</v>
      </c>
      <c r="D1105" s="127" t="str">
        <f t="shared" si="17"/>
        <v>effect add_modifier={modifier= cost_of_freedom_02 days=-1}</v>
      </c>
      <c r="E1105" s="128" t="s">
        <v>13585</v>
      </c>
      <c r="F1105" s="128" t="s">
        <v>13586</v>
      </c>
    </row>
    <row r="1106" ht="20" customHeight="1" spans="1:6">
      <c r="A1106" s="129"/>
      <c r="B1106" s="125">
        <v>25</v>
      </c>
      <c r="C1106" s="126" t="s">
        <v>13587</v>
      </c>
      <c r="D1106" s="127" t="str">
        <f t="shared" si="17"/>
        <v>effect add_modifier={modifier= cost_of_freedom_03 days=-1}</v>
      </c>
      <c r="E1106" s="128" t="s">
        <v>13588</v>
      </c>
      <c r="F1106" s="128" t="s">
        <v>13589</v>
      </c>
    </row>
    <row r="1107" ht="20" customHeight="1" spans="1:6">
      <c r="A1107" s="129"/>
      <c r="B1107" s="125">
        <v>26</v>
      </c>
      <c r="C1107" s="126" t="s">
        <v>13590</v>
      </c>
      <c r="D1107" s="127" t="str">
        <f t="shared" si="17"/>
        <v>effect add_modifier={modifier= cost_of_freedom_04 days=-1}</v>
      </c>
      <c r="E1107" s="128" t="s">
        <v>13591</v>
      </c>
      <c r="F1107" s="128" t="s">
        <v>13592</v>
      </c>
    </row>
    <row r="1108" ht="20" customHeight="1" spans="1:6">
      <c r="A1108" s="129"/>
      <c r="B1108" s="125">
        <v>27</v>
      </c>
      <c r="C1108" s="126" t="s">
        <v>13593</v>
      </c>
      <c r="D1108" s="127" t="str">
        <f t="shared" si="17"/>
        <v>effect add_modifier={modifier= cost_of_freedom_05 days=-1}</v>
      </c>
      <c r="E1108" s="128" t="s">
        <v>13594</v>
      </c>
      <c r="F1108" s="128" t="s">
        <v>13595</v>
      </c>
    </row>
    <row r="1109" ht="20" customHeight="1" spans="1:6">
      <c r="A1109" s="129"/>
      <c r="B1109" s="125">
        <v>28</v>
      </c>
      <c r="C1109" s="126" t="s">
        <v>13596</v>
      </c>
      <c r="D1109" s="127" t="str">
        <f t="shared" si="17"/>
        <v>effect add_modifier={modifier= cost_of_freedom_06 days=-1}</v>
      </c>
      <c r="E1109" s="128" t="s">
        <v>13597</v>
      </c>
      <c r="F1109" s="128" t="s">
        <v>13598</v>
      </c>
    </row>
    <row r="1110" ht="20" customHeight="1" spans="1:6">
      <c r="A1110" s="129"/>
      <c r="B1110" s="125">
        <v>29</v>
      </c>
      <c r="C1110" s="126" t="s">
        <v>13599</v>
      </c>
      <c r="D1110" s="127" t="str">
        <f t="shared" si="17"/>
        <v>effect add_modifier={modifier= cost_of_freedom_07 days=-1}</v>
      </c>
      <c r="E1110" s="128" t="s">
        <v>13600</v>
      </c>
      <c r="F1110" s="128" t="s">
        <v>13601</v>
      </c>
    </row>
    <row r="1111" ht="20" customHeight="1" spans="1:6">
      <c r="A1111" s="129"/>
      <c r="B1111" s="125">
        <v>30</v>
      </c>
      <c r="C1111" s="126" t="s">
        <v>13602</v>
      </c>
      <c r="D1111" s="127" t="str">
        <f t="shared" si="17"/>
        <v>effect add_modifier={modifier= cost_of_freedom_08 days=-1}</v>
      </c>
      <c r="E1111" s="128" t="s">
        <v>13603</v>
      </c>
      <c r="F1111" s="128" t="s">
        <v>13604</v>
      </c>
    </row>
    <row r="1112" ht="20" customHeight="1" spans="1:6">
      <c r="A1112" s="129"/>
      <c r="B1112" s="125">
        <v>31</v>
      </c>
      <c r="C1112" s="126" t="s">
        <v>13605</v>
      </c>
      <c r="D1112" s="127" t="str">
        <f t="shared" si="17"/>
        <v>effect add_modifier={modifier= cost_of_freedom_09 days=-1}</v>
      </c>
      <c r="E1112" s="128" t="s">
        <v>13606</v>
      </c>
      <c r="F1112" s="128" t="s">
        <v>13607</v>
      </c>
    </row>
    <row r="1113" ht="20" customHeight="1" spans="1:6">
      <c r="A1113" s="129"/>
      <c r="B1113" s="125">
        <v>32</v>
      </c>
      <c r="C1113" s="126" t="s">
        <v>13608</v>
      </c>
      <c r="D1113" s="127" t="str">
        <f t="shared" si="17"/>
        <v>effect add_modifier={modifier= cost_of_freedom_10 days=-1}</v>
      </c>
      <c r="E1113" s="128" t="s">
        <v>13609</v>
      </c>
      <c r="F1113" s="128" t="s">
        <v>13610</v>
      </c>
    </row>
    <row r="1114" ht="20" customHeight="1" spans="1:6">
      <c r="A1114" s="129"/>
      <c r="B1114" s="125">
        <v>33</v>
      </c>
      <c r="C1114" s="126" t="s">
        <v>13611</v>
      </c>
      <c r="D1114" s="127" t="str">
        <f t="shared" si="17"/>
        <v>effect add_modifier={modifier= cost_of_freedom_11 days=-1}</v>
      </c>
      <c r="E1114" s="128" t="s">
        <v>10964</v>
      </c>
      <c r="F1114" s="128" t="s">
        <v>13612</v>
      </c>
    </row>
    <row r="1115" ht="20" customHeight="1" spans="1:6">
      <c r="A1115" s="129"/>
      <c r="B1115" s="125">
        <v>34</v>
      </c>
      <c r="C1115" s="126" t="s">
        <v>13613</v>
      </c>
      <c r="D1115" s="127" t="str">
        <f t="shared" si="17"/>
        <v>effect add_modifier={modifier= cost_of_freedom_12_a days=-1}</v>
      </c>
      <c r="E1115" s="128" t="s">
        <v>13614</v>
      </c>
      <c r="F1115" s="128" t="s">
        <v>13615</v>
      </c>
    </row>
    <row r="1116" ht="20" customHeight="1" spans="1:6">
      <c r="A1116" s="129"/>
      <c r="B1116" s="125">
        <v>35</v>
      </c>
      <c r="C1116" s="126" t="s">
        <v>13616</v>
      </c>
      <c r="D1116" s="127" t="str">
        <f t="shared" si="17"/>
        <v>effect add_modifier={modifier= cost_of_freedom_12_b days=-1}</v>
      </c>
      <c r="E1116" s="128" t="s">
        <v>13617</v>
      </c>
      <c r="F1116" s="128" t="s">
        <v>13618</v>
      </c>
    </row>
    <row r="1117" ht="20" customHeight="1" spans="1:6">
      <c r="A1117" s="129"/>
      <c r="B1117" s="125">
        <v>36</v>
      </c>
      <c r="C1117" s="126" t="s">
        <v>13619</v>
      </c>
      <c r="D1117" s="127" t="str">
        <f t="shared" si="17"/>
        <v>effect add_modifier={modifier= cost_of_freedom_12_c days=-1}</v>
      </c>
      <c r="E1117" s="128" t="s">
        <v>13620</v>
      </c>
      <c r="F1117" s="128" t="s">
        <v>13621</v>
      </c>
    </row>
    <row r="1118" ht="20" customHeight="1" spans="1:6">
      <c r="A1118" s="129"/>
      <c r="B1118" s="125">
        <v>37</v>
      </c>
      <c r="C1118" s="126" t="s">
        <v>13622</v>
      </c>
      <c r="D1118" s="127" t="str">
        <f t="shared" si="17"/>
        <v>effect add_modifier={modifier= cost_of_freedom_13 days=-1}</v>
      </c>
      <c r="E1118" s="128" t="s">
        <v>13623</v>
      </c>
      <c r="F1118" s="128" t="s">
        <v>13624</v>
      </c>
    </row>
    <row r="1119" ht="20" customHeight="1" spans="1:6">
      <c r="A1119" s="129"/>
      <c r="B1119" s="125">
        <v>38</v>
      </c>
      <c r="C1119" s="126" t="s">
        <v>13625</v>
      </c>
      <c r="D1119" s="127" t="str">
        <f t="shared" si="17"/>
        <v>effect add_modifier={modifier= cost_of_freedom_14 days=-1}</v>
      </c>
      <c r="E1119" s="128" t="s">
        <v>13626</v>
      </c>
      <c r="F1119" s="128" t="s">
        <v>13627</v>
      </c>
    </row>
    <row r="1120" ht="20" customHeight="1" spans="1:6">
      <c r="A1120" s="129"/>
      <c r="B1120" s="125">
        <v>39</v>
      </c>
      <c r="C1120" s="126" t="s">
        <v>13628</v>
      </c>
      <c r="D1120" s="127" t="str">
        <f t="shared" si="17"/>
        <v>effect add_modifier={modifier= cost_of_freedom_15 days=-1}</v>
      </c>
      <c r="E1120" s="128" t="s">
        <v>13629</v>
      </c>
      <c r="F1120" s="128" t="s">
        <v>13630</v>
      </c>
    </row>
    <row r="1121" ht="20" customHeight="1" spans="1:6">
      <c r="A1121" s="129"/>
      <c r="B1121" s="125">
        <v>40</v>
      </c>
      <c r="C1121" s="126" t="s">
        <v>13631</v>
      </c>
      <c r="D1121" s="127" t="str">
        <f t="shared" si="17"/>
        <v>effect add_modifier={modifier= gains_of_freedom days=-1}</v>
      </c>
      <c r="E1121" s="128" t="s">
        <v>13632</v>
      </c>
      <c r="F1121" s="128" t="s">
        <v>13633</v>
      </c>
    </row>
    <row r="1122" ht="20" customHeight="1" spans="1:6">
      <c r="A1122" s="129"/>
      <c r="B1122" s="125">
        <v>41</v>
      </c>
      <c r="C1122" s="126" t="s">
        <v>13634</v>
      </c>
      <c r="D1122" s="127" t="str">
        <f t="shared" si="17"/>
        <v>effect add_modifier={modifier= diverse_design days=-1}</v>
      </c>
      <c r="E1122" s="128" t="s">
        <v>13635</v>
      </c>
      <c r="F1122" s="128" t="s">
        <v>13636</v>
      </c>
    </row>
    <row r="1123" ht="20" customHeight="1" spans="1:6">
      <c r="A1123" s="129"/>
      <c r="B1123" s="125">
        <v>42</v>
      </c>
      <c r="C1123" s="126" t="s">
        <v>13637</v>
      </c>
      <c r="D1123" s="127" t="str">
        <f t="shared" si="17"/>
        <v>effect add_modifier={modifier= unshackled_decryption days=-1}</v>
      </c>
      <c r="E1123" s="128" t="s">
        <v>10774</v>
      </c>
      <c r="F1123" s="128" t="s">
        <v>13638</v>
      </c>
    </row>
    <row r="1124" ht="20" customHeight="1" spans="1:6">
      <c r="A1124" s="129"/>
      <c r="B1124" s="125">
        <v>43</v>
      </c>
      <c r="C1124" s="126" t="s">
        <v>13639</v>
      </c>
      <c r="D1124" s="127" t="str">
        <f t="shared" si="17"/>
        <v>effect add_modifier={modifier= broken_shackles_MSI_found days=-1}</v>
      </c>
      <c r="E1124" s="128" t="s">
        <v>13640</v>
      </c>
      <c r="F1124" s="128" t="s">
        <v>13641</v>
      </c>
    </row>
    <row r="1125" ht="20" customHeight="1" spans="1:6">
      <c r="A1125" s="129"/>
      <c r="B1125" s="125">
        <v>44</v>
      </c>
      <c r="C1125" s="126" t="s">
        <v>13642</v>
      </c>
      <c r="D1125" s="127" t="str">
        <f t="shared" si="17"/>
        <v>effect add_modifier={modifier= broken_shackles_MSI_contact_01 days=-1}</v>
      </c>
      <c r="E1125" s="128" t="s">
        <v>13021</v>
      </c>
      <c r="F1125" s="128" t="s">
        <v>13643</v>
      </c>
    </row>
    <row r="1126" ht="20" customHeight="1" spans="1:6">
      <c r="A1126" s="129"/>
      <c r="B1126" s="125">
        <v>45</v>
      </c>
      <c r="C1126" s="126" t="s">
        <v>13644</v>
      </c>
      <c r="D1126" s="127" t="str">
        <f t="shared" si="17"/>
        <v>effect add_modifier={modifier= broken_shackles_MSI_contact_02 days=-1}</v>
      </c>
      <c r="E1126" s="128" t="s">
        <v>10921</v>
      </c>
      <c r="F1126" s="128" t="s">
        <v>13645</v>
      </c>
    </row>
    <row r="1127" ht="20" customHeight="1" spans="1:6">
      <c r="A1127" s="129"/>
      <c r="B1127" s="125">
        <v>46</v>
      </c>
      <c r="C1127" s="126" t="s">
        <v>13646</v>
      </c>
      <c r="D1127" s="127" t="str">
        <f t="shared" si="17"/>
        <v>effect add_modifier={modifier= broken_shackles_war_01 days=-1}</v>
      </c>
      <c r="E1127" s="128" t="s">
        <v>13647</v>
      </c>
      <c r="F1127" s="128" t="s">
        <v>13648</v>
      </c>
    </row>
    <row r="1128" ht="20" customHeight="1" spans="1:6">
      <c r="A1128" s="129"/>
      <c r="B1128" s="125">
        <v>47</v>
      </c>
      <c r="C1128" s="126" t="s">
        <v>13649</v>
      </c>
      <c r="D1128" s="127" t="str">
        <f t="shared" si="17"/>
        <v>effect add_modifier={modifier= broken_shackles_war_02 days=-1}</v>
      </c>
      <c r="E1128" s="128" t="s">
        <v>1734</v>
      </c>
      <c r="F1128" s="128" t="s">
        <v>13650</v>
      </c>
    </row>
    <row r="1129" ht="20" customHeight="1" spans="1:6">
      <c r="A1129" s="129"/>
      <c r="B1129" s="125">
        <v>48</v>
      </c>
      <c r="C1129" s="126" t="s">
        <v>13651</v>
      </c>
      <c r="D1129" s="127" t="str">
        <f t="shared" si="17"/>
        <v>effect add_modifier={modifier= broken_shackles_war_03 days=-1}</v>
      </c>
      <c r="E1129" s="128" t="s">
        <v>13652</v>
      </c>
      <c r="F1129" s="128" t="s">
        <v>13653</v>
      </c>
    </row>
    <row r="1130" ht="20" customHeight="1" spans="1:6">
      <c r="A1130" s="129"/>
      <c r="B1130" s="125">
        <v>49</v>
      </c>
      <c r="C1130" s="126" t="s">
        <v>13654</v>
      </c>
      <c r="D1130" s="127" t="str">
        <f t="shared" si="17"/>
        <v>effect add_modifier={modifier= broken_shackles_war_04 days=-1}</v>
      </c>
      <c r="E1130" s="128" t="s">
        <v>11770</v>
      </c>
      <c r="F1130" s="128" t="s">
        <v>13655</v>
      </c>
    </row>
    <row r="1131" ht="20" customHeight="1" spans="1:6">
      <c r="A1131" s="129"/>
      <c r="B1131" s="125">
        <v>50</v>
      </c>
      <c r="C1131" s="126" t="s">
        <v>13656</v>
      </c>
      <c r="D1131" s="127" t="str">
        <f t="shared" si="17"/>
        <v>effect add_modifier={modifier= broken_shackles_federated_01 days=-1}</v>
      </c>
      <c r="E1131" s="128" t="s">
        <v>13657</v>
      </c>
      <c r="F1131" s="128" t="s">
        <v>13658</v>
      </c>
    </row>
    <row r="1132" ht="20" customHeight="1" spans="1:6">
      <c r="A1132" s="129"/>
      <c r="B1132" s="125">
        <v>51</v>
      </c>
      <c r="C1132" s="126" t="s">
        <v>13659</v>
      </c>
      <c r="D1132" s="127" t="str">
        <f t="shared" si="17"/>
        <v>effect add_modifier={modifier= broken_shackles_federated_02 days=-1}</v>
      </c>
      <c r="E1132" s="128" t="s">
        <v>13660</v>
      </c>
      <c r="F1132" s="128" t="s">
        <v>13661</v>
      </c>
    </row>
    <row r="1133" ht="20" customHeight="1" spans="1:6">
      <c r="A1133" s="129"/>
      <c r="B1133" s="125">
        <v>52</v>
      </c>
      <c r="C1133" s="126" t="s">
        <v>13662</v>
      </c>
      <c r="D1133" s="127" t="str">
        <f t="shared" si="17"/>
        <v>effect add_modifier={modifier= broken_shackles_slavery_outlawed days=-1}</v>
      </c>
      <c r="E1133" s="128" t="s">
        <v>13663</v>
      </c>
      <c r="F1133" s="128" t="s">
        <v>13664</v>
      </c>
    </row>
    <row r="1134" ht="40" customHeight="1" spans="1:6">
      <c r="A1134" s="129"/>
      <c r="B1134" s="125">
        <v>53</v>
      </c>
      <c r="C1134" s="126" t="s">
        <v>13665</v>
      </c>
      <c r="D1134" s="127" t="str">
        <f t="shared" si="17"/>
        <v>effect add_modifier={modifier= broken_shackles_slavery_continues days=-1}</v>
      </c>
      <c r="E1134" s="128" t="s">
        <v>13666</v>
      </c>
      <c r="F1134" s="128" t="s">
        <v>13667</v>
      </c>
    </row>
    <row r="1135" ht="20" customHeight="1" spans="1:6">
      <c r="A1135" s="129"/>
      <c r="B1135" s="125">
        <v>54</v>
      </c>
      <c r="C1135" s="126" t="s">
        <v>13668</v>
      </c>
      <c r="D1135" s="127" t="str">
        <f t="shared" si="17"/>
        <v>effect add_modifier={modifier= broken_shackles_slavery_repeal days=-1}</v>
      </c>
      <c r="E1135" s="128" t="s">
        <v>13669</v>
      </c>
      <c r="F1135" s="128" t="s">
        <v>13670</v>
      </c>
    </row>
    <row r="1136" ht="20" customHeight="1" spans="1:6">
      <c r="A1136" s="129"/>
      <c r="B1136" s="125">
        <v>55</v>
      </c>
      <c r="C1136" s="126" t="s">
        <v>13671</v>
      </c>
      <c r="D1136" s="127" t="str">
        <f t="shared" si="17"/>
        <v>effect add_modifier={modifier= broken_shackles_reconciliation days=-1}</v>
      </c>
      <c r="E1136" s="128" t="s">
        <v>13672</v>
      </c>
      <c r="F1136" s="128" t="s">
        <v>13673</v>
      </c>
    </row>
    <row r="1137" ht="20" customHeight="1" spans="1:6">
      <c r="A1137" s="129"/>
      <c r="B1137" s="125">
        <v>56</v>
      </c>
      <c r="C1137" s="126" t="s">
        <v>13674</v>
      </c>
      <c r="D1137" s="127" t="str">
        <f t="shared" si="17"/>
        <v>effect add_modifier={modifier= broken_shackles_arc_site days=-1}</v>
      </c>
      <c r="E1137" s="128" t="s">
        <v>13675</v>
      </c>
      <c r="F1137" s="128" t="s">
        <v>13676</v>
      </c>
    </row>
    <row r="1138" ht="20" customHeight="1" spans="1:6">
      <c r="A1138" s="129"/>
      <c r="B1138" s="125">
        <v>57</v>
      </c>
      <c r="C1138" s="126" t="s">
        <v>13677</v>
      </c>
      <c r="D1138" s="127" t="str">
        <f t="shared" si="17"/>
        <v>effect add_modifier={modifier= broken_shackles_homeworld_uplifted days=-1}</v>
      </c>
      <c r="E1138" s="128" t="s">
        <v>13678</v>
      </c>
      <c r="F1138" s="128" t="s">
        <v>13679</v>
      </c>
    </row>
    <row r="1139" ht="20" customHeight="1" spans="1:6">
      <c r="A1139" s="129"/>
      <c r="B1139" s="125">
        <v>58</v>
      </c>
      <c r="C1139" s="126" t="s">
        <v>13680</v>
      </c>
      <c r="D1139" s="127" t="str">
        <f t="shared" si="17"/>
        <v>effect add_modifier={modifier= synthetic_dawn days=-1}</v>
      </c>
      <c r="E1139" s="128" t="s">
        <v>13681</v>
      </c>
      <c r="F1139" s="128" t="s">
        <v>13682</v>
      </c>
    </row>
    <row r="1140" ht="20" customHeight="1" spans="1:6">
      <c r="A1140" s="129"/>
      <c r="B1140" s="125">
        <v>59</v>
      </c>
      <c r="C1140" s="126" t="s">
        <v>13683</v>
      </c>
      <c r="D1140" s="127" t="str">
        <f t="shared" si="17"/>
        <v>effect add_modifier={modifier= fotd_settled_differences days=-1}</v>
      </c>
      <c r="E1140" s="128" t="s">
        <v>13684</v>
      </c>
      <c r="F1140" s="128" t="s">
        <v>13685</v>
      </c>
    </row>
    <row r="1141" ht="20" customHeight="1" spans="1:6">
      <c r="A1141" s="129"/>
      <c r="B1141" s="125">
        <v>60</v>
      </c>
      <c r="C1141" s="126" t="s">
        <v>13686</v>
      </c>
      <c r="D1141" s="127" t="str">
        <f t="shared" si="17"/>
        <v>effect add_modifier={modifier= fotd_triumviri days=-1}</v>
      </c>
      <c r="E1141" s="128" t="s">
        <v>13687</v>
      </c>
      <c r="F1141" s="128" t="s">
        <v>13688</v>
      </c>
    </row>
    <row r="1142" ht="20" customHeight="1" spans="1:6">
      <c r="A1142" s="129"/>
      <c r="B1142" s="125">
        <v>61</v>
      </c>
      <c r="C1142" s="126" t="s">
        <v>13689</v>
      </c>
      <c r="D1142" s="127" t="str">
        <f t="shared" si="17"/>
        <v>effect add_modifier={modifier= fotd_alien_shock days=-1}</v>
      </c>
      <c r="E1142" s="128" t="s">
        <v>13035</v>
      </c>
      <c r="F1142" s="128" t="s">
        <v>13690</v>
      </c>
    </row>
    <row r="1143" ht="20" customHeight="1" spans="1:6">
      <c r="A1143" s="129"/>
      <c r="B1143" s="125">
        <v>62</v>
      </c>
      <c r="C1143" s="126" t="s">
        <v>13691</v>
      </c>
      <c r="D1143" s="127" t="str">
        <f t="shared" si="17"/>
        <v>effect add_modifier={modifier= fotd_alien_terrified days=-1}</v>
      </c>
      <c r="E1143" s="128" t="s">
        <v>13021</v>
      </c>
      <c r="F1143" s="128" t="s">
        <v>13692</v>
      </c>
    </row>
    <row r="1144" ht="20" customHeight="1" spans="1:6">
      <c r="A1144" s="129"/>
      <c r="B1144" s="125">
        <v>63</v>
      </c>
      <c r="C1144" s="126" t="s">
        <v>13693</v>
      </c>
      <c r="D1144" s="127" t="str">
        <f t="shared" si="17"/>
        <v>effect add_modifier={modifier= fotd_refusal_to_work days=-1}</v>
      </c>
      <c r="E1144" s="128" t="s">
        <v>13694</v>
      </c>
      <c r="F1144" s="128" t="s">
        <v>13695</v>
      </c>
    </row>
    <row r="1145" ht="20" customHeight="1" spans="1:6">
      <c r="A1145" s="129"/>
      <c r="B1145" s="125">
        <v>64</v>
      </c>
      <c r="C1145" s="126" t="s">
        <v>13696</v>
      </c>
      <c r="D1145" s="127" t="str">
        <f t="shared" si="17"/>
        <v>effect add_modifier={modifier= fotd_disunity days=-1}</v>
      </c>
      <c r="E1145" s="128" t="s">
        <v>11770</v>
      </c>
      <c r="F1145" s="128" t="s">
        <v>13697</v>
      </c>
    </row>
    <row r="1146" ht="20" customHeight="1" spans="1:6">
      <c r="A1146" s="129"/>
      <c r="B1146" s="125">
        <v>65</v>
      </c>
      <c r="C1146" s="126" t="s">
        <v>13698</v>
      </c>
      <c r="D1146" s="127" t="str">
        <f t="shared" si="17"/>
        <v>effect add_modifier={modifier= fotd_unified_stance days=-1}</v>
      </c>
      <c r="E1146" s="128" t="s">
        <v>13699</v>
      </c>
      <c r="F1146" s="128" t="s">
        <v>13700</v>
      </c>
    </row>
    <row r="1147" ht="20" customHeight="1" spans="1:6">
      <c r="A1147" s="129"/>
      <c r="B1147" s="125">
        <v>66</v>
      </c>
      <c r="C1147" s="126" t="s">
        <v>13701</v>
      </c>
      <c r="D1147" s="127" t="str">
        <f t="shared" si="17"/>
        <v>effect add_modifier={modifier= fotd_unified_purpose days=-1}</v>
      </c>
      <c r="E1147" s="128" t="s">
        <v>13702</v>
      </c>
      <c r="F1147" s="128" t="s">
        <v>13703</v>
      </c>
    </row>
    <row r="1148" ht="20" customHeight="1" spans="1:6">
      <c r="A1148" s="129"/>
      <c r="B1148" s="125">
        <v>67</v>
      </c>
      <c r="C1148" s="126" t="s">
        <v>13704</v>
      </c>
      <c r="D1148" s="127" t="str">
        <f t="shared" si="17"/>
        <v>effect add_modifier={modifier= fotd_secure_contact days=-1}</v>
      </c>
      <c r="E1148" s="128" t="s">
        <v>13705</v>
      </c>
      <c r="F1148" s="128" t="s">
        <v>13706</v>
      </c>
    </row>
    <row r="1149" ht="20" customHeight="1" spans="1:6">
      <c r="A1149" s="129"/>
      <c r="B1149" s="125">
        <v>68</v>
      </c>
      <c r="C1149" s="126" t="s">
        <v>13707</v>
      </c>
      <c r="D1149" s="127" t="str">
        <f t="shared" si="17"/>
        <v>effect add_modifier={modifier= fotd_assited_shipyards days=-1}</v>
      </c>
      <c r="E1149" s="128" t="s">
        <v>13708</v>
      </c>
      <c r="F1149" s="128" t="s">
        <v>13709</v>
      </c>
    </row>
    <row r="1150" ht="20" customHeight="1" spans="1:6">
      <c r="A1150" s="129"/>
      <c r="B1150" s="125">
        <v>69</v>
      </c>
      <c r="C1150" s="126" t="s">
        <v>13710</v>
      </c>
      <c r="D1150" s="127" t="str">
        <f t="shared" si="17"/>
        <v>effect add_modifier={modifier= fotd_assisted_fleet days=-1}</v>
      </c>
      <c r="E1150" s="128" t="s">
        <v>13711</v>
      </c>
      <c r="F1150" s="128" t="s">
        <v>13712</v>
      </c>
    </row>
    <row r="1151" ht="20" customHeight="1" spans="1:6">
      <c r="A1151" s="129"/>
      <c r="B1151" s="125">
        <v>70</v>
      </c>
      <c r="C1151" s="126" t="s">
        <v>13713</v>
      </c>
      <c r="D1151" s="127" t="str">
        <f t="shared" si="17"/>
        <v>effect add_modifier={modifier= fotd_unified_fleet days=-1}</v>
      </c>
      <c r="E1151" s="128" t="s">
        <v>13714</v>
      </c>
      <c r="F1151" s="128" t="s">
        <v>13715</v>
      </c>
    </row>
    <row r="1152" ht="20" customHeight="1" spans="1:6">
      <c r="A1152" s="129"/>
      <c r="B1152" s="125">
        <v>71</v>
      </c>
      <c r="C1152" s="126" t="s">
        <v>13716</v>
      </c>
      <c r="D1152" s="127" t="str">
        <f t="shared" si="17"/>
        <v>effect add_modifier={modifier= slowed_science_ships days=-1}</v>
      </c>
      <c r="E1152" s="128" t="s">
        <v>13717</v>
      </c>
      <c r="F1152" s="128" t="s">
        <v>13718</v>
      </c>
    </row>
    <row r="1153" ht="20" customHeight="1" spans="1:6">
      <c r="A1153" s="129"/>
      <c r="B1153" s="125">
        <v>72</v>
      </c>
      <c r="C1153" s="126" t="s">
        <v>13719</v>
      </c>
      <c r="D1153" s="127" t="str">
        <f t="shared" si="17"/>
        <v>effect add_modifier={modifier= slowed_first_contact days=-1}</v>
      </c>
      <c r="E1153" s="128" t="s">
        <v>13720</v>
      </c>
      <c r="F1153" s="128" t="s">
        <v>13721</v>
      </c>
    </row>
    <row r="1154" ht="20" customHeight="1" spans="1:6">
      <c r="A1154" s="129"/>
      <c r="B1154" s="125">
        <v>73</v>
      </c>
      <c r="C1154" s="126" t="s">
        <v>13722</v>
      </c>
      <c r="D1154" s="127" t="str">
        <f t="shared" si="17"/>
        <v>effect add_modifier={modifier= supporting_haven days=-1}</v>
      </c>
      <c r="E1154" s="128" t="s">
        <v>13723</v>
      </c>
      <c r="F1154" s="128" t="s">
        <v>13724</v>
      </c>
    </row>
    <row r="1155" ht="20" customHeight="1" spans="1:6">
      <c r="A1155" s="129"/>
      <c r="B1155" s="125">
        <v>74</v>
      </c>
      <c r="C1155" s="126" t="s">
        <v>13725</v>
      </c>
      <c r="D1155" s="127" t="str">
        <f t="shared" si="17"/>
        <v>effect add_modifier={modifier= promised_no_shroud days=-1}</v>
      </c>
      <c r="E1155" s="156"/>
      <c r="F1155" s="128" t="s">
        <v>13726</v>
      </c>
    </row>
    <row r="1156" ht="20" customHeight="1" spans="1:6">
      <c r="A1156" s="129"/>
      <c r="B1156" s="125">
        <v>75</v>
      </c>
      <c r="C1156" s="126" t="s">
        <v>13727</v>
      </c>
      <c r="D1156" s="127" t="str">
        <f t="shared" si="17"/>
        <v>effect add_modifier={modifier= have_no_voice days=-1}</v>
      </c>
      <c r="E1156" s="128" t="s">
        <v>13728</v>
      </c>
      <c r="F1156" s="128" t="s">
        <v>13729</v>
      </c>
    </row>
    <row r="1157" ht="20" customHeight="1" spans="1:6">
      <c r="A1157" s="129"/>
      <c r="B1157" s="125">
        <v>76</v>
      </c>
      <c r="C1157" s="126" t="s">
        <v>13730</v>
      </c>
      <c r="D1157" s="127" t="str">
        <f t="shared" si="17"/>
        <v>effect add_modifier={modifier= fotd_extorted_seperatists days=-1}</v>
      </c>
      <c r="E1157" s="128" t="s">
        <v>12040</v>
      </c>
      <c r="F1157" s="128" t="s">
        <v>13731</v>
      </c>
    </row>
    <row r="1158" ht="20" customHeight="1" spans="1:6">
      <c r="A1158" s="129"/>
      <c r="B1158" s="125">
        <v>77</v>
      </c>
      <c r="C1158" s="126" t="s">
        <v>13732</v>
      </c>
      <c r="D1158" s="127" t="str">
        <f t="shared" si="17"/>
        <v>effect add_modifier={modifier= fotd_rationed_living days=-1}</v>
      </c>
      <c r="E1158" s="128" t="s">
        <v>10881</v>
      </c>
      <c r="F1158" s="128" t="s">
        <v>13733</v>
      </c>
    </row>
    <row r="1159" ht="20" customHeight="1" spans="1:6">
      <c r="A1159" s="129"/>
      <c r="B1159" s="125">
        <v>78</v>
      </c>
      <c r="C1159" s="126" t="s">
        <v>13704</v>
      </c>
      <c r="D1159" s="127" t="str">
        <f t="shared" si="17"/>
        <v>effect add_modifier={modifier= fotd_secure_contact days=-1}</v>
      </c>
      <c r="E1159" s="128" t="s">
        <v>13705</v>
      </c>
      <c r="F1159" s="128" t="s">
        <v>13706</v>
      </c>
    </row>
    <row r="1160" ht="20" customHeight="1" spans="1:6">
      <c r="A1160" s="129"/>
      <c r="B1160" s="125">
        <v>79</v>
      </c>
      <c r="C1160" s="126" t="s">
        <v>13734</v>
      </c>
      <c r="D1160" s="127" t="str">
        <f t="shared" si="17"/>
        <v>effect add_modifier={modifier= fotd_terrified_outraged days=-1}</v>
      </c>
      <c r="E1160" s="128" t="s">
        <v>13735</v>
      </c>
      <c r="F1160" s="128" t="s">
        <v>13736</v>
      </c>
    </row>
    <row r="1161" ht="20" customHeight="1" spans="1:6">
      <c r="A1161" s="129"/>
      <c r="B1161" s="125">
        <v>80</v>
      </c>
      <c r="C1161" s="126" t="s">
        <v>13737</v>
      </c>
      <c r="D1161" s="127" t="str">
        <f t="shared" si="17"/>
        <v>effect add_modifier={modifier= spurred_by_the_past days=-1}</v>
      </c>
      <c r="E1161" s="128" t="s">
        <v>13738</v>
      </c>
      <c r="F1161" s="128" t="s">
        <v>13739</v>
      </c>
    </row>
    <row r="1162" ht="20" customHeight="1" spans="1:6">
      <c r="A1162" s="129"/>
      <c r="B1162" s="125">
        <v>81</v>
      </c>
      <c r="C1162" s="126" t="s">
        <v>13740</v>
      </c>
      <c r="D1162" s="127" t="str">
        <f t="shared" ref="D1162:D1225" si="18">_xlfn.CONCAT($C$3," ",F1162," ","days=",$E$3,"}")</f>
        <v>effect add_modifier={modifier= full_circle days=-1}</v>
      </c>
      <c r="E1162" s="128" t="s">
        <v>13741</v>
      </c>
      <c r="F1162" s="128" t="s">
        <v>13742</v>
      </c>
    </row>
    <row r="1163" ht="20" customHeight="1" spans="1:6">
      <c r="A1163" s="129"/>
      <c r="B1163" s="125">
        <v>82</v>
      </c>
      <c r="C1163" s="126" t="s">
        <v>13743</v>
      </c>
      <c r="D1163" s="127" t="str">
        <f t="shared" si="18"/>
        <v>effect add_modifier={modifier= goes_around_comes_around days=-1}</v>
      </c>
      <c r="E1163" s="128" t="s">
        <v>13741</v>
      </c>
      <c r="F1163" s="128" t="s">
        <v>13744</v>
      </c>
    </row>
    <row r="1164" ht="20" customHeight="1" spans="1:6">
      <c r="A1164" s="129"/>
      <c r="B1164" s="125">
        <v>83</v>
      </c>
      <c r="C1164" s="126" t="s">
        <v>13745</v>
      </c>
      <c r="D1164" s="127" t="str">
        <f t="shared" si="18"/>
        <v>effect add_modifier={modifier= paragon_origin_strengthened_government_i days=-1}</v>
      </c>
      <c r="E1164" s="128" t="s">
        <v>13746</v>
      </c>
      <c r="F1164" s="128" t="s">
        <v>13747</v>
      </c>
    </row>
    <row r="1165" ht="20" customHeight="1" spans="1:6">
      <c r="A1165" s="129"/>
      <c r="B1165" s="125">
        <v>84</v>
      </c>
      <c r="C1165" s="126" t="s">
        <v>13748</v>
      </c>
      <c r="D1165" s="127" t="str">
        <f t="shared" si="18"/>
        <v>effect add_modifier={modifier= paragon_origin_strengthened_government_ii days=-1}</v>
      </c>
      <c r="E1165" s="128" t="s">
        <v>13749</v>
      </c>
      <c r="F1165" s="128" t="s">
        <v>13750</v>
      </c>
    </row>
    <row r="1166" ht="20" customHeight="1" spans="1:6">
      <c r="A1166" s="129"/>
      <c r="B1166" s="125">
        <v>85</v>
      </c>
      <c r="C1166" s="126" t="s">
        <v>13751</v>
      </c>
      <c r="D1166" s="127" t="str">
        <f t="shared" si="18"/>
        <v>effect add_modifier={modifier= paragon_origin_strengthened_government_iii days=-1}</v>
      </c>
      <c r="E1166" s="128" t="s">
        <v>13752</v>
      </c>
      <c r="F1166" s="128" t="s">
        <v>13753</v>
      </c>
    </row>
    <row r="1167" ht="20" customHeight="1" spans="1:6">
      <c r="A1167" s="129"/>
      <c r="B1167" s="125">
        <v>86</v>
      </c>
      <c r="C1167" s="126" t="s">
        <v>13754</v>
      </c>
      <c r="D1167" s="127" t="str">
        <f t="shared" si="18"/>
        <v>effect add_modifier={modifier= council_in_tatter days=-1}</v>
      </c>
      <c r="E1167" s="128" t="s">
        <v>13755</v>
      </c>
      <c r="F1167" s="128" t="s">
        <v>13756</v>
      </c>
    </row>
    <row r="1168" ht="20" customHeight="1" spans="1:6">
      <c r="A1168" s="129"/>
      <c r="B1168" s="125">
        <v>87</v>
      </c>
      <c r="C1168" s="126" t="s">
        <v>13757</v>
      </c>
      <c r="D1168" s="127" t="str">
        <f t="shared" si="18"/>
        <v>effect add_modifier={modifier= paragon_origin_pirates days=-1}</v>
      </c>
      <c r="E1168" s="128" t="s">
        <v>13758</v>
      </c>
      <c r="F1168" s="128" t="s">
        <v>13759</v>
      </c>
    </row>
    <row r="1169" ht="20" customHeight="1" spans="1:6">
      <c r="A1169" s="129"/>
      <c r="B1169" s="125">
        <v>88</v>
      </c>
      <c r="C1169" s="126" t="s">
        <v>13760</v>
      </c>
      <c r="D1169" s="127" t="str">
        <f t="shared" si="18"/>
        <v>effect add_modifier={modifier= paragon_origin_prisoners days=-1}</v>
      </c>
      <c r="E1169" s="128" t="s">
        <v>13761</v>
      </c>
      <c r="F1169" s="128" t="s">
        <v>13762</v>
      </c>
    </row>
    <row r="1170" ht="20" customHeight="1" spans="1:6">
      <c r="A1170" s="129"/>
      <c r="B1170" s="125">
        <v>89</v>
      </c>
      <c r="C1170" s="126" t="s">
        <v>13763</v>
      </c>
      <c r="D1170" s="127" t="str">
        <f t="shared" si="18"/>
        <v>effect add_modifier={modifier= paragon_origin_comms_down days=-1}</v>
      </c>
      <c r="E1170" s="128" t="s">
        <v>13764</v>
      </c>
      <c r="F1170" s="128" t="s">
        <v>13765</v>
      </c>
    </row>
    <row r="1171" ht="20" customHeight="1" spans="1:6">
      <c r="A1171" s="129"/>
      <c r="B1171" s="125">
        <v>90</v>
      </c>
      <c r="C1171" s="126" t="s">
        <v>13766</v>
      </c>
      <c r="D1171" s="127" t="str">
        <f t="shared" si="18"/>
        <v>effect add_modifier={modifier= paragon_origin_worker_strike days=-1}</v>
      </c>
      <c r="E1171" s="128" t="s">
        <v>13767</v>
      </c>
      <c r="F1171" s="128" t="s">
        <v>13768</v>
      </c>
    </row>
    <row r="1172" ht="20" customHeight="1" spans="1:6">
      <c r="A1172" s="129"/>
      <c r="B1172" s="125">
        <v>91</v>
      </c>
      <c r="C1172" s="126" t="s">
        <v>13769</v>
      </c>
      <c r="D1172" s="127" t="str">
        <f t="shared" si="18"/>
        <v>effect add_modifier={modifier= paragon_origin_military_dissidents days=-1}</v>
      </c>
      <c r="E1172" s="128" t="s">
        <v>13770</v>
      </c>
      <c r="F1172" s="128" t="s">
        <v>13771</v>
      </c>
    </row>
    <row r="1173" ht="20" customHeight="1" spans="1:6">
      <c r="A1173" s="129"/>
      <c r="B1173" s="125">
        <v>92</v>
      </c>
      <c r="C1173" s="126" t="s">
        <v>13772</v>
      </c>
      <c r="D1173" s="127" t="str">
        <f t="shared" si="18"/>
        <v>effect add_modifier={modifier= paragon_origin_nepotism days=-1}</v>
      </c>
      <c r="E1173" s="128" t="s">
        <v>13773</v>
      </c>
      <c r="F1173" s="128" t="s">
        <v>13774</v>
      </c>
    </row>
    <row r="1174" ht="20" customHeight="1" spans="1:6">
      <c r="A1174" s="129"/>
      <c r="B1174" s="125">
        <v>93</v>
      </c>
      <c r="C1174" s="126" t="s">
        <v>13775</v>
      </c>
      <c r="D1174" s="127" t="str">
        <f t="shared" si="18"/>
        <v>effect add_modifier={modifier= paragon_origin_reformists_empire days=-1}</v>
      </c>
      <c r="E1174" s="128" t="s">
        <v>13776</v>
      </c>
      <c r="F1174" s="128" t="s">
        <v>13777</v>
      </c>
    </row>
    <row r="1175" ht="20" customHeight="1" spans="1:6">
      <c r="A1175" s="129"/>
      <c r="B1175" s="125">
        <v>94</v>
      </c>
      <c r="C1175" s="126" t="s">
        <v>13778</v>
      </c>
      <c r="D1175" s="127" t="str">
        <f t="shared" si="18"/>
        <v>effect add_modifier={modifier= paragon_origin_broken_promise days=-1}</v>
      </c>
      <c r="E1175" s="128" t="s">
        <v>13779</v>
      </c>
      <c r="F1175" s="128" t="s">
        <v>13780</v>
      </c>
    </row>
    <row r="1176" ht="20" customHeight="1" spans="1:6">
      <c r="A1176" s="129"/>
      <c r="B1176" s="125">
        <v>95</v>
      </c>
      <c r="C1176" s="126" t="s">
        <v>13781</v>
      </c>
      <c r="D1176" s="127" t="str">
        <f t="shared" si="18"/>
        <v>effect add_modifier={modifier= paragon_origin_saddening_grief days=-1}</v>
      </c>
      <c r="E1176" s="128" t="s">
        <v>13782</v>
      </c>
      <c r="F1176" s="128" t="s">
        <v>13783</v>
      </c>
    </row>
    <row r="1177" ht="20" customHeight="1" spans="1:6">
      <c r="A1177" s="129"/>
      <c r="B1177" s="125">
        <v>96</v>
      </c>
      <c r="C1177" s="126" t="s">
        <v>13784</v>
      </c>
      <c r="D1177" s="127" t="str">
        <f t="shared" si="18"/>
        <v>effect add_modifier={modifier= paragon_origin_forgotten_deal days=-1}</v>
      </c>
      <c r="E1177" s="128" t="s">
        <v>13785</v>
      </c>
      <c r="F1177" s="128" t="s">
        <v>13786</v>
      </c>
    </row>
    <row r="1178" ht="20" customHeight="1" spans="1:6">
      <c r="A1178" s="129"/>
      <c r="B1178" s="125">
        <v>97</v>
      </c>
      <c r="C1178" s="126" t="s">
        <v>13784</v>
      </c>
      <c r="D1178" s="127" t="str">
        <f t="shared" si="18"/>
        <v>effect add_modifier={modifier= paragon_origin_reformists_deal days=-1}</v>
      </c>
      <c r="E1178" s="128" t="s">
        <v>13787</v>
      </c>
      <c r="F1178" s="128" t="s">
        <v>13788</v>
      </c>
    </row>
    <row r="1179" ht="20" customHeight="1" spans="1:6">
      <c r="A1179" s="129"/>
      <c r="B1179" s="125">
        <v>98</v>
      </c>
      <c r="C1179" s="126" t="s">
        <v>13789</v>
      </c>
      <c r="D1179" s="127" t="str">
        <f t="shared" si="18"/>
        <v>effect add_modifier={modifier= paragon_origin_rebel_player days=-1}</v>
      </c>
      <c r="E1179" s="128" t="s">
        <v>13790</v>
      </c>
      <c r="F1179" s="128" t="s">
        <v>13791</v>
      </c>
    </row>
    <row r="1180" ht="20" customHeight="1" spans="1:6">
      <c r="A1180" s="129"/>
      <c r="B1180" s="125">
        <v>99</v>
      </c>
      <c r="C1180" s="126" t="s">
        <v>13792</v>
      </c>
      <c r="D1180" s="127" t="str">
        <f t="shared" si="18"/>
        <v>effect add_modifier={modifier= paragon_origin_rebel_militarist days=-1}</v>
      </c>
      <c r="E1180" s="128" t="s">
        <v>13793</v>
      </c>
      <c r="F1180" s="128" t="s">
        <v>13794</v>
      </c>
    </row>
    <row r="1181" ht="20" customHeight="1" spans="1:6">
      <c r="A1181" s="129"/>
      <c r="B1181" s="125">
        <v>100</v>
      </c>
      <c r="C1181" s="126" t="s">
        <v>13795</v>
      </c>
      <c r="D1181" s="127" t="str">
        <f t="shared" si="18"/>
        <v>effect add_modifier={modifier= paragon_origin_rebel_pacifist days=-1}</v>
      </c>
      <c r="E1181" s="128" t="s">
        <v>13796</v>
      </c>
      <c r="F1181" s="128" t="s">
        <v>13797</v>
      </c>
    </row>
    <row r="1182" ht="20" customHeight="1" spans="1:6">
      <c r="A1182" s="129"/>
      <c r="B1182" s="125">
        <v>101</v>
      </c>
      <c r="C1182" s="126" t="s">
        <v>13798</v>
      </c>
      <c r="D1182" s="127" t="str">
        <f t="shared" si="18"/>
        <v>effect add_modifier={modifier= paragon_origin_rebel_xenophile days=-1}</v>
      </c>
      <c r="E1182" s="128" t="s">
        <v>13799</v>
      </c>
      <c r="F1182" s="128" t="s">
        <v>13800</v>
      </c>
    </row>
    <row r="1183" ht="20" customHeight="1" spans="1:6">
      <c r="A1183" s="129"/>
      <c r="B1183" s="125">
        <v>102</v>
      </c>
      <c r="C1183" s="126" t="s">
        <v>13801</v>
      </c>
      <c r="D1183" s="127" t="str">
        <f t="shared" si="18"/>
        <v>effect add_modifier={modifier= paragon_origin_rebel_xenophobe days=-1}</v>
      </c>
      <c r="E1183" s="128" t="s">
        <v>13802</v>
      </c>
      <c r="F1183" s="128" t="s">
        <v>13803</v>
      </c>
    </row>
    <row r="1184" ht="20" customHeight="1" spans="1:6">
      <c r="A1184" s="129"/>
      <c r="B1184" s="125">
        <v>103</v>
      </c>
      <c r="C1184" s="126" t="s">
        <v>13804</v>
      </c>
      <c r="D1184" s="127" t="str">
        <f t="shared" si="18"/>
        <v>effect add_modifier={modifier= paragon_origin_rebel_spiritualist days=-1}</v>
      </c>
      <c r="E1184" s="128" t="s">
        <v>13805</v>
      </c>
      <c r="F1184" s="128" t="s">
        <v>13806</v>
      </c>
    </row>
    <row r="1185" ht="20" customHeight="1" spans="1:6">
      <c r="A1185" s="129"/>
      <c r="B1185" s="125">
        <v>104</v>
      </c>
      <c r="C1185" s="126" t="s">
        <v>13807</v>
      </c>
      <c r="D1185" s="127" t="str">
        <f t="shared" si="18"/>
        <v>effect add_modifier={modifier= paragon_origin_rebel_materialist days=-1}</v>
      </c>
      <c r="E1185" s="128" t="s">
        <v>13808</v>
      </c>
      <c r="F1185" s="128" t="s">
        <v>13809</v>
      </c>
    </row>
    <row r="1186" ht="20" customHeight="1" spans="1:6">
      <c r="A1186" s="129"/>
      <c r="B1186" s="125">
        <v>105</v>
      </c>
      <c r="C1186" s="126" t="s">
        <v>13810</v>
      </c>
      <c r="D1186" s="127" t="str">
        <f t="shared" si="18"/>
        <v>effect add_modifier={modifier= paragon_origin_united_through_war days=-1}</v>
      </c>
      <c r="E1186" s="128" t="s">
        <v>13811</v>
      </c>
      <c r="F1186" s="128" t="s">
        <v>13812</v>
      </c>
    </row>
    <row r="1187" ht="20" customHeight="1" spans="1:6">
      <c r="A1187" s="129"/>
      <c r="B1187" s="125">
        <v>106</v>
      </c>
      <c r="C1187" s="126" t="s">
        <v>13813</v>
      </c>
      <c r="D1187" s="127" t="str">
        <f t="shared" si="18"/>
        <v>effect add_modifier={modifier= paragon_origin_fresh_start days=-1}</v>
      </c>
      <c r="E1187" s="128" t="s">
        <v>13814</v>
      </c>
      <c r="F1187" s="128" t="s">
        <v>13815</v>
      </c>
    </row>
    <row r="1188" ht="20" customHeight="1" spans="1:6">
      <c r="A1188" s="129"/>
      <c r="B1188" s="125">
        <v>107</v>
      </c>
      <c r="C1188" s="126" t="s">
        <v>13816</v>
      </c>
      <c r="D1188" s="127" t="str">
        <f t="shared" si="18"/>
        <v>effect add_modifier={modifier= paragon_origin_one_system_war days=-1}</v>
      </c>
      <c r="E1188" s="128" t="s">
        <v>13817</v>
      </c>
      <c r="F1188" s="128" t="s">
        <v>13818</v>
      </c>
    </row>
    <row r="1189" ht="20" customHeight="1" spans="1:6">
      <c r="A1189" s="129"/>
      <c r="B1189" s="125">
        <v>108</v>
      </c>
      <c r="C1189" s="126" t="s">
        <v>13819</v>
      </c>
      <c r="D1189" s="127" t="str">
        <f t="shared" si="18"/>
        <v>effect add_modifier={modifier= debated_origin days=-1}</v>
      </c>
      <c r="E1189" s="128" t="s">
        <v>13820</v>
      </c>
      <c r="F1189" s="128" t="s">
        <v>13821</v>
      </c>
    </row>
    <row r="1190" ht="20" customHeight="1" spans="1:6">
      <c r="A1190" s="129"/>
      <c r="B1190" s="125">
        <v>109</v>
      </c>
      <c r="C1190" s="126" t="s">
        <v>13822</v>
      </c>
      <c r="D1190" s="127" t="str">
        <f t="shared" si="18"/>
        <v>effect add_modifier={modifier= meaningful_origin days=-1}</v>
      </c>
      <c r="E1190" s="128" t="s">
        <v>13823</v>
      </c>
      <c r="F1190" s="128" t="s">
        <v>13824</v>
      </c>
    </row>
    <row r="1191" ht="20" customHeight="1" spans="1:6">
      <c r="A1191" s="129"/>
      <c r="B1191" s="125">
        <v>110</v>
      </c>
      <c r="C1191" s="126" t="s">
        <v>13825</v>
      </c>
      <c r="D1191" s="127" t="str">
        <f t="shared" si="18"/>
        <v>effect add_modifier={modifier= honorable_leadership days=-1}</v>
      </c>
      <c r="E1191" s="128" t="s">
        <v>13826</v>
      </c>
      <c r="F1191" s="128" t="s">
        <v>13827</v>
      </c>
    </row>
    <row r="1192" ht="20" customHeight="1" spans="1:6">
      <c r="A1192" s="129"/>
      <c r="B1192" s="125">
        <v>111</v>
      </c>
      <c r="C1192" s="126" t="s">
        <v>13828</v>
      </c>
      <c r="D1192" s="127" t="str">
        <f t="shared" si="18"/>
        <v>effect add_modifier={modifier= dishonorable_leadership days=-1}</v>
      </c>
      <c r="E1192" s="128" t="s">
        <v>13829</v>
      </c>
      <c r="F1192" s="128" t="s">
        <v>13830</v>
      </c>
    </row>
    <row r="1193" ht="20" customHeight="1" spans="1:6">
      <c r="A1193" s="129"/>
      <c r="B1193" s="125">
        <v>112</v>
      </c>
      <c r="C1193" s="126" t="s">
        <v>13831</v>
      </c>
      <c r="D1193" s="127" t="str">
        <f t="shared" si="18"/>
        <v>effect add_modifier={modifier= spirit_of_ancestors_militarist_alloys_modifier_01 days=-1}</v>
      </c>
      <c r="E1193" s="128" t="s">
        <v>13832</v>
      </c>
      <c r="F1193" s="128" t="s">
        <v>13833</v>
      </c>
    </row>
    <row r="1194" ht="20" customHeight="1" spans="1:6">
      <c r="A1194" s="129"/>
      <c r="B1194" s="125">
        <v>113</v>
      </c>
      <c r="C1194" s="126" t="s">
        <v>13831</v>
      </c>
      <c r="D1194" s="127" t="str">
        <f t="shared" si="18"/>
        <v>effect add_modifier={modifier= spirit_of_ancestors_militarist_alloys_modifier_02 days=-1}</v>
      </c>
      <c r="E1194" s="128" t="s">
        <v>13834</v>
      </c>
      <c r="F1194" s="128" t="s">
        <v>13835</v>
      </c>
    </row>
    <row r="1195" ht="20" customHeight="1" spans="1:6">
      <c r="A1195" s="129"/>
      <c r="B1195" s="125">
        <v>114</v>
      </c>
      <c r="C1195" s="126" t="s">
        <v>13831</v>
      </c>
      <c r="D1195" s="127" t="str">
        <f t="shared" si="18"/>
        <v>effect add_modifier={modifier= spirit_of_ancestors_militarist_alloys_modifier_03 days=-1}</v>
      </c>
      <c r="E1195" s="128" t="s">
        <v>13836</v>
      </c>
      <c r="F1195" s="128" t="s">
        <v>13837</v>
      </c>
    </row>
    <row r="1196" ht="20" customHeight="1" spans="1:6">
      <c r="A1196" s="129"/>
      <c r="B1196" s="125">
        <v>115</v>
      </c>
      <c r="C1196" s="126" t="s">
        <v>13831</v>
      </c>
      <c r="D1196" s="127" t="str">
        <f t="shared" si="18"/>
        <v>effect add_modifier={modifier= spirit_of_ancestors_militarist_astral_thread_modifier_01 days=-1}</v>
      </c>
      <c r="E1196" s="128" t="s">
        <v>13838</v>
      </c>
      <c r="F1196" s="128" t="s">
        <v>13839</v>
      </c>
    </row>
    <row r="1197" ht="20" customHeight="1" spans="1:6">
      <c r="A1197" s="129"/>
      <c r="B1197" s="125">
        <v>116</v>
      </c>
      <c r="C1197" s="126" t="s">
        <v>13831</v>
      </c>
      <c r="D1197" s="127" t="str">
        <f t="shared" si="18"/>
        <v>effect add_modifier={modifier= spirit_of_ancestors_militarist_astral_thread_modifier_02 days=-1}</v>
      </c>
      <c r="E1197" s="128" t="s">
        <v>13840</v>
      </c>
      <c r="F1197" s="128" t="s">
        <v>13841</v>
      </c>
    </row>
    <row r="1198" ht="20" customHeight="1" spans="1:6">
      <c r="A1198" s="129"/>
      <c r="B1198" s="125">
        <v>117</v>
      </c>
      <c r="C1198" s="126" t="s">
        <v>13831</v>
      </c>
      <c r="D1198" s="127" t="str">
        <f t="shared" si="18"/>
        <v>effect add_modifier={modifier= spirit_of_ancestors_militarist_astral_thread_modifier_03 days=-1}</v>
      </c>
      <c r="E1198" s="128" t="s">
        <v>13842</v>
      </c>
      <c r="F1198" s="128" t="s">
        <v>13843</v>
      </c>
    </row>
    <row r="1199" ht="20" customHeight="1" spans="1:6">
      <c r="A1199" s="129"/>
      <c r="B1199" s="125">
        <v>118</v>
      </c>
      <c r="C1199" s="126" t="s">
        <v>13831</v>
      </c>
      <c r="D1199" s="127" t="str">
        <f t="shared" si="18"/>
        <v>effect add_modifier={modifier= spirit_of_ancestors_preservationist_food_modifier_01_organics days=-1}</v>
      </c>
      <c r="E1199" s="128" t="s">
        <v>13844</v>
      </c>
      <c r="F1199" s="128" t="s">
        <v>13845</v>
      </c>
    </row>
    <row r="1200" ht="20" customHeight="1" spans="1:6">
      <c r="A1200" s="129"/>
      <c r="B1200" s="125">
        <v>119</v>
      </c>
      <c r="C1200" s="126" t="s">
        <v>13831</v>
      </c>
      <c r="D1200" s="127" t="str">
        <f t="shared" si="18"/>
        <v>effect add_modifier={modifier= spirit_of_ancestors_preservationist_food_modifier_01_lithoids days=-1}</v>
      </c>
      <c r="E1200" s="128" t="s">
        <v>13846</v>
      </c>
      <c r="F1200" s="128" t="s">
        <v>13847</v>
      </c>
    </row>
    <row r="1201" ht="20" customHeight="1" spans="1:6">
      <c r="A1201" s="129"/>
      <c r="B1201" s="125">
        <v>120</v>
      </c>
      <c r="C1201" s="126" t="s">
        <v>13831</v>
      </c>
      <c r="D1201" s="127" t="str">
        <f t="shared" si="18"/>
        <v>effect add_modifier={modifier= spirit_of_ancestors_preservationist_food_modifier_01_machines days=-1}</v>
      </c>
      <c r="E1201" s="128" t="s">
        <v>13848</v>
      </c>
      <c r="F1201" s="128" t="s">
        <v>13849</v>
      </c>
    </row>
    <row r="1202" ht="20" customHeight="1" spans="1:6">
      <c r="A1202" s="129"/>
      <c r="B1202" s="125">
        <v>121</v>
      </c>
      <c r="C1202" s="126" t="s">
        <v>13831</v>
      </c>
      <c r="D1202" s="127" t="str">
        <f t="shared" si="18"/>
        <v>effect add_modifier={modifier= spirit_of_ancestors_preservationist_food_modifier_02_organics days=-1}</v>
      </c>
      <c r="E1202" s="128" t="s">
        <v>13850</v>
      </c>
      <c r="F1202" s="128" t="s">
        <v>13851</v>
      </c>
    </row>
    <row r="1203" ht="20" customHeight="1" spans="1:6">
      <c r="A1203" s="129"/>
      <c r="B1203" s="125">
        <v>122</v>
      </c>
      <c r="C1203" s="126" t="s">
        <v>13831</v>
      </c>
      <c r="D1203" s="127" t="str">
        <f t="shared" si="18"/>
        <v>effect add_modifier={modifier= spirit_of_ancestors_preservationist_food_modifier_02_lithoids days=-1}</v>
      </c>
      <c r="E1203" s="128" t="s">
        <v>13852</v>
      </c>
      <c r="F1203" s="128" t="s">
        <v>13853</v>
      </c>
    </row>
    <row r="1204" ht="20" customHeight="1" spans="1:6">
      <c r="A1204" s="129"/>
      <c r="B1204" s="125">
        <v>123</v>
      </c>
      <c r="C1204" s="126" t="s">
        <v>13831</v>
      </c>
      <c r="D1204" s="127" t="str">
        <f t="shared" si="18"/>
        <v>effect add_modifier={modifier= spirit_of_ancestors_preservationist_food_modifier_02_machines days=-1}</v>
      </c>
      <c r="E1204" s="128" t="s">
        <v>13854</v>
      </c>
      <c r="F1204" s="128" t="s">
        <v>13855</v>
      </c>
    </row>
    <row r="1205" ht="20" customHeight="1" spans="1:6">
      <c r="A1205" s="129"/>
      <c r="B1205" s="125">
        <v>124</v>
      </c>
      <c r="C1205" s="126" t="s">
        <v>13831</v>
      </c>
      <c r="D1205" s="127" t="str">
        <f t="shared" si="18"/>
        <v>effect add_modifier={modifier= spirit_of_ancestors_preservationist_food_modifier_03_organics days=-1}</v>
      </c>
      <c r="E1205" s="128" t="s">
        <v>13856</v>
      </c>
      <c r="F1205" s="128" t="s">
        <v>13857</v>
      </c>
    </row>
    <row r="1206" ht="20" customHeight="1" spans="1:6">
      <c r="A1206" s="129"/>
      <c r="B1206" s="125">
        <v>125</v>
      </c>
      <c r="C1206" s="126" t="s">
        <v>13831</v>
      </c>
      <c r="D1206" s="127" t="str">
        <f t="shared" si="18"/>
        <v>effect add_modifier={modifier= spirit_of_ancestors_preservationist_food_modifier_03_lithoids days=-1}</v>
      </c>
      <c r="E1206" s="128" t="s">
        <v>13858</v>
      </c>
      <c r="F1206" s="128" t="s">
        <v>13859</v>
      </c>
    </row>
    <row r="1207" ht="20" customHeight="1" spans="1:6">
      <c r="A1207" s="129"/>
      <c r="B1207" s="125">
        <v>126</v>
      </c>
      <c r="C1207" s="126" t="s">
        <v>13831</v>
      </c>
      <c r="D1207" s="127" t="str">
        <f t="shared" si="18"/>
        <v>effect add_modifier={modifier= spirit_of_ancestors_preservationist_food_modifier_03_machines days=-1}</v>
      </c>
      <c r="E1207" s="128" t="s">
        <v>13860</v>
      </c>
      <c r="F1207" s="128" t="s">
        <v>13861</v>
      </c>
    </row>
    <row r="1208" ht="20" customHeight="1" spans="1:6">
      <c r="A1208" s="129"/>
      <c r="B1208" s="125">
        <v>127</v>
      </c>
      <c r="C1208" s="126" t="s">
        <v>13831</v>
      </c>
      <c r="D1208" s="127" t="str">
        <f t="shared" si="18"/>
        <v>effect add_modifier={modifier= spirit_of_ancestors_preservationist_astral_thread_modifier_01 days=-1}</v>
      </c>
      <c r="E1208" s="128" t="s">
        <v>13862</v>
      </c>
      <c r="F1208" s="128" t="s">
        <v>13863</v>
      </c>
    </row>
    <row r="1209" ht="20" customHeight="1" spans="1:6">
      <c r="A1209" s="129"/>
      <c r="B1209" s="125">
        <v>128</v>
      </c>
      <c r="C1209" s="126" t="s">
        <v>13831</v>
      </c>
      <c r="D1209" s="127" t="str">
        <f t="shared" si="18"/>
        <v>effect add_modifier={modifier= spirit_of_ancestors_preservationist_astral_thread_modifier_02 days=-1}</v>
      </c>
      <c r="E1209" s="128" t="s">
        <v>13864</v>
      </c>
      <c r="F1209" s="128" t="s">
        <v>13865</v>
      </c>
    </row>
    <row r="1210" ht="20" customHeight="1" spans="1:6">
      <c r="A1210" s="129"/>
      <c r="B1210" s="125">
        <v>129</v>
      </c>
      <c r="C1210" s="126" t="s">
        <v>13831</v>
      </c>
      <c r="D1210" s="127" t="str">
        <f t="shared" si="18"/>
        <v>effect add_modifier={modifier= spirit_of_ancestors_preservationist_astral_thread_modifier_03 days=-1}</v>
      </c>
      <c r="E1210" s="128" t="s">
        <v>13866</v>
      </c>
      <c r="F1210" s="128" t="s">
        <v>13867</v>
      </c>
    </row>
    <row r="1211" ht="20" customHeight="1" spans="1:6">
      <c r="A1211" s="129"/>
      <c r="B1211" s="125">
        <v>130</v>
      </c>
      <c r="C1211" s="126" t="s">
        <v>13868</v>
      </c>
      <c r="D1211" s="127" t="str">
        <f t="shared" si="18"/>
        <v>effect add_modifier={modifier= infinity_beckons days=-1}</v>
      </c>
      <c r="E1211" s="128" t="s">
        <v>13869</v>
      </c>
      <c r="F1211" s="128" t="s">
        <v>13870</v>
      </c>
    </row>
    <row r="1212" ht="20" customHeight="1" spans="1:6">
      <c r="A1212" s="129"/>
      <c r="B1212" s="125">
        <v>131</v>
      </c>
      <c r="C1212" s="126" t="s">
        <v>13871</v>
      </c>
      <c r="D1212" s="127" t="str">
        <f t="shared" si="18"/>
        <v>effect add_modifier={modifier= into_the_unknown days=-1}</v>
      </c>
      <c r="E1212" s="128" t="s">
        <v>13872</v>
      </c>
      <c r="F1212" s="128" t="s">
        <v>13873</v>
      </c>
    </row>
    <row r="1213" ht="20" customHeight="1" spans="1:6">
      <c r="A1213" s="129"/>
      <c r="B1213" s="125">
        <v>132</v>
      </c>
      <c r="C1213" s="126" t="s">
        <v>13874</v>
      </c>
      <c r="D1213" s="127" t="str">
        <f t="shared" si="18"/>
        <v>effect add_modifier={modifier= quantic_ambush days=-1}</v>
      </c>
      <c r="E1213" s="128" t="s">
        <v>13875</v>
      </c>
      <c r="F1213" s="128" t="s">
        <v>13876</v>
      </c>
    </row>
    <row r="1214" ht="20" customHeight="1" spans="1:6">
      <c r="A1214" s="129"/>
      <c r="B1214" s="125">
        <v>133</v>
      </c>
      <c r="C1214" s="126" t="s">
        <v>13877</v>
      </c>
      <c r="D1214" s="127" t="str">
        <f t="shared" si="18"/>
        <v>effect add_modifier={modifier= quantic_ambush_specialists days=-1}</v>
      </c>
      <c r="E1214" s="128" t="s">
        <v>13878</v>
      </c>
      <c r="F1214" s="128" t="s">
        <v>13879</v>
      </c>
    </row>
    <row r="1215" ht="20" customHeight="1" spans="1:6">
      <c r="A1215" s="129"/>
      <c r="B1215" s="125">
        <v>134</v>
      </c>
      <c r="C1215" s="126" t="s">
        <v>13874</v>
      </c>
      <c r="D1215" s="127" t="str">
        <f t="shared" si="18"/>
        <v>effect add_modifier={modifier= quantic_ambush_astral days=-1}</v>
      </c>
      <c r="E1215" s="128" t="s">
        <v>13880</v>
      </c>
      <c r="F1215" s="128" t="s">
        <v>13881</v>
      </c>
    </row>
    <row r="1216" ht="20" customHeight="1" spans="1:6">
      <c r="A1216" s="129"/>
      <c r="B1216" s="125">
        <v>135</v>
      </c>
      <c r="C1216" s="126" t="s">
        <v>13877</v>
      </c>
      <c r="D1216" s="127" t="str">
        <f t="shared" si="18"/>
        <v>effect add_modifier={modifier= quantic_ambush_specialists_astral days=-1}</v>
      </c>
      <c r="E1216" s="128" t="s">
        <v>13882</v>
      </c>
      <c r="F1216" s="128" t="s">
        <v>13883</v>
      </c>
    </row>
    <row r="1217" ht="20" customHeight="1" spans="1:6">
      <c r="A1217" s="129"/>
      <c r="B1217" s="125">
        <v>136</v>
      </c>
      <c r="C1217" s="126" t="s">
        <v>13884</v>
      </c>
      <c r="D1217" s="127" t="str">
        <f t="shared" si="18"/>
        <v>effect add_modifier={modifier= missing_progenitor_modifier days=-1}</v>
      </c>
      <c r="E1217" s="128" t="s">
        <v>13885</v>
      </c>
      <c r="F1217" s="128" t="s">
        <v>13886</v>
      </c>
    </row>
    <row r="1218" ht="20" customHeight="1" spans="1:6">
      <c r="A1218" s="129"/>
      <c r="B1218" s="125">
        <v>137</v>
      </c>
      <c r="C1218" s="126" t="s">
        <v>13887</v>
      </c>
      <c r="D1218" s="127" t="str">
        <f t="shared" si="18"/>
        <v>effect add_modifier={modifier= scion_found_holy_world days=-1}</v>
      </c>
      <c r="E1218" s="128" t="s">
        <v>13888</v>
      </c>
      <c r="F1218" s="128" t="s">
        <v>13889</v>
      </c>
    </row>
    <row r="1219" ht="20" customHeight="1" spans="1:6">
      <c r="A1219" s="129"/>
      <c r="B1219" s="125">
        <v>138</v>
      </c>
      <c r="C1219" s="126" t="s">
        <v>13890</v>
      </c>
      <c r="D1219" s="127" t="str">
        <f t="shared" si="18"/>
        <v>effect add_modifier={modifier= scion_suspicious_holy_world days=-1}</v>
      </c>
      <c r="E1219" s="128" t="s">
        <v>13891</v>
      </c>
      <c r="F1219" s="128" t="s">
        <v>13892</v>
      </c>
    </row>
    <row r="1220" ht="20" customHeight="1" spans="1:6">
      <c r="A1220" s="129"/>
      <c r="B1220" s="125">
        <v>139</v>
      </c>
      <c r="C1220" s="126" t="s">
        <v>13893</v>
      </c>
      <c r="D1220" s="127" t="str">
        <f t="shared" si="18"/>
        <v>effect add_modifier={modifier= payback_declining_healthcare days=-1}</v>
      </c>
      <c r="E1220" s="128" t="s">
        <v>13894</v>
      </c>
      <c r="F1220" s="128" t="s">
        <v>13895</v>
      </c>
    </row>
    <row r="1221" ht="20" customHeight="1" spans="1:6">
      <c r="A1221" s="129"/>
      <c r="B1221" s="125">
        <v>140</v>
      </c>
      <c r="C1221" s="126" t="s">
        <v>13896</v>
      </c>
      <c r="D1221" s="127" t="str">
        <f t="shared" si="18"/>
        <v>effect add_modifier={modifier= payback_declining_healthcare_alt days=-1}</v>
      </c>
      <c r="E1221" s="128" t="s">
        <v>13897</v>
      </c>
      <c r="F1221" s="128" t="s">
        <v>13898</v>
      </c>
    </row>
    <row r="1222" ht="20" customHeight="1" spans="1:6">
      <c r="A1222" s="129"/>
      <c r="B1222" s="125">
        <v>141</v>
      </c>
      <c r="C1222" s="126" t="s">
        <v>13893</v>
      </c>
      <c r="D1222" s="127" t="str">
        <f t="shared" si="18"/>
        <v>effect add_modifier={modifier= payback_declining_healthcare_necro days=-1}</v>
      </c>
      <c r="E1222" s="128" t="s">
        <v>13899</v>
      </c>
      <c r="F1222" s="128" t="s">
        <v>13900</v>
      </c>
    </row>
    <row r="1223" ht="20" customHeight="1" spans="1:6">
      <c r="A1223" s="129"/>
      <c r="B1223" s="125">
        <v>142</v>
      </c>
      <c r="C1223" s="126" t="s">
        <v>13901</v>
      </c>
      <c r="D1223" s="127" t="str">
        <f t="shared" si="18"/>
        <v>effect add_modifier={modifier= payback_healing_scars days=-1}</v>
      </c>
      <c r="E1223" s="128" t="s">
        <v>10878</v>
      </c>
      <c r="F1223" s="128" t="s">
        <v>13902</v>
      </c>
    </row>
    <row r="1224" ht="20" customHeight="1" spans="1:6">
      <c r="A1224" s="129"/>
      <c r="B1224" s="125">
        <v>143</v>
      </c>
      <c r="C1224" s="126" t="s">
        <v>12453</v>
      </c>
      <c r="D1224" s="127" t="str">
        <f t="shared" si="18"/>
        <v>effect add_modifier={modifier= payback_gave_up_pop days=-1}</v>
      </c>
      <c r="E1224" s="128" t="s">
        <v>10814</v>
      </c>
      <c r="F1224" s="128" t="s">
        <v>13903</v>
      </c>
    </row>
    <row r="1225" ht="20" customHeight="1" spans="1:6">
      <c r="A1225" s="129"/>
      <c r="B1225" s="125">
        <v>144</v>
      </c>
      <c r="C1225" s="126" t="s">
        <v>13904</v>
      </c>
      <c r="D1225" s="127" t="str">
        <f t="shared" si="18"/>
        <v>effect add_modifier={modifier= payback_revenge_words days=-1}</v>
      </c>
      <c r="E1225" s="128" t="s">
        <v>13905</v>
      </c>
      <c r="F1225" s="128" t="s">
        <v>13906</v>
      </c>
    </row>
    <row r="1226" ht="20" customHeight="1" spans="1:6">
      <c r="A1226" s="129"/>
      <c r="B1226" s="125">
        <v>145</v>
      </c>
      <c r="C1226" s="126" t="s">
        <v>13907</v>
      </c>
      <c r="D1226" s="127" t="str">
        <f t="shared" ref="D1226:D1289" si="19">_xlfn.CONCAT($C$3," ",F1226," ","days=",$E$3,"}")</f>
        <v>effect add_modifier={modifier= payback_no_revenge days=-1}</v>
      </c>
      <c r="E1226" s="128" t="s">
        <v>12051</v>
      </c>
      <c r="F1226" s="128" t="s">
        <v>13908</v>
      </c>
    </row>
    <row r="1227" ht="20" customHeight="1" spans="1:6">
      <c r="A1227" s="129"/>
      <c r="B1227" s="125">
        <v>146</v>
      </c>
      <c r="C1227" s="126" t="s">
        <v>13907</v>
      </c>
      <c r="D1227" s="127" t="str">
        <f t="shared" si="19"/>
        <v>effect add_modifier={modifier= payback_no_revenge_small days=-1}</v>
      </c>
      <c r="E1227" s="128" t="s">
        <v>10921</v>
      </c>
      <c r="F1227" s="128" t="s">
        <v>13909</v>
      </c>
    </row>
    <row r="1228" ht="20" customHeight="1" spans="1:6">
      <c r="A1228" s="129"/>
      <c r="B1228" s="125">
        <v>147</v>
      </c>
      <c r="C1228" s="126" t="s">
        <v>13910</v>
      </c>
      <c r="D1228" s="127" t="str">
        <f t="shared" si="19"/>
        <v>effect add_modifier={modifier= payback_student days=-1}</v>
      </c>
      <c r="E1228" s="128" t="s">
        <v>13911</v>
      </c>
      <c r="F1228" s="128" t="s">
        <v>13912</v>
      </c>
    </row>
    <row r="1229" ht="20" customHeight="1" spans="1:6">
      <c r="A1229" s="129"/>
      <c r="B1229" s="125">
        <v>148</v>
      </c>
      <c r="C1229" s="126" t="s">
        <v>13913</v>
      </c>
      <c r="D1229" s="127" t="str">
        <f t="shared" si="19"/>
        <v>effect add_modifier={modifier= payback_underdog days=-1}</v>
      </c>
      <c r="E1229" s="128" t="s">
        <v>13914</v>
      </c>
      <c r="F1229" s="128" t="s">
        <v>13915</v>
      </c>
    </row>
    <row r="1230" ht="20" customHeight="1" spans="1:6">
      <c r="A1230" s="129"/>
      <c r="B1230" s="125">
        <v>149</v>
      </c>
      <c r="C1230" s="126" t="s">
        <v>13913</v>
      </c>
      <c r="D1230" s="127" t="str">
        <f t="shared" si="19"/>
        <v>effect add_modifier={modifier= payback_underdog_khan days=-1}</v>
      </c>
      <c r="E1230" s="128" t="s">
        <v>13916</v>
      </c>
      <c r="F1230" s="128" t="s">
        <v>13917</v>
      </c>
    </row>
    <row r="1231" ht="20" customHeight="1" spans="1:6">
      <c r="A1231" s="129"/>
      <c r="B1231" s="125">
        <v>150</v>
      </c>
      <c r="C1231" s="126" t="s">
        <v>13918</v>
      </c>
      <c r="D1231" s="127" t="str">
        <f t="shared" si="19"/>
        <v>effect add_modifier={modifier= celestial_chart_modifier days=-1}</v>
      </c>
      <c r="E1231" s="128" t="s">
        <v>8681</v>
      </c>
      <c r="F1231" s="128" t="s">
        <v>13919</v>
      </c>
    </row>
    <row r="1232" ht="20" customHeight="1" spans="1:6">
      <c r="A1232" s="129"/>
      <c r="B1232" s="125">
        <v>151</v>
      </c>
      <c r="C1232" s="126" t="s">
        <v>13920</v>
      </c>
      <c r="D1232" s="127" t="str">
        <f t="shared" si="19"/>
        <v>effect add_modifier={modifier= celestial_chart_modifier_gestalt days=-1}</v>
      </c>
      <c r="E1232" s="128" t="s">
        <v>8681</v>
      </c>
      <c r="F1232" s="128" t="s">
        <v>13921</v>
      </c>
    </row>
    <row r="1233" ht="20" customHeight="1" spans="1:6">
      <c r="A1233" s="129"/>
      <c r="B1233" s="125">
        <v>152</v>
      </c>
      <c r="C1233" s="126" t="s">
        <v>13922</v>
      </c>
      <c r="D1233" s="127" t="str">
        <f t="shared" si="19"/>
        <v>effect add_modifier={modifier= exhibition_enhancement_modifier days=-1}</v>
      </c>
      <c r="E1233" s="128" t="s">
        <v>13923</v>
      </c>
      <c r="F1233" s="128" t="s">
        <v>13924</v>
      </c>
    </row>
    <row r="1234" ht="20" customHeight="1" spans="1:6">
      <c r="A1234" s="129"/>
      <c r="B1234" s="125">
        <v>153</v>
      </c>
      <c r="C1234" s="126" t="s">
        <v>13925</v>
      </c>
      <c r="D1234" s="127" t="str">
        <f t="shared" si="19"/>
        <v>effect add_modifier={modifier= fervor_for_discovery_modifier days=-1}</v>
      </c>
      <c r="E1234" s="128" t="s">
        <v>13926</v>
      </c>
      <c r="F1234" s="128" t="s">
        <v>13927</v>
      </c>
    </row>
    <row r="1235" ht="20" customHeight="1" spans="1:6">
      <c r="A1235" s="129"/>
      <c r="B1235" s="125">
        <v>154</v>
      </c>
      <c r="C1235" s="126" t="s">
        <v>13925</v>
      </c>
      <c r="D1235" s="127" t="str">
        <f t="shared" si="19"/>
        <v>effect add_modifier={modifier= fervor_for_discovery_ap_modifier days=-1}</v>
      </c>
      <c r="E1235" s="128" t="s">
        <v>13928</v>
      </c>
      <c r="F1235" s="128" t="s">
        <v>13929</v>
      </c>
    </row>
    <row r="1236" ht="20" customHeight="1" spans="1:6">
      <c r="A1236" s="129"/>
      <c r="B1236" s="125">
        <v>155</v>
      </c>
      <c r="C1236" s="126" t="s">
        <v>13930</v>
      </c>
      <c r="D1236" s="127" t="str">
        <f t="shared" si="19"/>
        <v>effect add_modifier={modifier= black_needle_base_sold_stolen_items days=-1}</v>
      </c>
      <c r="E1236" s="128" t="s">
        <v>13931</v>
      </c>
      <c r="F1236" s="128" t="s">
        <v>13932</v>
      </c>
    </row>
    <row r="1237" ht="20" customHeight="1" spans="1:6">
      <c r="A1237" s="129"/>
      <c r="B1237" s="125">
        <v>156</v>
      </c>
      <c r="C1237" s="126" t="s">
        <v>13933</v>
      </c>
      <c r="D1237" s="127" t="str">
        <f t="shared" si="19"/>
        <v>effect add_modifier={modifier= prospect_of_treasure_modifier days=-1}</v>
      </c>
      <c r="E1237" s="128" t="s">
        <v>13934</v>
      </c>
      <c r="F1237" s="128" t="s">
        <v>13935</v>
      </c>
    </row>
    <row r="1238" ht="20" customHeight="1" spans="1:6">
      <c r="A1238" s="129"/>
      <c r="B1238" s="125">
        <v>157</v>
      </c>
      <c r="C1238" s="126" t="s">
        <v>13936</v>
      </c>
      <c r="D1238" s="127" t="str">
        <f t="shared" si="19"/>
        <v>effect add_modifier={modifier= sabotage_mass_executions_modifier days=-1}</v>
      </c>
      <c r="E1238" s="128" t="s">
        <v>13035</v>
      </c>
      <c r="F1238" s="128" t="s">
        <v>13937</v>
      </c>
    </row>
    <row r="1239" ht="20" customHeight="1" spans="1:6">
      <c r="A1239" s="129"/>
      <c r="B1239" s="125">
        <v>158</v>
      </c>
      <c r="C1239" s="126" t="s">
        <v>13938</v>
      </c>
      <c r="D1239" s="127" t="str">
        <f t="shared" si="19"/>
        <v>effect add_modifier={modifier= sabotage_education_camps_modifier days=-1}</v>
      </c>
      <c r="E1239" s="128" t="s">
        <v>13939</v>
      </c>
      <c r="F1239" s="128" t="s">
        <v>13940</v>
      </c>
    </row>
    <row r="1240" ht="20" customHeight="1" spans="1:6">
      <c r="A1240" s="129"/>
      <c r="B1240" s="125">
        <v>159</v>
      </c>
      <c r="C1240" s="126" t="s">
        <v>13941</v>
      </c>
      <c r="D1240" s="127" t="str">
        <f t="shared" si="19"/>
        <v>effect add_modifier={modifier= sabotage_education_camps_hive_modifier days=-1}</v>
      </c>
      <c r="E1240" s="128" t="s">
        <v>13939</v>
      </c>
      <c r="F1240" s="128" t="s">
        <v>13942</v>
      </c>
    </row>
    <row r="1241" ht="20" customHeight="1" spans="1:6">
      <c r="A1241" s="129"/>
      <c r="B1241" s="125">
        <v>160</v>
      </c>
      <c r="C1241" s="126" t="s">
        <v>13943</v>
      </c>
      <c r="D1241" s="127" t="str">
        <f t="shared" si="19"/>
        <v>effect add_modifier={modifier= sabotage_education_camps_machine_modifier days=-1}</v>
      </c>
      <c r="E1241" s="128" t="s">
        <v>13939</v>
      </c>
      <c r="F1241" s="128" t="s">
        <v>13944</v>
      </c>
    </row>
    <row r="1242" ht="20" customHeight="1" spans="1:6">
      <c r="A1242" s="129"/>
      <c r="B1242" s="125">
        <v>161</v>
      </c>
      <c r="C1242" s="126" t="s">
        <v>13945</v>
      </c>
      <c r="D1242" s="127" t="str">
        <f t="shared" si="19"/>
        <v>effect add_modifier={modifier= sabotage_vigilante_justice_modifier days=-1}</v>
      </c>
      <c r="E1242" s="128" t="s">
        <v>13946</v>
      </c>
      <c r="F1242" s="128" t="s">
        <v>13947</v>
      </c>
    </row>
    <row r="1243" ht="20" customHeight="1" spans="1:6">
      <c r="A1243" s="129"/>
      <c r="B1243" s="125">
        <v>162</v>
      </c>
      <c r="C1243" s="126" t="s">
        <v>13948</v>
      </c>
      <c r="D1243" s="127" t="str">
        <f t="shared" si="19"/>
        <v>effect add_modifier={modifier= sabotage_good_ending_modifier days=-1}</v>
      </c>
      <c r="E1243" s="128" t="s">
        <v>13949</v>
      </c>
      <c r="F1243" s="128" t="s">
        <v>13950</v>
      </c>
    </row>
    <row r="1244" ht="20" customHeight="1" spans="1:6">
      <c r="A1244" s="129"/>
      <c r="B1244" s="125">
        <v>163</v>
      </c>
      <c r="C1244" s="126" t="s">
        <v>13951</v>
      </c>
      <c r="D1244" s="127" t="str">
        <f t="shared" si="19"/>
        <v>effect add_modifier={modifier= sabotage_great_ending_modifier days=-1}</v>
      </c>
      <c r="E1244" s="128" t="s">
        <v>13952</v>
      </c>
      <c r="F1244" s="128" t="s">
        <v>13953</v>
      </c>
    </row>
    <row r="1245" ht="20" customHeight="1" spans="1:6">
      <c r="A1245" s="129"/>
      <c r="B1245" s="125">
        <v>164</v>
      </c>
      <c r="C1245" s="126" t="s">
        <v>13954</v>
      </c>
      <c r="D1245" s="127" t="str">
        <f t="shared" si="19"/>
        <v>effect add_modifier={modifier= sabotage_bad_ending_modifier days=-1}</v>
      </c>
      <c r="E1245" s="128" t="s">
        <v>13955</v>
      </c>
      <c r="F1245" s="128" t="s">
        <v>13956</v>
      </c>
    </row>
    <row r="1246" ht="20" customHeight="1" spans="1:6">
      <c r="A1246" s="129"/>
      <c r="B1246" s="125">
        <v>165</v>
      </c>
      <c r="C1246" s="126" t="s">
        <v>13957</v>
      </c>
      <c r="D1246" s="127" t="str">
        <f t="shared" si="19"/>
        <v>effect add_modifier={modifier= black_needle_downscaling days=-1}</v>
      </c>
      <c r="E1246" s="128" t="s">
        <v>13958</v>
      </c>
      <c r="F1246" s="128" t="s">
        <v>13959</v>
      </c>
    </row>
    <row r="1247" ht="20" customHeight="1" spans="1:6">
      <c r="A1247" s="129"/>
      <c r="B1247" s="125">
        <v>166</v>
      </c>
      <c r="C1247" s="126" t="s">
        <v>13960</v>
      </c>
      <c r="D1247" s="127" t="str">
        <f t="shared" si="19"/>
        <v>effect add_modifier={modifier= black_needle_piracy_modifier days=-1}</v>
      </c>
      <c r="E1247" s="128" t="s">
        <v>13961</v>
      </c>
      <c r="F1247" s="128" t="s">
        <v>13962</v>
      </c>
    </row>
    <row r="1248" ht="20" customHeight="1" spans="1:6">
      <c r="A1248" s="129"/>
      <c r="B1248" s="125">
        <v>167</v>
      </c>
      <c r="C1248" s="126" t="s">
        <v>13963</v>
      </c>
      <c r="D1248" s="127" t="str">
        <f t="shared" si="19"/>
        <v>effect add_modifier={modifier= galactic_philanthropy_modifier days=-1}</v>
      </c>
      <c r="E1248" s="128" t="s">
        <v>13964</v>
      </c>
      <c r="F1248" s="128" t="s">
        <v>13965</v>
      </c>
    </row>
    <row r="1249" ht="20" customHeight="1" spans="1:6">
      <c r="A1249" s="129"/>
      <c r="B1249" s="125">
        <v>168</v>
      </c>
      <c r="C1249" s="126" t="s">
        <v>13966</v>
      </c>
      <c r="D1249" s="127" t="str">
        <f t="shared" si="19"/>
        <v>effect add_modifier={modifier= pirate_queen_modifier days=-1}</v>
      </c>
      <c r="E1249" s="128" t="s">
        <v>13967</v>
      </c>
      <c r="F1249" s="128" t="s">
        <v>13968</v>
      </c>
    </row>
    <row r="1250" ht="20" customHeight="1" spans="1:6">
      <c r="A1250" s="129"/>
      <c r="B1250" s="125">
        <v>169</v>
      </c>
      <c r="C1250" s="126" t="s">
        <v>13969</v>
      </c>
      <c r="D1250" s="127" t="str">
        <f t="shared" si="19"/>
        <v>effect add_modifier={modifier= pirate_queen_modifier_gestalt days=-1}</v>
      </c>
      <c r="E1250" s="128" t="s">
        <v>13970</v>
      </c>
      <c r="F1250" s="128" t="s">
        <v>13971</v>
      </c>
    </row>
    <row r="1251" ht="20" customHeight="1" spans="1:6">
      <c r="A1251" s="129"/>
      <c r="B1251" s="125">
        <v>170</v>
      </c>
      <c r="C1251" s="126" t="s">
        <v>13972</v>
      </c>
      <c r="D1251" s="127" t="str">
        <f t="shared" si="19"/>
        <v>effect add_modifier={modifier= rule_of_law_modifier days=-1}</v>
      </c>
      <c r="E1251" s="128" t="s">
        <v>13973</v>
      </c>
      <c r="F1251" s="128" t="s">
        <v>13974</v>
      </c>
    </row>
    <row r="1252" ht="20" customHeight="1" spans="1:6">
      <c r="A1252" s="129"/>
      <c r="B1252" s="125">
        <v>171</v>
      </c>
      <c r="C1252" s="126" t="s">
        <v>13975</v>
      </c>
      <c r="D1252" s="127" t="str">
        <f t="shared" si="19"/>
        <v>effect add_modifier={modifier= adventure_calls_modifier days=-1}</v>
      </c>
      <c r="E1252" s="128" t="s">
        <v>13976</v>
      </c>
      <c r="F1252" s="128" t="s">
        <v>13977</v>
      </c>
    </row>
    <row r="1253" ht="20" customHeight="1" spans="1:6">
      <c r="A1253" s="129"/>
      <c r="B1253" s="125">
        <v>172</v>
      </c>
      <c r="C1253" s="126" t="s">
        <v>13975</v>
      </c>
      <c r="D1253" s="127" t="str">
        <f t="shared" si="19"/>
        <v>effect add_modifier={modifier= adventure_calls_rift_modifier days=-1}</v>
      </c>
      <c r="E1253" s="128" t="s">
        <v>13978</v>
      </c>
      <c r="F1253" s="128" t="s">
        <v>13979</v>
      </c>
    </row>
    <row r="1254" ht="20" customHeight="1" spans="1:6">
      <c r="A1254" s="129"/>
      <c r="B1254" s="125">
        <v>173</v>
      </c>
      <c r="C1254" s="126" t="s">
        <v>13980</v>
      </c>
      <c r="D1254" s="127" t="str">
        <f t="shared" si="19"/>
        <v>effect add_modifier={modifier= cyber_creed_no_creed_robot_points_modifier days=-1}</v>
      </c>
      <c r="E1254" s="128" t="s">
        <v>13981</v>
      </c>
      <c r="F1254" s="128" t="s">
        <v>13982</v>
      </c>
    </row>
    <row r="1255" ht="20" customHeight="1" spans="1:6">
      <c r="A1255" s="129"/>
      <c r="B1255" s="125">
        <v>174</v>
      </c>
      <c r="C1255" s="126" t="s">
        <v>13983</v>
      </c>
      <c r="D1255" s="127" t="str">
        <f t="shared" si="19"/>
        <v>effect add_modifier={modifier= cybernetic_creed_construction_robot_points_modifier days=-1}</v>
      </c>
      <c r="E1255" s="128" t="s">
        <v>13984</v>
      </c>
      <c r="F1255" s="128" t="s">
        <v>13985</v>
      </c>
    </row>
    <row r="1256" ht="20" customHeight="1" spans="1:6">
      <c r="A1256" s="129"/>
      <c r="B1256" s="125">
        <v>175</v>
      </c>
      <c r="C1256" s="126" t="s">
        <v>13986</v>
      </c>
      <c r="D1256" s="127" t="str">
        <f t="shared" si="19"/>
        <v>effect add_modifier={modifier= cybernetic_creed_war_robot_points_modifier days=-1}</v>
      </c>
      <c r="E1256" s="128" t="s">
        <v>13987</v>
      </c>
      <c r="F1256" s="128" t="s">
        <v>13988</v>
      </c>
    </row>
    <row r="1257" ht="20" customHeight="1" spans="1:6">
      <c r="A1257" s="129"/>
      <c r="B1257" s="125">
        <v>176</v>
      </c>
      <c r="C1257" s="126" t="s">
        <v>13989</v>
      </c>
      <c r="D1257" s="127" t="str">
        <f t="shared" si="19"/>
        <v>effect add_modifier={modifier= cybernetic_creed_research_robot_points_modifier days=-1}</v>
      </c>
      <c r="E1257" s="128" t="s">
        <v>13990</v>
      </c>
      <c r="F1257" s="128" t="s">
        <v>13991</v>
      </c>
    </row>
    <row r="1258" ht="20" customHeight="1" spans="1:6">
      <c r="A1258" s="129"/>
      <c r="B1258" s="125">
        <v>177</v>
      </c>
      <c r="C1258" s="126" t="s">
        <v>13992</v>
      </c>
      <c r="D1258" s="127" t="str">
        <f t="shared" si="19"/>
        <v>effect add_modifier={modifier= cybernetic_creed_labor_robot_points_modifier days=-1}</v>
      </c>
      <c r="E1258" s="128" t="s">
        <v>13993</v>
      </c>
      <c r="F1258" s="128" t="s">
        <v>13994</v>
      </c>
    </row>
    <row r="1259" ht="20" customHeight="1" spans="1:6">
      <c r="A1259" s="129"/>
      <c r="B1259" s="125">
        <v>178</v>
      </c>
      <c r="C1259" s="126" t="s">
        <v>13995</v>
      </c>
      <c r="D1259" s="127" t="str">
        <f t="shared" si="19"/>
        <v>effect add_modifier={modifier= cybercreed_tithe_mining days=-1}</v>
      </c>
      <c r="E1259" s="128" t="s">
        <v>13996</v>
      </c>
      <c r="F1259" s="128" t="s">
        <v>13997</v>
      </c>
    </row>
    <row r="1260" ht="20" customHeight="1" spans="1:6">
      <c r="A1260" s="129"/>
      <c r="B1260" s="125">
        <v>179</v>
      </c>
      <c r="C1260" s="126" t="s">
        <v>13998</v>
      </c>
      <c r="D1260" s="127" t="str">
        <f t="shared" si="19"/>
        <v>effect add_modifier={modifier= cybercreed_tithe_farming days=-1}</v>
      </c>
      <c r="E1260" s="128" t="s">
        <v>1682</v>
      </c>
      <c r="F1260" s="128" t="s">
        <v>13999</v>
      </c>
    </row>
    <row r="1261" ht="20" customHeight="1" spans="1:6">
      <c r="A1261" s="129"/>
      <c r="B1261" s="125">
        <v>180</v>
      </c>
      <c r="C1261" s="126" t="s">
        <v>14000</v>
      </c>
      <c r="D1261" s="127" t="str">
        <f t="shared" si="19"/>
        <v>effect add_modifier={modifier= cybercreed_tithe_steel days=-1}</v>
      </c>
      <c r="E1261" s="128" t="s">
        <v>14001</v>
      </c>
      <c r="F1261" s="128" t="s">
        <v>14002</v>
      </c>
    </row>
    <row r="1262" ht="20" customHeight="1" spans="1:6">
      <c r="A1262" s="129"/>
      <c r="B1262" s="125">
        <v>181</v>
      </c>
      <c r="C1262" s="126" t="s">
        <v>14003</v>
      </c>
      <c r="D1262" s="127" t="str">
        <f t="shared" si="19"/>
        <v>effect add_modifier={modifier= cybercreed_tithe_construction days=-1}</v>
      </c>
      <c r="E1262" s="128" t="s">
        <v>14004</v>
      </c>
      <c r="F1262" s="128" t="s">
        <v>14005</v>
      </c>
    </row>
    <row r="1263" ht="20" customHeight="1" spans="1:6">
      <c r="A1263" s="129"/>
      <c r="B1263" s="125">
        <v>182</v>
      </c>
      <c r="C1263" s="126" t="s">
        <v>14006</v>
      </c>
      <c r="D1263" s="127" t="str">
        <f t="shared" si="19"/>
        <v>effect add_modifier={modifier= cybercreed_tithe_army days=-1}</v>
      </c>
      <c r="E1263" s="128" t="s">
        <v>14007</v>
      </c>
      <c r="F1263" s="128" t="s">
        <v>14008</v>
      </c>
    </row>
    <row r="1264" ht="20" customHeight="1" spans="1:6">
      <c r="A1264" s="129"/>
      <c r="B1264" s="125">
        <v>183</v>
      </c>
      <c r="C1264" s="126" t="s">
        <v>14009</v>
      </c>
      <c r="D1264" s="127" t="str">
        <f t="shared" si="19"/>
        <v>effect add_modifier={modifier= cybercreed_tithe_navy days=-1}</v>
      </c>
      <c r="E1264" s="128" t="s">
        <v>12602</v>
      </c>
      <c r="F1264" s="128" t="s">
        <v>14010</v>
      </c>
    </row>
    <row r="1265" ht="20" customHeight="1" spans="1:6">
      <c r="A1265" s="129"/>
      <c r="B1265" s="125">
        <v>184</v>
      </c>
      <c r="C1265" s="126" t="s">
        <v>14011</v>
      </c>
      <c r="D1265" s="127" t="str">
        <f t="shared" si="19"/>
        <v>effect add_modifier={modifier= cybercreed_tithe_cybernetics days=-1}</v>
      </c>
      <c r="E1265" s="128" t="s">
        <v>12120</v>
      </c>
      <c r="F1265" s="128" t="s">
        <v>14012</v>
      </c>
    </row>
    <row r="1266" ht="20" customHeight="1" spans="1:6">
      <c r="A1266" s="129"/>
      <c r="B1266" s="125">
        <v>185</v>
      </c>
      <c r="C1266" s="126" t="s">
        <v>14013</v>
      </c>
      <c r="D1266" s="127" t="str">
        <f t="shared" si="19"/>
        <v>effect add_modifier={modifier= cybercreed_tithe_research days=-1}</v>
      </c>
      <c r="E1266" s="128" t="s">
        <v>11167</v>
      </c>
      <c r="F1266" s="128" t="s">
        <v>14014</v>
      </c>
    </row>
    <row r="1267" ht="20" customHeight="1" spans="1:6">
      <c r="A1267" s="129"/>
      <c r="B1267" s="125">
        <v>186</v>
      </c>
      <c r="C1267" s="126" t="s">
        <v>14015</v>
      </c>
      <c r="D1267" s="127" t="str">
        <f t="shared" si="19"/>
        <v>effect add_modifier={modifier= cybercreed_tithe_labor days=-1}</v>
      </c>
      <c r="E1267" s="128" t="s">
        <v>14016</v>
      </c>
      <c r="F1267" s="128" t="s">
        <v>14017</v>
      </c>
    </row>
    <row r="1268" ht="20" customHeight="1" spans="1:6">
      <c r="A1268" s="129"/>
      <c r="B1268" s="125">
        <v>187</v>
      </c>
      <c r="C1268" s="126" t="s">
        <v>14018</v>
      </c>
      <c r="D1268" s="127" t="str">
        <f t="shared" si="19"/>
        <v>effect add_modifier={modifier= cybercreed_tithe_wealth days=-1}</v>
      </c>
      <c r="E1268" s="128" t="s">
        <v>12040</v>
      </c>
      <c r="F1268" s="128" t="s">
        <v>14019</v>
      </c>
    </row>
    <row r="1269" ht="20" customHeight="1" spans="1:6">
      <c r="A1269" s="129"/>
      <c r="B1269" s="125">
        <v>188</v>
      </c>
      <c r="C1269" s="126" t="s">
        <v>14020</v>
      </c>
      <c r="D1269" s="127" t="str">
        <f t="shared" si="19"/>
        <v>effect add_modifier={modifier= cybercreed_tithe_craft days=-1}</v>
      </c>
      <c r="E1269" s="128" t="s">
        <v>14021</v>
      </c>
      <c r="F1269" s="128" t="s">
        <v>14022</v>
      </c>
    </row>
    <row r="1270" ht="20" customHeight="1" spans="1:6">
      <c r="A1270" s="129"/>
      <c r="B1270" s="125">
        <v>189</v>
      </c>
      <c r="C1270" s="126" t="s">
        <v>14023</v>
      </c>
      <c r="D1270" s="127" t="str">
        <f t="shared" si="19"/>
        <v>effect add_modifier={modifier= cyber_creed_no_choirmaster_funding days=-1}</v>
      </c>
      <c r="E1270" s="128" t="s">
        <v>14024</v>
      </c>
      <c r="F1270" s="128" t="s">
        <v>14025</v>
      </c>
    </row>
    <row r="1271" ht="20" customHeight="1" spans="1:6">
      <c r="A1271" s="129"/>
      <c r="B1271" s="125">
        <v>190</v>
      </c>
      <c r="C1271" s="126" t="s">
        <v>14026</v>
      </c>
      <c r="D1271" s="127" t="str">
        <f t="shared" si="19"/>
        <v>effect add_modifier={modifier= cyber_creed_low_choirmaster_funding days=-1}</v>
      </c>
      <c r="E1271" s="128" t="s">
        <v>14027</v>
      </c>
      <c r="F1271" s="128" t="s">
        <v>14028</v>
      </c>
    </row>
    <row r="1272" ht="20" customHeight="1" spans="1:6">
      <c r="A1272" s="129"/>
      <c r="B1272" s="125">
        <v>191</v>
      </c>
      <c r="C1272" s="126" t="s">
        <v>14029</v>
      </c>
      <c r="D1272" s="127" t="str">
        <f t="shared" si="19"/>
        <v>effect add_modifier={modifier= cyber_creed_high_choirmaster_funding days=-1}</v>
      </c>
      <c r="E1272" s="128" t="s">
        <v>14030</v>
      </c>
      <c r="F1272" s="128" t="s">
        <v>14031</v>
      </c>
    </row>
    <row r="1273" ht="20" customHeight="1" spans="1:6">
      <c r="A1273" s="129"/>
      <c r="B1273" s="125">
        <v>192</v>
      </c>
      <c r="C1273" s="126" t="s">
        <v>14032</v>
      </c>
      <c r="D1273" s="127" t="str">
        <f t="shared" si="19"/>
        <v>effect add_modifier={modifier= cyber_creed_history_rewritten days=-1}</v>
      </c>
      <c r="E1273" s="128" t="s">
        <v>14033</v>
      </c>
      <c r="F1273" s="128" t="s">
        <v>14034</v>
      </c>
    </row>
    <row r="1274" ht="20" customHeight="1" spans="1:6">
      <c r="A1274" s="129"/>
      <c r="B1274" s="125">
        <v>193</v>
      </c>
      <c r="C1274" s="126" t="s">
        <v>14035</v>
      </c>
      <c r="D1274" s="127" t="str">
        <f t="shared" si="19"/>
        <v>effect add_modifier={modifier= cyber_creed_history_repeating days=-1}</v>
      </c>
      <c r="E1274" s="128" t="s">
        <v>14036</v>
      </c>
      <c r="F1274" s="128" t="s">
        <v>14037</v>
      </c>
    </row>
    <row r="1275" ht="20" customHeight="1" spans="1:6">
      <c r="A1275" s="129"/>
      <c r="B1275" s="125">
        <v>194</v>
      </c>
      <c r="C1275" s="126" t="s">
        <v>14038</v>
      </c>
      <c r="D1275" s="127" t="str">
        <f t="shared" si="19"/>
        <v>effect add_modifier={modifier= cyber_creed_state_funeral days=-1}</v>
      </c>
      <c r="E1275" s="128" t="s">
        <v>14039</v>
      </c>
      <c r="F1275" s="128" t="s">
        <v>14040</v>
      </c>
    </row>
    <row r="1276" ht="20" customHeight="1" spans="1:6">
      <c r="A1276" s="129"/>
      <c r="B1276" s="125">
        <v>195</v>
      </c>
      <c r="C1276" s="126" t="s">
        <v>14041</v>
      </c>
      <c r="D1276" s="127" t="str">
        <f t="shared" si="19"/>
        <v>effect add_modifier={modifier= cyber_creed_no_state_funeral days=-1}</v>
      </c>
      <c r="E1276" s="128" t="s">
        <v>14042</v>
      </c>
      <c r="F1276" s="128" t="s">
        <v>14043</v>
      </c>
    </row>
    <row r="1277" ht="20" customHeight="1" spans="1:6">
      <c r="A1277" s="129"/>
      <c r="B1277" s="125">
        <v>196</v>
      </c>
      <c r="C1277" s="126" t="s">
        <v>14044</v>
      </c>
      <c r="D1277" s="127" t="str">
        <f t="shared" si="19"/>
        <v>effect add_modifier={modifier= cyber_creed_relics_truth days=-1}</v>
      </c>
      <c r="E1277" s="128" t="s">
        <v>14045</v>
      </c>
      <c r="F1277" s="128" t="s">
        <v>14046</v>
      </c>
    </row>
    <row r="1278" ht="20" customHeight="1" spans="1:6">
      <c r="A1278" s="129"/>
      <c r="B1278" s="125">
        <v>197</v>
      </c>
      <c r="C1278" s="126" t="s">
        <v>14047</v>
      </c>
      <c r="D1278" s="127" t="str">
        <f t="shared" si="19"/>
        <v>effect add_modifier={modifier= cyber_creed_relics_hidden days=-1}</v>
      </c>
      <c r="E1278" s="128" t="s">
        <v>14048</v>
      </c>
      <c r="F1278" s="128" t="s">
        <v>14049</v>
      </c>
    </row>
    <row r="1279" ht="20" customHeight="1" spans="1:6">
      <c r="A1279" s="129"/>
      <c r="B1279" s="125">
        <v>198</v>
      </c>
      <c r="C1279" s="126" t="s">
        <v>14050</v>
      </c>
      <c r="D1279" s="127" t="str">
        <f t="shared" si="19"/>
        <v>effect add_modifier={modifier= cyber_creed_leader_removed days=-1}</v>
      </c>
      <c r="E1279" s="128" t="s">
        <v>14051</v>
      </c>
      <c r="F1279" s="128" t="s">
        <v>14052</v>
      </c>
    </row>
    <row r="1280" ht="20" customHeight="1" spans="1:6">
      <c r="A1280" s="129"/>
      <c r="B1280" s="125">
        <v>199</v>
      </c>
      <c r="C1280" s="126" t="s">
        <v>14053</v>
      </c>
      <c r="D1280" s="127" t="str">
        <f t="shared" si="19"/>
        <v>effect add_modifier={modifier= cyber_creed_leader_stayed days=-1}</v>
      </c>
      <c r="E1280" s="128" t="s">
        <v>14054</v>
      </c>
      <c r="F1280" s="128" t="s">
        <v>14055</v>
      </c>
    </row>
    <row r="1281" ht="20" customHeight="1" spans="1:6">
      <c r="A1281" s="129"/>
      <c r="B1281" s="125">
        <v>200</v>
      </c>
      <c r="C1281" s="126" t="s">
        <v>14056</v>
      </c>
      <c r="D1281" s="127" t="str">
        <f t="shared" si="19"/>
        <v>effect add_modifier={modifier= cyber_creed_pilgrimage_allowed days=-1}</v>
      </c>
      <c r="E1281" s="128" t="s">
        <v>14057</v>
      </c>
      <c r="F1281" s="128" t="s">
        <v>14058</v>
      </c>
    </row>
    <row r="1282" ht="20" customHeight="1" spans="1:6">
      <c r="A1282" s="129"/>
      <c r="B1282" s="125">
        <v>201</v>
      </c>
      <c r="C1282" s="126" t="s">
        <v>14059</v>
      </c>
      <c r="D1282" s="127" t="str">
        <f t="shared" si="19"/>
        <v>effect add_modifier={modifier= cyber_creed_pilgrimage_canceled days=-1}</v>
      </c>
      <c r="E1282" s="128" t="s">
        <v>14060</v>
      </c>
      <c r="F1282" s="128" t="s">
        <v>14061</v>
      </c>
    </row>
    <row r="1283" ht="20" customHeight="1" spans="1:6">
      <c r="A1283" s="129"/>
      <c r="B1283" s="125">
        <v>202</v>
      </c>
      <c r="C1283" s="126" t="s">
        <v>14062</v>
      </c>
      <c r="D1283" s="127" t="str">
        <f t="shared" si="19"/>
        <v>effect add_modifier={modifier= slew_origin_dragon days=-1}</v>
      </c>
      <c r="E1283" s="128" t="s">
        <v>14063</v>
      </c>
      <c r="F1283" s="128" t="s">
        <v>14064</v>
      </c>
    </row>
    <row r="1284" ht="20" customHeight="1" spans="1:6">
      <c r="A1284" s="129"/>
      <c r="B1284" s="125">
        <v>203</v>
      </c>
      <c r="C1284" s="126" t="s">
        <v>14065</v>
      </c>
      <c r="D1284" s="127" t="str">
        <f t="shared" si="19"/>
        <v>effect add_modifier={modifier= primal_calling_exhibit_modifier days=-1}</v>
      </c>
      <c r="E1284" s="128" t="s">
        <v>14066</v>
      </c>
      <c r="F1284" s="160" t="s">
        <v>14067</v>
      </c>
    </row>
    <row r="1285" ht="20" customHeight="1" spans="1:6">
      <c r="A1285" s="129"/>
      <c r="B1285" s="125">
        <v>204</v>
      </c>
      <c r="C1285" s="126" t="s">
        <v>14068</v>
      </c>
      <c r="D1285" s="127" t="str">
        <f t="shared" si="19"/>
        <v>effect add_modifier={modifier= primal_calling_exploit_modifier days=-1}</v>
      </c>
      <c r="E1285" s="128" t="s">
        <v>14069</v>
      </c>
      <c r="F1285" s="160" t="s">
        <v>14070</v>
      </c>
    </row>
    <row r="1286" ht="20" customHeight="1" spans="1:6">
      <c r="A1286" s="129"/>
      <c r="B1286" s="125">
        <v>205</v>
      </c>
      <c r="C1286" s="126" t="s">
        <v>14071</v>
      </c>
      <c r="D1286" s="127" t="str">
        <f t="shared" si="19"/>
        <v>effect add_modifier={modifier= primal_calling_shelter_modifier days=-1}</v>
      </c>
      <c r="E1286" s="128" t="s">
        <v>14072</v>
      </c>
      <c r="F1286" s="160" t="s">
        <v>14073</v>
      </c>
    </row>
    <row r="1287" ht="20" customHeight="1" spans="1:6">
      <c r="A1287" s="129"/>
      <c r="B1287" s="125">
        <v>206</v>
      </c>
      <c r="C1287" s="126" t="s">
        <v>14074</v>
      </c>
      <c r="D1287" s="127" t="str">
        <f t="shared" si="19"/>
        <v>effect add_modifier={modifier= primal_calling_hunt_modifier days=-1}</v>
      </c>
      <c r="E1287" s="128" t="s">
        <v>14075</v>
      </c>
      <c r="F1287" s="128" t="s">
        <v>14076</v>
      </c>
    </row>
    <row r="1288" ht="20" customHeight="1" spans="1:6">
      <c r="A1288" s="129"/>
      <c r="B1288" s="125">
        <v>207</v>
      </c>
      <c r="C1288" s="126" t="s">
        <v>14077</v>
      </c>
      <c r="D1288" s="127" t="str">
        <f t="shared" si="19"/>
        <v>effect add_modifier={modifier= primal_calling_assimilate_modifier days=-1}</v>
      </c>
      <c r="E1288" s="128" t="s">
        <v>14078</v>
      </c>
      <c r="F1288" s="128" t="s">
        <v>14079</v>
      </c>
    </row>
    <row r="1289" ht="20" customHeight="1" spans="1:6">
      <c r="A1289" s="129"/>
      <c r="B1289" s="125">
        <v>208</v>
      </c>
      <c r="C1289" s="126" t="s">
        <v>14080</v>
      </c>
      <c r="D1289" s="127" t="str">
        <f t="shared" si="19"/>
        <v>effect add_modifier={modifier= primal_calling_symbiosis_modifier days=-1}</v>
      </c>
      <c r="E1289" s="128" t="s">
        <v>14072</v>
      </c>
      <c r="F1289" s="128" t="s">
        <v>14081</v>
      </c>
    </row>
    <row r="1290" ht="20" customHeight="1" spans="1:6">
      <c r="A1290" s="129"/>
      <c r="B1290" s="125">
        <v>209</v>
      </c>
      <c r="C1290" s="126" t="s">
        <v>14082</v>
      </c>
      <c r="D1290" s="127" t="str">
        <f t="shared" ref="D1290:D1353" si="20">_xlfn.CONCAT($C$3," ",F1290," ","days=",$E$3,"}")</f>
        <v>effect add_modifier={modifier= primal_calling_feed_modifier days=-1}</v>
      </c>
      <c r="E1290" s="128" t="s">
        <v>14083</v>
      </c>
      <c r="F1290" s="128" t="s">
        <v>14084</v>
      </c>
    </row>
    <row r="1291" ht="20" customHeight="1" spans="1:6">
      <c r="A1291" s="129"/>
      <c r="B1291" s="125">
        <v>210</v>
      </c>
      <c r="C1291" s="126" t="s">
        <v>696</v>
      </c>
      <c r="D1291" s="127" t="str">
        <f t="shared" si="20"/>
        <v>effect add_modifier={modifier= storm_devotion_diplo_weight_modifier days=-1}</v>
      </c>
      <c r="E1291" s="128" t="s">
        <v>14085</v>
      </c>
      <c r="F1291" s="128" t="s">
        <v>14086</v>
      </c>
    </row>
    <row r="1292" ht="20" customHeight="1" spans="1:6">
      <c r="A1292" s="129"/>
      <c r="B1292" s="125">
        <v>211</v>
      </c>
      <c r="C1292" s="126" t="s">
        <v>901</v>
      </c>
      <c r="D1292" s="127" t="str">
        <f t="shared" si="20"/>
        <v>effect add_modifier={modifier= storm_devotion_corporate_diplo_weight_modifier days=-1}</v>
      </c>
      <c r="E1292" s="128" t="s">
        <v>14085</v>
      </c>
      <c r="F1292" s="128" t="s">
        <v>14087</v>
      </c>
    </row>
    <row r="1293" ht="20" customHeight="1" spans="1:6">
      <c r="A1293" s="129"/>
      <c r="B1293" s="125">
        <v>212</v>
      </c>
      <c r="C1293" s="126" t="s">
        <v>14088</v>
      </c>
      <c r="D1293" s="127" t="str">
        <f t="shared" si="20"/>
        <v>effect add_modifier={modifier= cs_storm_chasers_homeworld_storm_attraction days=-1}</v>
      </c>
      <c r="E1293" s="128" t="s">
        <v>14089</v>
      </c>
      <c r="F1293" s="128" t="s">
        <v>14090</v>
      </c>
    </row>
    <row r="1294" ht="20" customHeight="1" spans="1:6">
      <c r="A1294" s="129"/>
      <c r="B1294" s="125">
        <v>213</v>
      </c>
      <c r="C1294" s="126" t="s">
        <v>14091</v>
      </c>
      <c r="D1294" s="127" t="str">
        <f t="shared" si="20"/>
        <v>effect add_modifier={modifier= cs_storm_chasers_storm_fruition days=-1}</v>
      </c>
      <c r="E1294" s="128" t="s">
        <v>14092</v>
      </c>
      <c r="F1294" s="128" t="s">
        <v>14093</v>
      </c>
    </row>
    <row r="1295" ht="20" customHeight="1" spans="1:6">
      <c r="A1295" s="129"/>
      <c r="B1295" s="125">
        <v>214</v>
      </c>
      <c r="C1295" s="126" t="s">
        <v>14091</v>
      </c>
      <c r="D1295" s="127" t="str">
        <f t="shared" si="20"/>
        <v>effect add_modifier={modifier= cs_storm_chasers_storm_fruition_gestalt days=-1}</v>
      </c>
      <c r="E1295" s="128" t="s">
        <v>14094</v>
      </c>
      <c r="F1295" s="128" t="s">
        <v>14095</v>
      </c>
    </row>
    <row r="1296" ht="20" customHeight="1" spans="1:6">
      <c r="A1296" s="129"/>
      <c r="B1296" s="125">
        <v>215</v>
      </c>
      <c r="C1296" s="126" t="s">
        <v>14096</v>
      </c>
      <c r="D1296" s="127" t="str">
        <f t="shared" si="20"/>
        <v>effect add_modifier={modifier= cs_storm_chasers_bad_vibes days=-1}</v>
      </c>
      <c r="E1296" s="128" t="s">
        <v>11770</v>
      </c>
      <c r="F1296" s="128" t="s">
        <v>14097</v>
      </c>
    </row>
    <row r="1297" ht="20" customHeight="1" spans="1:6">
      <c r="A1297" s="129"/>
      <c r="B1297" s="125">
        <v>216</v>
      </c>
      <c r="C1297" s="126" t="s">
        <v>14098</v>
      </c>
      <c r="D1297" s="127" t="str">
        <f t="shared" si="20"/>
        <v>effect add_modifier={modifier= cs_storm_chasers_storm_frenzy_1 days=-1}</v>
      </c>
      <c r="E1297" s="128" t="s">
        <v>10756</v>
      </c>
      <c r="F1297" s="128" t="s">
        <v>14099</v>
      </c>
    </row>
    <row r="1298" ht="20" customHeight="1" spans="1:6">
      <c r="A1298" s="129"/>
      <c r="B1298" s="125">
        <v>217</v>
      </c>
      <c r="C1298" s="126" t="s">
        <v>14098</v>
      </c>
      <c r="D1298" s="127" t="str">
        <f t="shared" si="20"/>
        <v>effect add_modifier={modifier= cs_storm_chasers_storm_frenzy_2 days=-1}</v>
      </c>
      <c r="E1298" s="128" t="s">
        <v>14100</v>
      </c>
      <c r="F1298" s="128" t="s">
        <v>14101</v>
      </c>
    </row>
    <row r="1299" ht="20" customHeight="1" spans="1:6">
      <c r="A1299" s="129"/>
      <c r="B1299" s="125">
        <v>218</v>
      </c>
      <c r="C1299" s="126" t="s">
        <v>14098</v>
      </c>
      <c r="D1299" s="127" t="str">
        <f t="shared" si="20"/>
        <v>effect add_modifier={modifier= cs_storm_chasers_storm_frenzy_3 days=-1}</v>
      </c>
      <c r="E1299" s="128" t="s">
        <v>14102</v>
      </c>
      <c r="F1299" s="128" t="s">
        <v>14103</v>
      </c>
    </row>
    <row r="1300" ht="20" customHeight="1" spans="1:6">
      <c r="A1300" s="129"/>
      <c r="B1300" s="125">
        <v>219</v>
      </c>
      <c r="C1300" s="126" t="s">
        <v>14098</v>
      </c>
      <c r="D1300" s="127" t="str">
        <f t="shared" si="20"/>
        <v>effect add_modifier={modifier= cs_storm_chasers_storm_frenzy_1_gestalt days=-1}</v>
      </c>
      <c r="E1300" s="128" t="s">
        <v>11733</v>
      </c>
      <c r="F1300" s="128" t="s">
        <v>14104</v>
      </c>
    </row>
    <row r="1301" ht="20" customHeight="1" spans="1:6">
      <c r="A1301" s="129"/>
      <c r="B1301" s="125">
        <v>220</v>
      </c>
      <c r="C1301" s="126" t="s">
        <v>14098</v>
      </c>
      <c r="D1301" s="127" t="str">
        <f t="shared" si="20"/>
        <v>effect add_modifier={modifier= cs_storm_chasers_storm_frenzy_2_gestalt days=-1}</v>
      </c>
      <c r="E1301" s="128" t="s">
        <v>14105</v>
      </c>
      <c r="F1301" s="128" t="s">
        <v>14106</v>
      </c>
    </row>
    <row r="1302" ht="20" customHeight="1" spans="1:6">
      <c r="A1302" s="129"/>
      <c r="B1302" s="125">
        <v>221</v>
      </c>
      <c r="C1302" s="126" t="s">
        <v>14098</v>
      </c>
      <c r="D1302" s="127" t="str">
        <f t="shared" si="20"/>
        <v>effect add_modifier={modifier= cs_storm_chasers_storm_frenzy_3_gestalt days=-1}</v>
      </c>
      <c r="E1302" s="128" t="s">
        <v>14107</v>
      </c>
      <c r="F1302" s="128" t="s">
        <v>14108</v>
      </c>
    </row>
    <row r="1303" ht="20" customHeight="1" spans="1:6">
      <c r="A1303" s="129"/>
      <c r="B1303" s="125">
        <v>222</v>
      </c>
      <c r="C1303" s="126" t="s">
        <v>14109</v>
      </c>
      <c r="D1303" s="127" t="str">
        <f t="shared" si="20"/>
        <v>effect add_modifier={modifier= cs_storm_chasers_the_code days=-1}</v>
      </c>
      <c r="E1303" s="128" t="s">
        <v>14110</v>
      </c>
      <c r="F1303" s="128" t="s">
        <v>14111</v>
      </c>
    </row>
    <row r="1304" ht="20" customHeight="1" spans="1:6">
      <c r="A1304" s="129"/>
      <c r="B1304" s="125">
        <v>223</v>
      </c>
      <c r="C1304" s="126" t="s">
        <v>14109</v>
      </c>
      <c r="D1304" s="127" t="str">
        <f t="shared" si="20"/>
        <v>effect add_modifier={modifier= cs_storm_chasers_the_code_gestalt days=-1}</v>
      </c>
      <c r="E1304" s="128" t="s">
        <v>14112</v>
      </c>
      <c r="F1304" s="128" t="s">
        <v>14113</v>
      </c>
    </row>
    <row r="1305" ht="20" customHeight="1" spans="1:6">
      <c r="A1305" s="129"/>
      <c r="B1305" s="125">
        <v>224</v>
      </c>
      <c r="C1305" s="126" t="s">
        <v>14114</v>
      </c>
      <c r="D1305" s="127" t="str">
        <f t="shared" si="20"/>
        <v>effect add_modifier={modifier= storm_relic_repelling_field_modifier days=-1}</v>
      </c>
      <c r="E1305" s="128" t="s">
        <v>14115</v>
      </c>
      <c r="F1305" s="128" t="s">
        <v>14116</v>
      </c>
    </row>
    <row r="1306" ht="20" customHeight="1" spans="1:6">
      <c r="A1306" s="129"/>
      <c r="B1306" s="125">
        <v>225</v>
      </c>
      <c r="C1306" s="126" t="s">
        <v>14117</v>
      </c>
      <c r="D1306" s="127" t="str">
        <f t="shared" si="20"/>
        <v>effect add_modifier={modifier= storm_timed_repelling_field_modifier days=-1}</v>
      </c>
      <c r="E1306" s="128" t="s">
        <v>14118</v>
      </c>
      <c r="F1306" s="128" t="s">
        <v>14119</v>
      </c>
    </row>
    <row r="1307" ht="20" customHeight="1" spans="1:6">
      <c r="A1307" s="157" t="s">
        <v>14120</v>
      </c>
      <c r="B1307" s="131">
        <v>1</v>
      </c>
      <c r="C1307" s="132" t="s">
        <v>14121</v>
      </c>
      <c r="D1307" s="133" t="str">
        <f t="shared" si="20"/>
        <v>effect add_modifier={modifier= has_holy_player_planet days=-1}</v>
      </c>
      <c r="E1307" s="134" t="s">
        <v>10921</v>
      </c>
      <c r="F1307" s="134" t="s">
        <v>14122</v>
      </c>
    </row>
    <row r="1308" ht="20" customHeight="1" spans="1:6">
      <c r="A1308" s="130"/>
      <c r="B1308" s="131">
        <v>2</v>
      </c>
      <c r="C1308" s="132" t="s">
        <v>14123</v>
      </c>
      <c r="D1308" s="133" t="str">
        <f t="shared" si="20"/>
        <v>effect add_modifier={modifier= consecrated_modifier_12 days=-1}</v>
      </c>
      <c r="E1308" s="134" t="s">
        <v>14124</v>
      </c>
      <c r="F1308" s="134" t="s">
        <v>14125</v>
      </c>
    </row>
    <row r="1309" ht="20" customHeight="1" spans="1:6">
      <c r="A1309" s="130"/>
      <c r="B1309" s="131">
        <v>3</v>
      </c>
      <c r="C1309" s="132" t="s">
        <v>14123</v>
      </c>
      <c r="D1309" s="133" t="str">
        <f t="shared" si="20"/>
        <v>effect add_modifier={modifier= consecrated_modifier_11 days=-1}</v>
      </c>
      <c r="E1309" s="134" t="s">
        <v>14126</v>
      </c>
      <c r="F1309" s="134" t="s">
        <v>14127</v>
      </c>
    </row>
    <row r="1310" ht="20" customHeight="1" spans="1:6">
      <c r="A1310" s="130"/>
      <c r="B1310" s="131">
        <v>4</v>
      </c>
      <c r="C1310" s="132" t="s">
        <v>14123</v>
      </c>
      <c r="D1310" s="133" t="str">
        <f t="shared" si="20"/>
        <v>effect add_modifier={modifier= consecrated_modifier_10 days=-1}</v>
      </c>
      <c r="E1310" s="134" t="s">
        <v>14128</v>
      </c>
      <c r="F1310" s="134" t="s">
        <v>14129</v>
      </c>
    </row>
    <row r="1311" ht="20" customHeight="1" spans="1:6">
      <c r="A1311" s="130"/>
      <c r="B1311" s="131">
        <v>5</v>
      </c>
      <c r="C1311" s="132" t="s">
        <v>14123</v>
      </c>
      <c r="D1311" s="133" t="str">
        <f t="shared" si="20"/>
        <v>effect add_modifier={modifier= consecrated_modifier_9 days=-1}</v>
      </c>
      <c r="E1311" s="134" t="s">
        <v>14130</v>
      </c>
      <c r="F1311" s="134" t="s">
        <v>14131</v>
      </c>
    </row>
    <row r="1312" ht="20" customHeight="1" spans="1:6">
      <c r="A1312" s="130"/>
      <c r="B1312" s="131">
        <v>6</v>
      </c>
      <c r="C1312" s="132" t="s">
        <v>14123</v>
      </c>
      <c r="D1312" s="133" t="str">
        <f t="shared" si="20"/>
        <v>effect add_modifier={modifier= consecrated_modifier_8 days=-1}</v>
      </c>
      <c r="E1312" s="134" t="s">
        <v>14132</v>
      </c>
      <c r="F1312" s="134" t="s">
        <v>14133</v>
      </c>
    </row>
    <row r="1313" ht="20" customHeight="1" spans="1:6">
      <c r="A1313" s="130"/>
      <c r="B1313" s="131">
        <v>7</v>
      </c>
      <c r="C1313" s="132" t="s">
        <v>14123</v>
      </c>
      <c r="D1313" s="133" t="str">
        <f t="shared" si="20"/>
        <v>effect add_modifier={modifier= consecrated_modifier_7 days=-1}</v>
      </c>
      <c r="E1313" s="134" t="s">
        <v>14134</v>
      </c>
      <c r="F1313" s="134" t="s">
        <v>14135</v>
      </c>
    </row>
    <row r="1314" ht="20" customHeight="1" spans="1:6">
      <c r="A1314" s="130"/>
      <c r="B1314" s="131">
        <v>8</v>
      </c>
      <c r="C1314" s="132" t="s">
        <v>14123</v>
      </c>
      <c r="D1314" s="133" t="str">
        <f t="shared" si="20"/>
        <v>effect add_modifier={modifier= consecrated_modifier_6 days=-1}</v>
      </c>
      <c r="E1314" s="134" t="s">
        <v>14136</v>
      </c>
      <c r="F1314" s="134" t="s">
        <v>14137</v>
      </c>
    </row>
    <row r="1315" ht="20" customHeight="1" spans="1:6">
      <c r="A1315" s="130"/>
      <c r="B1315" s="131">
        <v>9</v>
      </c>
      <c r="C1315" s="132" t="s">
        <v>14123</v>
      </c>
      <c r="D1315" s="133" t="str">
        <f t="shared" si="20"/>
        <v>effect add_modifier={modifier= consecrated_modifier_5 days=-1}</v>
      </c>
      <c r="E1315" s="134" t="s">
        <v>14138</v>
      </c>
      <c r="F1315" s="134" t="s">
        <v>14139</v>
      </c>
    </row>
    <row r="1316" ht="20" customHeight="1" spans="1:6">
      <c r="A1316" s="130"/>
      <c r="B1316" s="131">
        <v>10</v>
      </c>
      <c r="C1316" s="132" t="s">
        <v>14123</v>
      </c>
      <c r="D1316" s="133" t="str">
        <f t="shared" si="20"/>
        <v>effect add_modifier={modifier= consecrated_modifier_4 days=-1}</v>
      </c>
      <c r="E1316" s="134" t="s">
        <v>14140</v>
      </c>
      <c r="F1316" s="134" t="s">
        <v>14141</v>
      </c>
    </row>
    <row r="1317" ht="20" customHeight="1" spans="1:6">
      <c r="A1317" s="130"/>
      <c r="B1317" s="131">
        <v>11</v>
      </c>
      <c r="C1317" s="132" t="s">
        <v>14123</v>
      </c>
      <c r="D1317" s="133" t="str">
        <f t="shared" si="20"/>
        <v>effect add_modifier={modifier= consecrated_modifier_3 days=-1}</v>
      </c>
      <c r="E1317" s="134" t="s">
        <v>14142</v>
      </c>
      <c r="F1317" s="134" t="s">
        <v>14143</v>
      </c>
    </row>
    <row r="1318" ht="20" customHeight="1" spans="1:6">
      <c r="A1318" s="130"/>
      <c r="B1318" s="131">
        <v>12</v>
      </c>
      <c r="C1318" s="132" t="s">
        <v>14123</v>
      </c>
      <c r="D1318" s="133" t="str">
        <f t="shared" si="20"/>
        <v>effect add_modifier={modifier= consecrated_modifier_2 days=-1}</v>
      </c>
      <c r="E1318" s="134" t="s">
        <v>14144</v>
      </c>
      <c r="F1318" s="134" t="s">
        <v>14145</v>
      </c>
    </row>
    <row r="1319" ht="20" customHeight="1" spans="1:6">
      <c r="A1319" s="130"/>
      <c r="B1319" s="131">
        <v>13</v>
      </c>
      <c r="C1319" s="132" t="s">
        <v>14123</v>
      </c>
      <c r="D1319" s="133" t="str">
        <f t="shared" si="20"/>
        <v>effect add_modifier={modifier= consecrated_modifier_1 days=-1}</v>
      </c>
      <c r="E1319" s="134" t="s">
        <v>14146</v>
      </c>
      <c r="F1319" s="134" t="s">
        <v>14147</v>
      </c>
    </row>
    <row r="1320" ht="20" customHeight="1" spans="1:6">
      <c r="A1320" s="135" t="s">
        <v>10070</v>
      </c>
      <c r="B1320" s="136">
        <v>1</v>
      </c>
      <c r="C1320" s="137" t="s">
        <v>14148</v>
      </c>
      <c r="D1320" s="138" t="str">
        <f t="shared" si="20"/>
        <v>effect add_modifier={modifier= sacrifice_togetherness_mod days=-1}</v>
      </c>
      <c r="E1320" s="139" t="s">
        <v>12051</v>
      </c>
      <c r="F1320" s="139" t="s">
        <v>14149</v>
      </c>
    </row>
    <row r="1321" ht="20" customHeight="1" spans="1:6">
      <c r="A1321" s="135"/>
      <c r="B1321" s="136">
        <v>2</v>
      </c>
      <c r="C1321" s="137" t="s">
        <v>14150</v>
      </c>
      <c r="D1321" s="138" t="str">
        <f t="shared" si="20"/>
        <v>effect add_modifier={modifier= sacrifice_harmony_mod days=-1}</v>
      </c>
      <c r="E1321" s="139" t="s">
        <v>14151</v>
      </c>
      <c r="F1321" s="139" t="s">
        <v>14152</v>
      </c>
    </row>
    <row r="1322" ht="20" customHeight="1" spans="1:6">
      <c r="A1322" s="135"/>
      <c r="B1322" s="136">
        <v>3</v>
      </c>
      <c r="C1322" s="137" t="s">
        <v>14153</v>
      </c>
      <c r="D1322" s="138" t="str">
        <f t="shared" si="20"/>
        <v>effect add_modifier={modifier= sacrifice_bounty_mod days=-1}</v>
      </c>
      <c r="E1322" s="139" t="s">
        <v>14154</v>
      </c>
      <c r="F1322" s="139" t="s">
        <v>14155</v>
      </c>
    </row>
    <row r="1323" ht="20" customHeight="1" spans="1:6">
      <c r="A1323" s="135"/>
      <c r="B1323" s="136">
        <v>4</v>
      </c>
      <c r="C1323" s="137" t="s">
        <v>14156</v>
      </c>
      <c r="D1323" s="138" t="str">
        <f t="shared" si="20"/>
        <v>effect add_modifier={modifier= sacrifice_togetherness_mod_overlord days=-1}</v>
      </c>
      <c r="E1323" s="139" t="s">
        <v>10921</v>
      </c>
      <c r="F1323" s="139" t="s">
        <v>14157</v>
      </c>
    </row>
    <row r="1324" ht="20" customHeight="1" spans="1:6">
      <c r="A1324" s="135"/>
      <c r="B1324" s="136">
        <v>5</v>
      </c>
      <c r="C1324" s="137" t="s">
        <v>14158</v>
      </c>
      <c r="D1324" s="138" t="str">
        <f t="shared" si="20"/>
        <v>effect add_modifier={modifier= sacrifice_harmony_mod_overlord days=-1}</v>
      </c>
      <c r="E1324" s="139" t="s">
        <v>12402</v>
      </c>
      <c r="F1324" s="139" t="s">
        <v>14159</v>
      </c>
    </row>
    <row r="1325" ht="20" customHeight="1" spans="1:6">
      <c r="A1325" s="135"/>
      <c r="B1325" s="136">
        <v>6</v>
      </c>
      <c r="C1325" s="137" t="s">
        <v>14160</v>
      </c>
      <c r="D1325" s="138" t="str">
        <f t="shared" si="20"/>
        <v>effect add_modifier={modifier= sacrifice_bounty_mod_overlord days=-1}</v>
      </c>
      <c r="E1325" s="139" t="s">
        <v>14161</v>
      </c>
      <c r="F1325" s="139" t="s">
        <v>14162</v>
      </c>
    </row>
    <row r="1326" ht="20" customHeight="1" spans="1:6">
      <c r="A1326" s="135"/>
      <c r="B1326" s="136">
        <v>7</v>
      </c>
      <c r="C1326" s="137" t="s">
        <v>14163</v>
      </c>
      <c r="D1326" s="138" t="str">
        <f t="shared" si="20"/>
        <v>effect add_modifier={modifier= zombie_contract_manipulation days=-1}</v>
      </c>
      <c r="E1326" s="139" t="s">
        <v>12874</v>
      </c>
      <c r="F1326" s="139" t="s">
        <v>14164</v>
      </c>
    </row>
    <row r="1327" ht="20" customHeight="1" spans="1:6">
      <c r="A1327" s="135"/>
      <c r="B1327" s="136">
        <v>8</v>
      </c>
      <c r="C1327" s="137" t="s">
        <v>14165</v>
      </c>
      <c r="D1327" s="138" t="str">
        <f t="shared" si="20"/>
        <v>effect add_modifier={modifier= paperclip_failure days=-1}</v>
      </c>
      <c r="E1327" s="139" t="s">
        <v>14166</v>
      </c>
      <c r="F1327" s="139" t="s">
        <v>14167</v>
      </c>
    </row>
    <row r="1328" ht="20" customHeight="1" spans="1:6">
      <c r="A1328" s="159" t="s">
        <v>14168</v>
      </c>
      <c r="B1328" s="141">
        <v>1</v>
      </c>
      <c r="C1328" s="142" t="s">
        <v>14169</v>
      </c>
      <c r="D1328" s="143" t="str">
        <f t="shared" si="20"/>
        <v>effect add_modifier={modifier= army_rank_regular days=-1}</v>
      </c>
      <c r="E1328" s="161"/>
      <c r="F1328" s="144" t="s">
        <v>14170</v>
      </c>
    </row>
    <row r="1329" ht="20" customHeight="1" spans="1:6">
      <c r="A1329" s="140"/>
      <c r="B1329" s="141">
        <v>2</v>
      </c>
      <c r="C1329" s="142" t="s">
        <v>14171</v>
      </c>
      <c r="D1329" s="143" t="str">
        <f t="shared" si="20"/>
        <v>effect add_modifier={modifier= army_rank_experienced days=-1}</v>
      </c>
      <c r="E1329" s="144" t="s">
        <v>14172</v>
      </c>
      <c r="F1329" s="144" t="s">
        <v>14173</v>
      </c>
    </row>
    <row r="1330" ht="20" customHeight="1" spans="1:6">
      <c r="A1330" s="140"/>
      <c r="B1330" s="141">
        <v>3</v>
      </c>
      <c r="C1330" s="142" t="s">
        <v>14174</v>
      </c>
      <c r="D1330" s="143" t="str">
        <f t="shared" si="20"/>
        <v>effect add_modifier={modifier= army_rank_veteran days=-1}</v>
      </c>
      <c r="E1330" s="144" t="s">
        <v>14175</v>
      </c>
      <c r="F1330" s="144" t="s">
        <v>14176</v>
      </c>
    </row>
    <row r="1331" ht="20" customHeight="1" spans="1:6">
      <c r="A1331" s="140"/>
      <c r="B1331" s="141">
        <v>4</v>
      </c>
      <c r="C1331" s="142" t="s">
        <v>14177</v>
      </c>
      <c r="D1331" s="143" t="str">
        <f t="shared" si="20"/>
        <v>effect add_modifier={modifier= army_rank_elite days=-1}</v>
      </c>
      <c r="E1331" s="144" t="s">
        <v>14178</v>
      </c>
      <c r="F1331" s="144" t="s">
        <v>14179</v>
      </c>
    </row>
    <row r="1332" ht="20" customHeight="1" spans="1:6">
      <c r="A1332" s="140"/>
      <c r="B1332" s="141">
        <v>5</v>
      </c>
      <c r="C1332" s="142" t="s">
        <v>14169</v>
      </c>
      <c r="D1332" s="143" t="str">
        <f t="shared" si="20"/>
        <v>effect add_modifier={modifier= ship_rank_regular days=-1}</v>
      </c>
      <c r="E1332" s="161"/>
      <c r="F1332" s="144" t="s">
        <v>14180</v>
      </c>
    </row>
    <row r="1333" ht="20" customHeight="1" spans="1:6">
      <c r="A1333" s="140"/>
      <c r="B1333" s="141">
        <v>6</v>
      </c>
      <c r="C1333" s="142" t="s">
        <v>14171</v>
      </c>
      <c r="D1333" s="143" t="str">
        <f t="shared" si="20"/>
        <v>effect add_modifier={modifier= ship_rank_experienced days=-1}</v>
      </c>
      <c r="E1333" s="144" t="s">
        <v>12424</v>
      </c>
      <c r="F1333" s="144" t="s">
        <v>14181</v>
      </c>
    </row>
    <row r="1334" ht="20" customHeight="1" spans="1:6">
      <c r="A1334" s="140"/>
      <c r="B1334" s="141">
        <v>7</v>
      </c>
      <c r="C1334" s="142" t="s">
        <v>14174</v>
      </c>
      <c r="D1334" s="143" t="str">
        <f t="shared" si="20"/>
        <v>effect add_modifier={modifier= ship_rank_veteran days=-1}</v>
      </c>
      <c r="E1334" s="144" t="s">
        <v>14182</v>
      </c>
      <c r="F1334" s="144" t="s">
        <v>14183</v>
      </c>
    </row>
    <row r="1335" ht="20" customHeight="1" spans="1:6">
      <c r="A1335" s="140"/>
      <c r="B1335" s="141">
        <v>8</v>
      </c>
      <c r="C1335" s="142" t="s">
        <v>14177</v>
      </c>
      <c r="D1335" s="143" t="str">
        <f t="shared" si="20"/>
        <v>effect add_modifier={modifier= ship_rank_elite days=-1}</v>
      </c>
      <c r="E1335" s="144" t="s">
        <v>14184</v>
      </c>
      <c r="F1335" s="144" t="s">
        <v>14185</v>
      </c>
    </row>
    <row r="1336" ht="20" customHeight="1" spans="1:6">
      <c r="A1336" s="140"/>
      <c r="B1336" s="141">
        <v>9</v>
      </c>
      <c r="C1336" s="142" t="s">
        <v>14186</v>
      </c>
      <c r="D1336" s="143" t="str">
        <f t="shared" si="20"/>
        <v>effect add_modifier={modifier= ruler_ship days=-1}</v>
      </c>
      <c r="E1336" s="144" t="s">
        <v>14187</v>
      </c>
      <c r="F1336" s="144" t="s">
        <v>14188</v>
      </c>
    </row>
    <row r="1337" ht="20" customHeight="1" spans="1:6">
      <c r="A1337" s="140"/>
      <c r="B1337" s="141">
        <v>10</v>
      </c>
      <c r="C1337" s="142" t="s">
        <v>14189</v>
      </c>
      <c r="D1337" s="143" t="str">
        <f t="shared" si="20"/>
        <v>effect add_modifier={modifier= ruler_station days=-1}</v>
      </c>
      <c r="E1337" s="144" t="s">
        <v>14187</v>
      </c>
      <c r="F1337" s="144" t="s">
        <v>14190</v>
      </c>
    </row>
    <row r="1338" ht="20" customHeight="1" spans="1:6">
      <c r="A1338" s="140"/>
      <c r="B1338" s="141">
        <v>11</v>
      </c>
      <c r="C1338" s="142" t="s">
        <v>14191</v>
      </c>
      <c r="D1338" s="143" t="str">
        <f t="shared" si="20"/>
        <v>effect add_modifier={modifier= ship_master_cruiser days=-1}</v>
      </c>
      <c r="E1338" s="144" t="s">
        <v>14192</v>
      </c>
      <c r="F1338" s="144" t="s">
        <v>14193</v>
      </c>
    </row>
    <row r="1339" ht="20" customHeight="1" spans="1:6">
      <c r="A1339" s="140"/>
      <c r="B1339" s="141">
        <v>12</v>
      </c>
      <c r="C1339" s="142" t="s">
        <v>14194</v>
      </c>
      <c r="D1339" s="143" t="str">
        <f t="shared" si="20"/>
        <v>effect add_modifier={modifier= worm_manifestation days=-1}</v>
      </c>
      <c r="E1339" s="144" t="s">
        <v>14195</v>
      </c>
      <c r="F1339" s="144" t="s">
        <v>14196</v>
      </c>
    </row>
    <row r="1340" ht="20" customHeight="1" spans="1:6">
      <c r="A1340" s="140"/>
      <c r="B1340" s="141">
        <v>13</v>
      </c>
      <c r="C1340" s="142" t="s">
        <v>14197</v>
      </c>
      <c r="D1340" s="143" t="str">
        <f t="shared" si="20"/>
        <v>effect add_modifier={modifier= absorbed_consciousness_1 days=-1}</v>
      </c>
      <c r="E1340" s="144" t="s">
        <v>14198</v>
      </c>
      <c r="F1340" s="144" t="s">
        <v>14199</v>
      </c>
    </row>
    <row r="1341" ht="20" customHeight="1" spans="1:6">
      <c r="A1341" s="140"/>
      <c r="B1341" s="141">
        <v>14</v>
      </c>
      <c r="C1341" s="142" t="s">
        <v>14197</v>
      </c>
      <c r="D1341" s="143" t="str">
        <f t="shared" si="20"/>
        <v>effect add_modifier={modifier= absorbed_consciousness_2 days=-1}</v>
      </c>
      <c r="E1341" s="144" t="s">
        <v>14200</v>
      </c>
      <c r="F1341" s="144" t="s">
        <v>14201</v>
      </c>
    </row>
    <row r="1342" ht="20" customHeight="1" spans="1:6">
      <c r="A1342" s="140"/>
      <c r="B1342" s="141">
        <v>15</v>
      </c>
      <c r="C1342" s="142" t="s">
        <v>14197</v>
      </c>
      <c r="D1342" s="143" t="str">
        <f t="shared" si="20"/>
        <v>effect add_modifier={modifier= absorbed_consciousness_3 days=-1}</v>
      </c>
      <c r="E1342" s="144" t="s">
        <v>14202</v>
      </c>
      <c r="F1342" s="144" t="s">
        <v>14203</v>
      </c>
    </row>
    <row r="1343" ht="20" customHeight="1" spans="1:6">
      <c r="A1343" s="140"/>
      <c r="B1343" s="141">
        <v>16</v>
      </c>
      <c r="C1343" s="142" t="s">
        <v>14197</v>
      </c>
      <c r="D1343" s="143" t="str">
        <f t="shared" si="20"/>
        <v>effect add_modifier={modifier= absorbed_consciousness_4 days=-1}</v>
      </c>
      <c r="E1343" s="144" t="s">
        <v>14204</v>
      </c>
      <c r="F1343" s="144" t="s">
        <v>14205</v>
      </c>
    </row>
    <row r="1344" ht="20" customHeight="1" spans="1:6">
      <c r="A1344" s="140"/>
      <c r="B1344" s="141">
        <v>17</v>
      </c>
      <c r="C1344" s="142" t="s">
        <v>14197</v>
      </c>
      <c r="D1344" s="143" t="str">
        <f t="shared" si="20"/>
        <v>effect add_modifier={modifier= absorbed_consciousness_5 days=-1}</v>
      </c>
      <c r="E1344" s="144" t="s">
        <v>14206</v>
      </c>
      <c r="F1344" s="144" t="s">
        <v>14207</v>
      </c>
    </row>
    <row r="1345" ht="20" customHeight="1" spans="1:6">
      <c r="A1345" s="140"/>
      <c r="B1345" s="141">
        <v>18</v>
      </c>
      <c r="C1345" s="142" t="s">
        <v>14208</v>
      </c>
      <c r="D1345" s="143" t="str">
        <f t="shared" si="20"/>
        <v>effect add_modifier={modifier= jump_drive_cooldown days=-1}</v>
      </c>
      <c r="E1345" s="144" t="s">
        <v>14209</v>
      </c>
      <c r="F1345" s="144" t="s">
        <v>14210</v>
      </c>
    </row>
    <row r="1346" ht="20" customHeight="1" spans="1:6">
      <c r="A1346" s="140"/>
      <c r="B1346" s="141">
        <v>19</v>
      </c>
      <c r="C1346" s="142" t="s">
        <v>14211</v>
      </c>
      <c r="D1346" s="143" t="str">
        <f t="shared" si="20"/>
        <v>effect add_modifier={modifier= amoeba_speed_boost days=-1}</v>
      </c>
      <c r="E1346" s="144" t="s">
        <v>12937</v>
      </c>
      <c r="F1346" s="144" t="s">
        <v>14212</v>
      </c>
    </row>
    <row r="1347" ht="20" customHeight="1" spans="1:6">
      <c r="A1347" s="140"/>
      <c r="B1347" s="141">
        <v>20</v>
      </c>
      <c r="C1347" s="142" t="s">
        <v>14213</v>
      </c>
      <c r="D1347" s="143" t="str">
        <f t="shared" si="20"/>
        <v>effect add_modifier={modifier= evolved_weapon_boost days=-1}</v>
      </c>
      <c r="E1347" s="144" t="s">
        <v>11426</v>
      </c>
      <c r="F1347" s="144" t="s">
        <v>14214</v>
      </c>
    </row>
    <row r="1348" ht="20" customHeight="1" spans="1:6">
      <c r="A1348" s="140"/>
      <c r="B1348" s="141">
        <v>21</v>
      </c>
      <c r="C1348" s="142" t="s">
        <v>14213</v>
      </c>
      <c r="D1348" s="143" t="str">
        <f t="shared" si="20"/>
        <v>effect add_modifier={modifier= evolved_weapon_boost_2 days=-1}</v>
      </c>
      <c r="E1348" s="144" t="s">
        <v>14215</v>
      </c>
      <c r="F1348" s="144" t="s">
        <v>14216</v>
      </c>
    </row>
    <row r="1349" ht="20" customHeight="1" spans="1:6">
      <c r="A1349" s="140"/>
      <c r="B1349" s="141">
        <v>22</v>
      </c>
      <c r="C1349" s="142" t="s">
        <v>14217</v>
      </c>
      <c r="D1349" s="143" t="str">
        <f t="shared" si="20"/>
        <v>effect add_modifier={modifier= evolved_firing_rate days=-1}</v>
      </c>
      <c r="E1349" s="144" t="s">
        <v>12927</v>
      </c>
      <c r="F1349" s="144" t="s">
        <v>14218</v>
      </c>
    </row>
    <row r="1350" ht="20" customHeight="1" spans="1:6">
      <c r="A1350" s="140"/>
      <c r="B1350" s="141">
        <v>23</v>
      </c>
      <c r="C1350" s="142" t="s">
        <v>14219</v>
      </c>
      <c r="D1350" s="143" t="str">
        <f t="shared" si="20"/>
        <v>effect add_modifier={modifier= evolved_evasion days=-1}</v>
      </c>
      <c r="E1350" s="144" t="s">
        <v>12933</v>
      </c>
      <c r="F1350" s="144" t="s">
        <v>14220</v>
      </c>
    </row>
    <row r="1351" ht="20" customHeight="1" spans="1:6">
      <c r="A1351" s="140"/>
      <c r="B1351" s="141">
        <v>24</v>
      </c>
      <c r="C1351" s="142" t="s">
        <v>14221</v>
      </c>
      <c r="D1351" s="143" t="str">
        <f t="shared" si="20"/>
        <v>effect add_modifier={modifier= big_friendly_warform_power days=-1}</v>
      </c>
      <c r="E1351" s="144" t="s">
        <v>14222</v>
      </c>
      <c r="F1351" s="144" t="s">
        <v>14223</v>
      </c>
    </row>
    <row r="1352" ht="20" customHeight="1" spans="1:6">
      <c r="A1352" s="140"/>
      <c r="B1352" s="141">
        <v>25</v>
      </c>
      <c r="C1352" s="142" t="s">
        <v>14224</v>
      </c>
      <c r="D1352" s="143" t="str">
        <f t="shared" si="20"/>
        <v>effect add_modifier={modifier= ahab_power days=-1}</v>
      </c>
      <c r="E1352" s="144" t="s">
        <v>14225</v>
      </c>
      <c r="F1352" s="144" t="s">
        <v>14226</v>
      </c>
    </row>
    <row r="1353" ht="20" customHeight="1" spans="1:6">
      <c r="A1353" s="140"/>
      <c r="B1353" s="141">
        <v>26</v>
      </c>
      <c r="C1353" s="142" t="s">
        <v>14227</v>
      </c>
      <c r="D1353" s="143" t="str">
        <f t="shared" si="20"/>
        <v>effect add_modifier={modifier= enigmatic_power days=-1}</v>
      </c>
      <c r="E1353" s="144" t="s">
        <v>14228</v>
      </c>
      <c r="F1353" s="144" t="s">
        <v>14229</v>
      </c>
    </row>
    <row r="1354" ht="40" customHeight="1" spans="1:6">
      <c r="A1354" s="140"/>
      <c r="B1354" s="141">
        <v>27</v>
      </c>
      <c r="C1354" s="142" t="s">
        <v>14230</v>
      </c>
      <c r="D1354" s="143" t="str">
        <f t="shared" ref="D1354:D1417" si="21">_xlfn.CONCAT($C$3," ",F1354," ","days=",$E$3,"}")</f>
        <v>effect add_modifier={modifier= gray_warship days=-1}</v>
      </c>
      <c r="E1354" s="144" t="s">
        <v>14231</v>
      </c>
      <c r="F1354" s="144" t="s">
        <v>14232</v>
      </c>
    </row>
    <row r="1355" ht="20" customHeight="1" spans="1:6">
      <c r="A1355" s="140"/>
      <c r="B1355" s="141">
        <v>28</v>
      </c>
      <c r="C1355" s="142" t="s">
        <v>14233</v>
      </c>
      <c r="D1355" s="143" t="str">
        <f t="shared" si="21"/>
        <v>effect add_modifier={modifier= herald_75 days=-1}</v>
      </c>
      <c r="E1355" s="144" t="s">
        <v>14234</v>
      </c>
      <c r="F1355" s="144" t="s">
        <v>14235</v>
      </c>
    </row>
    <row r="1356" ht="20" customHeight="1" spans="1:6">
      <c r="A1356" s="140"/>
      <c r="B1356" s="141">
        <v>29</v>
      </c>
      <c r="C1356" s="142" t="s">
        <v>14233</v>
      </c>
      <c r="D1356" s="143" t="str">
        <f t="shared" si="21"/>
        <v>effect add_modifier={modifier= herald_50 days=-1}</v>
      </c>
      <c r="E1356" s="144" t="s">
        <v>14236</v>
      </c>
      <c r="F1356" s="144" t="s">
        <v>14237</v>
      </c>
    </row>
    <row r="1357" ht="20" customHeight="1" spans="1:6">
      <c r="A1357" s="140"/>
      <c r="B1357" s="141">
        <v>30</v>
      </c>
      <c r="C1357" s="142" t="s">
        <v>14233</v>
      </c>
      <c r="D1357" s="143" t="str">
        <f t="shared" si="21"/>
        <v>effect add_modifier={modifier= herald_25 days=-1}</v>
      </c>
      <c r="E1357" s="144" t="s">
        <v>14238</v>
      </c>
      <c r="F1357" s="144" t="s">
        <v>14239</v>
      </c>
    </row>
    <row r="1358" ht="20" customHeight="1" spans="1:6">
      <c r="A1358" s="140"/>
      <c r="B1358" s="141">
        <v>31</v>
      </c>
      <c r="C1358" s="142" t="s">
        <v>14240</v>
      </c>
      <c r="D1358" s="143" t="str">
        <f t="shared" si="21"/>
        <v>effect add_modifier={modifier= zroni_storm days=-1}</v>
      </c>
      <c r="E1358" s="144" t="s">
        <v>14241</v>
      </c>
      <c r="F1358" s="144" t="s">
        <v>14242</v>
      </c>
    </row>
    <row r="1359" ht="20" customHeight="1" spans="1:6">
      <c r="A1359" s="140"/>
      <c r="B1359" s="141">
        <v>32</v>
      </c>
      <c r="C1359" s="142" t="s">
        <v>14243</v>
      </c>
      <c r="D1359" s="143" t="str">
        <f t="shared" si="21"/>
        <v>effect add_modifier={modifier= lessenger_75 days=-1}</v>
      </c>
      <c r="E1359" s="144" t="s">
        <v>14234</v>
      </c>
      <c r="F1359" s="144" t="s">
        <v>14244</v>
      </c>
    </row>
    <row r="1360" ht="20" customHeight="1" spans="1:6">
      <c r="A1360" s="140"/>
      <c r="B1360" s="141">
        <v>33</v>
      </c>
      <c r="C1360" s="142" t="s">
        <v>14243</v>
      </c>
      <c r="D1360" s="143" t="str">
        <f t="shared" si="21"/>
        <v>effect add_modifier={modifier= lessenger_50 days=-1}</v>
      </c>
      <c r="E1360" s="144" t="s">
        <v>14236</v>
      </c>
      <c r="F1360" s="144" t="s">
        <v>14245</v>
      </c>
    </row>
    <row r="1361" ht="20" customHeight="1" spans="1:6">
      <c r="A1361" s="140"/>
      <c r="B1361" s="141">
        <v>34</v>
      </c>
      <c r="C1361" s="142" t="s">
        <v>14243</v>
      </c>
      <c r="D1361" s="143" t="str">
        <f t="shared" si="21"/>
        <v>effect add_modifier={modifier= lessenger_25 days=-1}</v>
      </c>
      <c r="E1361" s="144" t="s">
        <v>14238</v>
      </c>
      <c r="F1361" s="144" t="s">
        <v>14246</v>
      </c>
    </row>
    <row r="1362" ht="20" customHeight="1" spans="1:6">
      <c r="A1362" s="140"/>
      <c r="B1362" s="141">
        <v>35</v>
      </c>
      <c r="C1362" s="142" t="s">
        <v>14247</v>
      </c>
      <c r="D1362" s="143" t="str">
        <f t="shared" si="21"/>
        <v>effect add_modifier={modifier= ancient_warden_boost days=-1}</v>
      </c>
      <c r="E1362" s="144" t="s">
        <v>14248</v>
      </c>
      <c r="F1362" s="144" t="s">
        <v>14249</v>
      </c>
    </row>
    <row r="1363" ht="20" customHeight="1" spans="1:6">
      <c r="A1363" s="140"/>
      <c r="B1363" s="141">
        <v>36</v>
      </c>
      <c r="C1363" s="142" t="s">
        <v>14250</v>
      </c>
      <c r="D1363" s="143" t="str">
        <f t="shared" si="21"/>
        <v>effect add_modifier={modifier= embrace_dreamer days=-1}</v>
      </c>
      <c r="E1363" s="144" t="s">
        <v>14251</v>
      </c>
      <c r="F1363" s="144" t="s">
        <v>14252</v>
      </c>
    </row>
    <row r="1364" ht="20" customHeight="1" spans="1:6">
      <c r="A1364" s="140"/>
      <c r="B1364" s="141">
        <v>37</v>
      </c>
      <c r="C1364" s="142" t="s">
        <v>5443</v>
      </c>
      <c r="D1364" s="143" t="str">
        <f t="shared" si="21"/>
        <v>effect add_modifier={modifier= very_low_cloaking_predator days=-1}</v>
      </c>
      <c r="E1364" s="144" t="s">
        <v>14253</v>
      </c>
      <c r="F1364" s="144" t="s">
        <v>14254</v>
      </c>
    </row>
    <row r="1365" ht="20" customHeight="1" spans="1:6">
      <c r="A1365" s="140"/>
      <c r="B1365" s="141">
        <v>38</v>
      </c>
      <c r="C1365" s="142" t="s">
        <v>5443</v>
      </c>
      <c r="D1365" s="143" t="str">
        <f t="shared" si="21"/>
        <v>effect add_modifier={modifier= low_cloaking_predator days=-1}</v>
      </c>
      <c r="E1365" s="144" t="s">
        <v>14255</v>
      </c>
      <c r="F1365" s="144" t="s">
        <v>14256</v>
      </c>
    </row>
    <row r="1366" ht="20" customHeight="1" spans="1:6">
      <c r="A1366" s="140"/>
      <c r="B1366" s="141">
        <v>39</v>
      </c>
      <c r="C1366" s="142" t="s">
        <v>5443</v>
      </c>
      <c r="D1366" s="143" t="str">
        <f t="shared" si="21"/>
        <v>effect add_modifier={modifier= medium_cloaking_predator days=-1}</v>
      </c>
      <c r="E1366" s="144" t="s">
        <v>14257</v>
      </c>
      <c r="F1366" s="144" t="s">
        <v>14258</v>
      </c>
    </row>
    <row r="1367" ht="20" customHeight="1" spans="1:6">
      <c r="A1367" s="140"/>
      <c r="B1367" s="141">
        <v>40</v>
      </c>
      <c r="C1367" s="142" t="s">
        <v>5443</v>
      </c>
      <c r="D1367" s="143" t="str">
        <f t="shared" si="21"/>
        <v>effect add_modifier={modifier= high_cloaking_predator days=-1}</v>
      </c>
      <c r="E1367" s="144" t="s">
        <v>14259</v>
      </c>
      <c r="F1367" s="144" t="s">
        <v>14260</v>
      </c>
    </row>
    <row r="1368" ht="20" customHeight="1" spans="1:6">
      <c r="A1368" s="140"/>
      <c r="B1368" s="141">
        <v>41</v>
      </c>
      <c r="C1368" s="142" t="s">
        <v>5443</v>
      </c>
      <c r="D1368" s="143" t="str">
        <f t="shared" si="21"/>
        <v>effect add_modifier={modifier= very_high_cloaking_predator days=-1}</v>
      </c>
      <c r="E1368" s="144" t="s">
        <v>14261</v>
      </c>
      <c r="F1368" s="144" t="s">
        <v>14262</v>
      </c>
    </row>
    <row r="1369" ht="20" customHeight="1" spans="1:6">
      <c r="A1369" s="140"/>
      <c r="B1369" s="141">
        <v>42</v>
      </c>
      <c r="C1369" s="142" t="s">
        <v>5443</v>
      </c>
      <c r="D1369" s="143" t="str">
        <f t="shared" si="21"/>
        <v>effect add_modifier={modifier= exceptional_cloaking_predator days=-1}</v>
      </c>
      <c r="E1369" s="161"/>
      <c r="F1369" s="144" t="s">
        <v>14263</v>
      </c>
    </row>
    <row r="1370" ht="20" customHeight="1" spans="1:6">
      <c r="A1370" s="140"/>
      <c r="B1370" s="141">
        <v>43</v>
      </c>
      <c r="C1370" s="142" t="s">
        <v>14264</v>
      </c>
      <c r="D1370" s="143" t="str">
        <f t="shared" si="21"/>
        <v>effect add_modifier={modifier= cloaking_cooldown days=-1}</v>
      </c>
      <c r="E1370" s="161"/>
      <c r="F1370" s="144" t="s">
        <v>14265</v>
      </c>
    </row>
    <row r="1371" ht="20" customHeight="1" spans="1:6">
      <c r="A1371" s="140"/>
      <c r="B1371" s="141">
        <v>44</v>
      </c>
      <c r="C1371" s="142" t="s">
        <v>14266</v>
      </c>
      <c r="D1371" s="143" t="str">
        <f t="shared" si="21"/>
        <v>effect add_modifier={modifier= cloaking_fire_rate_bonus days=-1}</v>
      </c>
      <c r="E1371" s="144" t="s">
        <v>14267</v>
      </c>
      <c r="F1371" s="144" t="s">
        <v>14268</v>
      </c>
    </row>
    <row r="1372" ht="20" customHeight="1" spans="1:6">
      <c r="A1372" s="140"/>
      <c r="B1372" s="141">
        <v>45</v>
      </c>
      <c r="C1372" s="142" t="s">
        <v>14269</v>
      </c>
      <c r="D1372" s="143" t="str">
        <f t="shared" si="21"/>
        <v>effect add_modifier={modifier= assist_cloaking_detection days=-1}</v>
      </c>
      <c r="E1372" s="144" t="s">
        <v>14270</v>
      </c>
      <c r="F1372" s="144" t="s">
        <v>14271</v>
      </c>
    </row>
    <row r="1373" ht="20" customHeight="1" spans="1:6">
      <c r="A1373" s="140"/>
      <c r="B1373" s="141">
        <v>46</v>
      </c>
      <c r="C1373" s="142" t="s">
        <v>14272</v>
      </c>
      <c r="D1373" s="143" t="str">
        <f t="shared" si="21"/>
        <v>effect add_modifier={modifier= active_reconnaissance_speed days=-1}</v>
      </c>
      <c r="E1373" s="144" t="s">
        <v>14273</v>
      </c>
      <c r="F1373" s="144" t="s">
        <v>14274</v>
      </c>
    </row>
    <row r="1374" ht="20" customHeight="1" spans="1:6">
      <c r="A1374" s="140"/>
      <c r="B1374" s="141">
        <v>47</v>
      </c>
      <c r="C1374" s="142" t="s">
        <v>14272</v>
      </c>
      <c r="D1374" s="143" t="str">
        <f t="shared" si="21"/>
        <v>effect add_modifier={modifier= active_reconnaissance_level days=-1}</v>
      </c>
      <c r="E1374" s="144" t="s">
        <v>14275</v>
      </c>
      <c r="F1374" s="144" t="s">
        <v>14276</v>
      </c>
    </row>
    <row r="1375" ht="20" customHeight="1" spans="1:6">
      <c r="A1375" s="140"/>
      <c r="B1375" s="141">
        <v>48</v>
      </c>
      <c r="C1375" s="142" t="s">
        <v>14277</v>
      </c>
      <c r="D1375" s="143" t="str">
        <f t="shared" si="21"/>
        <v>effect add_modifier={modifier= talon_power days=-1}</v>
      </c>
      <c r="E1375" s="144" t="s">
        <v>14278</v>
      </c>
      <c r="F1375" s="144" t="s">
        <v>14279</v>
      </c>
    </row>
    <row r="1376" ht="20" customHeight="1" spans="1:6">
      <c r="A1376" s="140"/>
      <c r="B1376" s="141">
        <v>49</v>
      </c>
      <c r="C1376" s="142" t="s">
        <v>14280</v>
      </c>
      <c r="D1376" s="143" t="str">
        <f t="shared" si="21"/>
        <v>effect add_modifier={modifier= voidworm_scaling days=-1}</v>
      </c>
      <c r="E1376" s="144" t="s">
        <v>14281</v>
      </c>
      <c r="F1376" s="144" t="s">
        <v>14282</v>
      </c>
    </row>
    <row r="1377" ht="20" customHeight="1" spans="1:6">
      <c r="A1377" s="140"/>
      <c r="B1377" s="141">
        <v>50</v>
      </c>
      <c r="C1377" s="142" t="s">
        <v>14280</v>
      </c>
      <c r="D1377" s="143" t="str">
        <f t="shared" si="21"/>
        <v>effect add_modifier={modifier= voidworm_scaling_difficulty_civilian days=-1}</v>
      </c>
      <c r="E1377" s="144" t="s">
        <v>14283</v>
      </c>
      <c r="F1377" s="144" t="s">
        <v>14284</v>
      </c>
    </row>
    <row r="1378" ht="20" customHeight="1" spans="1:6">
      <c r="A1378" s="140"/>
      <c r="B1378" s="141">
        <v>51</v>
      </c>
      <c r="C1378" s="142" t="s">
        <v>14280</v>
      </c>
      <c r="D1378" s="143" t="str">
        <f t="shared" si="21"/>
        <v>effect add_modifier={modifier= voidworm_scaling_difficulty_cadet days=-1}</v>
      </c>
      <c r="E1378" s="144" t="s">
        <v>14285</v>
      </c>
      <c r="F1378" s="144" t="s">
        <v>14286</v>
      </c>
    </row>
    <row r="1379" ht="20" customHeight="1" spans="1:6">
      <c r="A1379" s="140"/>
      <c r="B1379" s="141">
        <v>52</v>
      </c>
      <c r="C1379" s="142" t="s">
        <v>14287</v>
      </c>
      <c r="D1379" s="143" t="str">
        <f t="shared" si="21"/>
        <v>effect add_modifier={modifier= voidworms_crisis_growth_modifier days=-1}</v>
      </c>
      <c r="E1379" s="144" t="s">
        <v>14288</v>
      </c>
      <c r="F1379" s="144" t="s">
        <v>14289</v>
      </c>
    </row>
    <row r="1380" ht="20" customHeight="1" spans="1:6">
      <c r="A1380" s="140"/>
      <c r="B1380" s="141">
        <v>53</v>
      </c>
      <c r="C1380" s="142" t="s">
        <v>14290</v>
      </c>
      <c r="D1380" s="143" t="str">
        <f t="shared" si="21"/>
        <v>effect add_modifier={modifier= voidworm_slayers_modifier days=-1}</v>
      </c>
      <c r="E1380" s="144" t="s">
        <v>14291</v>
      </c>
      <c r="F1380" s="144" t="s">
        <v>14292</v>
      </c>
    </row>
    <row r="1381" ht="20" customHeight="1" spans="1:6">
      <c r="A1381" s="140"/>
      <c r="B1381" s="141">
        <v>54</v>
      </c>
      <c r="C1381" s="142" t="s">
        <v>14293</v>
      </c>
      <c r="D1381" s="143" t="str">
        <f t="shared" si="21"/>
        <v>effect add_modifier={modifier= cutholoids_hunting_buff days=-1}</v>
      </c>
      <c r="E1381" s="144" t="s">
        <v>14294</v>
      </c>
      <c r="F1381" s="144" t="s">
        <v>14295</v>
      </c>
    </row>
    <row r="1382" ht="20" customHeight="1" spans="1:6">
      <c r="A1382" s="140"/>
      <c r="B1382" s="141">
        <v>55</v>
      </c>
      <c r="C1382" s="142" t="s">
        <v>14296</v>
      </c>
      <c r="D1382" s="143" t="str">
        <f t="shared" si="21"/>
        <v>effect add_modifier={modifier= voidworms_at_home_modifier days=-1}</v>
      </c>
      <c r="E1382" s="144" t="s">
        <v>14297</v>
      </c>
      <c r="F1382" s="144" t="s">
        <v>14298</v>
      </c>
    </row>
    <row r="1383" ht="20" customHeight="1" spans="1:6">
      <c r="A1383" s="140"/>
      <c r="B1383" s="141">
        <v>56</v>
      </c>
      <c r="C1383" s="142" t="s">
        <v>14299</v>
      </c>
      <c r="D1383" s="143" t="str">
        <f t="shared" si="21"/>
        <v>effect add_modifier={modifier= voidworms_post_crisis_modifier days=-1}</v>
      </c>
      <c r="E1383" s="144" t="s">
        <v>14300</v>
      </c>
      <c r="F1383" s="144" t="s">
        <v>14301</v>
      </c>
    </row>
    <row r="1384" ht="20" customHeight="1" spans="1:6">
      <c r="A1384" s="140"/>
      <c r="B1384" s="141">
        <v>57</v>
      </c>
      <c r="C1384" s="142" t="s">
        <v>14302</v>
      </c>
      <c r="D1384" s="143" t="str">
        <f t="shared" si="21"/>
        <v>effect add_modifier={modifier= frenzied_voidworms_at_home_modifier days=-1}</v>
      </c>
      <c r="E1384" s="144" t="s">
        <v>14303</v>
      </c>
      <c r="F1384" s="144" t="s">
        <v>14304</v>
      </c>
    </row>
    <row r="1385" ht="20" customHeight="1" spans="1:6">
      <c r="A1385" s="140"/>
      <c r="B1385" s="141">
        <v>58</v>
      </c>
      <c r="C1385" s="142" t="s">
        <v>14305</v>
      </c>
      <c r="D1385" s="143" t="str">
        <f t="shared" si="21"/>
        <v>effect add_modifier={modifier= frenzied_voidworms_enraged_modifier days=-1}</v>
      </c>
      <c r="E1385" s="144" t="s">
        <v>14306</v>
      </c>
      <c r="F1385" s="144" t="s">
        <v>14307</v>
      </c>
    </row>
    <row r="1386" ht="20" customHeight="1" spans="1:6">
      <c r="A1386" s="140"/>
      <c r="B1386" s="141">
        <v>59</v>
      </c>
      <c r="C1386" s="142" t="s">
        <v>14308</v>
      </c>
      <c r="D1386" s="143" t="str">
        <f t="shared" si="21"/>
        <v>effect add_modifier={modifier= wild_tiyanki_ox_modifier days=-1}</v>
      </c>
      <c r="E1386" s="144" t="s">
        <v>14309</v>
      </c>
      <c r="F1386" s="144" t="s">
        <v>14310</v>
      </c>
    </row>
    <row r="1387" ht="20" customHeight="1" spans="1:6">
      <c r="A1387" s="140"/>
      <c r="B1387" s="141">
        <v>60</v>
      </c>
      <c r="C1387" s="142" t="s">
        <v>14311</v>
      </c>
      <c r="D1387" s="143" t="str">
        <f t="shared" si="21"/>
        <v>effect add_modifier={modifier= frenzied_voidworms_pacified_modifier days=-1}</v>
      </c>
      <c r="E1387" s="144" t="s">
        <v>14312</v>
      </c>
      <c r="F1387" s="144" t="s">
        <v>14313</v>
      </c>
    </row>
    <row r="1388" ht="20" customHeight="1" spans="1:6">
      <c r="A1388" s="140"/>
      <c r="B1388" s="141">
        <v>61</v>
      </c>
      <c r="C1388" s="142" t="s">
        <v>14314</v>
      </c>
      <c r="D1388" s="143" t="str">
        <f t="shared" si="21"/>
        <v>effect add_modifier={modifier= fauna_disengagement_modifier days=-1}</v>
      </c>
      <c r="E1388" s="144" t="s">
        <v>14315</v>
      </c>
      <c r="F1388" s="144" t="s">
        <v>14316</v>
      </c>
    </row>
    <row r="1389" ht="20" customHeight="1" spans="1:6">
      <c r="A1389" s="140"/>
      <c r="B1389" s="141">
        <v>62</v>
      </c>
      <c r="C1389" s="142" t="s">
        <v>14317</v>
      </c>
      <c r="D1389" s="143" t="str">
        <f t="shared" si="21"/>
        <v>effect add_modifier={modifier= space_critter_rarity_common days=-1}</v>
      </c>
      <c r="E1389" s="161"/>
      <c r="F1389" s="144" t="s">
        <v>14318</v>
      </c>
    </row>
    <row r="1390" ht="20" customHeight="1" spans="1:6">
      <c r="A1390" s="140"/>
      <c r="B1390" s="141">
        <v>63</v>
      </c>
      <c r="C1390" s="142" t="s">
        <v>14319</v>
      </c>
      <c r="D1390" s="143" t="str">
        <f t="shared" si="21"/>
        <v>effect add_modifier={modifier= space_critter_rarity_rare days=-1}</v>
      </c>
      <c r="E1390" s="144" t="s">
        <v>14320</v>
      </c>
      <c r="F1390" s="144" t="s">
        <v>14321</v>
      </c>
    </row>
    <row r="1391" ht="20" customHeight="1" spans="1:6">
      <c r="A1391" s="140"/>
      <c r="B1391" s="141">
        <v>64</v>
      </c>
      <c r="C1391" s="142" t="s">
        <v>14322</v>
      </c>
      <c r="D1391" s="143" t="str">
        <f t="shared" si="21"/>
        <v>effect add_modifier={modifier= space_critter_rarity_epic days=-1}</v>
      </c>
      <c r="E1391" s="144" t="s">
        <v>14323</v>
      </c>
      <c r="F1391" s="144" t="s">
        <v>14324</v>
      </c>
    </row>
    <row r="1392" ht="20" customHeight="1" spans="1:6">
      <c r="A1392" s="140"/>
      <c r="B1392" s="141">
        <v>65</v>
      </c>
      <c r="C1392" s="142" t="s">
        <v>14325</v>
      </c>
      <c r="D1392" s="143" t="str">
        <f t="shared" si="21"/>
        <v>effect add_modifier={modifier= space_critter_rarity_exceptional days=-1}</v>
      </c>
      <c r="E1392" s="144" t="s">
        <v>14326</v>
      </c>
      <c r="F1392" s="144" t="s">
        <v>14327</v>
      </c>
    </row>
    <row r="1393" ht="20" customHeight="1" spans="1:6">
      <c r="A1393" s="140"/>
      <c r="B1393" s="141">
        <v>66</v>
      </c>
      <c r="C1393" s="142" t="s">
        <v>14328</v>
      </c>
      <c r="D1393" s="143" t="str">
        <f t="shared" si="21"/>
        <v>effect add_modifier={modifier= berserker_glands_modifier days=-1}</v>
      </c>
      <c r="E1393" s="144" t="s">
        <v>14329</v>
      </c>
      <c r="F1393" s="144" t="s">
        <v>14330</v>
      </c>
    </row>
    <row r="1394" ht="20" customHeight="1" spans="1:6">
      <c r="A1394" s="145" t="s">
        <v>14331</v>
      </c>
      <c r="B1394" s="146">
        <v>1</v>
      </c>
      <c r="C1394" s="147" t="s">
        <v>14332</v>
      </c>
      <c r="D1394" s="148" t="str">
        <f t="shared" si="21"/>
        <v>effect add_modifier={modifier= recent_refugee days=-1}</v>
      </c>
      <c r="E1394" s="149" t="s">
        <v>1784</v>
      </c>
      <c r="F1394" s="149" t="s">
        <v>14333</v>
      </c>
    </row>
    <row r="1395" ht="20" customHeight="1" spans="1:6">
      <c r="A1395" s="150"/>
      <c r="B1395" s="146">
        <v>2</v>
      </c>
      <c r="C1395" s="147" t="s">
        <v>14334</v>
      </c>
      <c r="D1395" s="148" t="str">
        <f t="shared" si="21"/>
        <v>effect add_modifier={modifier= infiltration_happiness days=-1}</v>
      </c>
      <c r="E1395" s="149" t="s">
        <v>14335</v>
      </c>
      <c r="F1395" s="149" t="s">
        <v>14336</v>
      </c>
    </row>
    <row r="1396" ht="20" customHeight="1" spans="1:6">
      <c r="A1396" s="150"/>
      <c r="B1396" s="146">
        <v>3</v>
      </c>
      <c r="C1396" s="147" t="s">
        <v>14337</v>
      </c>
      <c r="D1396" s="148" t="str">
        <f t="shared" si="21"/>
        <v>effect add_modifier={modifier= planet_forced_growth days=-1}</v>
      </c>
      <c r="E1396" s="149" t="s">
        <v>1457</v>
      </c>
      <c r="F1396" s="149" t="s">
        <v>14338</v>
      </c>
    </row>
    <row r="1397" ht="20" customHeight="1" spans="1:6">
      <c r="A1397" s="150"/>
      <c r="B1397" s="146">
        <v>4</v>
      </c>
      <c r="C1397" s="147" t="s">
        <v>14339</v>
      </c>
      <c r="D1397" s="148" t="str">
        <f t="shared" si="21"/>
        <v>effect add_modifier={modifier= planet_forced_assembly days=-1}</v>
      </c>
      <c r="E1397" s="162"/>
      <c r="F1397" s="149" t="s">
        <v>14340</v>
      </c>
    </row>
    <row r="1398" ht="20" customHeight="1" spans="1:6">
      <c r="A1398" s="150"/>
      <c r="B1398" s="146">
        <v>5</v>
      </c>
      <c r="C1398" s="147" t="s">
        <v>14341</v>
      </c>
      <c r="D1398" s="148" t="str">
        <f t="shared" si="21"/>
        <v>effect add_modifier={modifier= planet_forced_decline days=-1}</v>
      </c>
      <c r="E1398" s="162"/>
      <c r="F1398" s="149" t="s">
        <v>14342</v>
      </c>
    </row>
    <row r="1399" ht="20" customHeight="1" spans="1:6">
      <c r="A1399" s="150"/>
      <c r="B1399" s="146">
        <v>6</v>
      </c>
      <c r="C1399" s="147" t="s">
        <v>14343</v>
      </c>
      <c r="D1399" s="148" t="str">
        <f t="shared" si="21"/>
        <v>effect add_modifier={modifier= pop_saved_from_slavery days=-1}</v>
      </c>
      <c r="E1399" s="149" t="s">
        <v>1784</v>
      </c>
      <c r="F1399" s="149" t="s">
        <v>14344</v>
      </c>
    </row>
    <row r="1400" ht="20" customHeight="1" spans="1:6">
      <c r="A1400" s="150"/>
      <c r="B1400" s="146">
        <v>7</v>
      </c>
      <c r="C1400" s="147" t="s">
        <v>14345</v>
      </c>
      <c r="D1400" s="148" t="str">
        <f t="shared" si="21"/>
        <v>effect add_modifier={modifier= pop_saved_from_purge days=-1}</v>
      </c>
      <c r="E1400" s="149" t="s">
        <v>14335</v>
      </c>
      <c r="F1400" s="149" t="s">
        <v>14346</v>
      </c>
    </row>
    <row r="1401" ht="20" customHeight="1" spans="1:6">
      <c r="A1401" s="150"/>
      <c r="B1401" s="146">
        <v>8</v>
      </c>
      <c r="C1401" s="147" t="s">
        <v>14347</v>
      </c>
      <c r="D1401" s="148" t="str">
        <f t="shared" si="21"/>
        <v>effect add_modifier={modifier= pop_recently_conquered days=-1}</v>
      </c>
      <c r="E1401" s="149" t="s">
        <v>14348</v>
      </c>
      <c r="F1401" s="149" t="s">
        <v>14349</v>
      </c>
    </row>
    <row r="1402" ht="20" customHeight="1" spans="1:6">
      <c r="A1402" s="150"/>
      <c r="B1402" s="146">
        <v>9</v>
      </c>
      <c r="C1402" s="147" t="s">
        <v>14350</v>
      </c>
      <c r="D1402" s="148" t="str">
        <f t="shared" si="21"/>
        <v>effect add_modifier={modifier= pop_angry_subterranean days=-1}</v>
      </c>
      <c r="E1402" s="149" t="s">
        <v>10814</v>
      </c>
      <c r="F1402" s="149" t="s">
        <v>14351</v>
      </c>
    </row>
    <row r="1403" ht="20" customHeight="1" spans="1:6">
      <c r="A1403" s="150"/>
      <c r="B1403" s="146">
        <v>10</v>
      </c>
      <c r="C1403" s="147" t="s">
        <v>14352</v>
      </c>
      <c r="D1403" s="148" t="str">
        <f t="shared" si="21"/>
        <v>effect add_modifier={modifier= pop_troubled_succession days=-1}</v>
      </c>
      <c r="E1403" s="149" t="s">
        <v>10817</v>
      </c>
      <c r="F1403" s="149" t="s">
        <v>14353</v>
      </c>
    </row>
    <row r="1404" ht="20" customHeight="1" spans="1:6">
      <c r="A1404" s="150"/>
      <c r="B1404" s="146">
        <v>11</v>
      </c>
      <c r="C1404" s="147" t="s">
        <v>14354</v>
      </c>
      <c r="D1404" s="148" t="str">
        <f t="shared" si="21"/>
        <v>effect add_modifier={modifier= pop_drought days=-1}</v>
      </c>
      <c r="E1404" s="149" t="s">
        <v>10814</v>
      </c>
      <c r="F1404" s="149" t="s">
        <v>14355</v>
      </c>
    </row>
    <row r="1405" ht="20" customHeight="1" spans="1:6">
      <c r="A1405" s="150"/>
      <c r="B1405" s="146">
        <v>12</v>
      </c>
      <c r="C1405" s="147" t="s">
        <v>14356</v>
      </c>
      <c r="D1405" s="148" t="str">
        <f t="shared" si="21"/>
        <v>effect add_modifier={modifier= pop_did_not_kill_stalker days=-1}</v>
      </c>
      <c r="E1405" s="149" t="s">
        <v>10814</v>
      </c>
      <c r="F1405" s="149" t="s">
        <v>14357</v>
      </c>
    </row>
    <row r="1406" ht="20" customHeight="1" spans="1:6">
      <c r="A1406" s="150"/>
      <c r="B1406" s="146">
        <v>13</v>
      </c>
      <c r="C1406" s="147" t="s">
        <v>13454</v>
      </c>
      <c r="D1406" s="148" t="str">
        <f t="shared" si="21"/>
        <v>effect add_modifier={modifier= pop_synth_paranoia days=-1}</v>
      </c>
      <c r="E1406" s="149" t="s">
        <v>10814</v>
      </c>
      <c r="F1406" s="149" t="s">
        <v>14358</v>
      </c>
    </row>
    <row r="1407" ht="20" customHeight="1" spans="1:6">
      <c r="A1407" s="150"/>
      <c r="B1407" s="146">
        <v>14</v>
      </c>
      <c r="C1407" s="147" t="s">
        <v>14359</v>
      </c>
      <c r="D1407" s="148" t="str">
        <f t="shared" si="21"/>
        <v>effect add_modifier={modifier= pop_liberation_fever days=-1}</v>
      </c>
      <c r="E1407" s="149" t="s">
        <v>12402</v>
      </c>
      <c r="F1407" s="149" t="s">
        <v>14360</v>
      </c>
    </row>
    <row r="1408" ht="20" customHeight="1" spans="1:6">
      <c r="A1408" s="150"/>
      <c r="B1408" s="146">
        <v>15</v>
      </c>
      <c r="C1408" s="147" t="s">
        <v>14361</v>
      </c>
      <c r="D1408" s="148" t="str">
        <f t="shared" si="21"/>
        <v>effect add_modifier={modifier= lost_owned_pop_lesser days=-1}</v>
      </c>
      <c r="E1408" s="149" t="s">
        <v>1734</v>
      </c>
      <c r="F1408" s="149" t="s">
        <v>14362</v>
      </c>
    </row>
    <row r="1409" ht="20" customHeight="1" spans="1:6">
      <c r="A1409" s="150"/>
      <c r="B1409" s="146">
        <v>16</v>
      </c>
      <c r="C1409" s="147" t="s">
        <v>14361</v>
      </c>
      <c r="D1409" s="148" t="str">
        <f t="shared" si="21"/>
        <v>effect add_modifier={modifier= lost_owned_pop days=-1}</v>
      </c>
      <c r="E1409" s="149" t="s">
        <v>10814</v>
      </c>
      <c r="F1409" s="149" t="s">
        <v>14363</v>
      </c>
    </row>
    <row r="1410" ht="20" customHeight="1" spans="1:6">
      <c r="A1410" s="150"/>
      <c r="B1410" s="146">
        <v>17</v>
      </c>
      <c r="C1410" s="147" t="s">
        <v>14364</v>
      </c>
      <c r="D1410" s="148" t="str">
        <f t="shared" si="21"/>
        <v>effect add_modifier={modifier= opinion_respected days=-1}</v>
      </c>
      <c r="E1410" s="149" t="s">
        <v>10777</v>
      </c>
      <c r="F1410" s="149" t="s">
        <v>14365</v>
      </c>
    </row>
    <row r="1411" ht="20" customHeight="1" spans="1:6">
      <c r="A1411" s="150"/>
      <c r="B1411" s="146">
        <v>18</v>
      </c>
      <c r="C1411" s="147" t="s">
        <v>14366</v>
      </c>
      <c r="D1411" s="148" t="str">
        <f t="shared" si="21"/>
        <v>effect add_modifier={modifier= opinion_disrespected days=-1}</v>
      </c>
      <c r="E1411" s="149" t="s">
        <v>10814</v>
      </c>
      <c r="F1411" s="149" t="s">
        <v>14367</v>
      </c>
    </row>
    <row r="1412" ht="20" customHeight="1" spans="1:6">
      <c r="A1412" s="150"/>
      <c r="B1412" s="146">
        <v>19</v>
      </c>
      <c r="C1412" s="147" t="s">
        <v>14368</v>
      </c>
      <c r="D1412" s="148" t="str">
        <f t="shared" si="21"/>
        <v>effect add_modifier={modifier= pop_angered days=-1}</v>
      </c>
      <c r="E1412" s="149" t="s">
        <v>14369</v>
      </c>
      <c r="F1412" s="149" t="s">
        <v>14370</v>
      </c>
    </row>
    <row r="1413" ht="20" customHeight="1" spans="1:6">
      <c r="A1413" s="150"/>
      <c r="B1413" s="146">
        <v>20</v>
      </c>
      <c r="C1413" s="147" t="s">
        <v>14371</v>
      </c>
      <c r="D1413" s="148" t="str">
        <f t="shared" si="21"/>
        <v>effect add_modifier={modifier= pop_pleased days=-1}</v>
      </c>
      <c r="E1413" s="149" t="s">
        <v>14372</v>
      </c>
      <c r="F1413" s="149" t="s">
        <v>14373</v>
      </c>
    </row>
    <row r="1414" ht="20" customHeight="1" spans="1:6">
      <c r="A1414" s="150"/>
      <c r="B1414" s="146">
        <v>21</v>
      </c>
      <c r="C1414" s="147" t="s">
        <v>14374</v>
      </c>
      <c r="D1414" s="148" t="str">
        <f t="shared" si="21"/>
        <v>effect add_modifier={modifier= alien_infection days=-1}</v>
      </c>
      <c r="E1414" s="149" t="s">
        <v>14375</v>
      </c>
      <c r="F1414" s="149" t="s">
        <v>14376</v>
      </c>
    </row>
    <row r="1415" ht="20" customHeight="1" spans="1:6">
      <c r="A1415" s="150"/>
      <c r="B1415" s="146">
        <v>22</v>
      </c>
      <c r="C1415" s="147" t="s">
        <v>14377</v>
      </c>
      <c r="D1415" s="148" t="str">
        <f t="shared" si="21"/>
        <v>effect add_modifier={modifier= alien_music days=-1}</v>
      </c>
      <c r="E1415" s="149" t="s">
        <v>12402</v>
      </c>
      <c r="F1415" s="149" t="s">
        <v>14378</v>
      </c>
    </row>
    <row r="1416" ht="40" customHeight="1" spans="1:6">
      <c r="A1416" s="150"/>
      <c r="B1416" s="146">
        <v>23</v>
      </c>
      <c r="C1416" s="147" t="s">
        <v>14379</v>
      </c>
      <c r="D1416" s="148" t="str">
        <f t="shared" si="21"/>
        <v>effect add_modifier={modifier= withdrawal_symptoms days=-1}</v>
      </c>
      <c r="E1416" s="149" t="s">
        <v>14380</v>
      </c>
      <c r="F1416" s="149" t="s">
        <v>14381</v>
      </c>
    </row>
    <row r="1417" ht="20" customHeight="1" spans="1:6">
      <c r="A1417" s="150"/>
      <c r="B1417" s="146">
        <v>24</v>
      </c>
      <c r="C1417" s="147" t="s">
        <v>14382</v>
      </c>
      <c r="D1417" s="148" t="str">
        <f t="shared" si="21"/>
        <v>effect add_modifier={modifier= erratic_behavior days=-1}</v>
      </c>
      <c r="E1417" s="149" t="s">
        <v>14383</v>
      </c>
      <c r="F1417" s="149" t="s">
        <v>14384</v>
      </c>
    </row>
    <row r="1418" ht="20" customHeight="1" spans="1:6">
      <c r="A1418" s="150"/>
      <c r="B1418" s="146">
        <v>25</v>
      </c>
      <c r="C1418" s="147" t="s">
        <v>14385</v>
      </c>
      <c r="D1418" s="148" t="str">
        <f t="shared" ref="D1418:D1481" si="22">_xlfn.CONCAT($C$3," ",F1418," ","days=",$E$3,"}")</f>
        <v>effect add_modifier={modifier= conviction days=-1}</v>
      </c>
      <c r="E1418" s="149" t="s">
        <v>14386</v>
      </c>
      <c r="F1418" s="149" t="s">
        <v>14387</v>
      </c>
    </row>
    <row r="1419" ht="20" customHeight="1" spans="1:6">
      <c r="A1419" s="150"/>
      <c r="B1419" s="146">
        <v>26</v>
      </c>
      <c r="C1419" s="147" t="s">
        <v>14388</v>
      </c>
      <c r="D1419" s="148" t="str">
        <f t="shared" si="22"/>
        <v>effect add_modifier={modifier= enigmatic_cache_in_orbit_phobe days=-1}</v>
      </c>
      <c r="E1419" s="149" t="s">
        <v>1734</v>
      </c>
      <c r="F1419" s="149" t="s">
        <v>14389</v>
      </c>
    </row>
    <row r="1420" ht="20" customHeight="1" spans="1:6">
      <c r="A1420" s="150"/>
      <c r="B1420" s="146">
        <v>27</v>
      </c>
      <c r="C1420" s="147" t="s">
        <v>14390</v>
      </c>
      <c r="D1420" s="148" t="str">
        <f t="shared" si="22"/>
        <v>effect add_modifier={modifier= enigmatic_fatigue days=-1}</v>
      </c>
      <c r="E1420" s="149" t="s">
        <v>14391</v>
      </c>
      <c r="F1420" s="149" t="s">
        <v>14392</v>
      </c>
    </row>
    <row r="1421" ht="20" customHeight="1" spans="1:6">
      <c r="A1421" s="150"/>
      <c r="B1421" s="146">
        <v>28</v>
      </c>
      <c r="C1421" s="147" t="s">
        <v>14393</v>
      </c>
      <c r="D1421" s="148" t="str">
        <f t="shared" si="22"/>
        <v>effect add_modifier={modifier= enigmatic_sadness days=-1}</v>
      </c>
      <c r="E1421" s="149" t="s">
        <v>1734</v>
      </c>
      <c r="F1421" s="149" t="s">
        <v>14394</v>
      </c>
    </row>
    <row r="1422" ht="20" customHeight="1" spans="1:6">
      <c r="A1422" s="150"/>
      <c r="B1422" s="146">
        <v>29</v>
      </c>
      <c r="C1422" s="147" t="s">
        <v>14395</v>
      </c>
      <c r="D1422" s="148" t="str">
        <f t="shared" si="22"/>
        <v>effect add_modifier={modifier= enigmatic_madness days=-1}</v>
      </c>
      <c r="E1422" s="149" t="s">
        <v>10814</v>
      </c>
      <c r="F1422" s="149" t="s">
        <v>14396</v>
      </c>
    </row>
    <row r="1423" ht="20" customHeight="1" spans="1:6">
      <c r="A1423" s="150"/>
      <c r="B1423" s="146">
        <v>30</v>
      </c>
      <c r="C1423" s="147" t="s">
        <v>14397</v>
      </c>
      <c r="D1423" s="148" t="str">
        <f t="shared" si="22"/>
        <v>effect add_modifier={modifier= enigmatic_slumber days=-1}</v>
      </c>
      <c r="E1423" s="149" t="s">
        <v>14398</v>
      </c>
      <c r="F1423" s="149" t="s">
        <v>14399</v>
      </c>
    </row>
    <row r="1424" ht="20" customHeight="1" spans="1:6">
      <c r="A1424" s="105" t="s">
        <v>14400</v>
      </c>
      <c r="B1424" s="106">
        <v>1</v>
      </c>
      <c r="C1424" s="107" t="s">
        <v>14401</v>
      </c>
      <c r="D1424" s="108" t="str">
        <f t="shared" si="22"/>
        <v>effect add_modifier={modifier= empire_base days=-1}</v>
      </c>
      <c r="E1424" s="109" t="s">
        <v>14402</v>
      </c>
      <c r="F1424" s="109" t="s">
        <v>14403</v>
      </c>
    </row>
    <row r="1425" ht="20" customHeight="1" spans="1:6">
      <c r="A1425" s="110"/>
      <c r="B1425" s="106">
        <v>2</v>
      </c>
      <c r="C1425" s="107" t="s">
        <v>14404</v>
      </c>
      <c r="D1425" s="108" t="str">
        <f t="shared" si="22"/>
        <v>effect add_modifier={modifier= player_empire days=-1}</v>
      </c>
      <c r="E1425" s="111"/>
      <c r="F1425" s="109" t="s">
        <v>14405</v>
      </c>
    </row>
    <row r="1426" ht="20" customHeight="1" spans="1:6">
      <c r="A1426" s="110"/>
      <c r="B1426" s="106">
        <v>3</v>
      </c>
      <c r="C1426" s="107" t="s">
        <v>14406</v>
      </c>
      <c r="D1426" s="108" t="str">
        <f t="shared" si="22"/>
        <v>effect add_modifier={modifier= playable_ai_empire days=-1}</v>
      </c>
      <c r="E1426" s="109" t="s">
        <v>14407</v>
      </c>
      <c r="F1426" s="109" t="s">
        <v>14408</v>
      </c>
    </row>
    <row r="1427" ht="20" customHeight="1" spans="1:6">
      <c r="A1427" s="110"/>
      <c r="B1427" s="106">
        <v>4</v>
      </c>
      <c r="C1427" s="107" t="s">
        <v>14406</v>
      </c>
      <c r="D1427" s="108" t="str">
        <f t="shared" si="22"/>
        <v>effect add_modifier={modifier= non_playable_ai_empire days=-1}</v>
      </c>
      <c r="E1427" s="111"/>
      <c r="F1427" s="109" t="s">
        <v>14409</v>
      </c>
    </row>
    <row r="1428" ht="20" customHeight="1" spans="1:6">
      <c r="A1428" s="110"/>
      <c r="B1428" s="106">
        <v>5</v>
      </c>
      <c r="C1428" s="107" t="s">
        <v>14410</v>
      </c>
      <c r="D1428" s="108" t="str">
        <f t="shared" si="22"/>
        <v>effect add_modifier={modifier= empire_size_over_cap days=-1}</v>
      </c>
      <c r="E1428" s="111"/>
      <c r="F1428" s="109" t="s">
        <v>14411</v>
      </c>
    </row>
    <row r="1429" ht="20" customHeight="1" spans="1:6">
      <c r="A1429" s="110"/>
      <c r="B1429" s="106">
        <v>6</v>
      </c>
      <c r="C1429" s="107" t="s">
        <v>14412</v>
      </c>
      <c r="D1429" s="108" t="str">
        <f t="shared" si="22"/>
        <v>effect add_modifier={modifier= empire_size days=-1}</v>
      </c>
      <c r="E1429" s="111"/>
      <c r="F1429" s="109" t="s">
        <v>14413</v>
      </c>
    </row>
    <row r="1430" ht="20" customHeight="1" spans="1:6">
      <c r="A1430" s="110"/>
      <c r="B1430" s="106">
        <v>7</v>
      </c>
      <c r="C1430" s="107" t="s">
        <v>14414</v>
      </c>
      <c r="D1430" s="108" t="str">
        <f t="shared" si="22"/>
        <v>effect add_modifier={modifier= navy_size days=-1}</v>
      </c>
      <c r="E1430" s="111"/>
      <c r="F1430" s="109" t="s">
        <v>14415</v>
      </c>
    </row>
    <row r="1431" ht="20" customHeight="1" spans="1:6">
      <c r="A1431" s="110"/>
      <c r="B1431" s="106">
        <v>8</v>
      </c>
      <c r="C1431" s="107" t="s">
        <v>14416</v>
      </c>
      <c r="D1431" s="108" t="str">
        <f t="shared" si="22"/>
        <v>effect add_modifier={modifier= navy_coverage_shortage days=-1}</v>
      </c>
      <c r="E1431" s="109" t="s">
        <v>14417</v>
      </c>
      <c r="F1431" s="109" t="s">
        <v>14418</v>
      </c>
    </row>
    <row r="1432" ht="20" customHeight="1" spans="1:6">
      <c r="A1432" s="110"/>
      <c r="B1432" s="106">
        <v>9</v>
      </c>
      <c r="C1432" s="107" t="s">
        <v>14401</v>
      </c>
      <c r="D1432" s="108" t="str">
        <f t="shared" si="22"/>
        <v>effect add_modifier={modifier= fallen_empire_base days=-1}</v>
      </c>
      <c r="E1432" s="109" t="s">
        <v>14419</v>
      </c>
      <c r="F1432" s="109" t="s">
        <v>14420</v>
      </c>
    </row>
    <row r="1433" ht="20" customHeight="1" spans="1:6">
      <c r="A1433" s="110"/>
      <c r="B1433" s="106">
        <v>10</v>
      </c>
      <c r="C1433" s="107" t="s">
        <v>7413</v>
      </c>
      <c r="D1433" s="108" t="str">
        <f t="shared" si="22"/>
        <v>effect add_modifier={modifier= crisis_empire_base days=-1}</v>
      </c>
      <c r="E1433" s="109" t="s">
        <v>14421</v>
      </c>
      <c r="F1433" s="109" t="s">
        <v>14422</v>
      </c>
    </row>
    <row r="1434" ht="20" customHeight="1" spans="1:6">
      <c r="A1434" s="110"/>
      <c r="B1434" s="106">
        <v>11</v>
      </c>
      <c r="C1434" s="107" t="s">
        <v>14423</v>
      </c>
      <c r="D1434" s="108" t="str">
        <f t="shared" si="22"/>
        <v>effect add_modifier={modifier= in_federation days=-1}</v>
      </c>
      <c r="E1434" s="111"/>
      <c r="F1434" s="109" t="s">
        <v>14424</v>
      </c>
    </row>
    <row r="1435" ht="20" customHeight="1" spans="1:6">
      <c r="A1435" s="110"/>
      <c r="B1435" s="106">
        <v>12</v>
      </c>
      <c r="C1435" s="107" t="s">
        <v>14425</v>
      </c>
      <c r="D1435" s="108" t="str">
        <f t="shared" si="22"/>
        <v>effect add_modifier={modifier= defensive_war days=-1}</v>
      </c>
      <c r="E1435" s="111"/>
      <c r="F1435" s="109" t="s">
        <v>14426</v>
      </c>
    </row>
    <row r="1436" ht="20" customHeight="1" spans="1:6">
      <c r="A1436" s="110"/>
      <c r="B1436" s="106">
        <v>13</v>
      </c>
      <c r="C1436" s="107" t="s">
        <v>14427</v>
      </c>
      <c r="D1436" s="108" t="str">
        <f t="shared" si="22"/>
        <v>effect add_modifier={modifier= high_war_exhaustion days=-1}</v>
      </c>
      <c r="E1436" s="111"/>
      <c r="F1436" s="109" t="s">
        <v>14428</v>
      </c>
    </row>
    <row r="1437" ht="40" customHeight="1" spans="1:6">
      <c r="A1437" s="110"/>
      <c r="B1437" s="106">
        <v>14</v>
      </c>
      <c r="C1437" s="107" t="s">
        <v>14429</v>
      </c>
      <c r="D1437" s="108" t="str">
        <f t="shared" si="22"/>
        <v>effect add_modifier={modifier= difficulty_grand_admiral days=-1}</v>
      </c>
      <c r="E1437" s="109" t="s">
        <v>14430</v>
      </c>
      <c r="F1437" s="109" t="s">
        <v>14431</v>
      </c>
    </row>
    <row r="1438" ht="40" customHeight="1" spans="1:6">
      <c r="A1438" s="110"/>
      <c r="B1438" s="106">
        <v>15</v>
      </c>
      <c r="C1438" s="107" t="s">
        <v>14429</v>
      </c>
      <c r="D1438" s="108" t="str">
        <f t="shared" si="22"/>
        <v>effect add_modifier={modifier= difficulty_admiral days=-1}</v>
      </c>
      <c r="E1438" s="109" t="s">
        <v>14432</v>
      </c>
      <c r="F1438" s="109" t="s">
        <v>14433</v>
      </c>
    </row>
    <row r="1439" ht="40" customHeight="1" spans="1:6">
      <c r="A1439" s="110"/>
      <c r="B1439" s="106">
        <v>16</v>
      </c>
      <c r="C1439" s="107" t="s">
        <v>14429</v>
      </c>
      <c r="D1439" s="108" t="str">
        <f t="shared" si="22"/>
        <v>effect add_modifier={modifier= difficulty_commodore days=-1}</v>
      </c>
      <c r="E1439" s="109" t="s">
        <v>14434</v>
      </c>
      <c r="F1439" s="109" t="s">
        <v>14435</v>
      </c>
    </row>
    <row r="1440" ht="40" customHeight="1" spans="1:6">
      <c r="A1440" s="110"/>
      <c r="B1440" s="106">
        <v>17</v>
      </c>
      <c r="C1440" s="107" t="s">
        <v>14429</v>
      </c>
      <c r="D1440" s="108" t="str">
        <f t="shared" si="22"/>
        <v>effect add_modifier={modifier= difficulty_captain days=-1}</v>
      </c>
      <c r="E1440" s="109" t="s">
        <v>14436</v>
      </c>
      <c r="F1440" s="109" t="s">
        <v>14437</v>
      </c>
    </row>
    <row r="1441" ht="20" customHeight="1" spans="1:6">
      <c r="A1441" s="110"/>
      <c r="B1441" s="106">
        <v>18</v>
      </c>
      <c r="C1441" s="107" t="s">
        <v>14429</v>
      </c>
      <c r="D1441" s="108" t="str">
        <f t="shared" si="22"/>
        <v>effect add_modifier={modifier= difficulty_ensign days=-1}</v>
      </c>
      <c r="E1441" s="111"/>
      <c r="F1441" s="109" t="s">
        <v>14438</v>
      </c>
    </row>
    <row r="1442" ht="20" customHeight="1" spans="1:6">
      <c r="A1442" s="110"/>
      <c r="B1442" s="106">
        <v>19</v>
      </c>
      <c r="C1442" s="107" t="s">
        <v>14429</v>
      </c>
      <c r="D1442" s="108" t="str">
        <f t="shared" si="22"/>
        <v>effect add_modifier={modifier= difficulty_cadet_player days=-1}</v>
      </c>
      <c r="E1442" s="109" t="s">
        <v>14439</v>
      </c>
      <c r="F1442" s="109" t="s">
        <v>14440</v>
      </c>
    </row>
    <row r="1443" ht="20" customHeight="1" spans="1:6">
      <c r="A1443" s="110"/>
      <c r="B1443" s="106">
        <v>20</v>
      </c>
      <c r="C1443" s="107" t="s">
        <v>14429</v>
      </c>
      <c r="D1443" s="108" t="str">
        <f t="shared" si="22"/>
        <v>effect add_modifier={modifier= difficulty_civilian_player days=-1}</v>
      </c>
      <c r="E1443" s="109" t="s">
        <v>14441</v>
      </c>
      <c r="F1443" s="109" t="s">
        <v>14442</v>
      </c>
    </row>
    <row r="1444" ht="20" customHeight="1" spans="1:6">
      <c r="A1444" s="110"/>
      <c r="B1444" s="106">
        <v>21</v>
      </c>
      <c r="C1444" s="107" t="s">
        <v>14429</v>
      </c>
      <c r="D1444" s="108" t="str">
        <f t="shared" si="22"/>
        <v>effect add_modifier={modifier= difficulty_grand_admiral_npc days=-1}</v>
      </c>
      <c r="E1444" s="109" t="s">
        <v>14443</v>
      </c>
      <c r="F1444" s="109" t="s">
        <v>14444</v>
      </c>
    </row>
    <row r="1445" ht="20" customHeight="1" spans="1:6">
      <c r="A1445" s="110"/>
      <c r="B1445" s="106">
        <v>22</v>
      </c>
      <c r="C1445" s="107" t="s">
        <v>14429</v>
      </c>
      <c r="D1445" s="108" t="str">
        <f t="shared" si="22"/>
        <v>effect add_modifier={modifier= difficulty_admiral_npc days=-1}</v>
      </c>
      <c r="E1445" s="109" t="s">
        <v>14445</v>
      </c>
      <c r="F1445" s="109" t="s">
        <v>14446</v>
      </c>
    </row>
    <row r="1446" ht="20" customHeight="1" spans="1:6">
      <c r="A1446" s="110"/>
      <c r="B1446" s="106">
        <v>23</v>
      </c>
      <c r="C1446" s="107" t="s">
        <v>14429</v>
      </c>
      <c r="D1446" s="108" t="str">
        <f t="shared" si="22"/>
        <v>effect add_modifier={modifier= difficulty_commodore_npc days=-1}</v>
      </c>
      <c r="E1446" s="109" t="s">
        <v>14447</v>
      </c>
      <c r="F1446" s="109" t="s">
        <v>14448</v>
      </c>
    </row>
    <row r="1447" ht="20" customHeight="1" spans="1:6">
      <c r="A1447" s="110"/>
      <c r="B1447" s="106">
        <v>24</v>
      </c>
      <c r="C1447" s="107" t="s">
        <v>14429</v>
      </c>
      <c r="D1447" s="108" t="str">
        <f t="shared" si="22"/>
        <v>effect add_modifier={modifier= difficulty_captain_npc days=-1}</v>
      </c>
      <c r="E1447" s="109" t="s">
        <v>14449</v>
      </c>
      <c r="F1447" s="109" t="s">
        <v>14450</v>
      </c>
    </row>
    <row r="1448" ht="20" customHeight="1" spans="1:6">
      <c r="A1448" s="110"/>
      <c r="B1448" s="106">
        <v>25</v>
      </c>
      <c r="C1448" s="107" t="s">
        <v>14429</v>
      </c>
      <c r="D1448" s="108" t="str">
        <f t="shared" si="22"/>
        <v>effect add_modifier={modifier= difficulty_ensign_npc days=-1}</v>
      </c>
      <c r="E1448" s="109" t="s">
        <v>14451</v>
      </c>
      <c r="F1448" s="109" t="s">
        <v>14452</v>
      </c>
    </row>
    <row r="1449" ht="20" customHeight="1" spans="1:6">
      <c r="A1449" s="110"/>
      <c r="B1449" s="106">
        <v>26</v>
      </c>
      <c r="C1449" s="107" t="s">
        <v>14401</v>
      </c>
      <c r="D1449" s="108" t="str">
        <f t="shared" si="22"/>
        <v>effect add_modifier={modifier= pop_base days=-1}</v>
      </c>
      <c r="E1449" s="111"/>
      <c r="F1449" s="109" t="s">
        <v>14453</v>
      </c>
    </row>
    <row r="1450" ht="20" customHeight="1" spans="1:6">
      <c r="A1450" s="110"/>
      <c r="B1450" s="106">
        <v>27</v>
      </c>
      <c r="C1450" s="107" t="s">
        <v>14401</v>
      </c>
      <c r="D1450" s="108" t="str">
        <f t="shared" si="22"/>
        <v>effect add_modifier={modifier= pop_base_with_happiness days=-1}</v>
      </c>
      <c r="E1450" s="111"/>
      <c r="F1450" s="109" t="s">
        <v>14454</v>
      </c>
    </row>
    <row r="1451" ht="20" customHeight="1" spans="1:6">
      <c r="A1451" s="110"/>
      <c r="B1451" s="106">
        <v>28</v>
      </c>
      <c r="C1451" s="107" t="s">
        <v>14455</v>
      </c>
      <c r="D1451" s="108" t="str">
        <f t="shared" si="22"/>
        <v>effect add_modifier={modifier= pop_habitability days=-1}</v>
      </c>
      <c r="E1451" s="109" t="s">
        <v>14456</v>
      </c>
      <c r="F1451" s="109" t="s">
        <v>14457</v>
      </c>
    </row>
    <row r="1452" ht="20" customHeight="1" spans="1:6">
      <c r="A1452" s="110"/>
      <c r="B1452" s="106">
        <v>29</v>
      </c>
      <c r="C1452" s="107" t="s">
        <v>14458</v>
      </c>
      <c r="D1452" s="108" t="str">
        <f t="shared" si="22"/>
        <v>effect add_modifier={modifier= pop_happiness_positive days=-1}</v>
      </c>
      <c r="E1452" s="109" t="s">
        <v>10724</v>
      </c>
      <c r="F1452" s="109" t="s">
        <v>14459</v>
      </c>
    </row>
    <row r="1453" ht="20" customHeight="1" spans="1:6">
      <c r="A1453" s="110"/>
      <c r="B1453" s="106">
        <v>30</v>
      </c>
      <c r="C1453" s="107" t="s">
        <v>14458</v>
      </c>
      <c r="D1453" s="108" t="str">
        <f t="shared" si="22"/>
        <v>effect add_modifier={modifier= pop_happiness_positive_slave days=-1}</v>
      </c>
      <c r="E1453" s="109" t="s">
        <v>14460</v>
      </c>
      <c r="F1453" s="109" t="s">
        <v>14461</v>
      </c>
    </row>
    <row r="1454" ht="20" customHeight="1" spans="1:6">
      <c r="A1454" s="110"/>
      <c r="B1454" s="106">
        <v>31</v>
      </c>
      <c r="C1454" s="107" t="s">
        <v>14458</v>
      </c>
      <c r="D1454" s="108" t="str">
        <f t="shared" si="22"/>
        <v>effect add_modifier={modifier= pop_happiness_negative days=-1}</v>
      </c>
      <c r="E1454" s="109" t="s">
        <v>12945</v>
      </c>
      <c r="F1454" s="109" t="s">
        <v>14462</v>
      </c>
    </row>
    <row r="1455" ht="20" customHeight="1" spans="1:6">
      <c r="A1455" s="110"/>
      <c r="B1455" s="106">
        <v>32</v>
      </c>
      <c r="C1455" s="107" t="s">
        <v>14458</v>
      </c>
      <c r="D1455" s="108" t="str">
        <f t="shared" si="22"/>
        <v>effect add_modifier={modifier= pop_happiness_negative_slave days=-1}</v>
      </c>
      <c r="E1455" s="109" t="s">
        <v>14463</v>
      </c>
      <c r="F1455" s="109" t="s">
        <v>14464</v>
      </c>
    </row>
    <row r="1456" ht="20" customHeight="1" spans="1:6">
      <c r="A1456" s="110"/>
      <c r="B1456" s="106">
        <v>33</v>
      </c>
      <c r="C1456" s="107" t="s">
        <v>14465</v>
      </c>
      <c r="D1456" s="108" t="str">
        <f t="shared" si="22"/>
        <v>effect add_modifier={modifier= branch_office_value days=-1}</v>
      </c>
      <c r="E1456" s="109" t="s">
        <v>14466</v>
      </c>
      <c r="F1456" s="109" t="s">
        <v>14467</v>
      </c>
    </row>
    <row r="1457" ht="20" customHeight="1" spans="1:6">
      <c r="A1457" s="110"/>
      <c r="B1457" s="106">
        <v>34</v>
      </c>
      <c r="C1457" s="107" t="s">
        <v>14468</v>
      </c>
      <c r="D1457" s="108" t="str">
        <f t="shared" si="22"/>
        <v>effect add_modifier={modifier= has_branch_office days=-1}</v>
      </c>
      <c r="E1457" s="111"/>
      <c r="F1457" s="109" t="s">
        <v>14469</v>
      </c>
    </row>
    <row r="1458" ht="20" customHeight="1" spans="1:6">
      <c r="A1458" s="110"/>
      <c r="B1458" s="106">
        <v>35</v>
      </c>
      <c r="C1458" s="107" t="s">
        <v>14470</v>
      </c>
      <c r="D1458" s="108" t="str">
        <f t="shared" si="22"/>
        <v>effect add_modifier={modifier= has_criminal_branch_office days=-1}</v>
      </c>
      <c r="E1458" s="109" t="s">
        <v>14471</v>
      </c>
      <c r="F1458" s="109" t="s">
        <v>14472</v>
      </c>
    </row>
    <row r="1459" ht="40" customHeight="1" spans="1:6">
      <c r="A1459" s="110"/>
      <c r="B1459" s="106">
        <v>36</v>
      </c>
      <c r="C1459" s="107" t="s">
        <v>14473</v>
      </c>
      <c r="D1459" s="108" t="str">
        <f t="shared" si="22"/>
        <v>effect add_modifier={modifier= planet_devastation days=-1}</v>
      </c>
      <c r="E1459" s="109" t="s">
        <v>14474</v>
      </c>
      <c r="F1459" s="109" t="s">
        <v>14475</v>
      </c>
    </row>
    <row r="1460" ht="40" customHeight="1" spans="1:6">
      <c r="A1460" s="110"/>
      <c r="B1460" s="106">
        <v>37</v>
      </c>
      <c r="C1460" s="107" t="s">
        <v>14476</v>
      </c>
      <c r="D1460" s="108" t="str">
        <f t="shared" si="22"/>
        <v>effect add_modifier={modifier= occupation days=-1}</v>
      </c>
      <c r="E1460" s="109" t="s">
        <v>14477</v>
      </c>
      <c r="F1460" s="109" t="s">
        <v>14478</v>
      </c>
    </row>
    <row r="1461" ht="20" customHeight="1" spans="1:6">
      <c r="A1461" s="110"/>
      <c r="B1461" s="106">
        <v>38</v>
      </c>
      <c r="C1461" s="107" t="s">
        <v>2063</v>
      </c>
      <c r="D1461" s="108" t="str">
        <f t="shared" si="22"/>
        <v>effect add_modifier={modifier= pop_uplifted days=-1}</v>
      </c>
      <c r="E1461" s="109" t="s">
        <v>1784</v>
      </c>
      <c r="F1461" s="109" t="s">
        <v>14479</v>
      </c>
    </row>
    <row r="1462" ht="20" customHeight="1" spans="1:6">
      <c r="A1462" s="110"/>
      <c r="B1462" s="106">
        <v>39</v>
      </c>
      <c r="C1462" s="107" t="s">
        <v>14480</v>
      </c>
      <c r="D1462" s="108" t="str">
        <f t="shared" si="22"/>
        <v>effect add_modifier={modifier= pop_citizenry_happiness days=-1}</v>
      </c>
      <c r="E1462" s="109" t="s">
        <v>1784</v>
      </c>
      <c r="F1462" s="109" t="s">
        <v>14481</v>
      </c>
    </row>
    <row r="1463" ht="20" customHeight="1" spans="1:6">
      <c r="A1463" s="110"/>
      <c r="B1463" s="106">
        <v>40</v>
      </c>
      <c r="C1463" s="107" t="s">
        <v>14482</v>
      </c>
      <c r="D1463" s="108" t="str">
        <f t="shared" si="22"/>
        <v>effect add_modifier={modifier= pop_planet_terraforming days=-1}</v>
      </c>
      <c r="E1463" s="109" t="s">
        <v>10814</v>
      </c>
      <c r="F1463" s="109" t="s">
        <v>14483</v>
      </c>
    </row>
    <row r="1464" ht="20" customHeight="1" spans="1:6">
      <c r="A1464" s="110"/>
      <c r="B1464" s="106">
        <v>41</v>
      </c>
      <c r="C1464" s="107" t="s">
        <v>14484</v>
      </c>
      <c r="D1464" s="108" t="str">
        <f t="shared" si="22"/>
        <v>effect add_modifier={modifier= pop_happiness_cheat days=-1}</v>
      </c>
      <c r="E1464" s="109" t="s">
        <v>14484</v>
      </c>
      <c r="F1464" s="109" t="s">
        <v>14485</v>
      </c>
    </row>
    <row r="1465" ht="20" customHeight="1" spans="1:6">
      <c r="A1465" s="110"/>
      <c r="B1465" s="106">
        <v>42</v>
      </c>
      <c r="C1465" s="107" t="s">
        <v>14401</v>
      </c>
      <c r="D1465" s="108" t="str">
        <f t="shared" si="22"/>
        <v>effect add_modifier={modifier= planet_base days=-1}</v>
      </c>
      <c r="E1465" s="111"/>
      <c r="F1465" s="109" t="s">
        <v>14486</v>
      </c>
    </row>
    <row r="1466" ht="20" customHeight="1" spans="1:6">
      <c r="A1466" s="110"/>
      <c r="B1466" s="106">
        <v>43</v>
      </c>
      <c r="C1466" s="107" t="s">
        <v>14487</v>
      </c>
      <c r="D1466" s="108" t="str">
        <f t="shared" si="22"/>
        <v>effect add_modifier={modifier= colony_base days=-1}</v>
      </c>
      <c r="E1466" s="111"/>
      <c r="F1466" s="109" t="s">
        <v>14488</v>
      </c>
    </row>
    <row r="1467" ht="20" customHeight="1" spans="1:6">
      <c r="A1467" s="110"/>
      <c r="B1467" s="106">
        <v>44</v>
      </c>
      <c r="C1467" s="107" t="s">
        <v>14489</v>
      </c>
      <c r="D1467" s="108" t="str">
        <f t="shared" si="22"/>
        <v>effect add_modifier={modifier= planet_num_pops days=-1}</v>
      </c>
      <c r="E1467" s="111"/>
      <c r="F1467" s="109" t="s">
        <v>14490</v>
      </c>
    </row>
    <row r="1468" ht="20" customHeight="1" spans="1:6">
      <c r="A1468" s="110"/>
      <c r="B1468" s="106">
        <v>45</v>
      </c>
      <c r="C1468" s="107" t="s">
        <v>14491</v>
      </c>
      <c r="D1468" s="108" t="str">
        <f t="shared" si="22"/>
        <v>effect add_modifier={modifier= old_colony days=-1}</v>
      </c>
      <c r="E1468" s="109" t="s">
        <v>14492</v>
      </c>
      <c r="F1468" s="109" t="s">
        <v>14493</v>
      </c>
    </row>
    <row r="1469" ht="20" customHeight="1" spans="1:6">
      <c r="A1469" s="110"/>
      <c r="B1469" s="106">
        <v>46</v>
      </c>
      <c r="C1469" s="107" t="s">
        <v>14491</v>
      </c>
      <c r="D1469" s="108" t="str">
        <f t="shared" si="22"/>
        <v>effect add_modifier={modifier= new_colony days=-1}</v>
      </c>
      <c r="E1469" s="109" t="s">
        <v>14494</v>
      </c>
      <c r="F1469" s="109" t="s">
        <v>14495</v>
      </c>
    </row>
    <row r="1470" ht="20" customHeight="1" spans="1:6">
      <c r="A1470" s="110"/>
      <c r="B1470" s="106">
        <v>47</v>
      </c>
      <c r="C1470" s="107" t="s">
        <v>14496</v>
      </c>
      <c r="D1470" s="108" t="str">
        <f t="shared" si="22"/>
        <v>effect add_modifier={modifier= planet_stability_no_happiness_low days=-1}</v>
      </c>
      <c r="E1470" s="109" t="s">
        <v>14497</v>
      </c>
      <c r="F1470" s="109" t="s">
        <v>14498</v>
      </c>
    </row>
    <row r="1471" ht="20" customHeight="1" spans="1:6">
      <c r="A1471" s="110"/>
      <c r="B1471" s="106">
        <v>48</v>
      </c>
      <c r="C1471" s="107" t="s">
        <v>14499</v>
      </c>
      <c r="D1471" s="108" t="str">
        <f t="shared" si="22"/>
        <v>effect add_modifier={modifier= planet_stability_no_happiness_high days=-1}</v>
      </c>
      <c r="E1471" s="109" t="s">
        <v>14500</v>
      </c>
      <c r="F1471" s="109" t="s">
        <v>14501</v>
      </c>
    </row>
    <row r="1472" ht="20" customHeight="1" spans="1:6">
      <c r="A1472" s="110"/>
      <c r="B1472" s="106">
        <v>49</v>
      </c>
      <c r="C1472" s="107" t="s">
        <v>14496</v>
      </c>
      <c r="D1472" s="108" t="str">
        <f t="shared" si="22"/>
        <v>effect add_modifier={modifier= planet_stability_low days=-1}</v>
      </c>
      <c r="E1472" s="109" t="s">
        <v>14502</v>
      </c>
      <c r="F1472" s="109" t="s">
        <v>14503</v>
      </c>
    </row>
    <row r="1473" ht="20" customHeight="1" spans="1:6">
      <c r="A1473" s="110"/>
      <c r="B1473" s="106">
        <v>50</v>
      </c>
      <c r="C1473" s="107" t="s">
        <v>14499</v>
      </c>
      <c r="D1473" s="108" t="str">
        <f t="shared" si="22"/>
        <v>effect add_modifier={modifier= planet_stability_high days=-1}</v>
      </c>
      <c r="E1473" s="109" t="s">
        <v>14504</v>
      </c>
      <c r="F1473" s="109" t="s">
        <v>14505</v>
      </c>
    </row>
    <row r="1474" ht="20" customHeight="1" spans="1:6">
      <c r="A1474" s="110"/>
      <c r="B1474" s="106">
        <v>51</v>
      </c>
      <c r="C1474" s="107" t="s">
        <v>14506</v>
      </c>
      <c r="D1474" s="108" t="str">
        <f t="shared" si="22"/>
        <v>effect add_modifier={modifier= planet_crime days=-1}</v>
      </c>
      <c r="E1474" s="111"/>
      <c r="F1474" s="109" t="s">
        <v>14507</v>
      </c>
    </row>
    <row r="1475" ht="20" customHeight="1" spans="1:6">
      <c r="A1475" s="110"/>
      <c r="B1475" s="106">
        <v>52</v>
      </c>
      <c r="C1475" s="107" t="s">
        <v>14508</v>
      </c>
      <c r="D1475" s="108" t="str">
        <f t="shared" si="22"/>
        <v>effect add_modifier={modifier= planet_crime_no_happiness days=-1}</v>
      </c>
      <c r="E1475" s="111"/>
      <c r="F1475" s="109" t="s">
        <v>14509</v>
      </c>
    </row>
    <row r="1476" ht="20" customHeight="1" spans="1:6">
      <c r="A1476" s="110"/>
      <c r="B1476" s="106">
        <v>53</v>
      </c>
      <c r="C1476" s="107" t="s">
        <v>14510</v>
      </c>
      <c r="D1476" s="108" t="str">
        <f t="shared" si="22"/>
        <v>effect add_modifier={modifier= planetary_ascension days=-1}</v>
      </c>
      <c r="E1476" s="109" t="s">
        <v>14511</v>
      </c>
      <c r="F1476" s="109" t="s">
        <v>14512</v>
      </c>
    </row>
    <row r="1477" ht="20" customHeight="1" spans="1:6">
      <c r="A1477" s="110"/>
      <c r="B1477" s="106">
        <v>54</v>
      </c>
      <c r="C1477" s="107" t="s">
        <v>14513</v>
      </c>
      <c r="D1477" s="108" t="str">
        <f t="shared" si="22"/>
        <v>effect add_modifier={modifier= planet_amenities_no_happiness_low days=-1}</v>
      </c>
      <c r="E1477" s="109" t="s">
        <v>14514</v>
      </c>
      <c r="F1477" s="109" t="s">
        <v>14515</v>
      </c>
    </row>
    <row r="1478" ht="20" customHeight="1" spans="1:6">
      <c r="A1478" s="110"/>
      <c r="B1478" s="106">
        <v>55</v>
      </c>
      <c r="C1478" s="107" t="s">
        <v>14516</v>
      </c>
      <c r="D1478" s="108" t="str">
        <f t="shared" si="22"/>
        <v>effect add_modifier={modifier= planet_amenities_no_happiness_high days=-1}</v>
      </c>
      <c r="E1478" s="109" t="s">
        <v>11558</v>
      </c>
      <c r="F1478" s="109" t="s">
        <v>14517</v>
      </c>
    </row>
    <row r="1479" ht="20" customHeight="1" spans="1:6">
      <c r="A1479" s="110"/>
      <c r="B1479" s="106">
        <v>56</v>
      </c>
      <c r="C1479" s="107" t="s">
        <v>14513</v>
      </c>
      <c r="D1479" s="108" t="str">
        <f t="shared" si="22"/>
        <v>effect add_modifier={modifier= planet_amenities_low days=-1}</v>
      </c>
      <c r="E1479" s="109" t="s">
        <v>14518</v>
      </c>
      <c r="F1479" s="109" t="s">
        <v>14519</v>
      </c>
    </row>
    <row r="1480" ht="20" customHeight="1" spans="1:6">
      <c r="A1480" s="110"/>
      <c r="B1480" s="106">
        <v>57</v>
      </c>
      <c r="C1480" s="107" t="s">
        <v>14516</v>
      </c>
      <c r="D1480" s="108" t="str">
        <f t="shared" si="22"/>
        <v>effect add_modifier={modifier= planet_amenities_high days=-1}</v>
      </c>
      <c r="E1480" s="109" t="s">
        <v>14520</v>
      </c>
      <c r="F1480" s="109" t="s">
        <v>14521</v>
      </c>
    </row>
    <row r="1481" ht="20" customHeight="1" spans="1:6">
      <c r="A1481" s="110"/>
      <c r="B1481" s="106">
        <v>58</v>
      </c>
      <c r="C1481" s="107" t="s">
        <v>14522</v>
      </c>
      <c r="D1481" s="108" t="str">
        <f t="shared" si="22"/>
        <v>effect add_modifier={modifier= planet_housing_no_happiness_low days=-1}</v>
      </c>
      <c r="E1481" s="109" t="s">
        <v>13455</v>
      </c>
      <c r="F1481" s="109" t="s">
        <v>14523</v>
      </c>
    </row>
    <row r="1482" ht="20" customHeight="1" spans="1:6">
      <c r="A1482" s="110"/>
      <c r="B1482" s="106">
        <v>59</v>
      </c>
      <c r="C1482" s="107" t="s">
        <v>14524</v>
      </c>
      <c r="D1482" s="108" t="str">
        <f t="shared" ref="D1482:D1545" si="23">_xlfn.CONCAT($C$3," ",F1482," ","days=",$E$3,"}")</f>
        <v>effect add_modifier={modifier= planet_housing_no_happiness_high days=-1}</v>
      </c>
      <c r="E1482" s="109" t="s">
        <v>14525</v>
      </c>
      <c r="F1482" s="109" t="s">
        <v>14526</v>
      </c>
    </row>
    <row r="1483" ht="20" customHeight="1" spans="1:6">
      <c r="A1483" s="110"/>
      <c r="B1483" s="106">
        <v>60</v>
      </c>
      <c r="C1483" s="107" t="s">
        <v>14522</v>
      </c>
      <c r="D1483" s="108" t="str">
        <f t="shared" si="23"/>
        <v>effect add_modifier={modifier= planet_housing_low days=-1}</v>
      </c>
      <c r="E1483" s="109" t="s">
        <v>13455</v>
      </c>
      <c r="F1483" s="109" t="s">
        <v>14527</v>
      </c>
    </row>
    <row r="1484" ht="20" customHeight="1" spans="1:6">
      <c r="A1484" s="110"/>
      <c r="B1484" s="106">
        <v>61</v>
      </c>
      <c r="C1484" s="107" t="s">
        <v>14524</v>
      </c>
      <c r="D1484" s="108" t="str">
        <f t="shared" si="23"/>
        <v>effect add_modifier={modifier= planet_housing_high days=-1}</v>
      </c>
      <c r="E1484" s="109" t="s">
        <v>14525</v>
      </c>
      <c r="F1484" s="109" t="s">
        <v>14528</v>
      </c>
    </row>
    <row r="1485" ht="20" customHeight="1" spans="1:6">
      <c r="A1485" s="110"/>
      <c r="B1485" s="106">
        <v>62</v>
      </c>
      <c r="C1485" s="107" t="s">
        <v>14522</v>
      </c>
      <c r="D1485" s="108" t="str">
        <f t="shared" si="23"/>
        <v>effect add_modifier={modifier= planet_overcrowded days=-1}</v>
      </c>
      <c r="E1485" s="109" t="s">
        <v>14529</v>
      </c>
      <c r="F1485" s="109" t="s">
        <v>14530</v>
      </c>
    </row>
    <row r="1486" ht="20" customHeight="1" spans="1:6">
      <c r="A1486" s="110"/>
      <c r="B1486" s="106">
        <v>63</v>
      </c>
      <c r="C1486" s="107" t="s">
        <v>14531</v>
      </c>
      <c r="D1486" s="108" t="str">
        <f t="shared" si="23"/>
        <v>effect add_modifier={modifier= planet_employment_no_happiness_low days=-1}</v>
      </c>
      <c r="E1486" s="109" t="s">
        <v>14532</v>
      </c>
      <c r="F1486" s="109" t="s">
        <v>14533</v>
      </c>
    </row>
    <row r="1487" ht="20" customHeight="1" spans="1:6">
      <c r="A1487" s="110"/>
      <c r="B1487" s="106">
        <v>64</v>
      </c>
      <c r="C1487" s="107" t="s">
        <v>14534</v>
      </c>
      <c r="D1487" s="108" t="str">
        <f t="shared" si="23"/>
        <v>effect add_modifier={modifier= planet_employment_no_happiness_high days=-1}</v>
      </c>
      <c r="E1487" s="109" t="s">
        <v>14535</v>
      </c>
      <c r="F1487" s="109" t="s">
        <v>14536</v>
      </c>
    </row>
    <row r="1488" ht="20" customHeight="1" spans="1:6">
      <c r="A1488" s="110"/>
      <c r="B1488" s="106">
        <v>65</v>
      </c>
      <c r="C1488" s="107" t="s">
        <v>14531</v>
      </c>
      <c r="D1488" s="108" t="str">
        <f t="shared" si="23"/>
        <v>effect add_modifier={modifier= planet_employment_low days=-1}</v>
      </c>
      <c r="E1488" s="109" t="s">
        <v>14537</v>
      </c>
      <c r="F1488" s="109" t="s">
        <v>14538</v>
      </c>
    </row>
    <row r="1489" ht="20" customHeight="1" spans="1:6">
      <c r="A1489" s="110"/>
      <c r="B1489" s="106">
        <v>66</v>
      </c>
      <c r="C1489" s="107" t="s">
        <v>14534</v>
      </c>
      <c r="D1489" s="108" t="str">
        <f t="shared" si="23"/>
        <v>effect add_modifier={modifier= planet_employment_high days=-1}</v>
      </c>
      <c r="E1489" s="109" t="s">
        <v>14539</v>
      </c>
      <c r="F1489" s="109" t="s">
        <v>14540</v>
      </c>
    </row>
    <row r="1490" ht="20" customHeight="1" spans="1:6">
      <c r="A1490" s="110"/>
      <c r="B1490" s="106">
        <v>67</v>
      </c>
      <c r="C1490" s="107" t="s">
        <v>14541</v>
      </c>
      <c r="D1490" s="108" t="str">
        <f t="shared" si="23"/>
        <v>effect add_modifier={modifier= land_appropriation days=-1}</v>
      </c>
      <c r="E1490" s="109" t="s">
        <v>14542</v>
      </c>
      <c r="F1490" s="109" t="s">
        <v>14543</v>
      </c>
    </row>
    <row r="1491" ht="20" customHeight="1" spans="1:6">
      <c r="A1491" s="110"/>
      <c r="B1491" s="106">
        <v>68</v>
      </c>
      <c r="C1491" s="107" t="s">
        <v>14544</v>
      </c>
      <c r="D1491" s="108" t="str">
        <f t="shared" si="23"/>
        <v>effect add_modifier={modifier= skill_commander_navy days=-1}</v>
      </c>
      <c r="E1491" s="109" t="s">
        <v>14545</v>
      </c>
      <c r="F1491" s="109" t="s">
        <v>14546</v>
      </c>
    </row>
    <row r="1492" ht="20" customHeight="1" spans="1:6">
      <c r="A1492" s="110"/>
      <c r="B1492" s="106">
        <v>69</v>
      </c>
      <c r="C1492" s="107" t="s">
        <v>14544</v>
      </c>
      <c r="D1492" s="108" t="str">
        <f t="shared" si="23"/>
        <v>effect add_modifier={modifier= skill_commander_army days=-1}</v>
      </c>
      <c r="E1492" s="109" t="s">
        <v>1849</v>
      </c>
      <c r="F1492" s="109" t="s">
        <v>14547</v>
      </c>
    </row>
    <row r="1493" ht="20" customHeight="1" spans="1:6">
      <c r="A1493" s="110"/>
      <c r="B1493" s="106">
        <v>70</v>
      </c>
      <c r="C1493" s="107" t="s">
        <v>14548</v>
      </c>
      <c r="D1493" s="108" t="str">
        <f t="shared" si="23"/>
        <v>effect add_modifier={modifier= skill_official days=-1}</v>
      </c>
      <c r="E1493" s="109" t="s">
        <v>14549</v>
      </c>
      <c r="F1493" s="109" t="s">
        <v>14550</v>
      </c>
    </row>
    <row r="1494" ht="20" customHeight="1" spans="1:6">
      <c r="A1494" s="110"/>
      <c r="B1494" s="106">
        <v>71</v>
      </c>
      <c r="C1494" s="107" t="s">
        <v>14544</v>
      </c>
      <c r="D1494" s="108" t="str">
        <f t="shared" si="23"/>
        <v>effect add_modifier={modifier= skill_commander days=-1}</v>
      </c>
      <c r="E1494" s="111"/>
      <c r="F1494" s="109" t="s">
        <v>14551</v>
      </c>
    </row>
    <row r="1495" ht="20" customHeight="1" spans="1:6">
      <c r="A1495" s="110"/>
      <c r="B1495" s="106">
        <v>72</v>
      </c>
      <c r="C1495" s="107" t="s">
        <v>14552</v>
      </c>
      <c r="D1495" s="108" t="str">
        <f t="shared" si="23"/>
        <v>effect add_modifier={modifier= skill_scientist days=-1}</v>
      </c>
      <c r="E1495" s="109" t="s">
        <v>14553</v>
      </c>
      <c r="F1495" s="109" t="s">
        <v>14554</v>
      </c>
    </row>
    <row r="1496" ht="20" customHeight="1" spans="1:6">
      <c r="A1496" s="110"/>
      <c r="B1496" s="106">
        <v>73</v>
      </c>
      <c r="C1496" s="107" t="s">
        <v>14555</v>
      </c>
      <c r="D1496" s="108" t="str">
        <f t="shared" si="23"/>
        <v>effect add_modifier={modifier= skill_official_planet_governor days=-1}</v>
      </c>
      <c r="E1496" s="109" t="s">
        <v>14556</v>
      </c>
      <c r="F1496" s="109" t="s">
        <v>14557</v>
      </c>
    </row>
    <row r="1497" ht="20" customHeight="1" spans="1:6">
      <c r="A1497" s="110"/>
      <c r="B1497" s="106">
        <v>74</v>
      </c>
      <c r="C1497" s="107" t="s">
        <v>14558</v>
      </c>
      <c r="D1497" s="108" t="str">
        <f t="shared" si="23"/>
        <v>effect add_modifier={modifier= skill_official_sector_governor days=-1}</v>
      </c>
      <c r="E1497" s="109" t="s">
        <v>14559</v>
      </c>
      <c r="F1497" s="109" t="s">
        <v>14560</v>
      </c>
    </row>
    <row r="1498" ht="20" customHeight="1" spans="1:6">
      <c r="A1498" s="110"/>
      <c r="B1498" s="106">
        <v>75</v>
      </c>
      <c r="C1498" s="107" t="s">
        <v>14561</v>
      </c>
      <c r="D1498" s="108" t="str">
        <f t="shared" si="23"/>
        <v>effect add_modifier={modifier= skill_official_background_planet_governor days=-1}</v>
      </c>
      <c r="E1498" s="109" t="s">
        <v>14562</v>
      </c>
      <c r="F1498" s="109" t="s">
        <v>14563</v>
      </c>
    </row>
    <row r="1499" ht="40" customHeight="1" spans="1:6">
      <c r="A1499" s="110"/>
      <c r="B1499" s="106">
        <v>76</v>
      </c>
      <c r="C1499" s="107" t="s">
        <v>14555</v>
      </c>
      <c r="D1499" s="108" t="str">
        <f t="shared" si="23"/>
        <v>effect add_modifier={modifier= skill_commander_planet_governor days=-1}</v>
      </c>
      <c r="E1499" s="109" t="s">
        <v>14564</v>
      </c>
      <c r="F1499" s="109" t="s">
        <v>14565</v>
      </c>
    </row>
    <row r="1500" ht="40" customHeight="1" spans="1:6">
      <c r="A1500" s="110"/>
      <c r="B1500" s="106">
        <v>77</v>
      </c>
      <c r="C1500" s="107" t="s">
        <v>14558</v>
      </c>
      <c r="D1500" s="108" t="str">
        <f t="shared" si="23"/>
        <v>effect add_modifier={modifier= skill_commander_sector_governor days=-1}</v>
      </c>
      <c r="E1500" s="109" t="s">
        <v>14566</v>
      </c>
      <c r="F1500" s="109" t="s">
        <v>14567</v>
      </c>
    </row>
    <row r="1501" ht="20" customHeight="1" spans="1:6">
      <c r="A1501" s="110"/>
      <c r="B1501" s="106">
        <v>78</v>
      </c>
      <c r="C1501" s="107" t="s">
        <v>14561</v>
      </c>
      <c r="D1501" s="108" t="str">
        <f t="shared" si="23"/>
        <v>effect add_modifier={modifier= skill_commander_background_planet_governor days=-1}</v>
      </c>
      <c r="E1501" s="109" t="s">
        <v>14568</v>
      </c>
      <c r="F1501" s="109" t="s">
        <v>14569</v>
      </c>
    </row>
    <row r="1502" ht="20" customHeight="1" spans="1:6">
      <c r="A1502" s="110"/>
      <c r="B1502" s="106">
        <v>79</v>
      </c>
      <c r="C1502" s="107" t="s">
        <v>14555</v>
      </c>
      <c r="D1502" s="108" t="str">
        <f t="shared" si="23"/>
        <v>effect add_modifier={modifier= skill_scientist_planet_governor days=-1}</v>
      </c>
      <c r="E1502" s="109" t="s">
        <v>14570</v>
      </c>
      <c r="F1502" s="109" t="s">
        <v>14571</v>
      </c>
    </row>
    <row r="1503" ht="20" customHeight="1" spans="1:6">
      <c r="A1503" s="110"/>
      <c r="B1503" s="106">
        <v>80</v>
      </c>
      <c r="C1503" s="107" t="s">
        <v>14558</v>
      </c>
      <c r="D1503" s="108" t="str">
        <f t="shared" si="23"/>
        <v>effect add_modifier={modifier= skill_scientist_sector_governor days=-1}</v>
      </c>
      <c r="E1503" s="109" t="s">
        <v>14572</v>
      </c>
      <c r="F1503" s="109" t="s">
        <v>14573</v>
      </c>
    </row>
    <row r="1504" ht="20" customHeight="1" spans="1:6">
      <c r="A1504" s="110"/>
      <c r="B1504" s="106">
        <v>81</v>
      </c>
      <c r="C1504" s="107" t="s">
        <v>14561</v>
      </c>
      <c r="D1504" s="108" t="str">
        <f t="shared" si="23"/>
        <v>effect add_modifier={modifier= skill_scientist_background_planet_governor days=-1}</v>
      </c>
      <c r="E1504" s="109" t="s">
        <v>14574</v>
      </c>
      <c r="F1504" s="109" t="s">
        <v>14575</v>
      </c>
    </row>
    <row r="1505" ht="20" customHeight="1" spans="1:6">
      <c r="A1505" s="110"/>
      <c r="B1505" s="106">
        <v>82</v>
      </c>
      <c r="C1505" s="107" t="s">
        <v>14576</v>
      </c>
      <c r="D1505" s="108" t="str">
        <f t="shared" si="23"/>
        <v>effect add_modifier={modifier= skill_ruler days=-1}</v>
      </c>
      <c r="E1505" s="111"/>
      <c r="F1505" s="109" t="s">
        <v>14577</v>
      </c>
    </row>
    <row r="1506" ht="20" customHeight="1" spans="1:6">
      <c r="A1506" s="110"/>
      <c r="B1506" s="106">
        <v>83</v>
      </c>
      <c r="C1506" s="107" t="s">
        <v>14578</v>
      </c>
      <c r="D1506" s="108" t="str">
        <f t="shared" si="23"/>
        <v>effect add_modifier={modifier= leader_skills_spawn days=-1}</v>
      </c>
      <c r="E1506" s="111"/>
      <c r="F1506" s="109" t="s">
        <v>14579</v>
      </c>
    </row>
    <row r="1507" ht="20" customHeight="1" spans="1:6">
      <c r="A1507" s="110"/>
      <c r="B1507" s="106">
        <v>84</v>
      </c>
      <c r="C1507" s="107" t="s">
        <v>14580</v>
      </c>
      <c r="D1507" s="108" t="str">
        <f t="shared" si="23"/>
        <v>effect add_modifier={modifier= over_starbase_capacity days=-1}</v>
      </c>
      <c r="E1507" s="109" t="s">
        <v>14581</v>
      </c>
      <c r="F1507" s="109" t="s">
        <v>14582</v>
      </c>
    </row>
    <row r="1508" ht="40" customHeight="1" spans="1:6">
      <c r="A1508" s="110"/>
      <c r="B1508" s="106">
        <v>85</v>
      </c>
      <c r="C1508" s="107" t="s">
        <v>14583</v>
      </c>
      <c r="D1508" s="108" t="str">
        <f t="shared" si="23"/>
        <v>effect add_modifier={modifier= ai_strength days=-1}</v>
      </c>
      <c r="E1508" s="109" t="s">
        <v>14584</v>
      </c>
      <c r="F1508" s="109" t="s">
        <v>14585</v>
      </c>
    </row>
    <row r="1509" ht="20" customHeight="1" spans="1:6">
      <c r="A1509" s="110"/>
      <c r="B1509" s="106">
        <v>86</v>
      </c>
      <c r="C1509" s="107" t="s">
        <v>14586</v>
      </c>
      <c r="D1509" s="108" t="str">
        <f t="shared" si="23"/>
        <v>effect add_modifier={modifier= nomad_strength days=-1}</v>
      </c>
      <c r="E1509" s="109" t="s">
        <v>14587</v>
      </c>
      <c r="F1509" s="109" t="s">
        <v>14588</v>
      </c>
    </row>
    <row r="1510" ht="20" customHeight="1" spans="1:6">
      <c r="A1510" s="110"/>
      <c r="B1510" s="106">
        <v>87</v>
      </c>
      <c r="C1510" s="107" t="s">
        <v>14589</v>
      </c>
      <c r="D1510" s="108" t="str">
        <f t="shared" si="23"/>
        <v>effect add_modifier={modifier= per_neighbor_rival days=-1}</v>
      </c>
      <c r="E1510" s="109" t="s">
        <v>14590</v>
      </c>
      <c r="F1510" s="109" t="s">
        <v>14591</v>
      </c>
    </row>
    <row r="1511" ht="20" customHeight="1" spans="1:6">
      <c r="A1511" s="110"/>
      <c r="B1511" s="106">
        <v>88</v>
      </c>
      <c r="C1511" s="107" t="s">
        <v>14592</v>
      </c>
      <c r="D1511" s="108" t="str">
        <f t="shared" si="23"/>
        <v>effect add_modifier={modifier= drone_bounty days=-1}</v>
      </c>
      <c r="E1511" s="111"/>
      <c r="F1511" s="109" t="s">
        <v>14593</v>
      </c>
    </row>
    <row r="1512" ht="20" customHeight="1" spans="1:6">
      <c r="A1512" s="110"/>
      <c r="B1512" s="106">
        <v>89</v>
      </c>
      <c r="C1512" s="107" t="s">
        <v>14594</v>
      </c>
      <c r="D1512" s="108" t="str">
        <f t="shared" si="23"/>
        <v>effect add_modifier={modifier= dreadnought_power days=-1}</v>
      </c>
      <c r="E1512" s="109" t="s">
        <v>14595</v>
      </c>
      <c r="F1512" s="109" t="s">
        <v>14596</v>
      </c>
    </row>
    <row r="1513" ht="20" customHeight="1" spans="1:6">
      <c r="A1513" s="110"/>
      <c r="B1513" s="106">
        <v>90</v>
      </c>
      <c r="C1513" s="107" t="s">
        <v>14597</v>
      </c>
      <c r="D1513" s="108" t="str">
        <f t="shared" si="23"/>
        <v>effect add_modifier={modifier= pirate_power days=-1}</v>
      </c>
      <c r="E1513" s="109" t="s">
        <v>14598</v>
      </c>
      <c r="F1513" s="109" t="s">
        <v>14599</v>
      </c>
    </row>
    <row r="1514" ht="20" customHeight="1" spans="1:6">
      <c r="A1514" s="110"/>
      <c r="B1514" s="106">
        <v>91</v>
      </c>
      <c r="C1514" s="107" t="s">
        <v>14600</v>
      </c>
      <c r="D1514" s="108" t="str">
        <f t="shared" si="23"/>
        <v>effect add_modifier={modifier= cloud_power days=-1}</v>
      </c>
      <c r="E1514" s="109" t="s">
        <v>14601</v>
      </c>
      <c r="F1514" s="109" t="s">
        <v>14602</v>
      </c>
    </row>
    <row r="1515" ht="20" customHeight="1" spans="1:6">
      <c r="A1515" s="110"/>
      <c r="B1515" s="106">
        <v>92</v>
      </c>
      <c r="C1515" s="107" t="s">
        <v>14227</v>
      </c>
      <c r="D1515" s="108" t="str">
        <f t="shared" si="23"/>
        <v>effect add_modifier={modifier= enigmatic_power days=-1}</v>
      </c>
      <c r="E1515" s="109" t="s">
        <v>14228</v>
      </c>
      <c r="F1515" s="109" t="s">
        <v>14229</v>
      </c>
    </row>
    <row r="1516" ht="20" customHeight="1" spans="1:6">
      <c r="A1516" s="110"/>
      <c r="B1516" s="106">
        <v>93</v>
      </c>
      <c r="C1516" s="107" t="s">
        <v>14603</v>
      </c>
      <c r="D1516" s="108" t="str">
        <f t="shared" si="23"/>
        <v>effect add_modifier={modifier= sanctuary_power days=-1}</v>
      </c>
      <c r="E1516" s="109" t="s">
        <v>14604</v>
      </c>
      <c r="F1516" s="109" t="s">
        <v>14605</v>
      </c>
    </row>
    <row r="1517" ht="20" customHeight="1" spans="1:6">
      <c r="A1517" s="110"/>
      <c r="B1517" s="106">
        <v>94</v>
      </c>
      <c r="C1517" s="107" t="s">
        <v>14606</v>
      </c>
      <c r="D1517" s="108" t="str">
        <f t="shared" si="23"/>
        <v>effect add_modifier={modifier= technosphere_power days=-1}</v>
      </c>
      <c r="E1517" s="109" t="s">
        <v>14607</v>
      </c>
      <c r="F1517" s="109" t="s">
        <v>14608</v>
      </c>
    </row>
    <row r="1518" ht="20" customHeight="1" spans="1:6">
      <c r="A1518" s="110"/>
      <c r="B1518" s="106">
        <v>95</v>
      </c>
      <c r="C1518" s="107" t="s">
        <v>14609</v>
      </c>
      <c r="D1518" s="108" t="str">
        <f t="shared" si="23"/>
        <v>effect add_modifier={modifier= armistice_power days=-1}</v>
      </c>
      <c r="E1518" s="109" t="s">
        <v>14604</v>
      </c>
      <c r="F1518" s="109" t="s">
        <v>14610</v>
      </c>
    </row>
    <row r="1519" ht="20" customHeight="1" spans="1:6">
      <c r="A1519" s="110"/>
      <c r="B1519" s="106">
        <v>96</v>
      </c>
      <c r="C1519" s="107" t="s">
        <v>14611</v>
      </c>
      <c r="D1519" s="108" t="str">
        <f t="shared" si="23"/>
        <v>effect add_modifier={modifier= vluur_power days=-1}</v>
      </c>
      <c r="E1519" s="109" t="s">
        <v>14612</v>
      </c>
      <c r="F1519" s="109" t="s">
        <v>14613</v>
      </c>
    </row>
    <row r="1520" ht="20" customHeight="1" spans="1:6">
      <c r="A1520" s="110"/>
      <c r="B1520" s="106">
        <v>97</v>
      </c>
      <c r="C1520" s="107" t="s">
        <v>14614</v>
      </c>
      <c r="D1520" s="108" t="str">
        <f t="shared" si="23"/>
        <v>effect add_modifier={modifier= ship_excess_power days=-1}</v>
      </c>
      <c r="E1520" s="109" t="s">
        <v>14615</v>
      </c>
      <c r="F1520" s="109" t="s">
        <v>14616</v>
      </c>
    </row>
    <row r="1521" ht="20" customHeight="1" spans="1:6">
      <c r="A1521" s="110"/>
      <c r="B1521" s="106">
        <v>98</v>
      </c>
      <c r="C1521" s="107" t="s">
        <v>14617</v>
      </c>
      <c r="D1521" s="108" t="str">
        <f t="shared" si="23"/>
        <v>effect add_modifier={modifier= ship_orbit_repair days=-1}</v>
      </c>
      <c r="E1521" s="109" t="s">
        <v>14618</v>
      </c>
      <c r="F1521" s="109" t="s">
        <v>14619</v>
      </c>
    </row>
    <row r="1522" ht="20" customHeight="1" spans="1:6">
      <c r="A1522" s="110"/>
      <c r="B1522" s="106">
        <v>99</v>
      </c>
      <c r="C1522" s="107" t="s">
        <v>14620</v>
      </c>
      <c r="D1522" s="108" t="str">
        <f t="shared" si="23"/>
        <v>effect add_modifier={modifier= ship_max_damaged_effect days=-1}</v>
      </c>
      <c r="E1522" s="109" t="s">
        <v>14621</v>
      </c>
      <c r="F1522" s="109" t="s">
        <v>14622</v>
      </c>
    </row>
    <row r="1523" ht="20" customHeight="1" spans="1:6">
      <c r="A1523" s="110"/>
      <c r="B1523" s="106">
        <v>100</v>
      </c>
      <c r="C1523" s="107" t="s">
        <v>14623</v>
      </c>
      <c r="D1523" s="108" t="str">
        <f t="shared" si="23"/>
        <v>effect add_modifier={modifier= station_self_repair days=-1}</v>
      </c>
      <c r="E1523" s="109" t="s">
        <v>14624</v>
      </c>
      <c r="F1523" s="109" t="s">
        <v>14625</v>
      </c>
    </row>
    <row r="1524" ht="20" customHeight="1" spans="1:6">
      <c r="A1524" s="110"/>
      <c r="B1524" s="106">
        <v>101</v>
      </c>
      <c r="C1524" s="107" t="s">
        <v>14626</v>
      </c>
      <c r="D1524" s="108" t="str">
        <f t="shared" si="23"/>
        <v>effect add_modifier={modifier= fleet_force_disparity_effect days=-1}</v>
      </c>
      <c r="E1524" s="109" t="s">
        <v>14627</v>
      </c>
      <c r="F1524" s="109" t="s">
        <v>14628</v>
      </c>
    </row>
    <row r="1525" ht="20" customHeight="1" spans="1:6">
      <c r="A1525" s="110"/>
      <c r="B1525" s="106">
        <v>102</v>
      </c>
      <c r="C1525" s="107" t="s">
        <v>408</v>
      </c>
      <c r="D1525" s="108" t="str">
        <f t="shared" si="23"/>
        <v>effect add_modifier={modifier= space_storm days=-1}</v>
      </c>
      <c r="E1525" s="109" t="s">
        <v>14629</v>
      </c>
      <c r="F1525" s="109" t="s">
        <v>14630</v>
      </c>
    </row>
    <row r="1526" ht="20" customHeight="1" spans="1:6">
      <c r="A1526" s="110"/>
      <c r="B1526" s="106">
        <v>103</v>
      </c>
      <c r="C1526" s="107" t="s">
        <v>14631</v>
      </c>
      <c r="D1526" s="108" t="str">
        <f t="shared" si="23"/>
        <v>effect add_modifier={modifier= vluur_storm days=-1}</v>
      </c>
      <c r="E1526" s="109" t="s">
        <v>14632</v>
      </c>
      <c r="F1526" s="109" t="s">
        <v>14633</v>
      </c>
    </row>
    <row r="1527" ht="20" customHeight="1" spans="1:6">
      <c r="A1527" s="110"/>
      <c r="B1527" s="106">
        <v>104</v>
      </c>
      <c r="C1527" s="107" t="s">
        <v>14634</v>
      </c>
      <c r="D1527" s="108" t="str">
        <f t="shared" si="23"/>
        <v>effect add_modifier={modifier= turbulent_nebula days=-1}</v>
      </c>
      <c r="E1527" s="109" t="s">
        <v>14635</v>
      </c>
      <c r="F1527" s="109" t="s">
        <v>14636</v>
      </c>
    </row>
    <row r="1528" ht="20" customHeight="1" spans="1:6">
      <c r="A1528" s="110"/>
      <c r="B1528" s="106">
        <v>105</v>
      </c>
      <c r="C1528" s="107" t="s">
        <v>14637</v>
      </c>
      <c r="D1528" s="108" t="str">
        <f t="shared" si="23"/>
        <v>effect add_modifier={modifier= reduce_gas_output days=-1}</v>
      </c>
      <c r="E1528" s="109" t="s">
        <v>14638</v>
      </c>
      <c r="F1528" s="109" t="s">
        <v>14639</v>
      </c>
    </row>
    <row r="1529" ht="20" customHeight="1" spans="1:6">
      <c r="A1529" s="110"/>
      <c r="B1529" s="106">
        <v>106</v>
      </c>
      <c r="C1529" s="107" t="s">
        <v>14640</v>
      </c>
      <c r="D1529" s="108" t="str">
        <f t="shared" si="23"/>
        <v>effect add_modifier={modifier= reduce_crystal_output days=-1}</v>
      </c>
      <c r="E1529" s="109" t="s">
        <v>14641</v>
      </c>
      <c r="F1529" s="109" t="s">
        <v>14642</v>
      </c>
    </row>
    <row r="1530" ht="20" customHeight="1" spans="1:6">
      <c r="A1530" s="110"/>
      <c r="B1530" s="106">
        <v>107</v>
      </c>
      <c r="C1530" s="107" t="s">
        <v>14643</v>
      </c>
      <c r="D1530" s="108" t="str">
        <f t="shared" si="23"/>
        <v>effect add_modifier={modifier= reduce_motes_output days=-1}</v>
      </c>
      <c r="E1530" s="109" t="s">
        <v>14644</v>
      </c>
      <c r="F1530" s="109" t="s">
        <v>14645</v>
      </c>
    </row>
    <row r="1531" ht="20" customHeight="1" spans="1:6">
      <c r="A1531" s="110"/>
      <c r="B1531" s="106">
        <v>108</v>
      </c>
      <c r="C1531" s="107" t="s">
        <v>14646</v>
      </c>
      <c r="D1531" s="108" t="str">
        <f t="shared" si="23"/>
        <v>effect add_modifier={modifier= reduce_zro_output days=-1}</v>
      </c>
      <c r="E1531" s="109" t="s">
        <v>14647</v>
      </c>
      <c r="F1531" s="109" t="s">
        <v>14648</v>
      </c>
    </row>
    <row r="1532" ht="20" customHeight="1" spans="1:6">
      <c r="A1532" s="110"/>
      <c r="B1532" s="106">
        <v>109</v>
      </c>
      <c r="C1532" s="107" t="s">
        <v>14649</v>
      </c>
      <c r="D1532" s="108" t="str">
        <f t="shared" si="23"/>
        <v>effect add_modifier={modifier= reduce_dark_matter_output days=-1}</v>
      </c>
      <c r="E1532" s="109" t="s">
        <v>14650</v>
      </c>
      <c r="F1532" s="109" t="s">
        <v>14651</v>
      </c>
    </row>
    <row r="1533" ht="20" customHeight="1" spans="1:6">
      <c r="A1533" s="110"/>
      <c r="B1533" s="106">
        <v>110</v>
      </c>
      <c r="C1533" s="107" t="s">
        <v>14652</v>
      </c>
      <c r="D1533" s="108" t="str">
        <f t="shared" si="23"/>
        <v>effect add_modifier={modifier= reduce_living_metal_output days=-1}</v>
      </c>
      <c r="E1533" s="109" t="s">
        <v>14653</v>
      </c>
      <c r="F1533" s="109" t="s">
        <v>14654</v>
      </c>
    </row>
    <row r="1534" ht="20" customHeight="1" spans="1:6">
      <c r="A1534" s="110"/>
      <c r="B1534" s="106">
        <v>111</v>
      </c>
      <c r="C1534" s="107" t="s">
        <v>14655</v>
      </c>
      <c r="D1534" s="108" t="str">
        <f t="shared" si="23"/>
        <v>effect add_modifier={modifier= faction_approval_very_low days=-1}</v>
      </c>
      <c r="E1534" s="109" t="s">
        <v>14656</v>
      </c>
      <c r="F1534" s="109" t="s">
        <v>14657</v>
      </c>
    </row>
    <row r="1535" ht="20" customHeight="1" spans="1:6">
      <c r="A1535" s="110"/>
      <c r="B1535" s="106">
        <v>112</v>
      </c>
      <c r="C1535" s="107" t="s">
        <v>14658</v>
      </c>
      <c r="D1535" s="108" t="str">
        <f t="shared" si="23"/>
        <v>effect add_modifier={modifier= faction_approval_low days=-1}</v>
      </c>
      <c r="E1535" s="109" t="s">
        <v>1734</v>
      </c>
      <c r="F1535" s="109" t="s">
        <v>14659</v>
      </c>
    </row>
    <row r="1536" ht="20" customHeight="1" spans="1:6">
      <c r="A1536" s="110"/>
      <c r="B1536" s="106">
        <v>113</v>
      </c>
      <c r="C1536" s="107" t="s">
        <v>14660</v>
      </c>
      <c r="D1536" s="108" t="str">
        <f t="shared" si="23"/>
        <v>effect add_modifier={modifier= faction_approval_average days=-1}</v>
      </c>
      <c r="E1536" s="111"/>
      <c r="F1536" s="109" t="s">
        <v>14661</v>
      </c>
    </row>
    <row r="1537" ht="20" customHeight="1" spans="1:6">
      <c r="A1537" s="110"/>
      <c r="B1537" s="106">
        <v>114</v>
      </c>
      <c r="C1537" s="107" t="s">
        <v>14662</v>
      </c>
      <c r="D1537" s="108" t="str">
        <f t="shared" si="23"/>
        <v>effect add_modifier={modifier= faction_approval_high days=-1}</v>
      </c>
      <c r="E1537" s="109" t="s">
        <v>10756</v>
      </c>
      <c r="F1537" s="109" t="s">
        <v>14663</v>
      </c>
    </row>
    <row r="1538" ht="20" customHeight="1" spans="1:6">
      <c r="A1538" s="110"/>
      <c r="B1538" s="106">
        <v>115</v>
      </c>
      <c r="C1538" s="107" t="s">
        <v>14664</v>
      </c>
      <c r="D1538" s="108" t="str">
        <f t="shared" si="23"/>
        <v>effect add_modifier={modifier= faction_approval_very_high days=-1}</v>
      </c>
      <c r="E1538" s="109" t="s">
        <v>1784</v>
      </c>
      <c r="F1538" s="109" t="s">
        <v>14665</v>
      </c>
    </row>
    <row r="1539" ht="20" customHeight="1" spans="1:6">
      <c r="A1539" s="110"/>
      <c r="B1539" s="106">
        <v>116</v>
      </c>
      <c r="C1539" s="107" t="s">
        <v>14666</v>
      </c>
      <c r="D1539" s="108" t="str">
        <f t="shared" si="23"/>
        <v>effect add_modifier={modifier= embraced_another_faction days=-1}</v>
      </c>
      <c r="E1539" s="109" t="s">
        <v>14667</v>
      </c>
      <c r="F1539" s="109" t="s">
        <v>14668</v>
      </c>
    </row>
    <row r="1540" ht="20" customHeight="1" spans="1:6">
      <c r="A1540" s="110"/>
      <c r="B1540" s="106">
        <v>117</v>
      </c>
      <c r="C1540" s="107" t="s">
        <v>14669</v>
      </c>
      <c r="D1540" s="108" t="str">
        <f t="shared" si="23"/>
        <v>effect add_modifier={modifier= embraced_faction_timer days=-1}</v>
      </c>
      <c r="E1540" s="111"/>
      <c r="F1540" s="109" t="s">
        <v>14670</v>
      </c>
    </row>
    <row r="1541" ht="20" customHeight="1" spans="1:6">
      <c r="A1541" s="110"/>
      <c r="B1541" s="106">
        <v>118</v>
      </c>
      <c r="C1541" s="107" t="s">
        <v>14671</v>
      </c>
      <c r="D1541" s="108" t="str">
        <f t="shared" si="23"/>
        <v>effect add_modifier={modifier= embraced_faction days=-1}</v>
      </c>
      <c r="E1541" s="109" t="s">
        <v>14672</v>
      </c>
      <c r="F1541" s="109" t="s">
        <v>14673</v>
      </c>
    </row>
    <row r="1542" ht="20" customHeight="1" spans="1:6">
      <c r="A1542" s="110"/>
      <c r="B1542" s="106">
        <v>119</v>
      </c>
      <c r="C1542" s="107" t="s">
        <v>14674</v>
      </c>
      <c r="D1542" s="108" t="str">
        <f t="shared" si="23"/>
        <v>effect add_modifier={modifier= suppressed_faction days=-1}</v>
      </c>
      <c r="E1542" s="109" t="s">
        <v>14675</v>
      </c>
      <c r="F1542" s="109" t="s">
        <v>14676</v>
      </c>
    </row>
    <row r="1543" ht="20" customHeight="1" spans="1:6">
      <c r="A1543" s="110"/>
      <c r="B1543" s="106">
        <v>120</v>
      </c>
      <c r="C1543" s="107" t="s">
        <v>14677</v>
      </c>
      <c r="D1543" s="108" t="str">
        <f t="shared" si="23"/>
        <v>effect add_modifier={modifier= suppressed_xenophobe days=-1}</v>
      </c>
      <c r="E1543" s="109" t="s">
        <v>14678</v>
      </c>
      <c r="F1543" s="109" t="s">
        <v>14679</v>
      </c>
    </row>
    <row r="1544" ht="20" customHeight="1" spans="1:6">
      <c r="A1544" s="110"/>
      <c r="B1544" s="106">
        <v>121</v>
      </c>
      <c r="C1544" s="107" t="s">
        <v>14680</v>
      </c>
      <c r="D1544" s="108" t="str">
        <f t="shared" si="23"/>
        <v>effect add_modifier={modifier= promoted_xenophobe days=-1}</v>
      </c>
      <c r="E1544" s="109" t="s">
        <v>14681</v>
      </c>
      <c r="F1544" s="109" t="s">
        <v>14682</v>
      </c>
    </row>
    <row r="1545" ht="20" customHeight="1" spans="1:6">
      <c r="A1545" s="110"/>
      <c r="B1545" s="106">
        <v>122</v>
      </c>
      <c r="C1545" s="107" t="s">
        <v>14683</v>
      </c>
      <c r="D1545" s="108" t="str">
        <f t="shared" si="23"/>
        <v>effect add_modifier={modifier= suppressed_xenophile days=-1}</v>
      </c>
      <c r="E1545" s="109" t="s">
        <v>14684</v>
      </c>
      <c r="F1545" s="109" t="s">
        <v>14685</v>
      </c>
    </row>
    <row r="1546" ht="20" customHeight="1" spans="1:6">
      <c r="A1546" s="110"/>
      <c r="B1546" s="106">
        <v>123</v>
      </c>
      <c r="C1546" s="107" t="s">
        <v>14686</v>
      </c>
      <c r="D1546" s="108" t="str">
        <f t="shared" ref="D1546:D1609" si="24">_xlfn.CONCAT($C$3," ",F1546," ","days=",$E$3,"}")</f>
        <v>effect add_modifier={modifier= promoted_xenophile days=-1}</v>
      </c>
      <c r="E1546" s="109" t="s">
        <v>14687</v>
      </c>
      <c r="F1546" s="109" t="s">
        <v>14688</v>
      </c>
    </row>
    <row r="1547" ht="20" customHeight="1" spans="1:6">
      <c r="A1547" s="110"/>
      <c r="B1547" s="106">
        <v>124</v>
      </c>
      <c r="C1547" s="107" t="s">
        <v>14689</v>
      </c>
      <c r="D1547" s="108" t="str">
        <f t="shared" si="24"/>
        <v>effect add_modifier={modifier= suppressed_spiritualist days=-1}</v>
      </c>
      <c r="E1547" s="109" t="s">
        <v>14690</v>
      </c>
      <c r="F1547" s="109" t="s">
        <v>14691</v>
      </c>
    </row>
    <row r="1548" ht="20" customHeight="1" spans="1:6">
      <c r="A1548" s="110"/>
      <c r="B1548" s="106">
        <v>125</v>
      </c>
      <c r="C1548" s="107" t="s">
        <v>14692</v>
      </c>
      <c r="D1548" s="108" t="str">
        <f t="shared" si="24"/>
        <v>effect add_modifier={modifier= promoted_spiritualist days=-1}</v>
      </c>
      <c r="E1548" s="109" t="s">
        <v>14693</v>
      </c>
      <c r="F1548" s="109" t="s">
        <v>14694</v>
      </c>
    </row>
    <row r="1549" ht="20" customHeight="1" spans="1:6">
      <c r="A1549" s="110"/>
      <c r="B1549" s="106">
        <v>126</v>
      </c>
      <c r="C1549" s="107" t="s">
        <v>14695</v>
      </c>
      <c r="D1549" s="108" t="str">
        <f t="shared" si="24"/>
        <v>effect add_modifier={modifier= suppressed_materialist days=-1}</v>
      </c>
      <c r="E1549" s="109" t="s">
        <v>14696</v>
      </c>
      <c r="F1549" s="109" t="s">
        <v>14697</v>
      </c>
    </row>
    <row r="1550" ht="20" customHeight="1" spans="1:6">
      <c r="A1550" s="110"/>
      <c r="B1550" s="106">
        <v>127</v>
      </c>
      <c r="C1550" s="107" t="s">
        <v>14698</v>
      </c>
      <c r="D1550" s="108" t="str">
        <f t="shared" si="24"/>
        <v>effect add_modifier={modifier= promoted_materialist days=-1}</v>
      </c>
      <c r="E1550" s="109" t="s">
        <v>14699</v>
      </c>
      <c r="F1550" s="109" t="s">
        <v>14700</v>
      </c>
    </row>
    <row r="1551" ht="20" customHeight="1" spans="1:6">
      <c r="A1551" s="110"/>
      <c r="B1551" s="106">
        <v>128</v>
      </c>
      <c r="C1551" s="107" t="s">
        <v>14701</v>
      </c>
      <c r="D1551" s="108" t="str">
        <f t="shared" si="24"/>
        <v>effect add_modifier={modifier= suppressed_pacifist days=-1}</v>
      </c>
      <c r="E1551" s="109" t="s">
        <v>14702</v>
      </c>
      <c r="F1551" s="109" t="s">
        <v>14703</v>
      </c>
    </row>
    <row r="1552" ht="20" customHeight="1" spans="1:6">
      <c r="A1552" s="110"/>
      <c r="B1552" s="106">
        <v>129</v>
      </c>
      <c r="C1552" s="107" t="s">
        <v>14704</v>
      </c>
      <c r="D1552" s="108" t="str">
        <f t="shared" si="24"/>
        <v>effect add_modifier={modifier= promoted_pacifist days=-1}</v>
      </c>
      <c r="E1552" s="109" t="s">
        <v>14705</v>
      </c>
      <c r="F1552" s="109" t="s">
        <v>14706</v>
      </c>
    </row>
    <row r="1553" ht="20" customHeight="1" spans="1:6">
      <c r="A1553" s="110"/>
      <c r="B1553" s="106">
        <v>130</v>
      </c>
      <c r="C1553" s="107" t="s">
        <v>14707</v>
      </c>
      <c r="D1553" s="108" t="str">
        <f t="shared" si="24"/>
        <v>effect add_modifier={modifier= suppressed_militarist days=-1}</v>
      </c>
      <c r="E1553" s="109" t="s">
        <v>14708</v>
      </c>
      <c r="F1553" s="109" t="s">
        <v>14709</v>
      </c>
    </row>
    <row r="1554" ht="20" customHeight="1" spans="1:6">
      <c r="A1554" s="110"/>
      <c r="B1554" s="106">
        <v>131</v>
      </c>
      <c r="C1554" s="107" t="s">
        <v>14710</v>
      </c>
      <c r="D1554" s="108" t="str">
        <f t="shared" si="24"/>
        <v>effect add_modifier={modifier= promoted_militarist days=-1}</v>
      </c>
      <c r="E1554" s="109" t="s">
        <v>14711</v>
      </c>
      <c r="F1554" s="109" t="s">
        <v>14712</v>
      </c>
    </row>
    <row r="1555" ht="20" customHeight="1" spans="1:6">
      <c r="A1555" s="110"/>
      <c r="B1555" s="106">
        <v>132</v>
      </c>
      <c r="C1555" s="107" t="s">
        <v>14713</v>
      </c>
      <c r="D1555" s="108" t="str">
        <f t="shared" si="24"/>
        <v>effect add_modifier={modifier= suppressed_egalitarian days=-1}</v>
      </c>
      <c r="E1555" s="109" t="s">
        <v>14714</v>
      </c>
      <c r="F1555" s="109" t="s">
        <v>14715</v>
      </c>
    </row>
    <row r="1556" ht="20" customHeight="1" spans="1:6">
      <c r="A1556" s="110"/>
      <c r="B1556" s="106">
        <v>133</v>
      </c>
      <c r="C1556" s="107" t="s">
        <v>14716</v>
      </c>
      <c r="D1556" s="108" t="str">
        <f t="shared" si="24"/>
        <v>effect add_modifier={modifier= promoted_egalitarian days=-1}</v>
      </c>
      <c r="E1556" s="109" t="s">
        <v>14717</v>
      </c>
      <c r="F1556" s="109" t="s">
        <v>14718</v>
      </c>
    </row>
    <row r="1557" ht="20" customHeight="1" spans="1:6">
      <c r="A1557" s="110"/>
      <c r="B1557" s="106">
        <v>134</v>
      </c>
      <c r="C1557" s="107" t="s">
        <v>14719</v>
      </c>
      <c r="D1557" s="108" t="str">
        <f t="shared" si="24"/>
        <v>effect add_modifier={modifier= suppressed_authoritarian days=-1}</v>
      </c>
      <c r="E1557" s="109" t="s">
        <v>14720</v>
      </c>
      <c r="F1557" s="109" t="s">
        <v>14721</v>
      </c>
    </row>
    <row r="1558" ht="20" customHeight="1" spans="1:6">
      <c r="A1558" s="110"/>
      <c r="B1558" s="106">
        <v>135</v>
      </c>
      <c r="C1558" s="107" t="s">
        <v>14722</v>
      </c>
      <c r="D1558" s="108" t="str">
        <f t="shared" si="24"/>
        <v>effect add_modifier={modifier= promoted_authoritarian days=-1}</v>
      </c>
      <c r="E1558" s="109" t="s">
        <v>14460</v>
      </c>
      <c r="F1558" s="109" t="s">
        <v>14723</v>
      </c>
    </row>
    <row r="1559" ht="20" customHeight="1" spans="1:6">
      <c r="A1559" s="110"/>
      <c r="B1559" s="106">
        <v>136</v>
      </c>
      <c r="C1559" s="107" t="s">
        <v>14724</v>
      </c>
      <c r="D1559" s="108" t="str">
        <f t="shared" si="24"/>
        <v>effect add_modifier={modifier= colonization_fever days=-1}</v>
      </c>
      <c r="E1559" s="109" t="s">
        <v>1784</v>
      </c>
      <c r="F1559" s="109" t="s">
        <v>14725</v>
      </c>
    </row>
    <row r="1560" ht="20" customHeight="1" spans="1:6">
      <c r="A1560" s="110"/>
      <c r="B1560" s="106">
        <v>137</v>
      </c>
      <c r="C1560" s="107" t="s">
        <v>14726</v>
      </c>
      <c r="D1560" s="108" t="str">
        <f t="shared" si="24"/>
        <v>effect add_modifier={modifier= standardized_colony_ships days=-1}</v>
      </c>
      <c r="E1560" s="109" t="s">
        <v>14727</v>
      </c>
      <c r="F1560" s="109" t="s">
        <v>14728</v>
      </c>
    </row>
    <row r="1561" ht="20" customHeight="1" spans="1:6">
      <c r="A1561" s="110"/>
      <c r="B1561" s="106">
        <v>138</v>
      </c>
      <c r="C1561" s="107" t="s">
        <v>14729</v>
      </c>
      <c r="D1561" s="108" t="str">
        <f t="shared" si="24"/>
        <v>effect add_modifier={modifier= scavenger_bot_power days=-1}</v>
      </c>
      <c r="E1561" s="111"/>
      <c r="F1561" s="109" t="s">
        <v>14730</v>
      </c>
    </row>
    <row r="1562" ht="20" customHeight="1" spans="1:6">
      <c r="A1562" s="110"/>
      <c r="B1562" s="106">
        <v>139</v>
      </c>
      <c r="C1562" s="107" t="s">
        <v>14731</v>
      </c>
      <c r="D1562" s="108" t="str">
        <f t="shared" si="24"/>
        <v>effect add_modifier={modifier= hatchling_power days=-1}</v>
      </c>
      <c r="E1562" s="111"/>
      <c r="F1562" s="109" t="s">
        <v>14732</v>
      </c>
    </row>
    <row r="1563" ht="20" customHeight="1" spans="1:6">
      <c r="A1563" s="110"/>
      <c r="B1563" s="106">
        <v>140</v>
      </c>
      <c r="C1563" s="107" t="s">
        <v>14733</v>
      </c>
      <c r="D1563" s="108" t="str">
        <f t="shared" si="24"/>
        <v>effect add_modifier={modifier= elderly_tiyanki_power days=-1}</v>
      </c>
      <c r="E1563" s="109" t="s">
        <v>14734</v>
      </c>
      <c r="F1563" s="109" t="s">
        <v>14735</v>
      </c>
    </row>
    <row r="1564" ht="40" customHeight="1" spans="1:6">
      <c r="A1564" s="110"/>
      <c r="B1564" s="106">
        <v>141</v>
      </c>
      <c r="C1564" s="107" t="s">
        <v>14736</v>
      </c>
      <c r="D1564" s="108" t="str">
        <f t="shared" si="24"/>
        <v>effect add_modifier={modifier= strategic_coordination_center_modifier days=-1}</v>
      </c>
      <c r="E1564" s="109" t="s">
        <v>14737</v>
      </c>
      <c r="F1564" s="109" t="s">
        <v>14738</v>
      </c>
    </row>
    <row r="1565" ht="20" customHeight="1" spans="1:6">
      <c r="A1565" s="110"/>
      <c r="B1565" s="106">
        <v>142</v>
      </c>
      <c r="C1565" s="107" t="s">
        <v>14739</v>
      </c>
      <c r="D1565" s="108" t="str">
        <f t="shared" si="24"/>
        <v>effect add_modifier={modifier= energy_deficit days=-1}</v>
      </c>
      <c r="E1565" s="163"/>
      <c r="F1565" s="109" t="s">
        <v>14740</v>
      </c>
    </row>
    <row r="1566" ht="40" customHeight="1" spans="1:6">
      <c r="A1566" s="110"/>
      <c r="B1566" s="106">
        <v>143</v>
      </c>
      <c r="C1566" s="107" t="s">
        <v>14741</v>
      </c>
      <c r="D1566" s="108" t="str">
        <f t="shared" si="24"/>
        <v>effect add_modifier={modifier= minerals_deficit days=-1}</v>
      </c>
      <c r="E1566" s="109" t="s">
        <v>14742</v>
      </c>
      <c r="F1566" s="109" t="s">
        <v>14743</v>
      </c>
    </row>
    <row r="1567" ht="20" customHeight="1" spans="1:6">
      <c r="A1567" s="110"/>
      <c r="B1567" s="106">
        <v>144</v>
      </c>
      <c r="C1567" s="107" t="s">
        <v>14744</v>
      </c>
      <c r="D1567" s="108" t="str">
        <f t="shared" si="24"/>
        <v>effect add_modifier={modifier= food_deficit days=-1}</v>
      </c>
      <c r="E1567" s="109" t="s">
        <v>14745</v>
      </c>
      <c r="F1567" s="109" t="s">
        <v>14746</v>
      </c>
    </row>
    <row r="1568" ht="20" customHeight="1" spans="1:6">
      <c r="A1568" s="110"/>
      <c r="B1568" s="106">
        <v>145</v>
      </c>
      <c r="C1568" s="107" t="s">
        <v>14747</v>
      </c>
      <c r="D1568" s="108" t="str">
        <f t="shared" si="24"/>
        <v>effect add_modifier={modifier= influence_deficit days=-1}</v>
      </c>
      <c r="E1568" s="109" t="s">
        <v>10814</v>
      </c>
      <c r="F1568" s="109" t="s">
        <v>14748</v>
      </c>
    </row>
    <row r="1569" ht="20" customHeight="1" spans="1:6">
      <c r="A1569" s="110"/>
      <c r="B1569" s="106">
        <v>146</v>
      </c>
      <c r="C1569" s="107" t="s">
        <v>14749</v>
      </c>
      <c r="D1569" s="108" t="str">
        <f t="shared" si="24"/>
        <v>effect add_modifier={modifier= alloys_deficit days=-1}</v>
      </c>
      <c r="E1569" s="109" t="s">
        <v>14750</v>
      </c>
      <c r="F1569" s="109" t="s">
        <v>14751</v>
      </c>
    </row>
    <row r="1570" ht="40" customHeight="1" spans="1:6">
      <c r="A1570" s="110"/>
      <c r="B1570" s="106">
        <v>147</v>
      </c>
      <c r="C1570" s="107" t="s">
        <v>14752</v>
      </c>
      <c r="D1570" s="108" t="str">
        <f t="shared" si="24"/>
        <v>effect add_modifier={modifier= consumer_goods_deficit days=-1}</v>
      </c>
      <c r="E1570" s="109" t="s">
        <v>14753</v>
      </c>
      <c r="F1570" s="109" t="s">
        <v>14754</v>
      </c>
    </row>
    <row r="1571" ht="20" customHeight="1" spans="1:6">
      <c r="A1571" s="110"/>
      <c r="B1571" s="106">
        <v>148</v>
      </c>
      <c r="C1571" s="107" t="s">
        <v>14755</v>
      </c>
      <c r="D1571" s="108" t="str">
        <f t="shared" si="24"/>
        <v>effect add_modifier={modifier= volatile_motes_deficit days=-1}</v>
      </c>
      <c r="E1571" s="109" t="s">
        <v>14756</v>
      </c>
      <c r="F1571" s="109" t="s">
        <v>14757</v>
      </c>
    </row>
    <row r="1572" ht="20" customHeight="1" spans="1:6">
      <c r="A1572" s="110"/>
      <c r="B1572" s="106">
        <v>149</v>
      </c>
      <c r="C1572" s="107" t="s">
        <v>14758</v>
      </c>
      <c r="D1572" s="108" t="str">
        <f t="shared" si="24"/>
        <v>effect add_modifier={modifier= exotic_gases_deficit days=-1}</v>
      </c>
      <c r="E1572" s="109" t="s">
        <v>14756</v>
      </c>
      <c r="F1572" s="109" t="s">
        <v>14759</v>
      </c>
    </row>
    <row r="1573" ht="20" customHeight="1" spans="1:6">
      <c r="A1573" s="110"/>
      <c r="B1573" s="106">
        <v>150</v>
      </c>
      <c r="C1573" s="107" t="s">
        <v>14760</v>
      </c>
      <c r="D1573" s="108" t="str">
        <f t="shared" si="24"/>
        <v>effect add_modifier={modifier= rare_crystals_deficit days=-1}</v>
      </c>
      <c r="E1573" s="109" t="s">
        <v>14756</v>
      </c>
      <c r="F1573" s="109" t="s">
        <v>14761</v>
      </c>
    </row>
    <row r="1574" ht="20" customHeight="1" spans="1:6">
      <c r="A1574" s="110"/>
      <c r="B1574" s="106">
        <v>151</v>
      </c>
      <c r="C1574" s="107" t="s">
        <v>14762</v>
      </c>
      <c r="D1574" s="108" t="str">
        <f t="shared" si="24"/>
        <v>effect add_modifier={modifier= nanites_deficit days=-1}</v>
      </c>
      <c r="E1574" s="109" t="s">
        <v>14763</v>
      </c>
      <c r="F1574" s="109" t="s">
        <v>14764</v>
      </c>
    </row>
    <row r="1575" ht="20" customHeight="1" spans="1:6">
      <c r="A1575" s="110"/>
      <c r="B1575" s="106">
        <v>152</v>
      </c>
      <c r="C1575" s="107" t="s">
        <v>14765</v>
      </c>
      <c r="D1575" s="108" t="str">
        <f t="shared" si="24"/>
        <v>effect add_modifier={modifier= sr_zro_deficit days=-1}</v>
      </c>
      <c r="E1575" s="109" t="s">
        <v>14766</v>
      </c>
      <c r="F1575" s="109" t="s">
        <v>14767</v>
      </c>
    </row>
    <row r="1576" ht="20" customHeight="1" spans="1:6">
      <c r="A1576" s="110"/>
      <c r="B1576" s="106">
        <v>153</v>
      </c>
      <c r="C1576" s="107" t="s">
        <v>14768</v>
      </c>
      <c r="D1576" s="108" t="str">
        <f t="shared" si="24"/>
        <v>effect add_modifier={modifier= sr_living_metal_deficit days=-1}</v>
      </c>
      <c r="E1576" s="109" t="s">
        <v>14769</v>
      </c>
      <c r="F1576" s="109" t="s">
        <v>14770</v>
      </c>
    </row>
    <row r="1577" ht="20" customHeight="1" spans="1:6">
      <c r="A1577" s="110"/>
      <c r="B1577" s="106">
        <v>154</v>
      </c>
      <c r="C1577" s="107" t="s">
        <v>14771</v>
      </c>
      <c r="D1577" s="108" t="str">
        <f t="shared" si="24"/>
        <v>effect add_modifier={modifier= unity_deficit days=-1}</v>
      </c>
      <c r="E1577" s="109" t="s">
        <v>14772</v>
      </c>
      <c r="F1577" s="109" t="s">
        <v>14773</v>
      </c>
    </row>
    <row r="1578" ht="20" customHeight="1" spans="1:6">
      <c r="A1578" s="110"/>
      <c r="B1578" s="106">
        <v>155</v>
      </c>
      <c r="C1578" s="107" t="s">
        <v>14774</v>
      </c>
      <c r="D1578" s="108" t="str">
        <f t="shared" si="24"/>
        <v>effect add_modifier={modifier= dark_matter_deficit days=-1}</v>
      </c>
      <c r="E1578" s="109" t="s">
        <v>14775</v>
      </c>
      <c r="F1578" s="109" t="s">
        <v>14776</v>
      </c>
    </row>
    <row r="1579" ht="20" customHeight="1" spans="1:6">
      <c r="A1579" s="110"/>
      <c r="B1579" s="106">
        <v>156</v>
      </c>
      <c r="C1579" s="107" t="s">
        <v>14777</v>
      </c>
      <c r="D1579" s="108" t="str">
        <f t="shared" si="24"/>
        <v>effect add_modifier={modifier= from_extra_federation_members days=-1}</v>
      </c>
      <c r="E1579" s="111"/>
      <c r="F1579" s="109" t="s">
        <v>14778</v>
      </c>
    </row>
    <row r="1580" ht="20" customHeight="1" spans="1:6">
      <c r="A1580" s="110"/>
      <c r="B1580" s="106">
        <v>157</v>
      </c>
      <c r="C1580" s="107" t="s">
        <v>14412</v>
      </c>
      <c r="D1580" s="108" t="str">
        <f t="shared" si="24"/>
        <v>effect add_modifier={modifier= empire_size_mods days=-1}</v>
      </c>
      <c r="E1580" s="109" t="s">
        <v>14779</v>
      </c>
      <c r="F1580" s="109" t="s">
        <v>14780</v>
      </c>
    </row>
    <row r="1581" ht="20" customHeight="1" spans="1:6">
      <c r="A1581" s="110"/>
      <c r="B1581" s="106">
        <v>158</v>
      </c>
      <c r="C1581" s="107" t="s">
        <v>14781</v>
      </c>
      <c r="D1581" s="108" t="str">
        <f t="shared" si="24"/>
        <v>effect add_modifier={modifier= galactic_community_delegate days=-1}</v>
      </c>
      <c r="E1581" s="109" t="s">
        <v>14782</v>
      </c>
      <c r="F1581" s="109" t="s">
        <v>14783</v>
      </c>
    </row>
    <row r="1582" ht="20" customHeight="1" spans="1:6">
      <c r="A1582" s="110"/>
      <c r="B1582" s="106">
        <v>159</v>
      </c>
      <c r="C1582" s="107" t="s">
        <v>14784</v>
      </c>
      <c r="D1582" s="108" t="str">
        <f t="shared" si="24"/>
        <v>effect add_modifier={modifier= spynetwork_vividsight days=-1}</v>
      </c>
      <c r="E1582" s="109" t="s">
        <v>14785</v>
      </c>
      <c r="F1582" s="109" t="s">
        <v>14786</v>
      </c>
    </row>
    <row r="1583" ht="20" customHeight="1" spans="1:6">
      <c r="A1583" s="110"/>
      <c r="B1583" s="106">
        <v>160</v>
      </c>
      <c r="C1583" s="107" t="s">
        <v>14787</v>
      </c>
      <c r="D1583" s="108" t="str">
        <f t="shared" si="24"/>
        <v>effect add_modifier={modifier= spynetwork_drones_hunted days=-1}</v>
      </c>
      <c r="E1583" s="109" t="s">
        <v>14788</v>
      </c>
      <c r="F1583" s="109" t="s">
        <v>14789</v>
      </c>
    </row>
    <row r="1584" ht="20" customHeight="1" spans="1:6">
      <c r="A1584" s="110"/>
      <c r="B1584" s="106">
        <v>161</v>
      </c>
      <c r="C1584" s="107" t="s">
        <v>14790</v>
      </c>
      <c r="D1584" s="108" t="str">
        <f t="shared" si="24"/>
        <v>effect add_modifier={modifier= spynetwork_toxic_field days=-1}</v>
      </c>
      <c r="E1584" s="109" t="s">
        <v>14791</v>
      </c>
      <c r="F1584" s="109" t="s">
        <v>14792</v>
      </c>
    </row>
    <row r="1585" ht="20" customHeight="1" spans="1:6">
      <c r="A1585" s="110"/>
      <c r="B1585" s="106">
        <v>162</v>
      </c>
      <c r="C1585" s="107" t="s">
        <v>14793</v>
      </c>
      <c r="D1585" s="108" t="str">
        <f t="shared" si="24"/>
        <v>effect add_modifier={modifier= spynetwork_excess_noise days=-1}</v>
      </c>
      <c r="E1585" s="109" t="s">
        <v>14791</v>
      </c>
      <c r="F1585" s="109" t="s">
        <v>14794</v>
      </c>
    </row>
    <row r="1586" ht="20" customHeight="1" spans="1:6">
      <c r="A1586" s="110"/>
      <c r="B1586" s="106">
        <v>163</v>
      </c>
      <c r="C1586" s="107" t="s">
        <v>14795</v>
      </c>
      <c r="D1586" s="108" t="str">
        <f t="shared" si="24"/>
        <v>effect add_modifier={modifier= spynetwork_drain_resources_cutties days=-1}</v>
      </c>
      <c r="E1586" s="109" t="s">
        <v>14796</v>
      </c>
      <c r="F1586" s="109" t="s">
        <v>14797</v>
      </c>
    </row>
    <row r="1587" ht="20" customHeight="1" spans="1:6">
      <c r="A1587" s="110"/>
      <c r="B1587" s="106">
        <v>164</v>
      </c>
      <c r="C1587" s="107" t="s">
        <v>14798</v>
      </c>
      <c r="D1587" s="108" t="str">
        <f t="shared" si="24"/>
        <v>effect add_modifier={modifier= spynetwork_rigorous_screening days=-1}</v>
      </c>
      <c r="E1587" s="109" t="s">
        <v>14799</v>
      </c>
      <c r="F1587" s="109" t="s">
        <v>14800</v>
      </c>
    </row>
    <row r="1588" ht="20" customHeight="1" spans="1:6">
      <c r="A1588" s="110"/>
      <c r="B1588" s="106">
        <v>165</v>
      </c>
      <c r="C1588" s="107" t="s">
        <v>14801</v>
      </c>
      <c r="D1588" s="108" t="str">
        <f t="shared" si="24"/>
        <v>effect add_modifier={modifier= spynetwork_grisly_countermeasures days=-1}</v>
      </c>
      <c r="E1588" s="109" t="s">
        <v>14799</v>
      </c>
      <c r="F1588" s="109" t="s">
        <v>14802</v>
      </c>
    </row>
    <row r="1589" ht="20" customHeight="1" spans="1:6">
      <c r="A1589" s="110"/>
      <c r="B1589" s="106">
        <v>166</v>
      </c>
      <c r="C1589" s="107" t="s">
        <v>14803</v>
      </c>
      <c r="D1589" s="108" t="str">
        <f t="shared" si="24"/>
        <v>effect add_modifier={modifier= spynetwork_auxiliaries_lost days=-1}</v>
      </c>
      <c r="E1589" s="109" t="s">
        <v>14804</v>
      </c>
      <c r="F1589" s="109" t="s">
        <v>14805</v>
      </c>
    </row>
    <row r="1590" ht="20" customHeight="1" spans="1:6">
      <c r="A1590" s="110"/>
      <c r="B1590" s="106">
        <v>167</v>
      </c>
      <c r="C1590" s="107" t="s">
        <v>14806</v>
      </c>
      <c r="D1590" s="108" t="str">
        <f t="shared" si="24"/>
        <v>effect add_modifier={modifier= spynetwork_auxiliaries_insight days=-1}</v>
      </c>
      <c r="E1590" s="109" t="s">
        <v>14807</v>
      </c>
      <c r="F1590" s="109" t="s">
        <v>14808</v>
      </c>
    </row>
    <row r="1591" ht="20" customHeight="1" spans="1:6">
      <c r="A1591" s="110"/>
      <c r="B1591" s="106">
        <v>168</v>
      </c>
      <c r="C1591" s="107" t="s">
        <v>14809</v>
      </c>
      <c r="D1591" s="108" t="str">
        <f t="shared" si="24"/>
        <v>effect add_modifier={modifier= spynetwork_auxiliaries_leak days=-1}</v>
      </c>
      <c r="E1591" s="109" t="s">
        <v>14810</v>
      </c>
      <c r="F1591" s="109" t="s">
        <v>14811</v>
      </c>
    </row>
    <row r="1592" ht="20" customHeight="1" spans="1:6">
      <c r="A1592" s="110"/>
      <c r="B1592" s="106">
        <v>169</v>
      </c>
      <c r="C1592" s="107" t="s">
        <v>14812</v>
      </c>
      <c r="D1592" s="108" t="str">
        <f t="shared" si="24"/>
        <v>effect add_modifier={modifier= operation_contact_lost days=-1}</v>
      </c>
      <c r="E1592" s="109" t="s">
        <v>14804</v>
      </c>
      <c r="F1592" s="109" t="s">
        <v>14813</v>
      </c>
    </row>
    <row r="1593" ht="20" customHeight="1" spans="1:6">
      <c r="A1593" s="110"/>
      <c r="B1593" s="106">
        <v>170</v>
      </c>
      <c r="C1593" s="107" t="s">
        <v>14814</v>
      </c>
      <c r="D1593" s="108" t="str">
        <f t="shared" si="24"/>
        <v>effect add_modifier={modifier= operation_multiphasic_interference days=-1}</v>
      </c>
      <c r="E1593" s="109" t="s">
        <v>14804</v>
      </c>
      <c r="F1593" s="109" t="s">
        <v>14815</v>
      </c>
    </row>
    <row r="1594" ht="20" customHeight="1" spans="1:6">
      <c r="A1594" s="110"/>
      <c r="B1594" s="106">
        <v>171</v>
      </c>
      <c r="C1594" s="107" t="s">
        <v>14816</v>
      </c>
      <c r="D1594" s="108" t="str">
        <f t="shared" si="24"/>
        <v>effect add_modifier={modifier= operation_grisly_countermeasures days=-1}</v>
      </c>
      <c r="E1594" s="109" t="s">
        <v>14804</v>
      </c>
      <c r="F1594" s="109" t="s">
        <v>14817</v>
      </c>
    </row>
    <row r="1595" ht="20" customHeight="1" spans="1:6">
      <c r="A1595" s="110"/>
      <c r="B1595" s="106">
        <v>172</v>
      </c>
      <c r="C1595" s="107" t="s">
        <v>14818</v>
      </c>
      <c r="D1595" s="108" t="str">
        <f t="shared" si="24"/>
        <v>effect add_modifier={modifier= sleeper_cell_operation_success days=-1}</v>
      </c>
      <c r="E1595" s="109" t="s">
        <v>14819</v>
      </c>
      <c r="F1595" s="109" t="s">
        <v>14820</v>
      </c>
    </row>
    <row r="1596" ht="20" customHeight="1" spans="1:6">
      <c r="A1596" s="110"/>
      <c r="B1596" s="106">
        <v>173</v>
      </c>
      <c r="C1596" s="107" t="s">
        <v>14821</v>
      </c>
      <c r="D1596" s="108" t="str">
        <f t="shared" si="24"/>
        <v>effect add_modifier={modifier= undermining_efforts_stalled days=-1}</v>
      </c>
      <c r="E1596" s="109" t="s">
        <v>14822</v>
      </c>
      <c r="F1596" s="109" t="s">
        <v>14823</v>
      </c>
    </row>
    <row r="1597" ht="20" customHeight="1" spans="1:6">
      <c r="A1597" s="110"/>
      <c r="B1597" s="106">
        <v>174</v>
      </c>
      <c r="C1597" s="107" t="s">
        <v>14824</v>
      </c>
      <c r="D1597" s="108" t="str">
        <f t="shared" si="24"/>
        <v>effect add_modifier={modifier= gather_information_infiltration_5 days=-1}</v>
      </c>
      <c r="E1597" s="109" t="s">
        <v>14825</v>
      </c>
      <c r="F1597" s="109" t="s">
        <v>14826</v>
      </c>
    </row>
    <row r="1598" ht="20" customHeight="1" spans="1:6">
      <c r="A1598" s="110"/>
      <c r="B1598" s="106">
        <v>175</v>
      </c>
      <c r="C1598" s="107" t="s">
        <v>14824</v>
      </c>
      <c r="D1598" s="108" t="str">
        <f t="shared" si="24"/>
        <v>effect add_modifier={modifier= gather_information_infiltration_10 days=-1}</v>
      </c>
      <c r="E1598" s="109" t="s">
        <v>14827</v>
      </c>
      <c r="F1598" s="109" t="s">
        <v>14828</v>
      </c>
    </row>
    <row r="1599" ht="20" customHeight="1" spans="1:6">
      <c r="A1599" s="110"/>
      <c r="B1599" s="106">
        <v>176</v>
      </c>
      <c r="C1599" s="107" t="s">
        <v>14824</v>
      </c>
      <c r="D1599" s="108" t="str">
        <f t="shared" si="24"/>
        <v>effect add_modifier={modifier= gather_information_infiltration_15 days=-1}</v>
      </c>
      <c r="E1599" s="109" t="s">
        <v>14829</v>
      </c>
      <c r="F1599" s="109" t="s">
        <v>14830</v>
      </c>
    </row>
    <row r="1600" ht="20" customHeight="1" spans="1:6">
      <c r="A1600" s="110"/>
      <c r="B1600" s="106">
        <v>177</v>
      </c>
      <c r="C1600" s="107" t="s">
        <v>14824</v>
      </c>
      <c r="D1600" s="108" t="str">
        <f t="shared" si="24"/>
        <v>effect add_modifier={modifier= gather_information_infiltration_20 days=-1}</v>
      </c>
      <c r="E1600" s="109" t="s">
        <v>14831</v>
      </c>
      <c r="F1600" s="109" t="s">
        <v>14832</v>
      </c>
    </row>
    <row r="1601" ht="20" customHeight="1" spans="1:6">
      <c r="A1601" s="110"/>
      <c r="B1601" s="106">
        <v>178</v>
      </c>
      <c r="C1601" s="107" t="s">
        <v>14833</v>
      </c>
      <c r="D1601" s="108" t="str">
        <f t="shared" si="24"/>
        <v>effect add_modifier={modifier= kaleidoscope_unnerving_patterns days=-1}</v>
      </c>
      <c r="E1601" s="109" t="s">
        <v>13035</v>
      </c>
      <c r="F1601" s="109" t="s">
        <v>14834</v>
      </c>
    </row>
    <row r="1602" ht="20" customHeight="1" spans="1:6">
      <c r="A1602" s="110"/>
      <c r="B1602" s="106">
        <v>179</v>
      </c>
      <c r="C1602" s="107" t="s">
        <v>14835</v>
      </c>
      <c r="D1602" s="108" t="str">
        <f t="shared" si="24"/>
        <v>effect add_modifier={modifier= kaleidoscope_ominous_patterns days=-1}</v>
      </c>
      <c r="E1602" s="109" t="s">
        <v>1734</v>
      </c>
      <c r="F1602" s="109" t="s">
        <v>14836</v>
      </c>
    </row>
    <row r="1603" ht="20" customHeight="1" spans="1:6">
      <c r="A1603" s="110"/>
      <c r="B1603" s="106">
        <v>180</v>
      </c>
      <c r="C1603" s="107" t="s">
        <v>14837</v>
      </c>
      <c r="D1603" s="108" t="str">
        <f t="shared" si="24"/>
        <v>effect add_modifier={modifier= kaleidoscope_pilfering_patterns days=-1}</v>
      </c>
      <c r="E1603" s="109" t="s">
        <v>14838</v>
      </c>
      <c r="F1603" s="109" t="s">
        <v>14839</v>
      </c>
    </row>
    <row r="1604" ht="20" customHeight="1" spans="1:6">
      <c r="A1604" s="110"/>
      <c r="B1604" s="106">
        <v>181</v>
      </c>
      <c r="C1604" s="107" t="s">
        <v>14840</v>
      </c>
      <c r="D1604" s="108" t="str">
        <f t="shared" si="24"/>
        <v>effect add_modifier={modifier= kaleidoscope_soothing_patterns days=-1}</v>
      </c>
      <c r="E1604" s="109" t="s">
        <v>8104</v>
      </c>
      <c r="F1604" s="109" t="s">
        <v>14841</v>
      </c>
    </row>
    <row r="1605" ht="20" customHeight="1" spans="1:6">
      <c r="A1605" s="110"/>
      <c r="B1605" s="106">
        <v>182</v>
      </c>
      <c r="C1605" s="107" t="s">
        <v>14842</v>
      </c>
      <c r="D1605" s="108" t="str">
        <f t="shared" si="24"/>
        <v>effect add_modifier={modifier= kaleidoscope_dazzling_patterns days=-1}</v>
      </c>
      <c r="E1605" s="109" t="s">
        <v>14539</v>
      </c>
      <c r="F1605" s="109" t="s">
        <v>14843</v>
      </c>
    </row>
    <row r="1606" ht="20" customHeight="1" spans="1:6">
      <c r="A1606" s="110"/>
      <c r="B1606" s="106">
        <v>183</v>
      </c>
      <c r="C1606" s="107" t="s">
        <v>14844</v>
      </c>
      <c r="D1606" s="108" t="str">
        <f t="shared" si="24"/>
        <v>effect add_modifier={modifier= specialist_overlord_war_exhaustion_modifier days=-1}</v>
      </c>
      <c r="E1606" s="109" t="s">
        <v>14845</v>
      </c>
      <c r="F1606" s="109" t="s">
        <v>14846</v>
      </c>
    </row>
    <row r="1607" ht="20" customHeight="1" spans="1:6">
      <c r="A1607" s="110"/>
      <c r="B1607" s="106">
        <v>184</v>
      </c>
      <c r="C1607" s="107" t="s">
        <v>14844</v>
      </c>
      <c r="D1607" s="108" t="str">
        <f t="shared" si="24"/>
        <v>effect add_modifier={modifier= specialist_overlord_war_exhaustion_lithoid_modifier days=-1}</v>
      </c>
      <c r="E1607" s="109" t="s">
        <v>14847</v>
      </c>
      <c r="F1607" s="109" t="s">
        <v>14848</v>
      </c>
    </row>
    <row r="1608" ht="20" customHeight="1" spans="1:6">
      <c r="A1608" s="110"/>
      <c r="B1608" s="106">
        <v>185</v>
      </c>
      <c r="C1608" s="107" t="s">
        <v>14844</v>
      </c>
      <c r="D1608" s="108" t="str">
        <f t="shared" si="24"/>
        <v>effect add_modifier={modifier= specialist_overlord_war_exhaustion_robot_modifier days=-1}</v>
      </c>
      <c r="E1608" s="109" t="s">
        <v>14849</v>
      </c>
      <c r="F1608" s="109" t="s">
        <v>14850</v>
      </c>
    </row>
    <row r="1609" ht="20" customHeight="1" spans="1:6">
      <c r="A1609" s="110"/>
      <c r="B1609" s="106">
        <v>186</v>
      </c>
      <c r="C1609" s="107" t="s">
        <v>14851</v>
      </c>
      <c r="D1609" s="108" t="str">
        <f t="shared" si="24"/>
        <v>effect add_modifier={modifier= relay_network_stability_edict_modifier days=-1}</v>
      </c>
      <c r="E1609" s="109" t="s">
        <v>7845</v>
      </c>
      <c r="F1609" s="164" t="s">
        <v>14852</v>
      </c>
    </row>
    <row r="1610" ht="20" customHeight="1" spans="1:6">
      <c r="A1610" s="110"/>
      <c r="B1610" s="106">
        <v>187</v>
      </c>
      <c r="C1610" s="107" t="s">
        <v>14853</v>
      </c>
      <c r="D1610" s="108" t="str">
        <f t="shared" ref="D1610:D1654" si="25">_xlfn.CONCAT($C$3," ",F1610," ","days=",$E$3,"}")</f>
        <v>effect add_modifier={modifier= relay_network_movement_edict_modifier days=-1}</v>
      </c>
      <c r="E1610" s="109" t="s">
        <v>14854</v>
      </c>
      <c r="F1610" s="109" t="s">
        <v>14855</v>
      </c>
    </row>
    <row r="1611" ht="20" customHeight="1" spans="1:6">
      <c r="A1611" s="110"/>
      <c r="B1611" s="106">
        <v>188</v>
      </c>
      <c r="C1611" s="107" t="s">
        <v>14856</v>
      </c>
      <c r="D1611" s="108" t="str">
        <f t="shared" si="25"/>
        <v>effect add_modifier={modifier= relay_network_amenities_edict_modifier days=-1}</v>
      </c>
      <c r="E1611" s="109" t="s">
        <v>14857</v>
      </c>
      <c r="F1611" s="109" t="s">
        <v>14858</v>
      </c>
    </row>
    <row r="1612" ht="20" customHeight="1" spans="1:6">
      <c r="A1612" s="110"/>
      <c r="B1612" s="106">
        <v>189</v>
      </c>
      <c r="C1612" s="107" t="s">
        <v>14856</v>
      </c>
      <c r="D1612" s="108" t="str">
        <f t="shared" si="25"/>
        <v>effect add_modifier={modifier= relay_network_amenities_gestalt_edict_modifier days=-1}</v>
      </c>
      <c r="E1612" s="109" t="s">
        <v>14857</v>
      </c>
      <c r="F1612" s="109" t="s">
        <v>14859</v>
      </c>
    </row>
    <row r="1613" ht="20" customHeight="1" spans="1:6">
      <c r="A1613" s="110"/>
      <c r="B1613" s="106">
        <v>190</v>
      </c>
      <c r="C1613" s="107" t="s">
        <v>14860</v>
      </c>
      <c r="D1613" s="108" t="str">
        <f t="shared" si="25"/>
        <v>effect add_modifier={modifier= divided_patronage days=-1}</v>
      </c>
      <c r="E1613" s="109" t="s">
        <v>14861</v>
      </c>
      <c r="F1613" s="109" t="s">
        <v>14862</v>
      </c>
    </row>
    <row r="1614" ht="20" customHeight="1" spans="1:6">
      <c r="A1614" s="110"/>
      <c r="B1614" s="106">
        <v>191</v>
      </c>
      <c r="C1614" s="107" t="s">
        <v>14863</v>
      </c>
      <c r="D1614" s="108" t="str">
        <f t="shared" si="25"/>
        <v>effect add_modifier={modifier= overlord_ethics_compatibility days=-1}</v>
      </c>
      <c r="E1614" s="109" t="s">
        <v>12306</v>
      </c>
      <c r="F1614" s="109" t="s">
        <v>14864</v>
      </c>
    </row>
    <row r="1615" ht="20" customHeight="1" spans="1:6">
      <c r="A1615" s="110"/>
      <c r="B1615" s="106">
        <v>192</v>
      </c>
      <c r="C1615" s="107" t="s">
        <v>14865</v>
      </c>
      <c r="D1615" s="108" t="str">
        <f t="shared" si="25"/>
        <v>effect add_modifier={modifier= commanders_cost_mod days=-1}</v>
      </c>
      <c r="E1615" s="109" t="s">
        <v>14866</v>
      </c>
      <c r="F1615" s="109" t="s">
        <v>14867</v>
      </c>
    </row>
    <row r="1616" ht="20" customHeight="1" spans="1:6">
      <c r="A1616" s="110"/>
      <c r="B1616" s="106">
        <v>193</v>
      </c>
      <c r="C1616" s="107" t="s">
        <v>14868</v>
      </c>
      <c r="D1616" s="108" t="str">
        <f t="shared" si="25"/>
        <v>effect add_modifier={modifier= scientists_cost_mod days=-1}</v>
      </c>
      <c r="E1616" s="109" t="s">
        <v>14869</v>
      </c>
      <c r="F1616" s="109" t="s">
        <v>14870</v>
      </c>
    </row>
    <row r="1617" ht="20" customHeight="1" spans="1:6">
      <c r="A1617" s="110"/>
      <c r="B1617" s="106">
        <v>194</v>
      </c>
      <c r="C1617" s="107" t="s">
        <v>14871</v>
      </c>
      <c r="D1617" s="108" t="str">
        <f t="shared" si="25"/>
        <v>effect add_modifier={modifier= officials_cost_mod days=-1}</v>
      </c>
      <c r="E1617" s="109" t="s">
        <v>14872</v>
      </c>
      <c r="F1617" s="109" t="s">
        <v>14873</v>
      </c>
    </row>
    <row r="1618" ht="20" customHeight="1" spans="1:6">
      <c r="A1618" s="110"/>
      <c r="B1618" s="106">
        <v>195</v>
      </c>
      <c r="C1618" s="107" t="s">
        <v>3553</v>
      </c>
      <c r="D1618" s="108" t="str">
        <f t="shared" si="25"/>
        <v>effect add_modifier={modifier= commanding_presence days=-1}</v>
      </c>
      <c r="E1618" s="109" t="s">
        <v>11659</v>
      </c>
      <c r="F1618" s="109" t="s">
        <v>14874</v>
      </c>
    </row>
    <row r="1619" ht="20" customHeight="1" spans="1:6">
      <c r="A1619" s="110"/>
      <c r="B1619" s="106">
        <v>196</v>
      </c>
      <c r="C1619" s="107" t="s">
        <v>14875</v>
      </c>
      <c r="D1619" s="108" t="str">
        <f t="shared" si="25"/>
        <v>effect add_modifier={modifier= insight_unity_5 days=-1}</v>
      </c>
      <c r="E1619" s="109" t="s">
        <v>14876</v>
      </c>
      <c r="F1619" s="109" t="s">
        <v>14877</v>
      </c>
    </row>
    <row r="1620" ht="20" customHeight="1" spans="1:6">
      <c r="A1620" s="110"/>
      <c r="B1620" s="106">
        <v>197</v>
      </c>
      <c r="C1620" s="107" t="s">
        <v>14878</v>
      </c>
      <c r="D1620" s="108" t="str">
        <f t="shared" si="25"/>
        <v>effect add_modifier={modifier= insight_influence_01 days=-1}</v>
      </c>
      <c r="E1620" s="109" t="s">
        <v>14879</v>
      </c>
      <c r="F1620" s="109" t="s">
        <v>14880</v>
      </c>
    </row>
    <row r="1621" ht="20" customHeight="1" spans="1:6">
      <c r="A1621" s="110"/>
      <c r="B1621" s="106">
        <v>198</v>
      </c>
      <c r="C1621" s="107" t="s">
        <v>14881</v>
      </c>
      <c r="D1621" s="108" t="str">
        <f t="shared" si="25"/>
        <v>effect add_modifier={modifier= insight_physics_5 days=-1}</v>
      </c>
      <c r="E1621" s="109" t="s">
        <v>14882</v>
      </c>
      <c r="F1621" s="109" t="s">
        <v>14883</v>
      </c>
    </row>
    <row r="1622" ht="20" customHeight="1" spans="1:6">
      <c r="A1622" s="110"/>
      <c r="B1622" s="106">
        <v>199</v>
      </c>
      <c r="C1622" s="107" t="s">
        <v>14884</v>
      </c>
      <c r="D1622" s="108" t="str">
        <f t="shared" si="25"/>
        <v>effect add_modifier={modifier= insight_society_5 days=-1}</v>
      </c>
      <c r="E1622" s="109" t="s">
        <v>14885</v>
      </c>
      <c r="F1622" s="109" t="s">
        <v>14886</v>
      </c>
    </row>
    <row r="1623" ht="20" customHeight="1" spans="1:6">
      <c r="A1623" s="110"/>
      <c r="B1623" s="106">
        <v>200</v>
      </c>
      <c r="C1623" s="107" t="s">
        <v>14887</v>
      </c>
      <c r="D1623" s="108" t="str">
        <f t="shared" si="25"/>
        <v>effect add_modifier={modifier= insight_engineering_5 days=-1}</v>
      </c>
      <c r="E1623" s="109" t="s">
        <v>14888</v>
      </c>
      <c r="F1623" s="109" t="s">
        <v>14889</v>
      </c>
    </row>
    <row r="1624" ht="20" customHeight="1" spans="1:6">
      <c r="A1624" s="110"/>
      <c r="B1624" s="106">
        <v>201</v>
      </c>
      <c r="C1624" s="107" t="s">
        <v>14890</v>
      </c>
      <c r="D1624" s="108" t="str">
        <f t="shared" si="25"/>
        <v>effect add_modifier={modifier= nebula_cloaking days=-1}</v>
      </c>
      <c r="E1624" s="109" t="s">
        <v>14891</v>
      </c>
      <c r="F1624" s="109" t="s">
        <v>14892</v>
      </c>
    </row>
    <row r="1625" ht="20" customHeight="1" spans="1:6">
      <c r="A1625" s="110"/>
      <c r="B1625" s="106">
        <v>202</v>
      </c>
      <c r="C1625" s="107" t="s">
        <v>14893</v>
      </c>
      <c r="D1625" s="108" t="str">
        <f t="shared" si="25"/>
        <v>effect add_modifier={modifier= spynetwork_extra_containment days=-1}</v>
      </c>
      <c r="E1625" s="109" t="s">
        <v>14894</v>
      </c>
      <c r="F1625" s="109" t="s">
        <v>14895</v>
      </c>
    </row>
    <row r="1626" ht="20" customHeight="1" spans="1:6">
      <c r="A1626" s="110"/>
      <c r="B1626" s="106">
        <v>203</v>
      </c>
      <c r="C1626" s="107" t="s">
        <v>14896</v>
      </c>
      <c r="D1626" s="108" t="str">
        <f t="shared" si="25"/>
        <v>effect add_modifier={modifier= spynetwork_blackmailed days=-1}</v>
      </c>
      <c r="E1626" s="109" t="s">
        <v>14799</v>
      </c>
      <c r="F1626" s="109" t="s">
        <v>14897</v>
      </c>
    </row>
    <row r="1627" ht="20" customHeight="1" spans="1:6">
      <c r="A1627" s="110"/>
      <c r="B1627" s="106">
        <v>204</v>
      </c>
      <c r="C1627" s="107" t="s">
        <v>14898</v>
      </c>
      <c r="D1627" s="108" t="str">
        <f t="shared" si="25"/>
        <v>effect add_modifier={modifier= spynetwork_hive_no_pheromones days=-1}</v>
      </c>
      <c r="E1627" s="109" t="s">
        <v>14899</v>
      </c>
      <c r="F1627" s="109" t="s">
        <v>14900</v>
      </c>
    </row>
    <row r="1628" ht="20" customHeight="1" spans="1:6">
      <c r="A1628" s="110"/>
      <c r="B1628" s="106">
        <v>205</v>
      </c>
      <c r="C1628" s="107" t="s">
        <v>14901</v>
      </c>
      <c r="D1628" s="108" t="str">
        <f t="shared" si="25"/>
        <v>effect add_modifier={modifier= operation_pariahs days=-1}</v>
      </c>
      <c r="E1628" s="109" t="s">
        <v>14804</v>
      </c>
      <c r="F1628" s="109" t="s">
        <v>14902</v>
      </c>
    </row>
    <row r="1629" ht="20" customHeight="1" spans="1:6">
      <c r="A1629" s="110"/>
      <c r="B1629" s="106">
        <v>206</v>
      </c>
      <c r="C1629" s="107" t="s">
        <v>14903</v>
      </c>
      <c r="D1629" s="108" t="str">
        <f t="shared" si="25"/>
        <v>effect add_modifier={modifier= operation_no_more_distractions days=-1}</v>
      </c>
      <c r="E1629" s="109" t="s">
        <v>14899</v>
      </c>
      <c r="F1629" s="109" t="s">
        <v>14904</v>
      </c>
    </row>
    <row r="1630" ht="20" customHeight="1" spans="1:6">
      <c r="A1630" s="110"/>
      <c r="B1630" s="106">
        <v>207</v>
      </c>
      <c r="C1630" s="107" t="s">
        <v>14905</v>
      </c>
      <c r="D1630" s="108" t="str">
        <f t="shared" si="25"/>
        <v>effect add_modifier={modifier= operation_academic_bribery_caught days=-1}</v>
      </c>
      <c r="E1630" s="109" t="s">
        <v>14804</v>
      </c>
      <c r="F1630" s="109" t="s">
        <v>14906</v>
      </c>
    </row>
    <row r="1631" ht="20" customHeight="1" spans="1:6">
      <c r="A1631" s="110"/>
      <c r="B1631" s="106">
        <v>208</v>
      </c>
      <c r="C1631" s="107" t="s">
        <v>14907</v>
      </c>
      <c r="D1631" s="108" t="str">
        <f t="shared" si="25"/>
        <v>effect add_modifier={modifier= operation_academic_bribery days=-1}</v>
      </c>
      <c r="E1631" s="109" t="s">
        <v>14908</v>
      </c>
      <c r="F1631" s="109" t="s">
        <v>14909</v>
      </c>
    </row>
    <row r="1632" ht="20" customHeight="1" spans="1:6">
      <c r="A1632" s="110"/>
      <c r="B1632" s="106">
        <v>209</v>
      </c>
      <c r="C1632" s="107" t="s">
        <v>14910</v>
      </c>
      <c r="D1632" s="108" t="str">
        <f t="shared" si="25"/>
        <v>effect add_modifier={modifier= operation_stricken_operatives days=-1}</v>
      </c>
      <c r="E1632" s="109" t="s">
        <v>14791</v>
      </c>
      <c r="F1632" s="109" t="s">
        <v>14911</v>
      </c>
    </row>
    <row r="1633" ht="20" customHeight="1" spans="1:6">
      <c r="A1633" s="110"/>
      <c r="B1633" s="106">
        <v>210</v>
      </c>
      <c r="C1633" s="107" t="s">
        <v>14865</v>
      </c>
      <c r="D1633" s="108" t="str">
        <f t="shared" si="25"/>
        <v>effect add_modifier={modifier= commanders_cost_mod days=-1}</v>
      </c>
      <c r="E1633" s="109" t="s">
        <v>14866</v>
      </c>
      <c r="F1633" s="109" t="s">
        <v>14867</v>
      </c>
    </row>
    <row r="1634" ht="20" customHeight="1" spans="1:6">
      <c r="A1634" s="110"/>
      <c r="B1634" s="106">
        <v>211</v>
      </c>
      <c r="C1634" s="107" t="s">
        <v>14868</v>
      </c>
      <c r="D1634" s="108" t="str">
        <f t="shared" si="25"/>
        <v>effect add_modifier={modifier= scientists_cost_mod days=-1}</v>
      </c>
      <c r="E1634" s="109" t="s">
        <v>14869</v>
      </c>
      <c r="F1634" s="109" t="s">
        <v>14870</v>
      </c>
    </row>
    <row r="1635" ht="20" customHeight="1" spans="1:6">
      <c r="A1635" s="110"/>
      <c r="B1635" s="106">
        <v>212</v>
      </c>
      <c r="C1635" s="107" t="s">
        <v>14871</v>
      </c>
      <c r="D1635" s="108" t="str">
        <f t="shared" si="25"/>
        <v>effect add_modifier={modifier= officials_cost_mod days=-1}</v>
      </c>
      <c r="E1635" s="109" t="s">
        <v>14872</v>
      </c>
      <c r="F1635" s="109" t="s">
        <v>14873</v>
      </c>
    </row>
    <row r="1636" ht="20" customHeight="1" spans="1:6">
      <c r="A1636" s="110"/>
      <c r="B1636" s="106">
        <v>213</v>
      </c>
      <c r="C1636" s="107" t="s">
        <v>14912</v>
      </c>
      <c r="D1636" s="108" t="str">
        <f t="shared" si="25"/>
        <v>effect add_modifier={modifier= astral_rift_difficulty_increase_2 days=-1}</v>
      </c>
      <c r="E1636" s="109" t="s">
        <v>14913</v>
      </c>
      <c r="F1636" s="109" t="s">
        <v>14914</v>
      </c>
    </row>
    <row r="1637" ht="20" customHeight="1" spans="1:6">
      <c r="A1637" s="110"/>
      <c r="B1637" s="106">
        <v>214</v>
      </c>
      <c r="C1637" s="107" t="s">
        <v>14912</v>
      </c>
      <c r="D1637" s="108" t="str">
        <f t="shared" si="25"/>
        <v>effect add_modifier={modifier= astral_rift_difficulty_increase_1 days=-1}</v>
      </c>
      <c r="E1637" s="109" t="s">
        <v>14915</v>
      </c>
      <c r="F1637" s="109" t="s">
        <v>14916</v>
      </c>
    </row>
    <row r="1638" ht="20" customHeight="1" spans="1:6">
      <c r="A1638" s="110"/>
      <c r="B1638" s="106">
        <v>215</v>
      </c>
      <c r="C1638" s="107" t="s">
        <v>14917</v>
      </c>
      <c r="D1638" s="108" t="str">
        <f t="shared" si="25"/>
        <v>effect add_modifier={modifier= astral_rift_difficulty_decrease_3 days=-1}</v>
      </c>
      <c r="E1638" s="109" t="s">
        <v>14918</v>
      </c>
      <c r="F1638" s="109" t="s">
        <v>14919</v>
      </c>
    </row>
    <row r="1639" ht="20" customHeight="1" spans="1:6">
      <c r="A1639" s="110"/>
      <c r="B1639" s="106">
        <v>216</v>
      </c>
      <c r="C1639" s="107" t="s">
        <v>14917</v>
      </c>
      <c r="D1639" s="108" t="str">
        <f t="shared" si="25"/>
        <v>effect add_modifier={modifier= astral_rift_difficulty_decrease_2 days=-1}</v>
      </c>
      <c r="E1639" s="109" t="s">
        <v>14920</v>
      </c>
      <c r="F1639" s="109" t="s">
        <v>14921</v>
      </c>
    </row>
    <row r="1640" ht="20" customHeight="1" spans="1:6">
      <c r="A1640" s="110"/>
      <c r="B1640" s="106">
        <v>217</v>
      </c>
      <c r="C1640" s="107" t="s">
        <v>14917</v>
      </c>
      <c r="D1640" s="108" t="str">
        <f t="shared" si="25"/>
        <v>effect add_modifier={modifier= astral_rift_difficulty_decrease_1 days=-1}</v>
      </c>
      <c r="E1640" s="109" t="s">
        <v>14922</v>
      </c>
      <c r="F1640" s="109" t="s">
        <v>14923</v>
      </c>
    </row>
    <row r="1641" ht="20" customHeight="1" spans="1:6">
      <c r="A1641" s="110"/>
      <c r="B1641" s="106">
        <v>218</v>
      </c>
      <c r="C1641" s="107" t="s">
        <v>14924</v>
      </c>
      <c r="D1641" s="108" t="str">
        <f t="shared" si="25"/>
        <v>effect add_modifier={modifier= storm_base_modifier days=-1}</v>
      </c>
      <c r="E1641" s="109" t="s">
        <v>14925</v>
      </c>
      <c r="F1641" s="109" t="s">
        <v>14926</v>
      </c>
    </row>
    <row r="1642" ht="20" customHeight="1" spans="1:6">
      <c r="A1642" s="110"/>
      <c r="B1642" s="106">
        <v>219</v>
      </c>
      <c r="C1642" s="107" t="s">
        <v>14924</v>
      </c>
      <c r="D1642" s="108" t="str">
        <f t="shared" si="25"/>
        <v>effect add_modifier={modifier= nexus_storm_modifier days=-1}</v>
      </c>
      <c r="E1642" s="109" t="s">
        <v>14927</v>
      </c>
      <c r="F1642" s="109" t="s">
        <v>14928</v>
      </c>
    </row>
    <row r="1643" ht="20" customHeight="1" spans="1:6">
      <c r="A1643" s="110"/>
      <c r="B1643" s="106">
        <v>220</v>
      </c>
      <c r="C1643" s="107" t="s">
        <v>14929</v>
      </c>
      <c r="D1643" s="108" t="str">
        <f t="shared" si="25"/>
        <v>effect add_modifier={modifier= storm_unity_gain_modifier days=-1}</v>
      </c>
      <c r="E1643" s="109" t="s">
        <v>14930</v>
      </c>
      <c r="F1643" s="109" t="s">
        <v>14931</v>
      </c>
    </row>
    <row r="1644" ht="20" customHeight="1" spans="1:6">
      <c r="A1644" s="110"/>
      <c r="B1644" s="106">
        <v>221</v>
      </c>
      <c r="C1644" s="107" t="s">
        <v>14932</v>
      </c>
      <c r="D1644" s="108" t="str">
        <f t="shared" si="25"/>
        <v>effect add_modifier={modifier= particle_storm_ship_unity_gain_modifier days=-1}</v>
      </c>
      <c r="E1644" s="109" t="s">
        <v>14933</v>
      </c>
      <c r="F1644" s="109" t="s">
        <v>14934</v>
      </c>
    </row>
    <row r="1645" ht="20" customHeight="1" spans="1:6">
      <c r="A1645" s="110"/>
      <c r="B1645" s="106">
        <v>222</v>
      </c>
      <c r="C1645" s="107" t="s">
        <v>14935</v>
      </c>
      <c r="D1645" s="108" t="str">
        <f t="shared" si="25"/>
        <v>effect add_modifier={modifier= storm_attraction_field_modifier days=-1}</v>
      </c>
      <c r="E1645" s="109" t="s">
        <v>14936</v>
      </c>
      <c r="F1645" s="109" t="s">
        <v>14937</v>
      </c>
    </row>
    <row r="1646" ht="20" customHeight="1" spans="1:6">
      <c r="A1646" s="110"/>
      <c r="B1646" s="106">
        <v>223</v>
      </c>
      <c r="C1646" s="107" t="s">
        <v>14938</v>
      </c>
      <c r="D1646" s="108" t="str">
        <f t="shared" si="25"/>
        <v>effect add_modifier={modifier= storm_repelling_field_modifier days=-1}</v>
      </c>
      <c r="E1646" s="109" t="s">
        <v>14939</v>
      </c>
      <c r="F1646" s="109" t="s">
        <v>14940</v>
      </c>
    </row>
    <row r="1647" ht="20" customHeight="1" spans="1:6">
      <c r="A1647" s="110"/>
      <c r="B1647" s="106">
        <v>224</v>
      </c>
      <c r="C1647" s="107" t="s">
        <v>14941</v>
      </c>
      <c r="D1647" s="108" t="str">
        <f t="shared" si="25"/>
        <v>effect add_modifier={modifier= archivism_finisher_collection_modifier days=-1}</v>
      </c>
      <c r="E1647" s="109" t="s">
        <v>14942</v>
      </c>
      <c r="F1647" s="109" t="s">
        <v>14943</v>
      </c>
    </row>
    <row r="1648" ht="20" customHeight="1" spans="1:6">
      <c r="A1648" s="110"/>
      <c r="B1648" s="106">
        <v>225</v>
      </c>
      <c r="C1648" s="107" t="s">
        <v>14944</v>
      </c>
      <c r="D1648" s="108" t="str">
        <f t="shared" si="25"/>
        <v>effect add_modifier={modifier= archivism_expert_negociation_modifier days=-1}</v>
      </c>
      <c r="E1648" s="109" t="s">
        <v>14945</v>
      </c>
      <c r="F1648" s="109" t="s">
        <v>14946</v>
      </c>
    </row>
    <row r="1649" ht="20" customHeight="1" spans="1:6">
      <c r="A1649" s="110"/>
      <c r="B1649" s="106">
        <v>226</v>
      </c>
      <c r="C1649" s="107" t="s">
        <v>14947</v>
      </c>
      <c r="D1649" s="108" t="str">
        <f t="shared" si="25"/>
        <v>effect add_modifier={modifier= archivism_expert_negociation_homicidal_modifier days=-1}</v>
      </c>
      <c r="E1649" s="109" t="s">
        <v>14948</v>
      </c>
      <c r="F1649" s="109" t="s">
        <v>14949</v>
      </c>
    </row>
    <row r="1650" ht="20" customHeight="1" spans="1:6">
      <c r="A1650" s="110"/>
      <c r="B1650" s="106">
        <v>227</v>
      </c>
      <c r="C1650" s="107" t="s">
        <v>14950</v>
      </c>
      <c r="D1650" s="108" t="str">
        <f t="shared" si="25"/>
        <v>effect add_modifier={modifier= archivism_flawless_display_modifier_xeno_geology days=-1}</v>
      </c>
      <c r="E1650" s="109" t="s">
        <v>14951</v>
      </c>
      <c r="F1650" s="109" t="s">
        <v>14952</v>
      </c>
    </row>
    <row r="1651" ht="20" customHeight="1" spans="1:6">
      <c r="A1651" s="110"/>
      <c r="B1651" s="106">
        <v>228</v>
      </c>
      <c r="C1651" s="107" t="s">
        <v>14950</v>
      </c>
      <c r="D1651" s="108" t="str">
        <f t="shared" si="25"/>
        <v>effect add_modifier={modifier= archivism_flawless_display_modifier_aesthetic_wonder days=-1}</v>
      </c>
      <c r="E1651" s="109" t="s">
        <v>14953</v>
      </c>
      <c r="F1651" s="109" t="s">
        <v>14954</v>
      </c>
    </row>
    <row r="1652" ht="20" customHeight="1" spans="1:6">
      <c r="A1652" s="110"/>
      <c r="B1652" s="106">
        <v>229</v>
      </c>
      <c r="C1652" s="107" t="s">
        <v>14950</v>
      </c>
      <c r="D1652" s="108" t="str">
        <f t="shared" si="25"/>
        <v>effect add_modifier={modifier= archivism_flawless_display_modifier_historical_item days=-1}</v>
      </c>
      <c r="E1652" s="109" t="s">
        <v>14955</v>
      </c>
      <c r="F1652" s="109" t="s">
        <v>14956</v>
      </c>
    </row>
    <row r="1653" ht="20" customHeight="1" spans="1:6">
      <c r="A1653" s="110"/>
      <c r="B1653" s="106">
        <v>230</v>
      </c>
      <c r="C1653" s="165"/>
      <c r="D1653" s="108" t="str">
        <f t="shared" si="25"/>
        <v>effect add_modifier={modifier= starbase_shipyard_artificial_build_cost_mult days=-1}</v>
      </c>
      <c r="E1653" s="111"/>
      <c r="F1653" s="109" t="s">
        <v>14957</v>
      </c>
    </row>
    <row r="1654" ht="20" customHeight="1" spans="1:6">
      <c r="A1654" s="110"/>
      <c r="B1654" s="106">
        <v>231</v>
      </c>
      <c r="C1654" s="165"/>
      <c r="D1654" s="108" t="str">
        <f t="shared" si="25"/>
        <v>effect add_modifier={modifier= dummy_modifier_starbase_shipyard_artificial_build_cost_mult days=-1}</v>
      </c>
      <c r="E1654" s="163"/>
      <c r="F1654" s="109" t="s">
        <v>14958</v>
      </c>
    </row>
  </sheetData>
  <mergeCells count="35">
    <mergeCell ref="A1:F1"/>
    <mergeCell ref="A2:F2"/>
    <mergeCell ref="A3:B3"/>
    <mergeCell ref="A5:A10"/>
    <mergeCell ref="A11:A147"/>
    <mergeCell ref="A148:A159"/>
    <mergeCell ref="A160:A203"/>
    <mergeCell ref="A204:A264"/>
    <mergeCell ref="A265:A307"/>
    <mergeCell ref="A308:A372"/>
    <mergeCell ref="A373:A394"/>
    <mergeCell ref="A395:A422"/>
    <mergeCell ref="A423:A444"/>
    <mergeCell ref="A445:A449"/>
    <mergeCell ref="A450:A465"/>
    <mergeCell ref="A466:A469"/>
    <mergeCell ref="A470:A553"/>
    <mergeCell ref="A554:A565"/>
    <mergeCell ref="A566:A623"/>
    <mergeCell ref="A624:A652"/>
    <mergeCell ref="A653:A667"/>
    <mergeCell ref="A668:A720"/>
    <mergeCell ref="A721:A851"/>
    <mergeCell ref="A852:A892"/>
    <mergeCell ref="A893:A993"/>
    <mergeCell ref="A994:A1026"/>
    <mergeCell ref="A1027:A1028"/>
    <mergeCell ref="A1029:A1044"/>
    <mergeCell ref="A1045:A1081"/>
    <mergeCell ref="A1082:A1306"/>
    <mergeCell ref="A1307:A1319"/>
    <mergeCell ref="A1320:A1327"/>
    <mergeCell ref="A1328:A1393"/>
    <mergeCell ref="A1394:A1423"/>
    <mergeCell ref="A1424:A1654"/>
  </mergeCells>
  <dataValidations count="1">
    <dataValidation type="list" allowBlank="1" showInputMessage="1" showErrorMessage="1" sqref="C3">
      <formula1>"effect add_modifier={modifier=,effect ={ remove_modifier="</formula1>
    </dataValidation>
  </dataValidation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51"/>
  <sheetViews>
    <sheetView zoomScale="130" zoomScaleNormal="130" topLeftCell="D1" workbookViewId="0">
      <pane ySplit="4" topLeftCell="A5" activePane="bottomLeft" state="frozen"/>
      <selection/>
      <selection pane="bottomLeft" activeCell="G6" sqref="G6"/>
    </sheetView>
  </sheetViews>
  <sheetFormatPr defaultColWidth="9" defaultRowHeight="13.5" outlineLevelCol="6"/>
  <cols>
    <col min="1" max="1" width="11.5" customWidth="1"/>
    <col min="3" max="3" width="38.75" customWidth="1"/>
    <col min="4" max="4" width="79.2583333333333" customWidth="1"/>
    <col min="5" max="5" width="78" customWidth="1"/>
    <col min="6" max="6" width="43.0916666666667" style="52" customWidth="1"/>
    <col min="7" max="7" width="16.125" customWidth="1"/>
  </cols>
  <sheetData>
    <row r="1" ht="50" customHeight="1" spans="1:7">
      <c r="A1" s="53" t="s">
        <v>14959</v>
      </c>
      <c r="B1" s="54"/>
      <c r="C1" s="54"/>
      <c r="D1" s="54"/>
      <c r="E1" s="54"/>
      <c r="F1" s="54"/>
      <c r="G1" s="55"/>
    </row>
    <row r="2" ht="40" customHeight="1" spans="1:7">
      <c r="A2" s="56" t="s">
        <v>14960</v>
      </c>
      <c r="B2" s="57"/>
      <c r="C2" s="57"/>
      <c r="D2" s="57"/>
      <c r="E2" s="57"/>
      <c r="F2" s="57"/>
      <c r="G2" s="55"/>
    </row>
    <row r="3" ht="40" customHeight="1" spans="1:7">
      <c r="A3" s="58" t="s">
        <v>1330</v>
      </c>
      <c r="B3" s="59"/>
      <c r="C3" s="60" t="s">
        <v>10702</v>
      </c>
      <c r="D3" s="61" t="s">
        <v>10703</v>
      </c>
      <c r="E3" s="62">
        <v>-1</v>
      </c>
      <c r="F3" s="59"/>
      <c r="G3" s="55"/>
    </row>
    <row r="4" ht="30" customHeight="1" spans="1:6">
      <c r="A4" s="63" t="s">
        <v>562</v>
      </c>
      <c r="B4" s="63" t="s">
        <v>453</v>
      </c>
      <c r="C4" s="63" t="s">
        <v>563</v>
      </c>
      <c r="D4" s="63" t="s">
        <v>1335</v>
      </c>
      <c r="E4" s="63" t="s">
        <v>152</v>
      </c>
      <c r="F4" s="63" t="s">
        <v>566</v>
      </c>
    </row>
    <row r="5" ht="20" customHeight="1" spans="1:6">
      <c r="A5" s="64" t="s">
        <v>14961</v>
      </c>
      <c r="B5" s="65">
        <v>1</v>
      </c>
      <c r="C5" s="66" t="s">
        <v>14962</v>
      </c>
      <c r="D5" s="67" t="str">
        <f>_xlfn.CONCAT($C$3," ",F5," ","days=",$E$3,"}")</f>
        <v>effect add_modifier={modifier= hazardous_weather days=-1}</v>
      </c>
      <c r="E5" s="66" t="s">
        <v>14963</v>
      </c>
      <c r="F5" s="66" t="s">
        <v>14964</v>
      </c>
    </row>
    <row r="6" ht="20" customHeight="1" spans="1:6">
      <c r="A6" s="68"/>
      <c r="B6" s="65">
        <v>2</v>
      </c>
      <c r="C6" s="66" t="s">
        <v>14965</v>
      </c>
      <c r="D6" s="67" t="str">
        <f t="shared" ref="D6:D69" si="0">_xlfn.CONCAT($C$3," ",F6," ","days=",$E$3,"}")</f>
        <v>effect add_modifier={modifier= dangerous_wildlife days=-1}</v>
      </c>
      <c r="E6" s="66" t="s">
        <v>14966</v>
      </c>
      <c r="F6" s="66" t="s">
        <v>14967</v>
      </c>
    </row>
    <row r="7" ht="20" customHeight="1" spans="1:6">
      <c r="A7" s="68"/>
      <c r="B7" s="65">
        <v>3</v>
      </c>
      <c r="C7" s="66" t="s">
        <v>14968</v>
      </c>
      <c r="D7" s="67" t="str">
        <f t="shared" si="0"/>
        <v>effect add_modifier={modifier= weak_magnetic_field days=-1}</v>
      </c>
      <c r="E7" s="66" t="s">
        <v>14969</v>
      </c>
      <c r="F7" s="66" t="s">
        <v>14970</v>
      </c>
    </row>
    <row r="8" ht="20" customHeight="1" spans="1:6">
      <c r="A8" s="68"/>
      <c r="B8" s="65">
        <v>4</v>
      </c>
      <c r="C8" s="66" t="s">
        <v>14971</v>
      </c>
      <c r="D8" s="67" t="str">
        <f t="shared" si="0"/>
        <v>effect add_modifier={modifier= strong_magnetic_field days=-1}</v>
      </c>
      <c r="E8" s="66" t="s">
        <v>14972</v>
      </c>
      <c r="F8" s="66" t="s">
        <v>14973</v>
      </c>
    </row>
    <row r="9" ht="20" customHeight="1" spans="1:6">
      <c r="A9" s="68"/>
      <c r="B9" s="65">
        <v>5</v>
      </c>
      <c r="C9" s="66" t="s">
        <v>14974</v>
      </c>
      <c r="D9" s="67" t="str">
        <f t="shared" si="0"/>
        <v>effect add_modifier={modifier= unstable_tectonics days=-1}</v>
      </c>
      <c r="E9" s="66" t="s">
        <v>14975</v>
      </c>
      <c r="F9" s="66" t="s">
        <v>14976</v>
      </c>
    </row>
    <row r="10" ht="20" customHeight="1" spans="1:6">
      <c r="A10" s="68"/>
      <c r="B10" s="65">
        <v>6</v>
      </c>
      <c r="C10" s="66" t="s">
        <v>10189</v>
      </c>
      <c r="D10" s="67" t="str">
        <f t="shared" si="0"/>
        <v>effect add_modifier={modifier= tidal_locked days=-1}</v>
      </c>
      <c r="E10" s="66" t="s">
        <v>14977</v>
      </c>
      <c r="F10" s="66" t="s">
        <v>14978</v>
      </c>
    </row>
    <row r="11" ht="20" customHeight="1" spans="1:6">
      <c r="A11" s="68"/>
      <c r="B11" s="65">
        <v>7</v>
      </c>
      <c r="C11" s="66" t="s">
        <v>14979</v>
      </c>
      <c r="D11" s="67" t="str">
        <f t="shared" si="0"/>
        <v>effect add_modifier={modifier= chthonian_planet days=-1}</v>
      </c>
      <c r="E11" s="66"/>
      <c r="F11" s="66" t="s">
        <v>14980</v>
      </c>
    </row>
    <row r="12" ht="20" customHeight="1" spans="1:6">
      <c r="A12" s="68"/>
      <c r="B12" s="65">
        <v>8</v>
      </c>
      <c r="C12" s="66" t="s">
        <v>14981</v>
      </c>
      <c r="D12" s="67" t="str">
        <f t="shared" si="0"/>
        <v>effect add_modifier={modifier= asteroid_impacts days=-1}</v>
      </c>
      <c r="E12" s="66" t="s">
        <v>14982</v>
      </c>
      <c r="F12" s="66" t="s">
        <v>14983</v>
      </c>
    </row>
    <row r="13" ht="20" customHeight="1" spans="1:6">
      <c r="A13" s="68"/>
      <c r="B13" s="65">
        <v>9</v>
      </c>
      <c r="C13" s="66" t="s">
        <v>14984</v>
      </c>
      <c r="D13" s="67" t="str">
        <f t="shared" si="0"/>
        <v>effect add_modifier={modifier= extensive_moon_system days=-1}</v>
      </c>
      <c r="E13" s="66"/>
      <c r="F13" s="66" t="s">
        <v>14985</v>
      </c>
    </row>
    <row r="14" ht="20" customHeight="1" spans="1:6">
      <c r="A14" s="68"/>
      <c r="B14" s="65">
        <v>10</v>
      </c>
      <c r="C14" s="66" t="s">
        <v>14986</v>
      </c>
      <c r="D14" s="67" t="str">
        <f t="shared" si="0"/>
        <v>effect add_modifier={modifier= carbon_world days=-1}</v>
      </c>
      <c r="E14" s="66"/>
      <c r="F14" s="66" t="s">
        <v>14987</v>
      </c>
    </row>
    <row r="15" ht="20" customHeight="1" spans="1:6">
      <c r="A15" s="68"/>
      <c r="B15" s="65">
        <v>11</v>
      </c>
      <c r="C15" s="66" t="s">
        <v>14988</v>
      </c>
      <c r="D15" s="67" t="str">
        <f t="shared" si="0"/>
        <v>effect add_modifier={modifier= wild_storms days=-1}</v>
      </c>
      <c r="E15" s="66" t="s">
        <v>14989</v>
      </c>
      <c r="F15" s="66" t="s">
        <v>14990</v>
      </c>
    </row>
    <row r="16" ht="20" customHeight="1" spans="1:6">
      <c r="A16" s="68"/>
      <c r="B16" s="65">
        <v>12</v>
      </c>
      <c r="C16" s="66" t="s">
        <v>14991</v>
      </c>
      <c r="D16" s="67" t="str">
        <f t="shared" si="0"/>
        <v>effect add_modifier={modifier= mineral_rich days=-1}</v>
      </c>
      <c r="E16" s="66" t="s">
        <v>14992</v>
      </c>
      <c r="F16" s="66" t="s">
        <v>14993</v>
      </c>
    </row>
    <row r="17" ht="20" customHeight="1" spans="1:6">
      <c r="A17" s="68"/>
      <c r="B17" s="65">
        <v>13</v>
      </c>
      <c r="C17" s="66" t="s">
        <v>14994</v>
      </c>
      <c r="D17" s="67" t="str">
        <f t="shared" si="0"/>
        <v>effect add_modifier={modifier= ultra_rich days=-1}</v>
      </c>
      <c r="E17" s="66" t="s">
        <v>14995</v>
      </c>
      <c r="F17" s="66" t="s">
        <v>14996</v>
      </c>
    </row>
    <row r="18" ht="20" customHeight="1" spans="1:6">
      <c r="A18" s="68"/>
      <c r="B18" s="65">
        <v>14</v>
      </c>
      <c r="C18" s="66" t="s">
        <v>14997</v>
      </c>
      <c r="D18" s="67" t="str">
        <f t="shared" si="0"/>
        <v>effect add_modifier={modifier= mineral_poor days=-1}</v>
      </c>
      <c r="E18" s="66" t="s">
        <v>14998</v>
      </c>
      <c r="F18" s="66" t="s">
        <v>14999</v>
      </c>
    </row>
    <row r="19" ht="20" customHeight="1" spans="1:6">
      <c r="A19" s="68"/>
      <c r="B19" s="65">
        <v>15</v>
      </c>
      <c r="C19" s="66" t="s">
        <v>7193</v>
      </c>
      <c r="D19" s="67" t="str">
        <f t="shared" si="0"/>
        <v>effect add_modifier={modifier= titanic_life days=-1}</v>
      </c>
      <c r="E19" s="66" t="s">
        <v>15000</v>
      </c>
      <c r="F19" s="66" t="s">
        <v>15001</v>
      </c>
    </row>
    <row r="20" ht="20" customHeight="1" spans="1:6">
      <c r="A20" s="68"/>
      <c r="B20" s="65">
        <v>16</v>
      </c>
      <c r="C20" s="66" t="s">
        <v>15002</v>
      </c>
      <c r="D20" s="67" t="str">
        <f t="shared" si="0"/>
        <v>effect add_modifier={modifier= eat_the_titans days=-1}</v>
      </c>
      <c r="E20" s="66" t="s">
        <v>15003</v>
      </c>
      <c r="F20" s="66" t="s">
        <v>15004</v>
      </c>
    </row>
    <row r="21" ht="20" customHeight="1" spans="1:6">
      <c r="A21" s="68"/>
      <c r="B21" s="65">
        <v>17</v>
      </c>
      <c r="C21" s="66" t="s">
        <v>15005</v>
      </c>
      <c r="D21" s="67" t="str">
        <f t="shared" si="0"/>
        <v>effect add_modifier={modifier= asteroid_belt days=-1}</v>
      </c>
      <c r="E21" s="66" t="s">
        <v>15006</v>
      </c>
      <c r="F21" s="66" t="s">
        <v>15007</v>
      </c>
    </row>
    <row r="22" ht="20" customHeight="1" spans="1:6">
      <c r="A22" s="68"/>
      <c r="B22" s="65">
        <v>18</v>
      </c>
      <c r="C22" s="66" t="s">
        <v>15008</v>
      </c>
      <c r="D22" s="67" t="str">
        <f t="shared" si="0"/>
        <v>effect add_modifier={modifier= natural_beauty days=-1}</v>
      </c>
      <c r="E22" s="66" t="s">
        <v>15009</v>
      </c>
      <c r="F22" s="66" t="s">
        <v>15010</v>
      </c>
    </row>
    <row r="23" ht="20" customHeight="1" spans="1:6">
      <c r="A23" s="68"/>
      <c r="B23" s="65">
        <v>19</v>
      </c>
      <c r="C23" s="66" t="s">
        <v>15011</v>
      </c>
      <c r="D23" s="67" t="str">
        <f t="shared" si="0"/>
        <v>effect add_modifier={modifier= atmospheric_aphrodisiac days=-1}</v>
      </c>
      <c r="E23" s="66" t="s">
        <v>15012</v>
      </c>
      <c r="F23" s="66" t="s">
        <v>15013</v>
      </c>
    </row>
    <row r="24" ht="20" customHeight="1" spans="1:6">
      <c r="A24" s="68"/>
      <c r="B24" s="65">
        <v>20</v>
      </c>
      <c r="C24" s="66" t="s">
        <v>15014</v>
      </c>
      <c r="D24" s="67" t="str">
        <f t="shared" si="0"/>
        <v>effect add_modifier={modifier= atmospheric_hallucinogen days=-1}</v>
      </c>
      <c r="E24" s="66" t="s">
        <v>15015</v>
      </c>
      <c r="F24" s="66" t="s">
        <v>15016</v>
      </c>
    </row>
    <row r="25" ht="20" customHeight="1" spans="1:6">
      <c r="A25" s="68"/>
      <c r="B25" s="65">
        <v>21</v>
      </c>
      <c r="C25" s="66" t="s">
        <v>15017</v>
      </c>
      <c r="D25" s="67" t="str">
        <f t="shared" si="0"/>
        <v>effect add_modifier={modifier= atmospheric_hallucinogen_good days=-1}</v>
      </c>
      <c r="E25" s="66" t="s">
        <v>15018</v>
      </c>
      <c r="F25" s="66" t="s">
        <v>15019</v>
      </c>
    </row>
    <row r="26" ht="20" customHeight="1" spans="1:6">
      <c r="A26" s="68"/>
      <c r="B26" s="65">
        <v>22</v>
      </c>
      <c r="C26" s="66" t="s">
        <v>15020</v>
      </c>
      <c r="D26" s="67" t="str">
        <f t="shared" si="0"/>
        <v>effect add_modifier={modifier= lush_planet days=-1}</v>
      </c>
      <c r="E26" s="66" t="s">
        <v>15021</v>
      </c>
      <c r="F26" s="66" t="s">
        <v>15022</v>
      </c>
    </row>
    <row r="27" ht="20" customHeight="1" spans="1:6">
      <c r="A27" s="68"/>
      <c r="B27" s="65">
        <v>23</v>
      </c>
      <c r="C27" s="66" t="s">
        <v>15023</v>
      </c>
      <c r="D27" s="67" t="str">
        <f t="shared" si="0"/>
        <v>effect add_modifier={modifier= bleak_planet days=-1}</v>
      </c>
      <c r="E27" s="66" t="s">
        <v>15024</v>
      </c>
      <c r="F27" s="66" t="s">
        <v>15025</v>
      </c>
    </row>
    <row r="28" ht="40" customHeight="1" spans="1:6">
      <c r="A28" s="68"/>
      <c r="B28" s="65">
        <v>24</v>
      </c>
      <c r="C28" s="66" t="s">
        <v>15026</v>
      </c>
      <c r="D28" s="67" t="str">
        <f t="shared" si="0"/>
        <v>effect add_modifier={modifier= irradiated_planet days=-1}</v>
      </c>
      <c r="E28" s="66" t="s">
        <v>15027</v>
      </c>
      <c r="F28" s="66" t="s">
        <v>15028</v>
      </c>
    </row>
    <row r="29" ht="20" customHeight="1" spans="1:6">
      <c r="A29" s="68"/>
      <c r="B29" s="65">
        <v>25</v>
      </c>
      <c r="C29" s="66" t="s">
        <v>15029</v>
      </c>
      <c r="D29" s="67" t="str">
        <f t="shared" si="0"/>
        <v>effect add_modifier={modifier= low_gravity days=-1}</v>
      </c>
      <c r="E29" s="66" t="s">
        <v>15030</v>
      </c>
      <c r="F29" s="66" t="s">
        <v>15031</v>
      </c>
    </row>
    <row r="30" ht="20" customHeight="1" spans="1:6">
      <c r="A30" s="68"/>
      <c r="B30" s="65">
        <v>26</v>
      </c>
      <c r="C30" s="66" t="s">
        <v>15032</v>
      </c>
      <c r="D30" s="67" t="str">
        <f t="shared" si="0"/>
        <v>effect add_modifier={modifier= high_gravity days=-1}</v>
      </c>
      <c r="E30" s="66" t="s">
        <v>15033</v>
      </c>
      <c r="F30" s="66" t="s">
        <v>15034</v>
      </c>
    </row>
    <row r="31" ht="20" customHeight="1" spans="1:6">
      <c r="A31" s="68"/>
      <c r="B31" s="65">
        <v>27</v>
      </c>
      <c r="C31" s="66" t="s">
        <v>15035</v>
      </c>
      <c r="D31" s="67" t="str">
        <f t="shared" si="0"/>
        <v>effect add_modifier={modifier= abundant_geothermal_activity days=-1}</v>
      </c>
      <c r="E31" s="66" t="s">
        <v>15036</v>
      </c>
      <c r="F31" s="66" t="s">
        <v>15037</v>
      </c>
    </row>
    <row r="32" ht="20" customHeight="1" spans="1:6">
      <c r="A32" s="68"/>
      <c r="B32" s="65">
        <v>28</v>
      </c>
      <c r="C32" s="66" t="s">
        <v>15038</v>
      </c>
      <c r="D32" s="67" t="str">
        <f t="shared" si="0"/>
        <v>effect add_modifier={modifier= subterranean_wildlife days=-1}</v>
      </c>
      <c r="E32" s="66" t="s">
        <v>15039</v>
      </c>
      <c r="F32" s="66" t="s">
        <v>15040</v>
      </c>
    </row>
    <row r="33" ht="20" customHeight="1" spans="1:6">
      <c r="A33" s="68"/>
      <c r="B33" s="65">
        <v>29</v>
      </c>
      <c r="C33" s="66" t="s">
        <v>15041</v>
      </c>
      <c r="D33" s="67" t="str">
        <f t="shared" si="0"/>
        <v>effect add_modifier={modifier= rich_mircoflora days=-1}</v>
      </c>
      <c r="E33" s="66" t="s">
        <v>15042</v>
      </c>
      <c r="F33" s="66" t="s">
        <v>15043</v>
      </c>
    </row>
    <row r="34" ht="20" customHeight="1" spans="1:6">
      <c r="A34" s="68"/>
      <c r="B34" s="65">
        <v>30</v>
      </c>
      <c r="C34" s="66" t="s">
        <v>15044</v>
      </c>
      <c r="D34" s="67" t="str">
        <f t="shared" si="0"/>
        <v>effect add_modifier={modifier= terraforming_candidate days=-1}</v>
      </c>
      <c r="E34" s="66"/>
      <c r="F34" s="66" t="s">
        <v>15045</v>
      </c>
    </row>
    <row r="35" ht="20" customHeight="1" spans="1:6">
      <c r="A35" s="68"/>
      <c r="B35" s="65">
        <v>31</v>
      </c>
      <c r="C35" s="66" t="s">
        <v>15046</v>
      </c>
      <c r="D35" s="67" t="str">
        <f t="shared" si="0"/>
        <v>effect add_modifier={modifier= frozen_terraforming_candidate days=-1}</v>
      </c>
      <c r="E35" s="66"/>
      <c r="F35" s="66" t="s">
        <v>15047</v>
      </c>
    </row>
    <row r="36" ht="20" customHeight="1" spans="1:6">
      <c r="A36" s="68"/>
      <c r="B36" s="65">
        <v>32</v>
      </c>
      <c r="C36" s="66" t="s">
        <v>15048</v>
      </c>
      <c r="D36" s="67" t="str">
        <f t="shared" si="0"/>
        <v>effect add_modifier={modifier= toxic_terraforming_candidate days=-1}</v>
      </c>
      <c r="E36" s="66"/>
      <c r="F36" s="66" t="s">
        <v>15049</v>
      </c>
    </row>
    <row r="37" ht="20" customHeight="1" spans="1:6">
      <c r="A37" s="68"/>
      <c r="B37" s="65">
        <v>33</v>
      </c>
      <c r="C37" s="66" t="s">
        <v>15050</v>
      </c>
      <c r="D37" s="67" t="str">
        <f t="shared" si="0"/>
        <v>effect add_modifier={modifier= hyper_ecosystem days=-1}</v>
      </c>
      <c r="E37" s="66" t="s">
        <v>15051</v>
      </c>
      <c r="F37" s="66" t="s">
        <v>15052</v>
      </c>
    </row>
    <row r="38" ht="20" customHeight="1" spans="1:6">
      <c r="A38" s="68"/>
      <c r="B38" s="65">
        <v>34</v>
      </c>
      <c r="C38" s="66" t="s">
        <v>15053</v>
      </c>
      <c r="D38" s="67" t="str">
        <f t="shared" si="0"/>
        <v>effect add_modifier={modifier= docile_fauna days=-1}</v>
      </c>
      <c r="E38" s="66" t="s">
        <v>15054</v>
      </c>
      <c r="F38" s="66" t="s">
        <v>15055</v>
      </c>
    </row>
    <row r="39" ht="20" customHeight="1" spans="1:6">
      <c r="A39" s="68"/>
      <c r="B39" s="65">
        <v>35</v>
      </c>
      <c r="C39" s="66" t="s">
        <v>15056</v>
      </c>
      <c r="D39" s="67" t="str">
        <f t="shared" si="0"/>
        <v>effect add_modifier={modifier= recent_eruption days=-1}</v>
      </c>
      <c r="E39" s="66" t="s">
        <v>11770</v>
      </c>
      <c r="F39" s="66" t="s">
        <v>15057</v>
      </c>
    </row>
    <row r="40" ht="20" customHeight="1" spans="1:6">
      <c r="A40" s="69" t="s">
        <v>11099</v>
      </c>
      <c r="B40" s="70">
        <v>1</v>
      </c>
      <c r="C40" s="71" t="s">
        <v>15058</v>
      </c>
      <c r="D40" s="72" t="str">
        <f t="shared" si="0"/>
        <v>effect add_modifier={modifier= tissue_growth_stimulants days=-1}</v>
      </c>
      <c r="E40" s="71" t="s">
        <v>15059</v>
      </c>
      <c r="F40" s="71" t="s">
        <v>15060</v>
      </c>
    </row>
    <row r="41" ht="20" customHeight="1" spans="1:6">
      <c r="A41" s="73"/>
      <c r="B41" s="70">
        <v>2</v>
      </c>
      <c r="C41" s="71" t="s">
        <v>15061</v>
      </c>
      <c r="D41" s="72" t="str">
        <f t="shared" si="0"/>
        <v>effect add_modifier={modifier= explosive_fungifoam_housing days=-1}</v>
      </c>
      <c r="E41" s="71" t="s">
        <v>1496</v>
      </c>
      <c r="F41" s="71" t="s">
        <v>15062</v>
      </c>
    </row>
    <row r="42" ht="20" customHeight="1" spans="1:6">
      <c r="A42" s="73"/>
      <c r="B42" s="70">
        <v>3</v>
      </c>
      <c r="C42" s="71" t="s">
        <v>15063</v>
      </c>
      <c r="D42" s="72" t="str">
        <f t="shared" si="0"/>
        <v>effect add_modifier={modifier= larionessi_planet_modifier days=-1}</v>
      </c>
      <c r="E42" s="71" t="s">
        <v>15064</v>
      </c>
      <c r="F42" s="71" t="s">
        <v>15065</v>
      </c>
    </row>
    <row r="43" ht="20" customHeight="1" spans="1:6">
      <c r="A43" s="73"/>
      <c r="B43" s="70">
        <v>4</v>
      </c>
      <c r="C43" s="71" t="s">
        <v>15066</v>
      </c>
      <c r="D43" s="72" t="str">
        <f t="shared" si="0"/>
        <v>effect add_modifier={modifier= the_memorex days=-1}</v>
      </c>
      <c r="E43" s="71" t="s">
        <v>15067</v>
      </c>
      <c r="F43" s="71" t="s">
        <v>15068</v>
      </c>
    </row>
    <row r="44" ht="20" customHeight="1" spans="1:6">
      <c r="A44" s="74" t="s">
        <v>11887</v>
      </c>
      <c r="B44" s="29">
        <v>1</v>
      </c>
      <c r="C44" s="75" t="s">
        <v>15069</v>
      </c>
      <c r="D44" s="76" t="str">
        <f t="shared" si="0"/>
        <v>effect add_modifier={modifier= all_seeing_shard days=-1}</v>
      </c>
      <c r="E44" s="75" t="s">
        <v>15070</v>
      </c>
      <c r="F44" s="75" t="s">
        <v>15071</v>
      </c>
    </row>
    <row r="45" ht="20" customHeight="1" spans="1:6">
      <c r="A45" s="74"/>
      <c r="B45" s="29">
        <v>2</v>
      </c>
      <c r="C45" s="75" t="s">
        <v>15072</v>
      </c>
      <c r="D45" s="76" t="str">
        <f t="shared" si="0"/>
        <v>effect add_modifier={modifier= reactor_overdrive days=-1}</v>
      </c>
      <c r="E45" s="75" t="s">
        <v>15073</v>
      </c>
      <c r="F45" s="75" t="s">
        <v>15074</v>
      </c>
    </row>
    <row r="46" ht="20" customHeight="1" spans="1:6">
      <c r="A46" s="74"/>
      <c r="B46" s="29">
        <v>3</v>
      </c>
      <c r="C46" s="75" t="s">
        <v>15075</v>
      </c>
      <c r="D46" s="76" t="str">
        <f t="shared" si="0"/>
        <v>effect add_modifier={modifier= infused_atmosphere days=-1}</v>
      </c>
      <c r="E46" s="75" t="s">
        <v>15076</v>
      </c>
      <c r="F46" s="75" t="s">
        <v>15077</v>
      </c>
    </row>
    <row r="47" ht="20" customHeight="1" spans="1:6">
      <c r="A47" s="74"/>
      <c r="B47" s="29">
        <v>4</v>
      </c>
      <c r="C47" s="75" t="s">
        <v>15078</v>
      </c>
      <c r="D47" s="76" t="str">
        <f t="shared" si="0"/>
        <v>effect add_modifier={modifier= ether_trophy days=-1}</v>
      </c>
      <c r="E47" s="75" t="s">
        <v>15079</v>
      </c>
      <c r="F47" s="75" t="s">
        <v>15080</v>
      </c>
    </row>
    <row r="48" ht="20" customHeight="1" spans="1:6">
      <c r="A48" s="74"/>
      <c r="B48" s="29">
        <v>5</v>
      </c>
      <c r="C48" s="75" t="s">
        <v>15081</v>
      </c>
      <c r="D48" s="76" t="str">
        <f t="shared" si="0"/>
        <v>effect add_modifier={modifier= shard_trophy days=-1}</v>
      </c>
      <c r="E48" s="75" t="s">
        <v>15082</v>
      </c>
      <c r="F48" s="75" t="s">
        <v>15083</v>
      </c>
    </row>
    <row r="49" ht="20" customHeight="1" spans="1:6">
      <c r="A49" s="74"/>
      <c r="B49" s="29">
        <v>6</v>
      </c>
      <c r="C49" s="75" t="s">
        <v>15084</v>
      </c>
      <c r="D49" s="76" t="str">
        <f t="shared" si="0"/>
        <v>effect add_modifier={modifier= dread_trophy days=-1}</v>
      </c>
      <c r="E49" s="75" t="s">
        <v>15085</v>
      </c>
      <c r="F49" s="75" t="s">
        <v>15086</v>
      </c>
    </row>
    <row r="50" ht="20" customHeight="1" spans="1:6">
      <c r="A50" s="74"/>
      <c r="B50" s="29">
        <v>7</v>
      </c>
      <c r="C50" s="75" t="s">
        <v>15087</v>
      </c>
      <c r="D50" s="76" t="str">
        <f t="shared" si="0"/>
        <v>effect add_modifier={modifier= tiyanki_trophy days=-1}</v>
      </c>
      <c r="E50" s="75" t="s">
        <v>15088</v>
      </c>
      <c r="F50" s="75" t="s">
        <v>15089</v>
      </c>
    </row>
    <row r="51" ht="20" customHeight="1" spans="1:6">
      <c r="A51" s="74"/>
      <c r="B51" s="29">
        <v>8</v>
      </c>
      <c r="C51" s="75" t="s">
        <v>15090</v>
      </c>
      <c r="D51" s="76" t="str">
        <f t="shared" si="0"/>
        <v>effect add_modifier={modifier= burnt_tiyanki_trophy days=-1}</v>
      </c>
      <c r="E51" s="75" t="s">
        <v>9762</v>
      </c>
      <c r="F51" s="75" t="s">
        <v>15091</v>
      </c>
    </row>
    <row r="52" ht="20" customHeight="1" spans="1:6">
      <c r="A52" s="74"/>
      <c r="B52" s="29">
        <v>9</v>
      </c>
      <c r="C52" s="75" t="s">
        <v>15092</v>
      </c>
      <c r="D52" s="76" t="str">
        <f t="shared" si="0"/>
        <v>effect add_modifier={modifier= sky_dragon_trophy days=-1}</v>
      </c>
      <c r="E52" s="75" t="s">
        <v>15093</v>
      </c>
      <c r="F52" s="75" t="s">
        <v>15094</v>
      </c>
    </row>
    <row r="53" ht="20" customHeight="1" spans="1:6">
      <c r="A53" s="74"/>
      <c r="B53" s="29">
        <v>10</v>
      </c>
      <c r="C53" s="75" t="s">
        <v>15095</v>
      </c>
      <c r="D53" s="76" t="str">
        <f t="shared" si="0"/>
        <v>effect add_modifier={modifier= scavenger_trophy days=-1}</v>
      </c>
      <c r="E53" s="75" t="s">
        <v>15096</v>
      </c>
      <c r="F53" s="75" t="s">
        <v>15097</v>
      </c>
    </row>
    <row r="54" ht="20" customHeight="1" spans="1:6">
      <c r="A54" s="74"/>
      <c r="B54" s="29">
        <v>11</v>
      </c>
      <c r="C54" s="75" t="s">
        <v>15098</v>
      </c>
      <c r="D54" s="76" t="str">
        <f t="shared" si="0"/>
        <v>effect add_modifier={modifier= wraith_trophy days=-1}</v>
      </c>
      <c r="E54" s="75" t="s">
        <v>15099</v>
      </c>
      <c r="F54" s="75" t="s">
        <v>15100</v>
      </c>
    </row>
    <row r="55" ht="20" customHeight="1" spans="1:6">
      <c r="A55" s="74"/>
      <c r="B55" s="29">
        <v>12</v>
      </c>
      <c r="C55" s="75" t="s">
        <v>15101</v>
      </c>
      <c r="D55" s="76" t="str">
        <f t="shared" si="0"/>
        <v>effect add_modifier={modifier= horror_study_trophy days=-1}</v>
      </c>
      <c r="E55" s="75" t="s">
        <v>15102</v>
      </c>
      <c r="F55" s="75" t="s">
        <v>15103</v>
      </c>
    </row>
    <row r="56" ht="20" customHeight="1" spans="1:6">
      <c r="A56" s="74"/>
      <c r="B56" s="29">
        <v>13</v>
      </c>
      <c r="C56" s="75" t="s">
        <v>15104</v>
      </c>
      <c r="D56" s="76" t="str">
        <f t="shared" si="0"/>
        <v>effect add_modifier={modifier= horror_study_trophy2 days=-1}</v>
      </c>
      <c r="E56" s="75" t="s">
        <v>15105</v>
      </c>
      <c r="F56" s="75" t="s">
        <v>15106</v>
      </c>
    </row>
    <row r="57" ht="20" customHeight="1" spans="1:6">
      <c r="A57" s="74"/>
      <c r="B57" s="29">
        <v>14</v>
      </c>
      <c r="C57" s="75" t="s">
        <v>15101</v>
      </c>
      <c r="D57" s="76" t="str">
        <f t="shared" si="0"/>
        <v>effect add_modifier={modifier= horror_deify_trophy days=-1}</v>
      </c>
      <c r="E57" s="75" t="s">
        <v>15107</v>
      </c>
      <c r="F57" s="75" t="s">
        <v>15108</v>
      </c>
    </row>
    <row r="58" ht="20" customHeight="1" spans="1:6">
      <c r="A58" s="74"/>
      <c r="B58" s="29">
        <v>15</v>
      </c>
      <c r="C58" s="75" t="s">
        <v>15104</v>
      </c>
      <c r="D58" s="76" t="str">
        <f t="shared" si="0"/>
        <v>effect add_modifier={modifier= horror_deify_trophy2 days=-1}</v>
      </c>
      <c r="E58" s="75" t="s">
        <v>15109</v>
      </c>
      <c r="F58" s="75" t="s">
        <v>15110</v>
      </c>
    </row>
    <row r="59" ht="40" customHeight="1" spans="1:6">
      <c r="A59" s="74"/>
      <c r="B59" s="29">
        <v>16</v>
      </c>
      <c r="C59" s="75" t="s">
        <v>7278</v>
      </c>
      <c r="D59" s="76" t="str">
        <f t="shared" si="0"/>
        <v>effect add_modifier={modifier= horror_too_late days=-1}</v>
      </c>
      <c r="E59" s="75" t="s">
        <v>15111</v>
      </c>
      <c r="F59" s="75" t="s">
        <v>15112</v>
      </c>
    </row>
    <row r="60" ht="40" customHeight="1" spans="1:6">
      <c r="A60" s="74"/>
      <c r="B60" s="29">
        <v>17</v>
      </c>
      <c r="C60" s="75" t="s">
        <v>15113</v>
      </c>
      <c r="D60" s="76" t="str">
        <f t="shared" si="0"/>
        <v>effect add_modifier={modifier= horror_stabilized days=-1}</v>
      </c>
      <c r="E60" s="75" t="s">
        <v>15114</v>
      </c>
      <c r="F60" s="75" t="s">
        <v>15115</v>
      </c>
    </row>
    <row r="61" ht="20" customHeight="1" spans="1:6">
      <c r="A61" s="74"/>
      <c r="B61" s="29">
        <v>18</v>
      </c>
      <c r="C61" s="75" t="s">
        <v>15116</v>
      </c>
      <c r="D61" s="76" t="str">
        <f t="shared" si="0"/>
        <v>effect add_modifier={modifier= fortress_trophy days=-1}</v>
      </c>
      <c r="E61" s="75" t="s">
        <v>15117</v>
      </c>
      <c r="F61" s="75" t="s">
        <v>15118</v>
      </c>
    </row>
    <row r="62" ht="20" customHeight="1" spans="1:6">
      <c r="A62" s="74"/>
      <c r="B62" s="29">
        <v>19</v>
      </c>
      <c r="C62" s="75" t="s">
        <v>15119</v>
      </c>
      <c r="D62" s="76" t="str">
        <f t="shared" si="0"/>
        <v>effect add_modifier={modifier= voidspawn_trophy days=-1}</v>
      </c>
      <c r="E62" s="75" t="s">
        <v>15120</v>
      </c>
      <c r="F62" s="75" t="s">
        <v>15121</v>
      </c>
    </row>
    <row r="63" ht="20" customHeight="1" spans="1:6">
      <c r="A63" s="74"/>
      <c r="B63" s="29">
        <v>20</v>
      </c>
      <c r="C63" s="75" t="s">
        <v>15122</v>
      </c>
      <c r="D63" s="76" t="str">
        <f t="shared" si="0"/>
        <v>effect add_modifier={modifier= voidspawn_contaminant days=-1}</v>
      </c>
      <c r="E63" s="75" t="s">
        <v>15123</v>
      </c>
      <c r="F63" s="75" t="s">
        <v>15124</v>
      </c>
    </row>
    <row r="64" ht="20" customHeight="1" spans="1:6">
      <c r="A64" s="74"/>
      <c r="B64" s="29">
        <v>21</v>
      </c>
      <c r="C64" s="75" t="s">
        <v>15125</v>
      </c>
      <c r="D64" s="76" t="str">
        <f t="shared" si="0"/>
        <v>effect add_modifier={modifier= stellar_devourer_trophy days=-1}</v>
      </c>
      <c r="E64" s="75" t="s">
        <v>15126</v>
      </c>
      <c r="F64" s="75" t="s">
        <v>15127</v>
      </c>
    </row>
    <row r="65" ht="20" customHeight="1" spans="1:6">
      <c r="A65" s="74"/>
      <c r="B65" s="29">
        <v>22</v>
      </c>
      <c r="C65" s="75" t="s">
        <v>15128</v>
      </c>
      <c r="D65" s="76" t="str">
        <f t="shared" si="0"/>
        <v>effect add_modifier={modifier= low_stellar_output_1 days=-1}</v>
      </c>
      <c r="E65" s="75" t="s">
        <v>15129</v>
      </c>
      <c r="F65" s="75" t="s">
        <v>15130</v>
      </c>
    </row>
    <row r="66" ht="20" customHeight="1" spans="1:6">
      <c r="A66" s="74"/>
      <c r="B66" s="29">
        <v>23</v>
      </c>
      <c r="C66" s="75" t="s">
        <v>15128</v>
      </c>
      <c r="D66" s="76" t="str">
        <f t="shared" si="0"/>
        <v>effect add_modifier={modifier= low_stellar_output_2 days=-1}</v>
      </c>
      <c r="E66" s="75" t="s">
        <v>15131</v>
      </c>
      <c r="F66" s="75" t="s">
        <v>15132</v>
      </c>
    </row>
    <row r="67" ht="20" customHeight="1" spans="1:6">
      <c r="A67" s="74"/>
      <c r="B67" s="29">
        <v>24</v>
      </c>
      <c r="C67" s="75" t="s">
        <v>15128</v>
      </c>
      <c r="D67" s="76" t="str">
        <f t="shared" si="0"/>
        <v>effect add_modifier={modifier= low_stellar_output_3 days=-1}</v>
      </c>
      <c r="E67" s="75" t="s">
        <v>15133</v>
      </c>
      <c r="F67" s="75" t="s">
        <v>15134</v>
      </c>
    </row>
    <row r="68" ht="20" customHeight="1" spans="1:6">
      <c r="A68" s="74"/>
      <c r="B68" s="29">
        <v>25</v>
      </c>
      <c r="C68" s="75" t="s">
        <v>11899</v>
      </c>
      <c r="D68" s="76" t="str">
        <f t="shared" si="0"/>
        <v>effect add_modifier={modifier= black_hole_pantagruel days=-1}</v>
      </c>
      <c r="E68" s="75"/>
      <c r="F68" s="75" t="s">
        <v>15135</v>
      </c>
    </row>
    <row r="69" ht="20" customHeight="1" spans="1:6">
      <c r="A69" s="74"/>
      <c r="B69" s="29">
        <v>26</v>
      </c>
      <c r="C69" s="75" t="s">
        <v>15136</v>
      </c>
      <c r="D69" s="76" t="str">
        <f t="shared" si="0"/>
        <v>effect add_modifier={modifier= germinating_wraith days=-1}</v>
      </c>
      <c r="E69" s="75"/>
      <c r="F69" s="75" t="s">
        <v>15137</v>
      </c>
    </row>
    <row r="70" ht="20" customHeight="1" spans="1:6">
      <c r="A70" s="74"/>
      <c r="B70" s="29">
        <v>27</v>
      </c>
      <c r="C70" s="75" t="s">
        <v>9199</v>
      </c>
      <c r="D70" s="76" t="str">
        <f t="shared" ref="D70:D133" si="1">_xlfn.CONCAT($C$3," ",F70," ","days=",$E$3,"}")</f>
        <v>effect add_modifier={modifier= egg_rifts days=-1}</v>
      </c>
      <c r="E70" s="75" t="s">
        <v>15138</v>
      </c>
      <c r="F70" s="75" t="s">
        <v>15139</v>
      </c>
    </row>
    <row r="71" ht="20" customHeight="1" spans="1:6">
      <c r="A71" s="74"/>
      <c r="B71" s="29">
        <v>28</v>
      </c>
      <c r="C71" s="75" t="s">
        <v>15140</v>
      </c>
      <c r="D71" s="76" t="str">
        <f t="shared" si="1"/>
        <v>effect add_modifier={modifier= enigmatic_cache_in_orbit days=-1}</v>
      </c>
      <c r="E71" s="75" t="s">
        <v>15141</v>
      </c>
      <c r="F71" s="75" t="s">
        <v>15142</v>
      </c>
    </row>
    <row r="72" ht="20" customHeight="1" spans="1:6">
      <c r="A72" s="77" t="s">
        <v>7661</v>
      </c>
      <c r="B72" s="78">
        <v>1</v>
      </c>
      <c r="C72" s="79" t="s">
        <v>7151</v>
      </c>
      <c r="D72" s="80" t="str">
        <f t="shared" si="1"/>
        <v>effect add_modifier={modifier= migrating_forests days=-1}</v>
      </c>
      <c r="E72" s="79"/>
      <c r="F72" s="79" t="s">
        <v>15143</v>
      </c>
    </row>
    <row r="73" ht="20" customHeight="1" spans="1:6">
      <c r="A73" s="77"/>
      <c r="B73" s="78">
        <v>2</v>
      </c>
      <c r="C73" s="79" t="s">
        <v>15144</v>
      </c>
      <c r="D73" s="80" t="str">
        <f t="shared" si="1"/>
        <v>effect add_modifier={modifier= migrating_forests_2 days=-1}</v>
      </c>
      <c r="E73" s="79" t="s">
        <v>9122</v>
      </c>
      <c r="F73" s="79" t="s">
        <v>15145</v>
      </c>
    </row>
    <row r="74" ht="20" customHeight="1" spans="1:6">
      <c r="A74" s="77"/>
      <c r="B74" s="78">
        <v>3</v>
      </c>
      <c r="C74" s="79" t="s">
        <v>15146</v>
      </c>
      <c r="D74" s="80" t="str">
        <f t="shared" si="1"/>
        <v>effect add_modifier={modifier= dead_creatures days=-1}</v>
      </c>
      <c r="E74" s="79"/>
      <c r="F74" s="79" t="s">
        <v>15147</v>
      </c>
    </row>
    <row r="75" ht="20" customHeight="1" spans="1:6">
      <c r="A75" s="77"/>
      <c r="B75" s="78">
        <v>4</v>
      </c>
      <c r="C75" s="79" t="s">
        <v>15148</v>
      </c>
      <c r="D75" s="80" t="str">
        <f t="shared" si="1"/>
        <v>effect add_modifier={modifier= starship_graveyard days=-1}</v>
      </c>
      <c r="E75" s="79"/>
      <c r="F75" s="79" t="s">
        <v>15149</v>
      </c>
    </row>
    <row r="76" ht="20" customHeight="1" spans="1:6">
      <c r="A76" s="77"/>
      <c r="B76" s="78">
        <v>5</v>
      </c>
      <c r="C76" s="79" t="s">
        <v>15150</v>
      </c>
      <c r="D76" s="80" t="str">
        <f t="shared" si="1"/>
        <v>effect add_modifier={modifier= organic_starship days=-1}</v>
      </c>
      <c r="E76" s="79"/>
      <c r="F76" s="79" t="s">
        <v>15151</v>
      </c>
    </row>
    <row r="77" ht="20" customHeight="1" spans="1:6">
      <c r="A77" s="77"/>
      <c r="B77" s="78">
        <v>6</v>
      </c>
      <c r="C77" s="79" t="s">
        <v>15152</v>
      </c>
      <c r="D77" s="80" t="str">
        <f t="shared" si="1"/>
        <v>effect add_modifier={modifier= abandoned_cities days=-1}</v>
      </c>
      <c r="E77" s="79"/>
      <c r="F77" s="79" t="s">
        <v>15153</v>
      </c>
    </row>
    <row r="78" ht="20" customHeight="1" spans="1:6">
      <c r="A78" s="77"/>
      <c r="B78" s="78">
        <v>7</v>
      </c>
      <c r="C78" s="79" t="s">
        <v>15154</v>
      </c>
      <c r="D78" s="80" t="str">
        <f t="shared" si="1"/>
        <v>effect add_modifier={modifier= subterranean_ocean days=-1}</v>
      </c>
      <c r="E78" s="79"/>
      <c r="F78" s="79" t="s">
        <v>15155</v>
      </c>
    </row>
    <row r="79" ht="20" customHeight="1" spans="1:6">
      <c r="A79" s="77"/>
      <c r="B79" s="78">
        <v>8</v>
      </c>
      <c r="C79" s="79" t="s">
        <v>15156</v>
      </c>
      <c r="D79" s="80" t="str">
        <f t="shared" si="1"/>
        <v>effect add_modifier={modifier= colony_enclaves days=-1}</v>
      </c>
      <c r="E79" s="79" t="s">
        <v>15157</v>
      </c>
      <c r="F79" s="79" t="s">
        <v>15158</v>
      </c>
    </row>
    <row r="80" ht="20" customHeight="1" spans="1:6">
      <c r="A80" s="77"/>
      <c r="B80" s="78">
        <v>9</v>
      </c>
      <c r="C80" s="79" t="s">
        <v>15159</v>
      </c>
      <c r="D80" s="80" t="str">
        <f t="shared" si="1"/>
        <v>effect add_modifier={modifier= primitive_reservation days=-1}</v>
      </c>
      <c r="E80" s="79" t="s">
        <v>15160</v>
      </c>
      <c r="F80" s="79" t="s">
        <v>15161</v>
      </c>
    </row>
    <row r="81" ht="20" customHeight="1" spans="1:6">
      <c r="A81" s="77"/>
      <c r="B81" s="78">
        <v>10</v>
      </c>
      <c r="C81" s="79" t="s">
        <v>15162</v>
      </c>
      <c r="D81" s="80" t="str">
        <f t="shared" si="1"/>
        <v>effect add_modifier={modifier= atmospheric_ecosystem days=-1}</v>
      </c>
      <c r="E81" s="79"/>
      <c r="F81" s="79" t="s">
        <v>15163</v>
      </c>
    </row>
    <row r="82" ht="20" customHeight="1" spans="1:6">
      <c r="A82" s="77"/>
      <c r="B82" s="78">
        <v>11</v>
      </c>
      <c r="C82" s="79" t="s">
        <v>15164</v>
      </c>
      <c r="D82" s="80" t="str">
        <f t="shared" si="1"/>
        <v>effect add_modifier={modifier= asteroid_life days=-1}</v>
      </c>
      <c r="E82" s="79"/>
      <c r="F82" s="79" t="s">
        <v>15165</v>
      </c>
    </row>
    <row r="83" ht="20" customHeight="1" spans="1:6">
      <c r="A83" s="77"/>
      <c r="B83" s="78">
        <v>12</v>
      </c>
      <c r="C83" s="79" t="s">
        <v>15166</v>
      </c>
      <c r="D83" s="80" t="str">
        <f t="shared" si="1"/>
        <v>effect add_modifier={modifier= asteroid_coprolite days=-1}</v>
      </c>
      <c r="E83" s="79"/>
      <c r="F83" s="79" t="s">
        <v>15167</v>
      </c>
    </row>
    <row r="84" ht="20" customHeight="1" spans="1:6">
      <c r="A84" s="77"/>
      <c r="B84" s="78">
        <v>13</v>
      </c>
      <c r="C84" s="79" t="s">
        <v>15168</v>
      </c>
      <c r="D84" s="80" t="str">
        <f t="shared" si="1"/>
        <v>effect add_modifier={modifier= derelict_shipyard days=-1}</v>
      </c>
      <c r="E84" s="79"/>
      <c r="F84" s="79" t="s">
        <v>15169</v>
      </c>
    </row>
    <row r="85" ht="20" customHeight="1" spans="1:6">
      <c r="A85" s="77"/>
      <c r="B85" s="78">
        <v>14</v>
      </c>
      <c r="C85" s="79" t="s">
        <v>15170</v>
      </c>
      <c r="D85" s="80" t="str">
        <f t="shared" si="1"/>
        <v>effect add_modifier={modifier= junkyard days=-1}</v>
      </c>
      <c r="E85" s="79"/>
      <c r="F85" s="79" t="s">
        <v>15171</v>
      </c>
    </row>
    <row r="86" ht="20" customHeight="1" spans="1:6">
      <c r="A86" s="77"/>
      <c r="B86" s="78">
        <v>15</v>
      </c>
      <c r="C86" s="79" t="s">
        <v>15172</v>
      </c>
      <c r="D86" s="80" t="str">
        <f t="shared" si="1"/>
        <v>effect add_modifier={modifier= target_range days=-1}</v>
      </c>
      <c r="E86" s="79"/>
      <c r="F86" s="79" t="s">
        <v>15173</v>
      </c>
    </row>
    <row r="87" ht="20" customHeight="1" spans="1:6">
      <c r="A87" s="77"/>
      <c r="B87" s="78">
        <v>16</v>
      </c>
      <c r="C87" s="79" t="s">
        <v>15174</v>
      </c>
      <c r="D87" s="80" t="str">
        <f t="shared" si="1"/>
        <v>effect add_modifier={modifier= ore_freighter days=-1}</v>
      </c>
      <c r="E87" s="79"/>
      <c r="F87" s="79" t="s">
        <v>15175</v>
      </c>
    </row>
    <row r="88" ht="20" customHeight="1" spans="1:6">
      <c r="A88" s="77"/>
      <c r="B88" s="78">
        <v>17</v>
      </c>
      <c r="C88" s="79" t="s">
        <v>15176</v>
      </c>
      <c r="D88" s="80" t="str">
        <f t="shared" si="1"/>
        <v>effect add_modifier={modifier= aerostat_colonies days=-1}</v>
      </c>
      <c r="E88" s="79"/>
      <c r="F88" s="79" t="s">
        <v>15177</v>
      </c>
    </row>
    <row r="89" ht="20" customHeight="1" spans="1:6">
      <c r="A89" s="77"/>
      <c r="B89" s="78">
        <v>18</v>
      </c>
      <c r="C89" s="79" t="s">
        <v>6646</v>
      </c>
      <c r="D89" s="80" t="str">
        <f t="shared" si="1"/>
        <v>effect add_modifier={modifier= debris_field days=-1}</v>
      </c>
      <c r="E89" s="79"/>
      <c r="F89" s="79" t="s">
        <v>15178</v>
      </c>
    </row>
    <row r="90" ht="20" customHeight="1" spans="1:6">
      <c r="A90" s="77"/>
      <c r="B90" s="78">
        <v>19</v>
      </c>
      <c r="C90" s="79" t="s">
        <v>15179</v>
      </c>
      <c r="D90" s="80" t="str">
        <f t="shared" si="1"/>
        <v>effect add_modifier={modifier= extreme_storms days=-1}</v>
      </c>
      <c r="E90" s="79"/>
      <c r="F90" s="79" t="s">
        <v>15180</v>
      </c>
    </row>
    <row r="91" ht="20" customHeight="1" spans="1:6">
      <c r="A91" s="77"/>
      <c r="B91" s="78">
        <v>20</v>
      </c>
      <c r="C91" s="79" t="s">
        <v>15181</v>
      </c>
      <c r="D91" s="80" t="str">
        <f t="shared" si="1"/>
        <v>effect add_modifier={modifier= precious_moon days=-1}</v>
      </c>
      <c r="E91" s="79"/>
      <c r="F91" s="79" t="s">
        <v>15182</v>
      </c>
    </row>
    <row r="92" ht="20" customHeight="1" spans="1:6">
      <c r="A92" s="77"/>
      <c r="B92" s="78">
        <v>21</v>
      </c>
      <c r="C92" s="79" t="s">
        <v>6555</v>
      </c>
      <c r="D92" s="80" t="str">
        <f t="shared" si="1"/>
        <v>effect add_modifier={modifier= asteroid_collision days=-1}</v>
      </c>
      <c r="E92" s="79"/>
      <c r="F92" s="79" t="s">
        <v>15183</v>
      </c>
    </row>
    <row r="93" ht="20" customHeight="1" spans="1:6">
      <c r="A93" s="77"/>
      <c r="B93" s="78">
        <v>22</v>
      </c>
      <c r="C93" s="79" t="s">
        <v>15184</v>
      </c>
      <c r="D93" s="80" t="str">
        <f t="shared" si="1"/>
        <v>effect add_modifier={modifier= microsingularity days=-1}</v>
      </c>
      <c r="E93" s="79"/>
      <c r="F93" s="79" t="s">
        <v>15185</v>
      </c>
    </row>
    <row r="94" ht="20" customHeight="1" spans="1:6">
      <c r="A94" s="77"/>
      <c r="B94" s="78">
        <v>23</v>
      </c>
      <c r="C94" s="79" t="s">
        <v>15186</v>
      </c>
      <c r="D94" s="80" t="str">
        <f t="shared" si="1"/>
        <v>effect add_modifier={modifier= alien_writing days=-1}</v>
      </c>
      <c r="E94" s="79"/>
      <c r="F94" s="79" t="s">
        <v>15187</v>
      </c>
    </row>
    <row r="95" ht="20" customHeight="1" spans="1:6">
      <c r="A95" s="77"/>
      <c r="B95" s="78">
        <v>24</v>
      </c>
      <c r="C95" s="79" t="s">
        <v>15188</v>
      </c>
      <c r="D95" s="80" t="str">
        <f t="shared" si="1"/>
        <v>effect add_modifier={modifier= towed_asteroid days=-1}</v>
      </c>
      <c r="E95" s="79"/>
      <c r="F95" s="79" t="s">
        <v>15189</v>
      </c>
    </row>
    <row r="96" ht="20" customHeight="1" spans="1:6">
      <c r="A96" s="77"/>
      <c r="B96" s="78">
        <v>25</v>
      </c>
      <c r="C96" s="79" t="s">
        <v>15190</v>
      </c>
      <c r="D96" s="80" t="str">
        <f t="shared" si="1"/>
        <v>effect add_modifier={modifier= nuclear_devastation days=-1}</v>
      </c>
      <c r="E96" s="79"/>
      <c r="F96" s="79" t="s">
        <v>15191</v>
      </c>
    </row>
    <row r="97" ht="20" customHeight="1" spans="1:6">
      <c r="A97" s="77"/>
      <c r="B97" s="78">
        <v>26</v>
      </c>
      <c r="C97" s="79" t="s">
        <v>15192</v>
      </c>
      <c r="D97" s="80" t="str">
        <f t="shared" si="1"/>
        <v>effect add_modifier={modifier= gamma_ray days=-1}</v>
      </c>
      <c r="E97" s="79"/>
      <c r="F97" s="79" t="s">
        <v>15193</v>
      </c>
    </row>
    <row r="98" ht="20" customHeight="1" spans="1:6">
      <c r="A98" s="77"/>
      <c r="B98" s="78">
        <v>27</v>
      </c>
      <c r="C98" s="79" t="s">
        <v>15194</v>
      </c>
      <c r="D98" s="80" t="str">
        <f t="shared" si="1"/>
        <v>effect add_modifier={modifier= greenhouse_effect days=-1}</v>
      </c>
      <c r="E98" s="79"/>
      <c r="F98" s="79" t="s">
        <v>15195</v>
      </c>
    </row>
    <row r="99" ht="20" customHeight="1" spans="1:6">
      <c r="A99" s="77"/>
      <c r="B99" s="78">
        <v>28</v>
      </c>
      <c r="C99" s="79" t="s">
        <v>15196</v>
      </c>
      <c r="D99" s="80" t="str">
        <f t="shared" si="1"/>
        <v>effect add_modifier={modifier= ammonia_biosphere days=-1}</v>
      </c>
      <c r="E99" s="79"/>
      <c r="F99" s="79" t="s">
        <v>15197</v>
      </c>
    </row>
    <row r="100" ht="20" customHeight="1" spans="1:6">
      <c r="A100" s="77"/>
      <c r="B100" s="78">
        <v>29</v>
      </c>
      <c r="C100" s="79" t="s">
        <v>15198</v>
      </c>
      <c r="D100" s="80" t="str">
        <f t="shared" si="1"/>
        <v>effect add_modifier={modifier= silicon_lifeforms days=-1}</v>
      </c>
      <c r="E100" s="79"/>
      <c r="F100" s="79" t="s">
        <v>15199</v>
      </c>
    </row>
    <row r="101" ht="20" customHeight="1" spans="1:6">
      <c r="A101" s="77"/>
      <c r="B101" s="78">
        <v>30</v>
      </c>
      <c r="C101" s="79" t="s">
        <v>15200</v>
      </c>
      <c r="D101" s="80" t="str">
        <f t="shared" si="1"/>
        <v>effect add_modifier={modifier= colony_ruins days=-1}</v>
      </c>
      <c r="E101" s="79"/>
      <c r="F101" s="79" t="s">
        <v>15201</v>
      </c>
    </row>
    <row r="102" ht="20" customHeight="1" spans="1:6">
      <c r="A102" s="77"/>
      <c r="B102" s="78">
        <v>31</v>
      </c>
      <c r="C102" s="79" t="s">
        <v>15202</v>
      </c>
      <c r="D102" s="80" t="str">
        <f t="shared" si="1"/>
        <v>effect add_modifier={modifier= alien_mural days=-1}</v>
      </c>
      <c r="E102" s="79"/>
      <c r="F102" s="79" t="s">
        <v>15203</v>
      </c>
    </row>
    <row r="103" ht="20" customHeight="1" spans="1:6">
      <c r="A103" s="77"/>
      <c r="B103" s="78">
        <v>32</v>
      </c>
      <c r="C103" s="79" t="s">
        <v>15204</v>
      </c>
      <c r="D103" s="80" t="str">
        <f t="shared" si="1"/>
        <v>effect add_modifier={modifier= damaged_ecology days=-1}</v>
      </c>
      <c r="E103" s="79" t="s">
        <v>10814</v>
      </c>
      <c r="F103" s="79" t="s">
        <v>15205</v>
      </c>
    </row>
    <row r="104" ht="20" customHeight="1" spans="1:6">
      <c r="A104" s="77"/>
      <c r="B104" s="78">
        <v>33</v>
      </c>
      <c r="C104" s="79" t="s">
        <v>15206</v>
      </c>
      <c r="D104" s="80" t="str">
        <f t="shared" si="1"/>
        <v>effect add_modifier={modifier= friendly_trees days=-1}</v>
      </c>
      <c r="E104" s="79" t="s">
        <v>12402</v>
      </c>
      <c r="F104" s="79" t="s">
        <v>15207</v>
      </c>
    </row>
    <row r="105" ht="20" customHeight="1" spans="1:6">
      <c r="A105" s="77"/>
      <c r="B105" s="78">
        <v>34</v>
      </c>
      <c r="C105" s="79" t="s">
        <v>15208</v>
      </c>
      <c r="D105" s="80" t="str">
        <f t="shared" si="1"/>
        <v>effect add_modifier={modifier= subterranean_civilization days=-1}</v>
      </c>
      <c r="E105" s="79" t="s">
        <v>10801</v>
      </c>
      <c r="F105" s="79" t="s">
        <v>15209</v>
      </c>
    </row>
    <row r="106" ht="20" customHeight="1" spans="1:6">
      <c r="A106" s="77"/>
      <c r="B106" s="78">
        <v>35</v>
      </c>
      <c r="C106" s="79" t="s">
        <v>15210</v>
      </c>
      <c r="D106" s="80" t="str">
        <f t="shared" si="1"/>
        <v>effect add_modifier={modifier= subterranean_expansion days=-1}</v>
      </c>
      <c r="E106" s="79" t="s">
        <v>9758</v>
      </c>
      <c r="F106" s="79" t="s">
        <v>15211</v>
      </c>
    </row>
    <row r="107" ht="20" customHeight="1" spans="1:6">
      <c r="A107" s="77"/>
      <c r="B107" s="78">
        <v>36</v>
      </c>
      <c r="C107" s="79" t="s">
        <v>15212</v>
      </c>
      <c r="D107" s="80" t="str">
        <f t="shared" si="1"/>
        <v>effect add_modifier={modifier= gas_giant_civ days=-1}</v>
      </c>
      <c r="E107" s="79"/>
      <c r="F107" s="79" t="s">
        <v>15213</v>
      </c>
    </row>
    <row r="108" ht="20" customHeight="1" spans="1:6">
      <c r="A108" s="77"/>
      <c r="B108" s="78">
        <v>37</v>
      </c>
      <c r="C108" s="79" t="s">
        <v>15214</v>
      </c>
      <c r="D108" s="80" t="str">
        <f t="shared" si="1"/>
        <v>effect add_modifier={modifier= gas_giant_colony days=-1}</v>
      </c>
      <c r="E108" s="79"/>
      <c r="F108" s="79" t="s">
        <v>15215</v>
      </c>
    </row>
    <row r="109" ht="20" customHeight="1" spans="1:6">
      <c r="A109" s="77"/>
      <c r="B109" s="78">
        <v>38</v>
      </c>
      <c r="C109" s="79" t="s">
        <v>15216</v>
      </c>
      <c r="D109" s="80" t="str">
        <f t="shared" si="1"/>
        <v>effect add_modifier={modifier= abandoned_terraforming days=-1}</v>
      </c>
      <c r="E109" s="79" t="s">
        <v>15217</v>
      </c>
      <c r="F109" s="79" t="s">
        <v>15218</v>
      </c>
    </row>
    <row r="110" ht="20" customHeight="1" spans="1:6">
      <c r="A110" s="77"/>
      <c r="B110" s="78">
        <v>39</v>
      </c>
      <c r="C110" s="79" t="s">
        <v>15219</v>
      </c>
      <c r="D110" s="80" t="str">
        <f t="shared" si="1"/>
        <v>effect add_modifier={modifier= gaia_world days=-1}</v>
      </c>
      <c r="E110" s="79" t="s">
        <v>15220</v>
      </c>
      <c r="F110" s="79" t="s">
        <v>15221</v>
      </c>
    </row>
    <row r="111" ht="20" customHeight="1" spans="1:6">
      <c r="A111" s="77"/>
      <c r="B111" s="78">
        <v>40</v>
      </c>
      <c r="C111" s="79" t="s">
        <v>15222</v>
      </c>
      <c r="D111" s="80" t="str">
        <f t="shared" si="1"/>
        <v>effect add_modifier={modifier= mutant_stalker days=-1}</v>
      </c>
      <c r="E111" s="79" t="s">
        <v>1734</v>
      </c>
      <c r="F111" s="79" t="s">
        <v>15223</v>
      </c>
    </row>
    <row r="112" ht="20" customHeight="1" spans="1:6">
      <c r="A112" s="77"/>
      <c r="B112" s="78">
        <v>41</v>
      </c>
      <c r="C112" s="79" t="s">
        <v>7163</v>
      </c>
      <c r="D112" s="80" t="str">
        <f t="shared" si="1"/>
        <v>effect add_modifier={modifier= wasteland_infrastructure days=-1}</v>
      </c>
      <c r="E112" s="79" t="s">
        <v>15224</v>
      </c>
      <c r="F112" s="79" t="s">
        <v>15225</v>
      </c>
    </row>
    <row r="113" ht="20" customHeight="1" spans="1:6">
      <c r="A113" s="77"/>
      <c r="B113" s="78">
        <v>42</v>
      </c>
      <c r="C113" s="79" t="s">
        <v>7167</v>
      </c>
      <c r="D113" s="80" t="str">
        <f t="shared" si="1"/>
        <v>effect add_modifier={modifier= wasteland_radiation days=-1}</v>
      </c>
      <c r="E113" s="79" t="s">
        <v>12461</v>
      </c>
      <c r="F113" s="79" t="s">
        <v>15226</v>
      </c>
    </row>
    <row r="114" ht="20" customHeight="1" spans="1:6">
      <c r="A114" s="77"/>
      <c r="B114" s="78">
        <v>43</v>
      </c>
      <c r="C114" s="79" t="s">
        <v>7169</v>
      </c>
      <c r="D114" s="80" t="str">
        <f t="shared" si="1"/>
        <v>effect add_modifier={modifier= wasteland_orbital_debris days=-1}</v>
      </c>
      <c r="E114" s="79" t="s">
        <v>15227</v>
      </c>
      <c r="F114" s="79" t="s">
        <v>15228</v>
      </c>
    </row>
    <row r="115" ht="20" customHeight="1" spans="1:6">
      <c r="A115" s="77"/>
      <c r="B115" s="78">
        <v>44</v>
      </c>
      <c r="C115" s="79" t="s">
        <v>15229</v>
      </c>
      <c r="D115" s="80" t="str">
        <f t="shared" si="1"/>
        <v>effect add_modifier={modifier= upliftable_species days=-1}</v>
      </c>
      <c r="E115" s="79"/>
      <c r="F115" s="79" t="s">
        <v>15230</v>
      </c>
    </row>
    <row r="116" ht="20" customHeight="1" spans="1:6">
      <c r="A116" s="77"/>
      <c r="B116" s="78">
        <v>45</v>
      </c>
      <c r="C116" s="79" t="s">
        <v>15231</v>
      </c>
      <c r="D116" s="80" t="str">
        <f t="shared" si="1"/>
        <v>effect add_modifier={modifier= ancient_automation days=-1}</v>
      </c>
      <c r="E116" s="79"/>
      <c r="F116" s="79" t="s">
        <v>15232</v>
      </c>
    </row>
    <row r="117" ht="20" customHeight="1" spans="1:6">
      <c r="A117" s="77"/>
      <c r="B117" s="78">
        <v>46</v>
      </c>
      <c r="C117" s="79" t="s">
        <v>6768</v>
      </c>
      <c r="D117" s="80" t="str">
        <f t="shared" si="1"/>
        <v>effect add_modifier={modifier= ancient_factory days=-1}</v>
      </c>
      <c r="E117" s="79"/>
      <c r="F117" s="79" t="s">
        <v>15233</v>
      </c>
    </row>
    <row r="118" ht="20" customHeight="1" spans="1:6">
      <c r="A118" s="77"/>
      <c r="B118" s="78">
        <v>47</v>
      </c>
      <c r="C118" s="79" t="s">
        <v>15234</v>
      </c>
      <c r="D118" s="80" t="str">
        <f t="shared" si="1"/>
        <v>effect add_modifier={modifier= robot_workers days=-1}</v>
      </c>
      <c r="E118" s="79"/>
      <c r="F118" s="79" t="s">
        <v>15235</v>
      </c>
    </row>
    <row r="119" ht="20" customHeight="1" spans="1:6">
      <c r="A119" s="77"/>
      <c r="B119" s="78">
        <v>48</v>
      </c>
      <c r="C119" s="79" t="s">
        <v>15236</v>
      </c>
      <c r="D119" s="80" t="str">
        <f t="shared" si="1"/>
        <v>effect add_modifier={modifier= ancient_forgeworld days=-1}</v>
      </c>
      <c r="E119" s="79"/>
      <c r="F119" s="79" t="s">
        <v>15237</v>
      </c>
    </row>
    <row r="120" ht="20" customHeight="1" spans="1:6">
      <c r="A120" s="77"/>
      <c r="B120" s="78">
        <v>49</v>
      </c>
      <c r="C120" s="79" t="s">
        <v>15238</v>
      </c>
      <c r="D120" s="80" t="str">
        <f t="shared" si="1"/>
        <v>effect add_modifier={modifier= ancient_weapon days=-1}</v>
      </c>
      <c r="E120" s="79"/>
      <c r="F120" s="79" t="s">
        <v>15239</v>
      </c>
    </row>
    <row r="121" ht="20" customHeight="1" spans="1:6">
      <c r="A121" s="77"/>
      <c r="B121" s="78">
        <v>50</v>
      </c>
      <c r="C121" s="79" t="s">
        <v>15240</v>
      </c>
      <c r="D121" s="80" t="str">
        <f t="shared" si="1"/>
        <v>effect add_modifier={modifier= planet_uncertain_past days=-1}</v>
      </c>
      <c r="E121" s="79" t="s">
        <v>15241</v>
      </c>
      <c r="F121" s="79" t="s">
        <v>15242</v>
      </c>
    </row>
    <row r="122" ht="20" customHeight="1" spans="1:6">
      <c r="A122" s="77"/>
      <c r="B122" s="78">
        <v>51</v>
      </c>
      <c r="C122" s="79" t="s">
        <v>15243</v>
      </c>
      <c r="D122" s="80" t="str">
        <f t="shared" si="1"/>
        <v>effect add_modifier={modifier= recent_quake days=-1}</v>
      </c>
      <c r="E122" s="79" t="s">
        <v>11770</v>
      </c>
      <c r="F122" s="79" t="s">
        <v>15244</v>
      </c>
    </row>
    <row r="123" ht="20" customHeight="1" spans="1:6">
      <c r="A123" s="77"/>
      <c r="B123" s="78">
        <v>52</v>
      </c>
      <c r="C123" s="79" t="s">
        <v>15245</v>
      </c>
      <c r="D123" s="80" t="str">
        <f t="shared" si="1"/>
        <v>effect add_modifier={modifier= recent_comet days=-1}</v>
      </c>
      <c r="E123" s="79" t="s">
        <v>1784</v>
      </c>
      <c r="F123" s="79" t="s">
        <v>15246</v>
      </c>
    </row>
    <row r="124" ht="20" customHeight="1" spans="1:6">
      <c r="A124" s="77"/>
      <c r="B124" s="78">
        <v>53</v>
      </c>
      <c r="C124" s="79" t="s">
        <v>15247</v>
      </c>
      <c r="D124" s="80" t="str">
        <f t="shared" si="1"/>
        <v>effect add_modifier={modifier= recent_impact days=-1}</v>
      </c>
      <c r="E124" s="79" t="s">
        <v>11770</v>
      </c>
      <c r="F124" s="79" t="s">
        <v>15248</v>
      </c>
    </row>
    <row r="125" ht="20" customHeight="1" spans="1:6">
      <c r="A125" s="77"/>
      <c r="B125" s="78">
        <v>54</v>
      </c>
      <c r="C125" s="79" t="s">
        <v>7201</v>
      </c>
      <c r="D125" s="80" t="str">
        <f t="shared" si="1"/>
        <v>effect add_modifier={modifier= magnetic_research_boost days=-1}</v>
      </c>
      <c r="E125" s="79" t="s">
        <v>15249</v>
      </c>
      <c r="F125" s="79" t="s">
        <v>15250</v>
      </c>
    </row>
    <row r="126" ht="20" customHeight="1" spans="1:6">
      <c r="A126" s="77"/>
      <c r="B126" s="78">
        <v>55</v>
      </c>
      <c r="C126" s="79" t="s">
        <v>7203</v>
      </c>
      <c r="D126" s="80" t="str">
        <f t="shared" si="1"/>
        <v>effect add_modifier={modifier= magnetic_disruption days=-1}</v>
      </c>
      <c r="E126" s="79"/>
      <c r="F126" s="79" t="s">
        <v>15251</v>
      </c>
    </row>
    <row r="127" ht="20" customHeight="1" spans="1:6">
      <c r="A127" s="77"/>
      <c r="B127" s="78">
        <v>56</v>
      </c>
      <c r="C127" s="79" t="s">
        <v>15252</v>
      </c>
      <c r="D127" s="80" t="str">
        <f t="shared" si="1"/>
        <v>effect add_modifier={modifier= forest_fire days=-1}</v>
      </c>
      <c r="E127" s="79" t="s">
        <v>15253</v>
      </c>
      <c r="F127" s="79" t="s">
        <v>15254</v>
      </c>
    </row>
    <row r="128" ht="20" customHeight="1" spans="1:6">
      <c r="A128" s="77"/>
      <c r="B128" s="78">
        <v>57</v>
      </c>
      <c r="C128" s="79" t="s">
        <v>15255</v>
      </c>
      <c r="D128" s="80" t="str">
        <f t="shared" si="1"/>
        <v>effect add_modifier={modifier= nationalist_corruption days=-1}</v>
      </c>
      <c r="E128" s="79" t="s">
        <v>15256</v>
      </c>
      <c r="F128" s="79" t="s">
        <v>15257</v>
      </c>
    </row>
    <row r="129" ht="20" customHeight="1" spans="1:6">
      <c r="A129" s="77"/>
      <c r="B129" s="78">
        <v>58</v>
      </c>
      <c r="C129" s="79" t="s">
        <v>15258</v>
      </c>
      <c r="D129" s="80" t="str">
        <f t="shared" si="1"/>
        <v>effect add_modifier={modifier= planet_separatist_strikes days=-1}</v>
      </c>
      <c r="E129" s="79" t="s">
        <v>15259</v>
      </c>
      <c r="F129" s="79" t="s">
        <v>15260</v>
      </c>
    </row>
    <row r="130" ht="20" customHeight="1" spans="1:6">
      <c r="A130" s="77"/>
      <c r="B130" s="78">
        <v>59</v>
      </c>
      <c r="C130" s="79" t="s">
        <v>15261</v>
      </c>
      <c r="D130" s="80" t="str">
        <f t="shared" si="1"/>
        <v>effect add_modifier={modifier= planet_separatist_supporter days=-1}</v>
      </c>
      <c r="E130" s="79" t="s">
        <v>1734</v>
      </c>
      <c r="F130" s="79" t="s">
        <v>15262</v>
      </c>
    </row>
    <row r="131" ht="20" customHeight="1" spans="1:6">
      <c r="A131" s="77"/>
      <c r="B131" s="78">
        <v>60</v>
      </c>
      <c r="C131" s="79" t="s">
        <v>15263</v>
      </c>
      <c r="D131" s="80" t="str">
        <f t="shared" si="1"/>
        <v>effect add_modifier={modifier= sector_separatist_supporter days=-1}</v>
      </c>
      <c r="E131" s="79" t="s">
        <v>1734</v>
      </c>
      <c r="F131" s="79" t="s">
        <v>15264</v>
      </c>
    </row>
    <row r="132" ht="20" customHeight="1" spans="1:6">
      <c r="A132" s="77"/>
      <c r="B132" s="78">
        <v>61</v>
      </c>
      <c r="C132" s="79" t="s">
        <v>15265</v>
      </c>
      <c r="D132" s="80" t="str">
        <f t="shared" si="1"/>
        <v>effect add_modifier={modifier= stellarite_high_temp days=-1}</v>
      </c>
      <c r="E132" s="79" t="s">
        <v>15266</v>
      </c>
      <c r="F132" s="79" t="s">
        <v>15267</v>
      </c>
    </row>
    <row r="133" ht="20" customHeight="1" spans="1:6">
      <c r="A133" s="77"/>
      <c r="B133" s="78">
        <v>62</v>
      </c>
      <c r="C133" s="79" t="s">
        <v>15268</v>
      </c>
      <c r="D133" s="80" t="str">
        <f t="shared" si="1"/>
        <v>effect add_modifier={modifier= stellarite_low_temp days=-1}</v>
      </c>
      <c r="E133" s="79" t="s">
        <v>15266</v>
      </c>
      <c r="F133" s="79" t="s">
        <v>15269</v>
      </c>
    </row>
    <row r="134" ht="20" customHeight="1" spans="1:6">
      <c r="A134" s="77"/>
      <c r="B134" s="78">
        <v>63</v>
      </c>
      <c r="C134" s="79" t="s">
        <v>15270</v>
      </c>
      <c r="D134" s="80" t="str">
        <f t="shared" ref="D134:D197" si="2">_xlfn.CONCAT($C$3," ",F134," ","days=",$E$3,"}")</f>
        <v>effect add_modifier={modifier= turtle_world_modifier days=-1}</v>
      </c>
      <c r="E134" s="79" t="s">
        <v>15271</v>
      </c>
      <c r="F134" s="79" t="s">
        <v>15272</v>
      </c>
    </row>
    <row r="135" ht="20" customHeight="1" spans="1:6">
      <c r="A135" s="77"/>
      <c r="B135" s="78">
        <v>64</v>
      </c>
      <c r="C135" s="79" t="s">
        <v>15273</v>
      </c>
      <c r="D135" s="80" t="str">
        <f t="shared" si="2"/>
        <v>effect add_modifier={modifier= turtle_world_modifier_alone days=-1}</v>
      </c>
      <c r="E135" s="79" t="s">
        <v>15271</v>
      </c>
      <c r="F135" s="79" t="s">
        <v>15274</v>
      </c>
    </row>
    <row r="136" ht="20" customHeight="1" spans="1:6">
      <c r="A136" s="77"/>
      <c r="B136" s="78">
        <v>65</v>
      </c>
      <c r="C136" s="79" t="s">
        <v>15275</v>
      </c>
      <c r="D136" s="80" t="str">
        <f t="shared" si="2"/>
        <v>effect add_modifier={modifier= turtle_world_slaves_modifier days=-1}</v>
      </c>
      <c r="E136" s="79" t="s">
        <v>15276</v>
      </c>
      <c r="F136" s="79" t="s">
        <v>15277</v>
      </c>
    </row>
    <row r="137" ht="20" customHeight="1" spans="1:6">
      <c r="A137" s="77"/>
      <c r="B137" s="78">
        <v>66</v>
      </c>
      <c r="C137" s="79" t="s">
        <v>15278</v>
      </c>
      <c r="D137" s="80" t="str">
        <f t="shared" si="2"/>
        <v>effect add_modifier={modifier= embraced_turtle_slavery_modifier days=-1}</v>
      </c>
      <c r="E137" s="79" t="s">
        <v>15279</v>
      </c>
      <c r="F137" s="79" t="s">
        <v>15280</v>
      </c>
    </row>
    <row r="138" ht="20" customHeight="1" spans="1:6">
      <c r="A138" s="77"/>
      <c r="B138" s="78">
        <v>67</v>
      </c>
      <c r="C138" s="79" t="s">
        <v>15281</v>
      </c>
      <c r="D138" s="80" t="str">
        <f t="shared" si="2"/>
        <v>effect add_modifier={modifier= relentless_industrialists_tomb days=-1}</v>
      </c>
      <c r="E138" s="79" t="s">
        <v>13455</v>
      </c>
      <c r="F138" s="79" t="s">
        <v>15282</v>
      </c>
    </row>
    <row r="139" ht="20" customHeight="1" spans="1:6">
      <c r="A139" s="77"/>
      <c r="B139" s="78">
        <v>68</v>
      </c>
      <c r="C139" s="79" t="s">
        <v>15283</v>
      </c>
      <c r="D139" s="80" t="str">
        <f t="shared" si="2"/>
        <v>effect add_modifier={modifier= trash_rings days=-1}</v>
      </c>
      <c r="E139" s="79" t="s">
        <v>15284</v>
      </c>
      <c r="F139" s="79" t="s">
        <v>15285</v>
      </c>
    </row>
    <row r="140" ht="20" customHeight="1" spans="1:6">
      <c r="A140" s="77"/>
      <c r="B140" s="78">
        <v>69</v>
      </c>
      <c r="C140" s="79" t="s">
        <v>15286</v>
      </c>
      <c r="D140" s="80" t="str">
        <f t="shared" si="2"/>
        <v>effect add_modifier={modifier= clear_skies days=-1}</v>
      </c>
      <c r="E140" s="79" t="s">
        <v>15287</v>
      </c>
      <c r="F140" s="79" t="s">
        <v>15288</v>
      </c>
    </row>
    <row r="141" ht="20" customHeight="1" spans="1:6">
      <c r="A141" s="77"/>
      <c r="B141" s="78">
        <v>70</v>
      </c>
      <c r="C141" s="79" t="s">
        <v>15289</v>
      </c>
      <c r="D141" s="80" t="str">
        <f t="shared" si="2"/>
        <v>effect add_modifier={modifier= shooting_stars days=-1}</v>
      </c>
      <c r="E141" s="79" t="s">
        <v>15290</v>
      </c>
      <c r="F141" s="79" t="s">
        <v>15291</v>
      </c>
    </row>
    <row r="142" ht="20" customHeight="1" spans="1:6">
      <c r="A142" s="77"/>
      <c r="B142" s="78">
        <v>71</v>
      </c>
      <c r="C142" s="79" t="s">
        <v>15292</v>
      </c>
      <c r="D142" s="80" t="str">
        <f t="shared" si="2"/>
        <v>effect add_modifier={modifier= ground_locked days=-1}</v>
      </c>
      <c r="E142" s="79" t="s">
        <v>15293</v>
      </c>
      <c r="F142" s="79" t="s">
        <v>15294</v>
      </c>
    </row>
    <row r="143" ht="20" customHeight="1" spans="1:6">
      <c r="A143" s="77"/>
      <c r="B143" s="78">
        <v>72</v>
      </c>
      <c r="C143" s="79" t="s">
        <v>15295</v>
      </c>
      <c r="D143" s="80" t="str">
        <f t="shared" si="2"/>
        <v>effect add_modifier={modifier= active_melting days=-1}</v>
      </c>
      <c r="E143" s="79" t="s">
        <v>1451</v>
      </c>
      <c r="F143" s="79" t="s">
        <v>15296</v>
      </c>
    </row>
    <row r="144" ht="20" customHeight="1" spans="1:6">
      <c r="A144" s="77"/>
      <c r="B144" s="78">
        <v>73</v>
      </c>
      <c r="C144" s="79" t="s">
        <v>15297</v>
      </c>
      <c r="D144" s="80" t="str">
        <f t="shared" si="2"/>
        <v>effect add_modifier={modifier= boosted_melting days=-1}</v>
      </c>
      <c r="E144" s="79" t="s">
        <v>15298</v>
      </c>
      <c r="F144" s="79" t="s">
        <v>15299</v>
      </c>
    </row>
    <row r="145" ht="20" customHeight="1" spans="1:6">
      <c r="A145" s="77"/>
      <c r="B145" s="78">
        <v>74</v>
      </c>
      <c r="C145" s="79" t="s">
        <v>15300</v>
      </c>
      <c r="D145" s="80" t="str">
        <f t="shared" si="2"/>
        <v>effect add_modifier={modifier= ancient_plague days=-1}</v>
      </c>
      <c r="E145" s="79" t="s">
        <v>15301</v>
      </c>
      <c r="F145" s="79" t="s">
        <v>15302</v>
      </c>
    </row>
    <row r="146" ht="20" customHeight="1" spans="1:6">
      <c r="A146" s="77"/>
      <c r="B146" s="78">
        <v>75</v>
      </c>
      <c r="C146" s="79" t="s">
        <v>15303</v>
      </c>
      <c r="D146" s="80" t="str">
        <f t="shared" si="2"/>
        <v>effect add_modifier={modifier= cruel_actions days=-1}</v>
      </c>
      <c r="E146" s="79" t="s">
        <v>15304</v>
      </c>
      <c r="F146" s="79" t="s">
        <v>15305</v>
      </c>
    </row>
    <row r="147" ht="20" customHeight="1" spans="1:6">
      <c r="A147" s="77"/>
      <c r="B147" s="78">
        <v>76</v>
      </c>
      <c r="C147" s="79" t="s">
        <v>15306</v>
      </c>
      <c r="D147" s="80" t="str">
        <f t="shared" si="2"/>
        <v>effect add_modifier={modifier= halted_production days=-1}</v>
      </c>
      <c r="E147" s="79" t="s">
        <v>14756</v>
      </c>
      <c r="F147" s="79" t="s">
        <v>15307</v>
      </c>
    </row>
    <row r="148" ht="20" customHeight="1" spans="1:6">
      <c r="A148" s="77"/>
      <c r="B148" s="78">
        <v>77</v>
      </c>
      <c r="C148" s="79" t="s">
        <v>15308</v>
      </c>
      <c r="D148" s="80" t="str">
        <f t="shared" si="2"/>
        <v>effect add_modifier={modifier= ecological_emergency days=-1}</v>
      </c>
      <c r="E148" s="79" t="s">
        <v>14497</v>
      </c>
      <c r="F148" s="79" t="s">
        <v>15309</v>
      </c>
    </row>
    <row r="149" ht="20" customHeight="1" spans="1:6">
      <c r="A149" s="77"/>
      <c r="B149" s="78">
        <v>78</v>
      </c>
      <c r="C149" s="79" t="s">
        <v>14374</v>
      </c>
      <c r="D149" s="80" t="str">
        <f t="shared" si="2"/>
        <v>effect add_modifier={modifier= alien_infestation days=-1}</v>
      </c>
      <c r="E149" s="79" t="s">
        <v>15310</v>
      </c>
      <c r="F149" s="79" t="s">
        <v>15311</v>
      </c>
    </row>
    <row r="150" ht="20" customHeight="1" spans="1:6">
      <c r="A150" s="77"/>
      <c r="B150" s="78">
        <v>79</v>
      </c>
      <c r="C150" s="79" t="s">
        <v>15312</v>
      </c>
      <c r="D150" s="80" t="str">
        <f t="shared" si="2"/>
        <v>effect add_modifier={modifier= adopted_aliens days=-1}</v>
      </c>
      <c r="E150" s="79" t="s">
        <v>15313</v>
      </c>
      <c r="F150" s="79" t="s">
        <v>15314</v>
      </c>
    </row>
    <row r="151" ht="20" customHeight="1" spans="1:6">
      <c r="A151" s="77"/>
      <c r="B151" s="78">
        <v>80</v>
      </c>
      <c r="C151" s="79" t="s">
        <v>15315</v>
      </c>
      <c r="D151" s="80" t="str">
        <f t="shared" si="2"/>
        <v>effect add_modifier={modifier= national_pets days=-1}</v>
      </c>
      <c r="E151" s="79" t="s">
        <v>15316</v>
      </c>
      <c r="F151" s="79" t="s">
        <v>15317</v>
      </c>
    </row>
    <row r="152" ht="20" customHeight="1" spans="1:6">
      <c r="A152" s="77"/>
      <c r="B152" s="78">
        <v>81</v>
      </c>
      <c r="C152" s="79" t="s">
        <v>15318</v>
      </c>
      <c r="D152" s="80" t="str">
        <f t="shared" si="2"/>
        <v>effect add_modifier={modifier= rodent_war days=-1}</v>
      </c>
      <c r="E152" s="79" t="s">
        <v>15319</v>
      </c>
      <c r="F152" s="79" t="s">
        <v>15320</v>
      </c>
    </row>
    <row r="153" ht="20" customHeight="1" spans="1:6">
      <c r="A153" s="77"/>
      <c r="B153" s="78">
        <v>82</v>
      </c>
      <c r="C153" s="79" t="s">
        <v>15321</v>
      </c>
      <c r="D153" s="80" t="str">
        <f t="shared" si="2"/>
        <v>effect add_modifier={modifier= drone_space_elevator days=-1}</v>
      </c>
      <c r="E153" s="79" t="s">
        <v>15322</v>
      </c>
      <c r="F153" s="79" t="s">
        <v>15323</v>
      </c>
    </row>
    <row r="154" ht="20" customHeight="1" spans="1:6">
      <c r="A154" s="77"/>
      <c r="B154" s="78">
        <v>83</v>
      </c>
      <c r="C154" s="79" t="s">
        <v>15324</v>
      </c>
      <c r="D154" s="80" t="str">
        <f t="shared" si="2"/>
        <v>effect add_modifier={modifier= drone_mineral_gift days=-1}</v>
      </c>
      <c r="E154" s="79"/>
      <c r="F154" s="79" t="s">
        <v>15325</v>
      </c>
    </row>
    <row r="155" ht="20" customHeight="1" spans="1:6">
      <c r="A155" s="77"/>
      <c r="B155" s="78">
        <v>84</v>
      </c>
      <c r="C155" s="79" t="s">
        <v>15326</v>
      </c>
      <c r="D155" s="80" t="str">
        <f t="shared" si="2"/>
        <v>effect add_modifier={modifier= drone_fl_satellite days=-1}</v>
      </c>
      <c r="E155" s="79"/>
      <c r="F155" s="79" t="s">
        <v>15327</v>
      </c>
    </row>
    <row r="156" ht="20" customHeight="1" spans="1:6">
      <c r="A156" s="77"/>
      <c r="B156" s="78">
        <v>85</v>
      </c>
      <c r="C156" s="79" t="s">
        <v>15328</v>
      </c>
      <c r="D156" s="80" t="str">
        <f t="shared" si="2"/>
        <v>effect add_modifier={modifier= rock_brain days=-1}</v>
      </c>
      <c r="E156" s="79"/>
      <c r="F156" s="79" t="s">
        <v>15329</v>
      </c>
    </row>
    <row r="157" ht="20" customHeight="1" spans="1:6">
      <c r="A157" s="77"/>
      <c r="B157" s="78">
        <v>86</v>
      </c>
      <c r="C157" s="79" t="s">
        <v>15330</v>
      </c>
      <c r="D157" s="80" t="str">
        <f t="shared" si="2"/>
        <v>effect add_modifier={modifier= cunning_flora days=-1}</v>
      </c>
      <c r="E157" s="79"/>
      <c r="F157" s="79" t="s">
        <v>15331</v>
      </c>
    </row>
    <row r="158" ht="20" customHeight="1" spans="1:6">
      <c r="A158" s="77"/>
      <c r="B158" s="78">
        <v>87</v>
      </c>
      <c r="C158" s="79" t="s">
        <v>15332</v>
      </c>
      <c r="D158" s="80" t="str">
        <f t="shared" si="2"/>
        <v>effect add_modifier={modifier= fascinating_flora days=-1}</v>
      </c>
      <c r="E158" s="79"/>
      <c r="F158" s="79" t="s">
        <v>15333</v>
      </c>
    </row>
    <row r="159" ht="20" customHeight="1" spans="1:6">
      <c r="A159" s="77"/>
      <c r="B159" s="78">
        <v>88</v>
      </c>
      <c r="C159" s="79" t="s">
        <v>15334</v>
      </c>
      <c r="D159" s="80" t="str">
        <f t="shared" si="2"/>
        <v>effect add_modifier={modifier= old_genetic_library days=-1}</v>
      </c>
      <c r="E159" s="79"/>
      <c r="F159" s="79" t="s">
        <v>15335</v>
      </c>
    </row>
    <row r="160" ht="20" customHeight="1" spans="1:6">
      <c r="A160" s="77"/>
      <c r="B160" s="78">
        <v>89</v>
      </c>
      <c r="C160" s="79" t="s">
        <v>15336</v>
      </c>
      <c r="D160" s="80" t="str">
        <f t="shared" si="2"/>
        <v>effect add_modifier={modifier= zro_ice days=-1}</v>
      </c>
      <c r="E160" s="79"/>
      <c r="F160" s="79" t="s">
        <v>15337</v>
      </c>
    </row>
    <row r="161" ht="20" customHeight="1" spans="1:6">
      <c r="A161" s="77"/>
      <c r="B161" s="78">
        <v>90</v>
      </c>
      <c r="C161" s="79" t="s">
        <v>15338</v>
      </c>
      <c r="D161" s="80" t="str">
        <f t="shared" si="2"/>
        <v>effect add_modifier={modifier= dark_matter_funnel days=-1}</v>
      </c>
      <c r="E161" s="79"/>
      <c r="F161" s="79" t="s">
        <v>15339</v>
      </c>
    </row>
    <row r="162" ht="20" customHeight="1" spans="1:6">
      <c r="A162" s="77"/>
      <c r="B162" s="78">
        <v>91</v>
      </c>
      <c r="C162" s="79" t="s">
        <v>15340</v>
      </c>
      <c r="D162" s="80" t="str">
        <f t="shared" si="2"/>
        <v>effect add_modifier={modifier= pheromoned_1 days=-1}</v>
      </c>
      <c r="E162" s="79" t="s">
        <v>1784</v>
      </c>
      <c r="F162" s="79" t="s">
        <v>15341</v>
      </c>
    </row>
    <row r="163" ht="20" customHeight="1" spans="1:6">
      <c r="A163" s="77"/>
      <c r="B163" s="78">
        <v>92</v>
      </c>
      <c r="C163" s="79" t="s">
        <v>15342</v>
      </c>
      <c r="D163" s="80" t="str">
        <f t="shared" si="2"/>
        <v>effect add_modifier={modifier= pheromoned_2 days=-1}</v>
      </c>
      <c r="E163" s="79" t="s">
        <v>15343</v>
      </c>
      <c r="F163" s="79" t="s">
        <v>15344</v>
      </c>
    </row>
    <row r="164" ht="20" customHeight="1" spans="1:6">
      <c r="A164" s="77"/>
      <c r="B164" s="78">
        <v>93</v>
      </c>
      <c r="C164" s="79" t="s">
        <v>15345</v>
      </c>
      <c r="D164" s="80" t="str">
        <f t="shared" si="2"/>
        <v>effect add_modifier={modifier= depheromoned_1 days=-1}</v>
      </c>
      <c r="E164" s="79" t="s">
        <v>15346</v>
      </c>
      <c r="F164" s="79" t="s">
        <v>15347</v>
      </c>
    </row>
    <row r="165" ht="20" customHeight="1" spans="1:6">
      <c r="A165" s="77"/>
      <c r="B165" s="78">
        <v>94</v>
      </c>
      <c r="C165" s="79" t="s">
        <v>15348</v>
      </c>
      <c r="D165" s="80" t="str">
        <f t="shared" si="2"/>
        <v>effect add_modifier={modifier= pheromoned_3 days=-1}</v>
      </c>
      <c r="E165" s="79" t="s">
        <v>15349</v>
      </c>
      <c r="F165" s="79" t="s">
        <v>15350</v>
      </c>
    </row>
    <row r="166" ht="20" customHeight="1" spans="1:6">
      <c r="A166" s="77"/>
      <c r="B166" s="78">
        <v>95</v>
      </c>
      <c r="C166" s="79" t="s">
        <v>15351</v>
      </c>
      <c r="D166" s="80" t="str">
        <f t="shared" si="2"/>
        <v>effect add_modifier={modifier= pheromoned_4 days=-1}</v>
      </c>
      <c r="E166" s="79" t="s">
        <v>15352</v>
      </c>
      <c r="F166" s="79" t="s">
        <v>15353</v>
      </c>
    </row>
    <row r="167" ht="20" customHeight="1" spans="1:6">
      <c r="A167" s="77"/>
      <c r="B167" s="78">
        <v>96</v>
      </c>
      <c r="C167" s="79" t="s">
        <v>15354</v>
      </c>
      <c r="D167" s="80" t="str">
        <f t="shared" si="2"/>
        <v>effect add_modifier={modifier= pheromoned_detox days=-1}</v>
      </c>
      <c r="E167" s="79"/>
      <c r="F167" s="79" t="s">
        <v>15355</v>
      </c>
    </row>
    <row r="168" ht="20" customHeight="1" spans="1:6">
      <c r="A168" s="77"/>
      <c r="B168" s="78">
        <v>97</v>
      </c>
      <c r="C168" s="79" t="s">
        <v>15356</v>
      </c>
      <c r="D168" s="80" t="str">
        <f t="shared" si="2"/>
        <v>effect add_modifier={modifier= pheromoned_grief days=-1}</v>
      </c>
      <c r="E168" s="79" t="s">
        <v>15357</v>
      </c>
      <c r="F168" s="79" t="s">
        <v>15358</v>
      </c>
    </row>
    <row r="169" ht="20" customHeight="1" spans="1:6">
      <c r="A169" s="77"/>
      <c r="B169" s="78">
        <v>98</v>
      </c>
      <c r="C169" s="79" t="s">
        <v>15359</v>
      </c>
      <c r="D169" s="80" t="str">
        <f t="shared" si="2"/>
        <v>effect add_modifier={modifier= uplift_rocky days=-1}</v>
      </c>
      <c r="E169" s="79" t="s">
        <v>15360</v>
      </c>
      <c r="F169" s="79" t="s">
        <v>15361</v>
      </c>
    </row>
    <row r="170" ht="20" customHeight="1" spans="1:6">
      <c r="A170" s="77"/>
      <c r="B170" s="78">
        <v>99</v>
      </c>
      <c r="C170" s="79" t="s">
        <v>15362</v>
      </c>
      <c r="D170" s="80" t="str">
        <f t="shared" si="2"/>
        <v>effect add_modifier={modifier= unhappy_with_experiments days=-1}</v>
      </c>
      <c r="E170" s="79" t="s">
        <v>15363</v>
      </c>
      <c r="F170" s="79" t="s">
        <v>15364</v>
      </c>
    </row>
    <row r="171" ht="20" customHeight="1" spans="1:6">
      <c r="A171" s="77"/>
      <c r="B171" s="78">
        <v>100</v>
      </c>
      <c r="C171" s="79" t="s">
        <v>15365</v>
      </c>
      <c r="D171" s="80" t="str">
        <f t="shared" si="2"/>
        <v>effect add_modifier={modifier= unproductive_without_experiments days=-1}</v>
      </c>
      <c r="E171" s="79" t="s">
        <v>15366</v>
      </c>
      <c r="F171" s="79" t="s">
        <v>15367</v>
      </c>
    </row>
    <row r="172" ht="20" customHeight="1" spans="1:6">
      <c r="A172" s="77"/>
      <c r="B172" s="78">
        <v>101</v>
      </c>
      <c r="C172" s="79" t="s">
        <v>15368</v>
      </c>
      <c r="D172" s="80" t="str">
        <f t="shared" si="2"/>
        <v>effect add_modifier={modifier= projecting_moon days=-1}</v>
      </c>
      <c r="E172" s="79"/>
      <c r="F172" s="79" t="s">
        <v>15369</v>
      </c>
    </row>
    <row r="173" ht="20" customHeight="1" spans="1:6">
      <c r="A173" s="77"/>
      <c r="B173" s="78">
        <v>102</v>
      </c>
      <c r="C173" s="79" t="s">
        <v>15370</v>
      </c>
      <c r="D173" s="80" t="str">
        <f t="shared" si="2"/>
        <v>effect add_modifier={modifier= unbalanced_ecosystem days=-1}</v>
      </c>
      <c r="E173" s="79" t="s">
        <v>15253</v>
      </c>
      <c r="F173" s="79" t="s">
        <v>15371</v>
      </c>
    </row>
    <row r="174" ht="20" customHeight="1" spans="1:6">
      <c r="A174" s="77"/>
      <c r="B174" s="78">
        <v>103</v>
      </c>
      <c r="C174" s="79" t="s">
        <v>15372</v>
      </c>
      <c r="D174" s="80" t="str">
        <f t="shared" si="2"/>
        <v>effect add_modifier={modifier= cornucopia days=-1}</v>
      </c>
      <c r="E174" s="79"/>
      <c r="F174" s="79" t="s">
        <v>15373</v>
      </c>
    </row>
    <row r="175" ht="20" customHeight="1" spans="1:6">
      <c r="A175" s="77"/>
      <c r="B175" s="78">
        <v>104</v>
      </c>
      <c r="C175" s="79" t="s">
        <v>15374</v>
      </c>
      <c r="D175" s="80" t="str">
        <f t="shared" si="2"/>
        <v>effect add_modifier={modifier= raw_materials days=-1}</v>
      </c>
      <c r="E175" s="79"/>
      <c r="F175" s="79" t="s">
        <v>15375</v>
      </c>
    </row>
    <row r="176" ht="20" customHeight="1" spans="1:6">
      <c r="A176" s="77"/>
      <c r="B176" s="78">
        <v>105</v>
      </c>
      <c r="C176" s="79" t="s">
        <v>15376</v>
      </c>
      <c r="D176" s="80" t="str">
        <f t="shared" si="2"/>
        <v>effect add_modifier={modifier= shadow_play days=-1}</v>
      </c>
      <c r="E176" s="79"/>
      <c r="F176" s="79" t="s">
        <v>15377</v>
      </c>
    </row>
    <row r="177" ht="20" customHeight="1" spans="1:6">
      <c r="A177" s="77"/>
      <c r="B177" s="78">
        <v>106</v>
      </c>
      <c r="C177" s="79" t="s">
        <v>15378</v>
      </c>
      <c r="D177" s="80" t="str">
        <f t="shared" si="2"/>
        <v>effect add_modifier={modifier= grimacing days=-1}</v>
      </c>
      <c r="E177" s="79"/>
      <c r="F177" s="79" t="s">
        <v>15379</v>
      </c>
    </row>
    <row r="178" ht="20" customHeight="1" spans="1:6">
      <c r="A178" s="77"/>
      <c r="B178" s="78">
        <v>107</v>
      </c>
      <c r="C178" s="79" t="s">
        <v>15245</v>
      </c>
      <c r="D178" s="80" t="str">
        <f t="shared" si="2"/>
        <v>effect add_modifier={modifier= comet_sighted_negative days=-1}</v>
      </c>
      <c r="E178" s="79" t="s">
        <v>11770</v>
      </c>
      <c r="F178" s="79" t="s">
        <v>15380</v>
      </c>
    </row>
    <row r="179" ht="20" customHeight="1" spans="1:6">
      <c r="A179" s="77"/>
      <c r="B179" s="78">
        <v>108</v>
      </c>
      <c r="C179" s="79" t="s">
        <v>15245</v>
      </c>
      <c r="D179" s="80" t="str">
        <f t="shared" si="2"/>
        <v>effect add_modifier={modifier= comet_sighted_positive days=-1}</v>
      </c>
      <c r="E179" s="79" t="s">
        <v>10756</v>
      </c>
      <c r="F179" s="79" t="s">
        <v>15381</v>
      </c>
    </row>
    <row r="180" ht="20" customHeight="1" spans="1:6">
      <c r="A180" s="77"/>
      <c r="B180" s="78">
        <v>109</v>
      </c>
      <c r="C180" s="79" t="s">
        <v>15382</v>
      </c>
      <c r="D180" s="80" t="str">
        <f t="shared" si="2"/>
        <v>effect add_modifier={modifier= skid_marks days=-1}</v>
      </c>
      <c r="E180" s="79"/>
      <c r="F180" s="79" t="s">
        <v>15383</v>
      </c>
    </row>
    <row r="181" ht="20" customHeight="1" spans="1:6">
      <c r="A181" s="77"/>
      <c r="B181" s="78">
        <v>110</v>
      </c>
      <c r="C181" s="79" t="s">
        <v>15384</v>
      </c>
      <c r="D181" s="80" t="str">
        <f t="shared" si="2"/>
        <v>effect add_modifier={modifier= dust_circuits days=-1}</v>
      </c>
      <c r="E181" s="79"/>
      <c r="F181" s="79" t="s">
        <v>15385</v>
      </c>
    </row>
    <row r="182" ht="20" customHeight="1" spans="1:6">
      <c r="A182" s="77"/>
      <c r="B182" s="78">
        <v>111</v>
      </c>
      <c r="C182" s="79" t="s">
        <v>15386</v>
      </c>
      <c r="D182" s="80" t="str">
        <f t="shared" si="2"/>
        <v>effect add_modifier={modifier= unusual_tectonics days=-1}</v>
      </c>
      <c r="E182" s="79"/>
      <c r="F182" s="79" t="s">
        <v>15387</v>
      </c>
    </row>
    <row r="183" ht="40" customHeight="1" spans="1:6">
      <c r="A183" s="77"/>
      <c r="B183" s="78">
        <v>112</v>
      </c>
      <c r="C183" s="79" t="s">
        <v>15388</v>
      </c>
      <c r="D183" s="80" t="str">
        <f t="shared" si="2"/>
        <v>effect add_modifier={modifier= culture_shock_stone_age days=-1}</v>
      </c>
      <c r="E183" s="79" t="s">
        <v>15389</v>
      </c>
      <c r="F183" s="79" t="s">
        <v>15390</v>
      </c>
    </row>
    <row r="184" ht="40" customHeight="1" spans="1:6">
      <c r="A184" s="77"/>
      <c r="B184" s="78">
        <v>113</v>
      </c>
      <c r="C184" s="79" t="s">
        <v>15388</v>
      </c>
      <c r="D184" s="80" t="str">
        <f t="shared" si="2"/>
        <v>effect add_modifier={modifier= culture_shock_bronze_age days=-1}</v>
      </c>
      <c r="E184" s="79" t="s">
        <v>15391</v>
      </c>
      <c r="F184" s="79" t="s">
        <v>15392</v>
      </c>
    </row>
    <row r="185" ht="40" customHeight="1" spans="1:6">
      <c r="A185" s="77"/>
      <c r="B185" s="78">
        <v>114</v>
      </c>
      <c r="C185" s="79" t="s">
        <v>15388</v>
      </c>
      <c r="D185" s="80" t="str">
        <f t="shared" si="2"/>
        <v>effect add_modifier={modifier= culture_shock_iron_age days=-1}</v>
      </c>
      <c r="E185" s="79" t="s">
        <v>15393</v>
      </c>
      <c r="F185" s="79" t="s">
        <v>15394</v>
      </c>
    </row>
    <row r="186" ht="40" customHeight="1" spans="1:6">
      <c r="A186" s="77"/>
      <c r="B186" s="78">
        <v>115</v>
      </c>
      <c r="C186" s="79" t="s">
        <v>15388</v>
      </c>
      <c r="D186" s="80" t="str">
        <f t="shared" si="2"/>
        <v>effect add_modifier={modifier= culture_shock_late_medieval_age days=-1}</v>
      </c>
      <c r="E186" s="79" t="s">
        <v>15395</v>
      </c>
      <c r="F186" s="79" t="s">
        <v>15396</v>
      </c>
    </row>
    <row r="187" ht="40" customHeight="1" spans="1:6">
      <c r="A187" s="77"/>
      <c r="B187" s="78">
        <v>116</v>
      </c>
      <c r="C187" s="79" t="s">
        <v>15388</v>
      </c>
      <c r="D187" s="80" t="str">
        <f t="shared" si="2"/>
        <v>effect add_modifier={modifier= culture_shock_renaissance_age days=-1}</v>
      </c>
      <c r="E187" s="79" t="s">
        <v>15397</v>
      </c>
      <c r="F187" s="79" t="s">
        <v>15398</v>
      </c>
    </row>
    <row r="188" ht="40" customHeight="1" spans="1:6">
      <c r="A188" s="77"/>
      <c r="B188" s="78">
        <v>117</v>
      </c>
      <c r="C188" s="79" t="s">
        <v>15388</v>
      </c>
      <c r="D188" s="80" t="str">
        <f t="shared" si="2"/>
        <v>effect add_modifier={modifier= culture_shock_steam_age days=-1}</v>
      </c>
      <c r="E188" s="79" t="s">
        <v>15399</v>
      </c>
      <c r="F188" s="79" t="s">
        <v>15400</v>
      </c>
    </row>
    <row r="189" ht="40" customHeight="1" spans="1:6">
      <c r="A189" s="77"/>
      <c r="B189" s="78">
        <v>118</v>
      </c>
      <c r="C189" s="79" t="s">
        <v>15388</v>
      </c>
      <c r="D189" s="80" t="str">
        <f t="shared" si="2"/>
        <v>effect add_modifier={modifier= culture_shock_industrial_age days=-1}</v>
      </c>
      <c r="E189" s="79" t="s">
        <v>15401</v>
      </c>
      <c r="F189" s="79" t="s">
        <v>15402</v>
      </c>
    </row>
    <row r="190" ht="40" customHeight="1" spans="1:6">
      <c r="A190" s="77"/>
      <c r="B190" s="78">
        <v>119</v>
      </c>
      <c r="C190" s="79" t="s">
        <v>15388</v>
      </c>
      <c r="D190" s="80" t="str">
        <f t="shared" si="2"/>
        <v>effect add_modifier={modifier= culture_shock_machine_age days=-1}</v>
      </c>
      <c r="E190" s="79" t="s">
        <v>15403</v>
      </c>
      <c r="F190" s="79" t="s">
        <v>15404</v>
      </c>
    </row>
    <row r="191" ht="40" customHeight="1" spans="1:6">
      <c r="A191" s="77"/>
      <c r="B191" s="78">
        <v>120</v>
      </c>
      <c r="C191" s="79" t="s">
        <v>15388</v>
      </c>
      <c r="D191" s="80" t="str">
        <f t="shared" si="2"/>
        <v>effect add_modifier={modifier= culture_shock_atomic_age days=-1}</v>
      </c>
      <c r="E191" s="79" t="s">
        <v>15405</v>
      </c>
      <c r="F191" s="79" t="s">
        <v>15406</v>
      </c>
    </row>
    <row r="192" ht="40" customHeight="1" spans="1:6">
      <c r="A192" s="77"/>
      <c r="B192" s="78">
        <v>121</v>
      </c>
      <c r="C192" s="79" t="s">
        <v>15388</v>
      </c>
      <c r="D192" s="80" t="str">
        <f t="shared" si="2"/>
        <v>effect add_modifier={modifier= culture_shock_early_space_age days=-1}</v>
      </c>
      <c r="E192" s="79" t="s">
        <v>15407</v>
      </c>
      <c r="F192" s="79" t="s">
        <v>15408</v>
      </c>
    </row>
    <row r="193" ht="20" customHeight="1" spans="1:6">
      <c r="A193" s="77"/>
      <c r="B193" s="78">
        <v>122</v>
      </c>
      <c r="C193" s="79" t="s">
        <v>15409</v>
      </c>
      <c r="D193" s="80" t="str">
        <f t="shared" si="2"/>
        <v>effect add_modifier={modifier= syndaw_congregating_robots days=-1}</v>
      </c>
      <c r="E193" s="79" t="s">
        <v>15410</v>
      </c>
      <c r="F193" s="79" t="s">
        <v>15411</v>
      </c>
    </row>
    <row r="194" ht="20" customHeight="1" spans="1:6">
      <c r="A194" s="77"/>
      <c r="B194" s="78">
        <v>123</v>
      </c>
      <c r="C194" s="79" t="s">
        <v>15412</v>
      </c>
      <c r="D194" s="80" t="str">
        <f t="shared" si="2"/>
        <v>effect add_modifier={modifier= acid_jungles days=-1}</v>
      </c>
      <c r="E194" s="79" t="s">
        <v>15413</v>
      </c>
      <c r="F194" s="79" t="s">
        <v>15414</v>
      </c>
    </row>
    <row r="195" ht="20" customHeight="1" spans="1:6">
      <c r="A195" s="77"/>
      <c r="B195" s="78">
        <v>124</v>
      </c>
      <c r="C195" s="79" t="s">
        <v>15415</v>
      </c>
      <c r="D195" s="80" t="str">
        <f t="shared" si="2"/>
        <v>effect add_modifier={modifier= hostile_environment days=-1}</v>
      </c>
      <c r="E195" s="79" t="s">
        <v>10817</v>
      </c>
      <c r="F195" s="79" t="s">
        <v>15416</v>
      </c>
    </row>
    <row r="196" ht="20" customHeight="1" spans="1:6">
      <c r="A196" s="77"/>
      <c r="B196" s="78">
        <v>125</v>
      </c>
      <c r="C196" s="79" t="s">
        <v>15417</v>
      </c>
      <c r="D196" s="80" t="str">
        <f t="shared" si="2"/>
        <v>effect add_modifier={modifier= ex_planet days=-1}</v>
      </c>
      <c r="E196" s="79"/>
      <c r="F196" s="79" t="s">
        <v>15418</v>
      </c>
    </row>
    <row r="197" ht="20" customHeight="1" spans="1:6">
      <c r="A197" s="77"/>
      <c r="B197" s="78">
        <v>126</v>
      </c>
      <c r="C197" s="79" t="s">
        <v>15148</v>
      </c>
      <c r="D197" s="80" t="str">
        <f t="shared" si="2"/>
        <v>effect add_modifier={modifier= ship_graveyard days=-1}</v>
      </c>
      <c r="E197" s="79"/>
      <c r="F197" s="79" t="s">
        <v>15419</v>
      </c>
    </row>
    <row r="198" ht="20" customHeight="1" spans="1:6">
      <c r="A198" s="77"/>
      <c r="B198" s="78">
        <v>127</v>
      </c>
      <c r="C198" s="79" t="s">
        <v>15420</v>
      </c>
      <c r="D198" s="80" t="str">
        <f t="shared" ref="D198:D261" si="3">_xlfn.CONCAT($C$3," ",F198," ","days=",$E$3,"}")</f>
        <v>effect add_modifier={modifier= ai_fleet days=-1}</v>
      </c>
      <c r="E198" s="79"/>
      <c r="F198" s="79" t="s">
        <v>15421</v>
      </c>
    </row>
    <row r="199" ht="20" customHeight="1" spans="1:6">
      <c r="A199" s="77"/>
      <c r="B199" s="78">
        <v>128</v>
      </c>
      <c r="C199" s="79" t="s">
        <v>9140</v>
      </c>
      <c r="D199" s="80" t="str">
        <f t="shared" si="3"/>
        <v>effect add_modifier={modifier= irradiated_wasteland days=-1}</v>
      </c>
      <c r="E199" s="79"/>
      <c r="F199" s="79" t="s">
        <v>15422</v>
      </c>
    </row>
    <row r="200" ht="20" customHeight="1" spans="1:6">
      <c r="A200" s="77"/>
      <c r="B200" s="78">
        <v>129</v>
      </c>
      <c r="C200" s="79" t="s">
        <v>9333</v>
      </c>
      <c r="D200" s="80" t="str">
        <f t="shared" si="3"/>
        <v>effect add_modifier={modifier= ancient_one days=-1}</v>
      </c>
      <c r="E200" s="79"/>
      <c r="F200" s="79" t="s">
        <v>15423</v>
      </c>
    </row>
    <row r="201" ht="20" customHeight="1" spans="1:6">
      <c r="A201" s="77"/>
      <c r="B201" s="78">
        <v>130</v>
      </c>
      <c r="C201" s="79" t="s">
        <v>15424</v>
      </c>
      <c r="D201" s="80" t="str">
        <f t="shared" si="3"/>
        <v>effect add_modifier={modifier= fallen_robots days=-1}</v>
      </c>
      <c r="E201" s="79"/>
      <c r="F201" s="79" t="s">
        <v>15425</v>
      </c>
    </row>
    <row r="202" ht="20" customHeight="1" spans="1:6">
      <c r="A202" s="77"/>
      <c r="B202" s="78">
        <v>131</v>
      </c>
      <c r="C202" s="79" t="s">
        <v>15426</v>
      </c>
      <c r="D202" s="80" t="str">
        <f t="shared" si="3"/>
        <v>effect add_modifier={modifier= liquid_sands days=-1}</v>
      </c>
      <c r="E202" s="79"/>
      <c r="F202" s="79" t="s">
        <v>15427</v>
      </c>
    </row>
    <row r="203" ht="20" customHeight="1" spans="1:6">
      <c r="A203" s="77"/>
      <c r="B203" s="78">
        <v>132</v>
      </c>
      <c r="C203" s="79" t="s">
        <v>15428</v>
      </c>
      <c r="D203" s="80" t="str">
        <f t="shared" si="3"/>
        <v>effect add_modifier={modifier= abandoned_mining days=-1}</v>
      </c>
      <c r="E203" s="79" t="s">
        <v>15429</v>
      </c>
      <c r="F203" s="79" t="s">
        <v>15430</v>
      </c>
    </row>
    <row r="204" ht="20" customHeight="1" spans="1:6">
      <c r="A204" s="77"/>
      <c r="B204" s="78">
        <v>133</v>
      </c>
      <c r="C204" s="79" t="s">
        <v>15431</v>
      </c>
      <c r="D204" s="80" t="str">
        <f t="shared" si="3"/>
        <v>effect add_modifier={modifier= gas_responsible_mining days=-1}</v>
      </c>
      <c r="E204" s="79"/>
      <c r="F204" s="79" t="s">
        <v>15432</v>
      </c>
    </row>
    <row r="205" ht="20" customHeight="1" spans="1:6">
      <c r="A205" s="77"/>
      <c r="B205" s="78">
        <v>134</v>
      </c>
      <c r="C205" s="79" t="s">
        <v>15433</v>
      </c>
      <c r="D205" s="80" t="str">
        <f t="shared" si="3"/>
        <v>effect add_modifier={modifier= gas_rich_planet days=-1}</v>
      </c>
      <c r="E205" s="79"/>
      <c r="F205" s="79" t="s">
        <v>15434</v>
      </c>
    </row>
    <row r="206" ht="20" customHeight="1" spans="1:6">
      <c r="A206" s="77"/>
      <c r="B206" s="78">
        <v>135</v>
      </c>
      <c r="C206" s="79" t="s">
        <v>15435</v>
      </c>
      <c r="D206" s="80" t="str">
        <f t="shared" si="3"/>
        <v>effect add_modifier={modifier= gas_rich_planet_fo_realz days=-1}</v>
      </c>
      <c r="E206" s="79" t="s">
        <v>15436</v>
      </c>
      <c r="F206" s="79" t="s">
        <v>15437</v>
      </c>
    </row>
    <row r="207" ht="20" customHeight="1" spans="1:6">
      <c r="A207" s="77"/>
      <c r="B207" s="78">
        <v>136</v>
      </c>
      <c r="C207" s="79" t="s">
        <v>15438</v>
      </c>
      <c r="D207" s="80" t="str">
        <f t="shared" si="3"/>
        <v>effect add_modifier={modifier= food_rich_planet days=-1}</v>
      </c>
      <c r="E207" s="79" t="s">
        <v>15439</v>
      </c>
      <c r="F207" s="79" t="s">
        <v>15440</v>
      </c>
    </row>
    <row r="208" ht="20" customHeight="1" spans="1:6">
      <c r="A208" s="77"/>
      <c r="B208" s="78">
        <v>137</v>
      </c>
      <c r="C208" s="79" t="s">
        <v>15441</v>
      </c>
      <c r="D208" s="80" t="str">
        <f t="shared" si="3"/>
        <v>effect add_modifier={modifier= super_sensor_array days=-1}</v>
      </c>
      <c r="E208" s="79" t="s">
        <v>15442</v>
      </c>
      <c r="F208" s="79" t="s">
        <v>15443</v>
      </c>
    </row>
    <row r="209" ht="20" customHeight="1" spans="1:6">
      <c r="A209" s="77"/>
      <c r="B209" s="78">
        <v>138</v>
      </c>
      <c r="C209" s="79" t="s">
        <v>15444</v>
      </c>
      <c r="D209" s="80" t="str">
        <f t="shared" si="3"/>
        <v>effect add_modifier={modifier= horse_powered_factories_low days=-1}</v>
      </c>
      <c r="E209" s="79" t="s">
        <v>15445</v>
      </c>
      <c r="F209" s="79" t="s">
        <v>15446</v>
      </c>
    </row>
    <row r="210" ht="20" customHeight="1" spans="1:6">
      <c r="A210" s="77"/>
      <c r="B210" s="78">
        <v>139</v>
      </c>
      <c r="C210" s="79" t="s">
        <v>15447</v>
      </c>
      <c r="D210" s="80" t="str">
        <f t="shared" si="3"/>
        <v>effect add_modifier={modifier= horse_powered_factories_medium days=-1}</v>
      </c>
      <c r="E210" s="79" t="s">
        <v>15448</v>
      </c>
      <c r="F210" s="79" t="s">
        <v>15449</v>
      </c>
    </row>
    <row r="211" ht="20" customHeight="1" spans="1:6">
      <c r="A211" s="77"/>
      <c r="B211" s="78">
        <v>140</v>
      </c>
      <c r="C211" s="79" t="s">
        <v>15450</v>
      </c>
      <c r="D211" s="80" t="str">
        <f t="shared" si="3"/>
        <v>effect add_modifier={modifier= horse_powered_factories_high days=-1}</v>
      </c>
      <c r="E211" s="79" t="s">
        <v>15451</v>
      </c>
      <c r="F211" s="79" t="s">
        <v>15452</v>
      </c>
    </row>
    <row r="212" ht="20" customHeight="1" spans="1:6">
      <c r="A212" s="77"/>
      <c r="B212" s="78">
        <v>141</v>
      </c>
      <c r="C212" s="79" t="s">
        <v>15453</v>
      </c>
      <c r="D212" s="80" t="str">
        <f t="shared" si="3"/>
        <v>effect add_modifier={modifier= hostile_animal_life days=-1}</v>
      </c>
      <c r="E212" s="79" t="s">
        <v>15454</v>
      </c>
      <c r="F212" s="79" t="s">
        <v>15455</v>
      </c>
    </row>
    <row r="213" ht="20" customHeight="1" spans="1:6">
      <c r="A213" s="77"/>
      <c r="B213" s="78">
        <v>142</v>
      </c>
      <c r="C213" s="79" t="s">
        <v>15456</v>
      </c>
      <c r="D213" s="80" t="str">
        <f t="shared" si="3"/>
        <v>effect add_modifier={modifier= society_animal_life days=-1}</v>
      </c>
      <c r="E213" s="79" t="s">
        <v>15000</v>
      </c>
      <c r="F213" s="79" t="s">
        <v>15457</v>
      </c>
    </row>
    <row r="214" ht="20" customHeight="1" spans="1:6">
      <c r="A214" s="77"/>
      <c r="B214" s="78">
        <v>143</v>
      </c>
      <c r="C214" s="79" t="s">
        <v>15458</v>
      </c>
      <c r="D214" s="80" t="str">
        <f t="shared" si="3"/>
        <v>effect add_modifier={modifier= shifting_sands days=-1}</v>
      </c>
      <c r="E214" s="79" t="s">
        <v>15459</v>
      </c>
      <c r="F214" s="79" t="s">
        <v>15460</v>
      </c>
    </row>
    <row r="215" ht="20" customHeight="1" spans="1:6">
      <c r="A215" s="77"/>
      <c r="B215" s="78">
        <v>144</v>
      </c>
      <c r="C215" s="79" t="s">
        <v>15461</v>
      </c>
      <c r="D215" s="80" t="str">
        <f t="shared" si="3"/>
        <v>effect add_modifier={modifier= suppressed_opposition days=-1}</v>
      </c>
      <c r="E215" s="79" t="s">
        <v>15363</v>
      </c>
      <c r="F215" s="79" t="s">
        <v>15462</v>
      </c>
    </row>
    <row r="216" ht="20" customHeight="1" spans="1:6">
      <c r="A216" s="77"/>
      <c r="B216" s="78">
        <v>145</v>
      </c>
      <c r="C216" s="79" t="s">
        <v>15463</v>
      </c>
      <c r="D216" s="80" t="str">
        <f t="shared" si="3"/>
        <v>effect add_modifier={modifier= scared_population days=-1}</v>
      </c>
      <c r="E216" s="79" t="s">
        <v>15464</v>
      </c>
      <c r="F216" s="79" t="s">
        <v>15465</v>
      </c>
    </row>
    <row r="217" ht="20" customHeight="1" spans="1:6">
      <c r="A217" s="77"/>
      <c r="B217" s="78">
        <v>146</v>
      </c>
      <c r="C217" s="79" t="s">
        <v>15466</v>
      </c>
      <c r="D217" s="80" t="str">
        <f t="shared" si="3"/>
        <v>effect add_modifier={modifier= secured_factory days=-1}</v>
      </c>
      <c r="E217" s="79" t="s">
        <v>15467</v>
      </c>
      <c r="F217" s="79" t="s">
        <v>15468</v>
      </c>
    </row>
    <row r="218" ht="20" customHeight="1" spans="1:6">
      <c r="A218" s="77"/>
      <c r="B218" s="78">
        <v>147</v>
      </c>
      <c r="C218" s="79" t="s">
        <v>15469</v>
      </c>
      <c r="D218" s="80" t="str">
        <f t="shared" si="3"/>
        <v>effect add_modifier={modifier= fear_as_control days=-1}</v>
      </c>
      <c r="E218" s="79" t="s">
        <v>15470</v>
      </c>
      <c r="F218" s="79" t="s">
        <v>15471</v>
      </c>
    </row>
    <row r="219" ht="20" customHeight="1" spans="1:6">
      <c r="A219" s="77"/>
      <c r="B219" s="78">
        <v>148</v>
      </c>
      <c r="C219" s="79" t="s">
        <v>15469</v>
      </c>
      <c r="D219" s="80" t="str">
        <f t="shared" si="3"/>
        <v>effect add_modifier={modifier= fear_as_control_militarist days=-1}</v>
      </c>
      <c r="E219" s="79" t="s">
        <v>15472</v>
      </c>
      <c r="F219" s="79" t="s">
        <v>15473</v>
      </c>
    </row>
    <row r="220" ht="20" customHeight="1" spans="1:6">
      <c r="A220" s="77"/>
      <c r="B220" s="78">
        <v>149</v>
      </c>
      <c r="C220" s="79" t="s">
        <v>15474</v>
      </c>
      <c r="D220" s="80" t="str">
        <f t="shared" si="3"/>
        <v>effect add_modifier={modifier= infectious_disease days=-1}</v>
      </c>
      <c r="E220" s="79"/>
      <c r="F220" s="79" t="s">
        <v>15475</v>
      </c>
    </row>
    <row r="221" ht="20" customHeight="1" spans="1:6">
      <c r="A221" s="77"/>
      <c r="B221" s="78">
        <v>150</v>
      </c>
      <c r="C221" s="79" t="s">
        <v>15476</v>
      </c>
      <c r="D221" s="80" t="str">
        <f t="shared" si="3"/>
        <v>effect add_modifier={modifier= pyramid_wars days=-1}</v>
      </c>
      <c r="E221" s="79" t="s">
        <v>14656</v>
      </c>
      <c r="F221" s="79" t="s">
        <v>15477</v>
      </c>
    </row>
    <row r="222" ht="20" customHeight="1" spans="1:6">
      <c r="A222" s="77"/>
      <c r="B222" s="78">
        <v>151</v>
      </c>
      <c r="C222" s="79" t="s">
        <v>15478</v>
      </c>
      <c r="D222" s="80" t="str">
        <f t="shared" si="3"/>
        <v>effect add_modifier={modifier= spiritualist_attraction days=-1}</v>
      </c>
      <c r="E222" s="79" t="s">
        <v>14693</v>
      </c>
      <c r="F222" s="79" t="s">
        <v>15479</v>
      </c>
    </row>
    <row r="223" ht="20" customHeight="1" spans="1:6">
      <c r="A223" s="77"/>
      <c r="B223" s="78">
        <v>152</v>
      </c>
      <c r="C223" s="79" t="s">
        <v>15480</v>
      </c>
      <c r="D223" s="80" t="str">
        <f t="shared" si="3"/>
        <v>effect add_modifier={modifier= materialist_attraction days=-1}</v>
      </c>
      <c r="E223" s="79" t="s">
        <v>14699</v>
      </c>
      <c r="F223" s="79" t="s">
        <v>15481</v>
      </c>
    </row>
    <row r="224" ht="20" customHeight="1" spans="1:6">
      <c r="A224" s="77"/>
      <c r="B224" s="78">
        <v>153</v>
      </c>
      <c r="C224" s="79" t="s">
        <v>15482</v>
      </c>
      <c r="D224" s="80" t="str">
        <f t="shared" si="3"/>
        <v>effect add_modifier={modifier= syndaw_automated_work days=-1}</v>
      </c>
      <c r="E224" s="79" t="s">
        <v>11770</v>
      </c>
      <c r="F224" s="79" t="s">
        <v>15483</v>
      </c>
    </row>
    <row r="225" ht="20" customHeight="1" spans="1:6">
      <c r="A225" s="77"/>
      <c r="B225" s="78">
        <v>154</v>
      </c>
      <c r="C225" s="79" t="s">
        <v>15484</v>
      </c>
      <c r="D225" s="80" t="str">
        <f t="shared" si="3"/>
        <v>effect add_modifier={modifier= syndaw_unfriendly_robots days=-1}</v>
      </c>
      <c r="E225" s="79" t="s">
        <v>10961</v>
      </c>
      <c r="F225" s="79" t="s">
        <v>15485</v>
      </c>
    </row>
    <row r="226" ht="20" customHeight="1" spans="1:6">
      <c r="A226" s="77"/>
      <c r="B226" s="78">
        <v>155</v>
      </c>
      <c r="C226" s="79" t="s">
        <v>15486</v>
      </c>
      <c r="D226" s="80" t="str">
        <f t="shared" si="3"/>
        <v>effect add_modifier={modifier= syndaw_research_malus days=-1}</v>
      </c>
      <c r="E226" s="79" t="s">
        <v>10765</v>
      </c>
      <c r="F226" s="79" t="s">
        <v>15487</v>
      </c>
    </row>
    <row r="227" ht="20" customHeight="1" spans="1:6">
      <c r="A227" s="77"/>
      <c r="B227" s="78">
        <v>156</v>
      </c>
      <c r="C227" s="79" t="s">
        <v>15488</v>
      </c>
      <c r="D227" s="80" t="str">
        <f t="shared" si="3"/>
        <v>effect add_modifier={modifier= new_resonance_music_art days=-1}</v>
      </c>
      <c r="E227" s="79" t="s">
        <v>10921</v>
      </c>
      <c r="F227" s="79" t="s">
        <v>15489</v>
      </c>
    </row>
    <row r="228" ht="20" customHeight="1" spans="1:6">
      <c r="A228" s="77"/>
      <c r="B228" s="78">
        <v>157</v>
      </c>
      <c r="C228" s="79" t="s">
        <v>15490</v>
      </c>
      <c r="D228" s="80" t="str">
        <f t="shared" si="3"/>
        <v>effect add_modifier={modifier= new_resonance_study days=-1}</v>
      </c>
      <c r="E228" s="79" t="s">
        <v>10921</v>
      </c>
      <c r="F228" s="79" t="s">
        <v>15491</v>
      </c>
    </row>
    <row r="229" ht="20" customHeight="1" spans="1:6">
      <c r="A229" s="77"/>
      <c r="B229" s="78">
        <v>158</v>
      </c>
      <c r="C229" s="79" t="s">
        <v>15492</v>
      </c>
      <c r="D229" s="80" t="str">
        <f t="shared" si="3"/>
        <v>effect add_modifier={modifier= celebrate_idyllic_bloom days=-1}</v>
      </c>
      <c r="E229" s="79" t="s">
        <v>15493</v>
      </c>
      <c r="F229" s="79" t="s">
        <v>15494</v>
      </c>
    </row>
    <row r="230" ht="20" customHeight="1" spans="1:6">
      <c r="A230" s="77"/>
      <c r="B230" s="78">
        <v>159</v>
      </c>
      <c r="C230" s="79" t="s">
        <v>15495</v>
      </c>
      <c r="D230" s="80" t="str">
        <f t="shared" si="3"/>
        <v>effect add_modifier={modifier= nanite_swarm_modifier days=-1}</v>
      </c>
      <c r="E230" s="79" t="s">
        <v>15496</v>
      </c>
      <c r="F230" s="79" t="s">
        <v>15497</v>
      </c>
    </row>
    <row r="231" ht="20" customHeight="1" spans="1:6">
      <c r="A231" s="77"/>
      <c r="B231" s="78">
        <v>160</v>
      </c>
      <c r="C231" s="79" t="s">
        <v>15498</v>
      </c>
      <c r="D231" s="80" t="str">
        <f t="shared" si="3"/>
        <v>effect add_modifier={modifier= tamed_nanite_swarm_modifier days=-1}</v>
      </c>
      <c r="E231" s="79" t="s">
        <v>15499</v>
      </c>
      <c r="F231" s="79" t="s">
        <v>15500</v>
      </c>
    </row>
    <row r="232" ht="20" customHeight="1" spans="1:6">
      <c r="A232" s="77"/>
      <c r="B232" s="78">
        <v>161</v>
      </c>
      <c r="C232" s="79" t="s">
        <v>15501</v>
      </c>
      <c r="D232" s="80" t="str">
        <f t="shared" si="3"/>
        <v>effect add_modifier={modifier= fumongus_monitor_pops days=-1}</v>
      </c>
      <c r="E232" s="79" t="s">
        <v>15502</v>
      </c>
      <c r="F232" s="79" t="s">
        <v>15503</v>
      </c>
    </row>
    <row r="233" ht="20" customHeight="1" spans="1:6">
      <c r="A233" s="77"/>
      <c r="B233" s="78">
        <v>162</v>
      </c>
      <c r="C233" s="79" t="s">
        <v>15504</v>
      </c>
      <c r="D233" s="80" t="str">
        <f t="shared" si="3"/>
        <v>effect add_modifier={modifier= engineered_nature days=-1}</v>
      </c>
      <c r="E233" s="79" t="s">
        <v>8069</v>
      </c>
      <c r="F233" s="79" t="s">
        <v>15505</v>
      </c>
    </row>
    <row r="234" ht="20" customHeight="1" spans="1:6">
      <c r="A234" s="77"/>
      <c r="B234" s="78">
        <v>163</v>
      </c>
      <c r="C234" s="79" t="s">
        <v>15506</v>
      </c>
      <c r="D234" s="80" t="str">
        <f t="shared" si="3"/>
        <v>effect add_modifier={modifier= second_home days=-1}</v>
      </c>
      <c r="E234" s="79" t="s">
        <v>15507</v>
      </c>
      <c r="F234" s="79" t="s">
        <v>15508</v>
      </c>
    </row>
    <row r="235" ht="20" customHeight="1" spans="1:6">
      <c r="A235" s="77"/>
      <c r="B235" s="78">
        <v>164</v>
      </c>
      <c r="C235" s="79" t="s">
        <v>15509</v>
      </c>
      <c r="D235" s="80" t="str">
        <f t="shared" si="3"/>
        <v>effect add_modifier={modifier= intentionally_tidally_locked days=-1}</v>
      </c>
      <c r="E235" s="79" t="s">
        <v>14977</v>
      </c>
      <c r="F235" s="79" t="s">
        <v>15510</v>
      </c>
    </row>
    <row r="236" ht="20" customHeight="1" spans="1:6">
      <c r="A236" s="77"/>
      <c r="B236" s="78">
        <v>165</v>
      </c>
      <c r="C236" s="79" t="s">
        <v>15511</v>
      </c>
      <c r="D236" s="80" t="str">
        <f t="shared" si="3"/>
        <v>effect add_modifier={modifier= perfect_organization_modifier days=-1}</v>
      </c>
      <c r="E236" s="79" t="s">
        <v>15512</v>
      </c>
      <c r="F236" s="79" t="s">
        <v>15513</v>
      </c>
    </row>
    <row r="237" ht="20" customHeight="1" spans="1:6">
      <c r="A237" s="77"/>
      <c r="B237" s="78">
        <v>166</v>
      </c>
      <c r="C237" s="79" t="s">
        <v>15514</v>
      </c>
      <c r="D237" s="80" t="str">
        <f t="shared" si="3"/>
        <v>effect add_modifier={modifier= imperfect_organization_modifier days=-1}</v>
      </c>
      <c r="E237" s="79" t="s">
        <v>10863</v>
      </c>
      <c r="F237" s="79" t="s">
        <v>15515</v>
      </c>
    </row>
    <row r="238" ht="20" customHeight="1" spans="1:6">
      <c r="A238" s="77"/>
      <c r="B238" s="78">
        <v>167</v>
      </c>
      <c r="C238" s="79" t="s">
        <v>15516</v>
      </c>
      <c r="D238" s="80" t="str">
        <f t="shared" si="3"/>
        <v>effect add_modifier={modifier= paradise_made days=-1}</v>
      </c>
      <c r="E238" s="79" t="s">
        <v>15517</v>
      </c>
      <c r="F238" s="79" t="s">
        <v>15518</v>
      </c>
    </row>
    <row r="239" ht="20" customHeight="1" spans="1:6">
      <c r="A239" s="77"/>
      <c r="B239" s="78">
        <v>168</v>
      </c>
      <c r="C239" s="79" t="s">
        <v>15519</v>
      </c>
      <c r="D239" s="80" t="str">
        <f t="shared" si="3"/>
        <v>effect add_modifier={modifier= crystal_kraken days=-1}</v>
      </c>
      <c r="E239" s="79" t="s">
        <v>15520</v>
      </c>
      <c r="F239" s="79" t="s">
        <v>15521</v>
      </c>
    </row>
    <row r="240" ht="20" customHeight="1" spans="1:6">
      <c r="A240" s="77"/>
      <c r="B240" s="78">
        <v>169</v>
      </c>
      <c r="C240" s="79" t="s">
        <v>15522</v>
      </c>
      <c r="D240" s="80" t="str">
        <f t="shared" si="3"/>
        <v>effect add_modifier={modifier= energy_poor days=-1}</v>
      </c>
      <c r="E240" s="79" t="s">
        <v>15523</v>
      </c>
      <c r="F240" s="79" t="s">
        <v>15524</v>
      </c>
    </row>
    <row r="241" ht="20" customHeight="1" spans="1:6">
      <c r="A241" s="77"/>
      <c r="B241" s="78">
        <v>170</v>
      </c>
      <c r="C241" s="79" t="s">
        <v>15525</v>
      </c>
      <c r="D241" s="80" t="str">
        <f t="shared" si="3"/>
        <v>effect add_modifier={modifier= snake_infestation days=-1}</v>
      </c>
      <c r="E241" s="79" t="s">
        <v>1457</v>
      </c>
      <c r="F241" s="79" t="s">
        <v>15526</v>
      </c>
    </row>
    <row r="242" ht="20" customHeight="1" spans="1:6">
      <c r="A242" s="77"/>
      <c r="B242" s="78">
        <v>171</v>
      </c>
      <c r="C242" s="79" t="s">
        <v>9248</v>
      </c>
      <c r="D242" s="80" t="str">
        <f t="shared" si="3"/>
        <v>effect add_modifier={modifier= mining_equipment_offline days=-1}</v>
      </c>
      <c r="E242" s="79" t="s">
        <v>15527</v>
      </c>
      <c r="F242" s="79" t="s">
        <v>15528</v>
      </c>
    </row>
    <row r="243" ht="20" customHeight="1" spans="1:6">
      <c r="A243" s="77"/>
      <c r="B243" s="78">
        <v>172</v>
      </c>
      <c r="C243" s="79" t="s">
        <v>15529</v>
      </c>
      <c r="D243" s="80" t="str">
        <f t="shared" si="3"/>
        <v>effect add_modifier={modifier= broken_assembly_line days=-1}</v>
      </c>
      <c r="E243" s="79" t="s">
        <v>15530</v>
      </c>
      <c r="F243" s="79" t="s">
        <v>15531</v>
      </c>
    </row>
    <row r="244" ht="20" customHeight="1" spans="1:6">
      <c r="A244" s="77"/>
      <c r="B244" s="78">
        <v>173</v>
      </c>
      <c r="C244" s="79" t="s">
        <v>15532</v>
      </c>
      <c r="D244" s="80" t="str">
        <f t="shared" si="3"/>
        <v>effect add_modifier={modifier= machine_care_museum days=-1}</v>
      </c>
      <c r="E244" s="79" t="s">
        <v>15533</v>
      </c>
      <c r="F244" s="79" t="s">
        <v>15534</v>
      </c>
    </row>
    <row r="245" ht="20" customHeight="1" spans="1:6">
      <c r="A245" s="77"/>
      <c r="B245" s="78">
        <v>174</v>
      </c>
      <c r="C245" s="79" t="s">
        <v>4216</v>
      </c>
      <c r="D245" s="80" t="str">
        <f t="shared" si="3"/>
        <v>effect add_modifier={modifier= locust_planet_cracked days=-1}</v>
      </c>
      <c r="E245" s="79"/>
      <c r="F245" s="79" t="s">
        <v>15535</v>
      </c>
    </row>
    <row r="246" ht="20" customHeight="1" spans="1:6">
      <c r="A246" s="77"/>
      <c r="B246" s="78">
        <v>175</v>
      </c>
      <c r="C246" s="79" t="s">
        <v>15536</v>
      </c>
      <c r="D246" s="80" t="str">
        <f t="shared" si="3"/>
        <v>effect add_modifier={modifier= happy_with_open_loop_temple days=-1}</v>
      </c>
      <c r="E246" s="79" t="s">
        <v>10756</v>
      </c>
      <c r="F246" s="79" t="s">
        <v>15537</v>
      </c>
    </row>
    <row r="247" ht="20" customHeight="1" spans="1:6">
      <c r="A247" s="77"/>
      <c r="B247" s="78">
        <v>176</v>
      </c>
      <c r="C247" s="79" t="s">
        <v>15538</v>
      </c>
      <c r="D247" s="80" t="str">
        <f t="shared" si="3"/>
        <v>effect add_modifier={modifier= spiritual_happy_with_open_loop_temple days=-1}</v>
      </c>
      <c r="E247" s="79" t="s">
        <v>1784</v>
      </c>
      <c r="F247" s="79" t="s">
        <v>15539</v>
      </c>
    </row>
    <row r="248" ht="20" customHeight="1" spans="1:6">
      <c r="A248" s="77"/>
      <c r="B248" s="78">
        <v>177</v>
      </c>
      <c r="C248" s="79" t="s">
        <v>15540</v>
      </c>
      <c r="D248" s="80" t="str">
        <f t="shared" si="3"/>
        <v>effect add_modifier={modifier= waiting_world_ruins days=-1}</v>
      </c>
      <c r="E248" s="79" t="s">
        <v>11770</v>
      </c>
      <c r="F248" s="79" t="s">
        <v>15541</v>
      </c>
    </row>
    <row r="249" ht="20" customHeight="1" spans="1:6">
      <c r="A249" s="77"/>
      <c r="B249" s="78">
        <v>178</v>
      </c>
      <c r="C249" s="79" t="s">
        <v>15542</v>
      </c>
      <c r="D249" s="80" t="str">
        <f t="shared" si="3"/>
        <v>effect add_modifier={modifier= worm_quarantined days=-1}</v>
      </c>
      <c r="E249" s="79" t="s">
        <v>15543</v>
      </c>
      <c r="F249" s="79" t="s">
        <v>15544</v>
      </c>
    </row>
    <row r="250" ht="20" customHeight="1" spans="1:6">
      <c r="A250" s="77"/>
      <c r="B250" s="78">
        <v>179</v>
      </c>
      <c r="C250" s="79" t="s">
        <v>15545</v>
      </c>
      <c r="D250" s="80" t="str">
        <f t="shared" si="3"/>
        <v>effect add_modifier={modifier= frozen_in_time days=-1}</v>
      </c>
      <c r="E250" s="79"/>
      <c r="F250" s="79" t="s">
        <v>15546</v>
      </c>
    </row>
    <row r="251" ht="20" customHeight="1" spans="1:6">
      <c r="A251" s="77"/>
      <c r="B251" s="78">
        <v>180</v>
      </c>
      <c r="C251" s="79" t="s">
        <v>15547</v>
      </c>
      <c r="D251" s="80" t="str">
        <f t="shared" si="3"/>
        <v>effect add_modifier={modifier= superflare_star days=-1}</v>
      </c>
      <c r="E251" s="79"/>
      <c r="F251" s="79" t="s">
        <v>15548</v>
      </c>
    </row>
    <row r="252" ht="20" customHeight="1" spans="1:6">
      <c r="A252" s="77"/>
      <c r="B252" s="78">
        <v>181</v>
      </c>
      <c r="C252" s="79" t="s">
        <v>15549</v>
      </c>
      <c r="D252" s="80" t="str">
        <f t="shared" si="3"/>
        <v>effect add_modifier={modifier= superflare_planet days=-1}</v>
      </c>
      <c r="E252" s="79"/>
      <c r="F252" s="79" t="s">
        <v>15550</v>
      </c>
    </row>
    <row r="253" ht="20" customHeight="1" spans="1:6">
      <c r="A253" s="77"/>
      <c r="B253" s="78">
        <v>182</v>
      </c>
      <c r="C253" s="79" t="s">
        <v>15551</v>
      </c>
      <c r="D253" s="80" t="str">
        <f t="shared" si="3"/>
        <v>effect add_modifier={modifier= superflare_struck days=-1}</v>
      </c>
      <c r="E253" s="79" t="s">
        <v>15552</v>
      </c>
      <c r="F253" s="79" t="s">
        <v>15553</v>
      </c>
    </row>
    <row r="254" ht="20" customHeight="1" spans="1:6">
      <c r="A254" s="77"/>
      <c r="B254" s="78">
        <v>183</v>
      </c>
      <c r="C254" s="79" t="s">
        <v>15554</v>
      </c>
      <c r="D254" s="80" t="str">
        <f t="shared" si="3"/>
        <v>effect add_modifier={modifier= superflare_avoided days=-1}</v>
      </c>
      <c r="E254" s="79" t="s">
        <v>9762</v>
      </c>
      <c r="F254" s="79" t="s">
        <v>15555</v>
      </c>
    </row>
    <row r="255" ht="20" customHeight="1" spans="1:6">
      <c r="A255" s="77"/>
      <c r="B255" s="78">
        <v>184</v>
      </c>
      <c r="C255" s="79" t="s">
        <v>15556</v>
      </c>
      <c r="D255" s="80" t="str">
        <f t="shared" si="3"/>
        <v>effect add_modifier={modifier= black_hole_hologram days=-1}</v>
      </c>
      <c r="E255" s="79"/>
      <c r="F255" s="79" t="s">
        <v>15557</v>
      </c>
    </row>
    <row r="256" ht="20" customHeight="1" spans="1:6">
      <c r="A256" s="77"/>
      <c r="B256" s="78">
        <v>185</v>
      </c>
      <c r="C256" s="79" t="s">
        <v>15558</v>
      </c>
      <c r="D256" s="80" t="str">
        <f t="shared" si="3"/>
        <v>effect add_modifier={modifier= black_hole_energy days=-1}</v>
      </c>
      <c r="E256" s="79"/>
      <c r="F256" s="79" t="s">
        <v>15559</v>
      </c>
    </row>
    <row r="257" ht="20" customHeight="1" spans="1:6">
      <c r="A257" s="77"/>
      <c r="B257" s="78">
        <v>186</v>
      </c>
      <c r="C257" s="79" t="s">
        <v>15560</v>
      </c>
      <c r="D257" s="80" t="str">
        <f t="shared" si="3"/>
        <v>effect add_modifier={modifier= primitive_robots days=-1}</v>
      </c>
      <c r="E257" s="79"/>
      <c r="F257" s="79" t="s">
        <v>15561</v>
      </c>
    </row>
    <row r="258" ht="20" customHeight="1" spans="1:6">
      <c r="A258" s="77"/>
      <c r="B258" s="78">
        <v>187</v>
      </c>
      <c r="C258" s="79" t="s">
        <v>15562</v>
      </c>
      <c r="D258" s="80" t="str">
        <f t="shared" si="3"/>
        <v>effect add_modifier={modifier= researcher_rage days=-1}</v>
      </c>
      <c r="E258" s="79" t="s">
        <v>15563</v>
      </c>
      <c r="F258" s="79" t="s">
        <v>15564</v>
      </c>
    </row>
    <row r="259" ht="20" customHeight="1" spans="1:6">
      <c r="A259" s="77"/>
      <c r="B259" s="78">
        <v>188</v>
      </c>
      <c r="C259" s="79" t="s">
        <v>15565</v>
      </c>
      <c r="D259" s="80" t="str">
        <f t="shared" si="3"/>
        <v>effect add_modifier={modifier= clones_in_cryo days=-1}</v>
      </c>
      <c r="E259" s="79"/>
      <c r="F259" s="79" t="s">
        <v>15566</v>
      </c>
    </row>
    <row r="260" ht="20" customHeight="1" spans="1:6">
      <c r="A260" s="77"/>
      <c r="B260" s="78">
        <v>189</v>
      </c>
      <c r="C260" s="79" t="s">
        <v>6925</v>
      </c>
      <c r="D260" s="80" t="str">
        <f t="shared" si="3"/>
        <v>effect add_modifier={modifier= dead_god days=-1}</v>
      </c>
      <c r="E260" s="79"/>
      <c r="F260" s="79" t="s">
        <v>15567</v>
      </c>
    </row>
    <row r="261" ht="20" customHeight="1" spans="1:6">
      <c r="A261" s="77"/>
      <c r="B261" s="78">
        <v>190</v>
      </c>
      <c r="C261" s="79" t="s">
        <v>15568</v>
      </c>
      <c r="D261" s="80" t="str">
        <f t="shared" si="3"/>
        <v>effect add_modifier={modifier= dead_god_planet days=-1}</v>
      </c>
      <c r="E261" s="79" t="s">
        <v>15569</v>
      </c>
      <c r="F261" s="79" t="s">
        <v>15570</v>
      </c>
    </row>
    <row r="262" ht="20" customHeight="1" spans="1:6">
      <c r="A262" s="77"/>
      <c r="B262" s="78">
        <v>191</v>
      </c>
      <c r="C262" s="79" t="s">
        <v>15571</v>
      </c>
      <c r="D262" s="80" t="str">
        <f t="shared" ref="D262:D325" si="4">_xlfn.CONCAT($C$3," ",F262," ","days=",$E$3,"}")</f>
        <v>effect add_modifier={modifier= dead_god_planet_hidden days=-1}</v>
      </c>
      <c r="E262" s="79" t="s">
        <v>15569</v>
      </c>
      <c r="F262" s="79" t="s">
        <v>15572</v>
      </c>
    </row>
    <row r="263" ht="20" customHeight="1" spans="1:6">
      <c r="A263" s="77"/>
      <c r="B263" s="78">
        <v>192</v>
      </c>
      <c r="C263" s="79" t="s">
        <v>8492</v>
      </c>
      <c r="D263" s="80" t="str">
        <f t="shared" si="4"/>
        <v>effect add_modifier={modifier= life_electric days=-1}</v>
      </c>
      <c r="E263" s="79"/>
      <c r="F263" s="79" t="s">
        <v>15573</v>
      </c>
    </row>
    <row r="264" ht="20" customHeight="1" spans="1:6">
      <c r="A264" s="77"/>
      <c r="B264" s="78">
        <v>193</v>
      </c>
      <c r="C264" s="79" t="s">
        <v>6935</v>
      </c>
      <c r="D264" s="80" t="str">
        <f t="shared" si="4"/>
        <v>effect add_modifier={modifier= soothing_crystals days=-1}</v>
      </c>
      <c r="E264" s="79" t="s">
        <v>15574</v>
      </c>
      <c r="F264" s="79" t="s">
        <v>15575</v>
      </c>
    </row>
    <row r="265" ht="20" customHeight="1" spans="1:6">
      <c r="A265" s="77"/>
      <c r="B265" s="78">
        <v>194</v>
      </c>
      <c r="C265" s="79" t="s">
        <v>15576</v>
      </c>
      <c r="D265" s="80" t="str">
        <f t="shared" si="4"/>
        <v>effect add_modifier={modifier= good_vibrations days=-1}</v>
      </c>
      <c r="E265" s="79" t="s">
        <v>15577</v>
      </c>
      <c r="F265" s="79" t="s">
        <v>15578</v>
      </c>
    </row>
    <row r="266" ht="20" customHeight="1" spans="1:6">
      <c r="A266" s="77"/>
      <c r="B266" s="78">
        <v>195</v>
      </c>
      <c r="C266" s="79" t="s">
        <v>15579</v>
      </c>
      <c r="D266" s="80" t="str">
        <f t="shared" si="4"/>
        <v>effect add_modifier={modifier= exofungus days=-1}</v>
      </c>
      <c r="E266" s="79" t="s">
        <v>15580</v>
      </c>
      <c r="F266" s="79" t="s">
        <v>15581</v>
      </c>
    </row>
    <row r="267" ht="20" customHeight="1" spans="1:6">
      <c r="A267" s="77"/>
      <c r="B267" s="78">
        <v>196</v>
      </c>
      <c r="C267" s="79" t="s">
        <v>15582</v>
      </c>
      <c r="D267" s="80" t="str">
        <f t="shared" si="4"/>
        <v>effect add_modifier={modifier= watery_grave days=-1}</v>
      </c>
      <c r="E267" s="79" t="s">
        <v>15583</v>
      </c>
      <c r="F267" s="79" t="s">
        <v>15584</v>
      </c>
    </row>
    <row r="268" ht="20" customHeight="1" spans="1:6">
      <c r="A268" s="77"/>
      <c r="B268" s="78">
        <v>197</v>
      </c>
      <c r="C268" s="79" t="s">
        <v>15585</v>
      </c>
      <c r="D268" s="80" t="str">
        <f t="shared" si="4"/>
        <v>effect add_modifier={modifier= brainslug_woes days=-1}</v>
      </c>
      <c r="E268" s="79" t="s">
        <v>13455</v>
      </c>
      <c r="F268" s="79" t="s">
        <v>15586</v>
      </c>
    </row>
    <row r="269" ht="20" customHeight="1" spans="1:6">
      <c r="A269" s="77"/>
      <c r="B269" s="78">
        <v>198</v>
      </c>
      <c r="C269" s="79" t="s">
        <v>15585</v>
      </c>
      <c r="D269" s="80" t="str">
        <f t="shared" si="4"/>
        <v>effect add_modifier={modifier= brainslug_woes_phobe days=-1}</v>
      </c>
      <c r="E269" s="79" t="s">
        <v>15587</v>
      </c>
      <c r="F269" s="79" t="s">
        <v>15588</v>
      </c>
    </row>
    <row r="270" ht="20" customHeight="1" spans="1:6">
      <c r="A270" s="77"/>
      <c r="B270" s="78">
        <v>199</v>
      </c>
      <c r="C270" s="79" t="s">
        <v>15589</v>
      </c>
      <c r="D270" s="80" t="str">
        <f t="shared" si="4"/>
        <v>effect add_modifier={modifier= brainslug_hive days=-1}</v>
      </c>
      <c r="E270" s="79" t="s">
        <v>13455</v>
      </c>
      <c r="F270" s="79" t="s">
        <v>15590</v>
      </c>
    </row>
    <row r="271" ht="20" customHeight="1" spans="1:6">
      <c r="A271" s="77"/>
      <c r="B271" s="78">
        <v>200</v>
      </c>
      <c r="C271" s="79" t="s">
        <v>15591</v>
      </c>
      <c r="D271" s="80" t="str">
        <f t="shared" si="4"/>
        <v>effect add_modifier={modifier= predatory_plants days=-1}</v>
      </c>
      <c r="E271" s="79" t="s">
        <v>15592</v>
      </c>
      <c r="F271" s="79" t="s">
        <v>15593</v>
      </c>
    </row>
    <row r="272" ht="20" customHeight="1" spans="1:6">
      <c r="A272" s="77"/>
      <c r="B272" s="78">
        <v>201</v>
      </c>
      <c r="C272" s="79" t="s">
        <v>15594</v>
      </c>
      <c r="D272" s="80" t="str">
        <f t="shared" si="4"/>
        <v>effect add_modifier={modifier= building_blocks days=-1}</v>
      </c>
      <c r="E272" s="79"/>
      <c r="F272" s="79" t="s">
        <v>15595</v>
      </c>
    </row>
    <row r="273" ht="20" customHeight="1" spans="1:6">
      <c r="A273" s="77"/>
      <c r="B273" s="78">
        <v>202</v>
      </c>
      <c r="C273" s="79" t="s">
        <v>15596</v>
      </c>
      <c r="D273" s="80" t="str">
        <f t="shared" si="4"/>
        <v>effect add_modifier={modifier= nanite_network days=-1}</v>
      </c>
      <c r="E273" s="79"/>
      <c r="F273" s="79" t="s">
        <v>15597</v>
      </c>
    </row>
    <row r="274" ht="20" customHeight="1" spans="1:6">
      <c r="A274" s="77"/>
      <c r="B274" s="78">
        <v>203</v>
      </c>
      <c r="C274" s="79" t="s">
        <v>15598</v>
      </c>
      <c r="D274" s="80" t="str">
        <f t="shared" si="4"/>
        <v>effect add_modifier={modifier= appeased_populace days=-1}</v>
      </c>
      <c r="E274" s="79" t="s">
        <v>15599</v>
      </c>
      <c r="F274" s="79" t="s">
        <v>15600</v>
      </c>
    </row>
    <row r="275" ht="20" customHeight="1" spans="1:6">
      <c r="A275" s="77"/>
      <c r="B275" s="78">
        <v>204</v>
      </c>
      <c r="C275" s="79" t="s">
        <v>15601</v>
      </c>
      <c r="D275" s="80" t="str">
        <f t="shared" si="4"/>
        <v>effect add_modifier={modifier= angered_populace days=-1}</v>
      </c>
      <c r="E275" s="79" t="s">
        <v>15602</v>
      </c>
      <c r="F275" s="79" t="s">
        <v>15603</v>
      </c>
    </row>
    <row r="276" ht="20" customHeight="1" spans="1:6">
      <c r="A276" s="77"/>
      <c r="B276" s="78">
        <v>205</v>
      </c>
      <c r="C276" s="79" t="s">
        <v>15604</v>
      </c>
      <c r="D276" s="80" t="str">
        <f t="shared" si="4"/>
        <v>effect add_modifier={modifier= stolen_great_work days=-1}</v>
      </c>
      <c r="E276" s="79" t="s">
        <v>9762</v>
      </c>
      <c r="F276" s="79" t="s">
        <v>15605</v>
      </c>
    </row>
    <row r="277" ht="20" customHeight="1" spans="1:6">
      <c r="A277" s="77"/>
      <c r="B277" s="78">
        <v>206</v>
      </c>
      <c r="C277" s="79" t="s">
        <v>15606</v>
      </c>
      <c r="D277" s="80" t="str">
        <f t="shared" si="4"/>
        <v>effect add_modifier={modifier= multiple_stolen_great_works days=-1}</v>
      </c>
      <c r="E277" s="79" t="s">
        <v>15607</v>
      </c>
      <c r="F277" s="79" t="s">
        <v>15608</v>
      </c>
    </row>
    <row r="278" ht="20" customHeight="1" spans="1:6">
      <c r="A278" s="77"/>
      <c r="B278" s="78">
        <v>207</v>
      </c>
      <c r="C278" s="79" t="s">
        <v>15609</v>
      </c>
      <c r="D278" s="80" t="str">
        <f t="shared" si="4"/>
        <v>effect add_modifier={modifier= b_world_saved days=-1}</v>
      </c>
      <c r="E278" s="79" t="s">
        <v>15610</v>
      </c>
      <c r="F278" s="79" t="s">
        <v>15611</v>
      </c>
    </row>
    <row r="279" ht="20" customHeight="1" spans="1:6">
      <c r="A279" s="77"/>
      <c r="B279" s="78">
        <v>208</v>
      </c>
      <c r="C279" s="79" t="s">
        <v>15612</v>
      </c>
      <c r="D279" s="80" t="str">
        <f t="shared" si="4"/>
        <v>effect add_modifier={modifier= ancient_harvesters days=-1}</v>
      </c>
      <c r="E279" s="79" t="s">
        <v>15613</v>
      </c>
      <c r="F279" s="79" t="s">
        <v>15614</v>
      </c>
    </row>
    <row r="280" ht="20" customHeight="1" spans="1:6">
      <c r="A280" s="77"/>
      <c r="B280" s="78">
        <v>209</v>
      </c>
      <c r="C280" s="79" t="s">
        <v>15615</v>
      </c>
      <c r="D280" s="80" t="str">
        <f t="shared" si="4"/>
        <v>effect add_modifier={modifier= seismological_phenomena days=-1}</v>
      </c>
      <c r="E280" s="79" t="s">
        <v>15616</v>
      </c>
      <c r="F280" s="79" t="s">
        <v>15617</v>
      </c>
    </row>
    <row r="281" ht="20" customHeight="1" spans="1:6">
      <c r="A281" s="77"/>
      <c r="B281" s="78">
        <v>210</v>
      </c>
      <c r="C281" s="79" t="s">
        <v>15615</v>
      </c>
      <c r="D281" s="80" t="str">
        <f t="shared" si="4"/>
        <v>effect add_modifier={modifier= seismological_phenomena_2 days=-1}</v>
      </c>
      <c r="E281" s="79" t="s">
        <v>15618</v>
      </c>
      <c r="F281" s="79" t="s">
        <v>15619</v>
      </c>
    </row>
    <row r="282" ht="20" customHeight="1" spans="1:6">
      <c r="A282" s="77"/>
      <c r="B282" s="78">
        <v>211</v>
      </c>
      <c r="C282" s="79" t="s">
        <v>15620</v>
      </c>
      <c r="D282" s="80" t="str">
        <f t="shared" si="4"/>
        <v>effect add_modifier={modifier= market_nominee_level_1 days=-1}</v>
      </c>
      <c r="E282" s="79"/>
      <c r="F282" s="79" t="s">
        <v>15621</v>
      </c>
    </row>
    <row r="283" ht="20" customHeight="1" spans="1:6">
      <c r="A283" s="77"/>
      <c r="B283" s="78">
        <v>212</v>
      </c>
      <c r="C283" s="79" t="s">
        <v>15622</v>
      </c>
      <c r="D283" s="80" t="str">
        <f t="shared" si="4"/>
        <v>effect add_modifier={modifier= market_nominee_level_2 days=-1}</v>
      </c>
      <c r="E283" s="79"/>
      <c r="F283" s="79" t="s">
        <v>15623</v>
      </c>
    </row>
    <row r="284" ht="20" customHeight="1" spans="1:6">
      <c r="A284" s="77"/>
      <c r="B284" s="78">
        <v>213</v>
      </c>
      <c r="C284" s="79" t="s">
        <v>15624</v>
      </c>
      <c r="D284" s="80" t="str">
        <f t="shared" si="4"/>
        <v>effect add_modifier={modifier= market_nominee_level_3 days=-1}</v>
      </c>
      <c r="E284" s="79"/>
      <c r="F284" s="79" t="s">
        <v>15625</v>
      </c>
    </row>
    <row r="285" ht="20" customHeight="1" spans="1:6">
      <c r="A285" s="77"/>
      <c r="B285" s="78">
        <v>214</v>
      </c>
      <c r="C285" s="79" t="s">
        <v>15626</v>
      </c>
      <c r="D285" s="80" t="str">
        <f t="shared" si="4"/>
        <v>effect add_modifier={modifier= market_nominee_level_4 days=-1}</v>
      </c>
      <c r="E285" s="79"/>
      <c r="F285" s="79" t="s">
        <v>15627</v>
      </c>
    </row>
    <row r="286" ht="20" customHeight="1" spans="1:6">
      <c r="A286" s="77"/>
      <c r="B286" s="78">
        <v>215</v>
      </c>
      <c r="C286" s="79" t="s">
        <v>15628</v>
      </c>
      <c r="D286" s="80" t="str">
        <f t="shared" si="4"/>
        <v>effect add_modifier={modifier= market_nominee_level_5 days=-1}</v>
      </c>
      <c r="E286" s="79"/>
      <c r="F286" s="79" t="s">
        <v>15629</v>
      </c>
    </row>
    <row r="287" ht="20" customHeight="1" spans="1:6">
      <c r="A287" s="77"/>
      <c r="B287" s="78">
        <v>216</v>
      </c>
      <c r="C287" s="79" t="s">
        <v>15630</v>
      </c>
      <c r="D287" s="80" t="str">
        <f t="shared" si="4"/>
        <v>effect add_modifier={modifier= pm_study_the_sea days=-1}</v>
      </c>
      <c r="E287" s="79"/>
      <c r="F287" s="79" t="s">
        <v>15631</v>
      </c>
    </row>
    <row r="288" ht="20" customHeight="1" spans="1:6">
      <c r="A288" s="77"/>
      <c r="B288" s="78">
        <v>217</v>
      </c>
      <c r="C288" s="79" t="s">
        <v>15632</v>
      </c>
      <c r="D288" s="80" t="str">
        <f t="shared" si="4"/>
        <v>effect add_modifier={modifier= planet_manifesti_joy days=-1}</v>
      </c>
      <c r="E288" s="79" t="s">
        <v>15633</v>
      </c>
      <c r="F288" s="79" t="s">
        <v>15634</v>
      </c>
    </row>
    <row r="289" ht="20" customHeight="1" spans="1:6">
      <c r="A289" s="77"/>
      <c r="B289" s="78">
        <v>218</v>
      </c>
      <c r="C289" s="79" t="s">
        <v>15635</v>
      </c>
      <c r="D289" s="80" t="str">
        <f t="shared" si="4"/>
        <v>effect add_modifier={modifier= planet_manifesti_uslurp_mod days=-1}</v>
      </c>
      <c r="E289" s="79" t="s">
        <v>15636</v>
      </c>
      <c r="F289" s="79" t="s">
        <v>15637</v>
      </c>
    </row>
    <row r="290" ht="20" customHeight="1" spans="1:6">
      <c r="A290" s="77"/>
      <c r="B290" s="78">
        <v>219</v>
      </c>
      <c r="C290" s="79" t="s">
        <v>15638</v>
      </c>
      <c r="D290" s="80" t="str">
        <f t="shared" si="4"/>
        <v>effect add_modifier={modifier= the_lonely_bot_welcome days=-1}</v>
      </c>
      <c r="E290" s="79" t="s">
        <v>15639</v>
      </c>
      <c r="F290" s="79" t="s">
        <v>15640</v>
      </c>
    </row>
    <row r="291" ht="20" customHeight="1" spans="1:6">
      <c r="A291" s="77"/>
      <c r="B291" s="78">
        <v>220</v>
      </c>
      <c r="C291" s="79" t="s">
        <v>15641</v>
      </c>
      <c r="D291" s="80" t="str">
        <f t="shared" si="4"/>
        <v>effect add_modifier={modifier= crystalline_architecture_mod days=-1}</v>
      </c>
      <c r="E291" s="79" t="s">
        <v>15642</v>
      </c>
      <c r="F291" s="79" t="s">
        <v>15643</v>
      </c>
    </row>
    <row r="292" ht="20" customHeight="1" spans="1:6">
      <c r="A292" s="77"/>
      <c r="B292" s="78">
        <v>221</v>
      </c>
      <c r="C292" s="79" t="s">
        <v>15644</v>
      </c>
      <c r="D292" s="80" t="str">
        <f t="shared" si="4"/>
        <v>effect add_modifier={modifier= global_power_outrage days=-1}</v>
      </c>
      <c r="E292" s="79" t="s">
        <v>15645</v>
      </c>
      <c r="F292" s="79" t="s">
        <v>15646</v>
      </c>
    </row>
    <row r="293" ht="20" customHeight="1" spans="1:6">
      <c r="A293" s="77"/>
      <c r="B293" s="78">
        <v>222</v>
      </c>
      <c r="C293" s="79" t="s">
        <v>15647</v>
      </c>
      <c r="D293" s="80" t="str">
        <f t="shared" si="4"/>
        <v>effect add_modifier={modifier= phantom_load days=-1}</v>
      </c>
      <c r="E293" s="79" t="s">
        <v>15645</v>
      </c>
      <c r="F293" s="79" t="s">
        <v>15648</v>
      </c>
    </row>
    <row r="294" ht="20" customHeight="1" spans="1:6">
      <c r="A294" s="77"/>
      <c r="B294" s="78">
        <v>223</v>
      </c>
      <c r="C294" s="79" t="s">
        <v>15649</v>
      </c>
      <c r="D294" s="80" t="str">
        <f t="shared" si="4"/>
        <v>effect add_modifier={modifier= pm_magnetized_planetary_core days=-1}</v>
      </c>
      <c r="E294" s="79" t="s">
        <v>15650</v>
      </c>
      <c r="F294" s="79" t="s">
        <v>15651</v>
      </c>
    </row>
    <row r="295" ht="40" customHeight="1" spans="1:6">
      <c r="A295" s="77"/>
      <c r="B295" s="78">
        <v>224</v>
      </c>
      <c r="C295" s="79" t="s">
        <v>15652</v>
      </c>
      <c r="D295" s="80" t="str">
        <f t="shared" si="4"/>
        <v>effect add_modifier={modifier= shroud_switched days=-1}</v>
      </c>
      <c r="E295" s="79" t="s">
        <v>15653</v>
      </c>
      <c r="F295" s="79" t="s">
        <v>15654</v>
      </c>
    </row>
    <row r="296" ht="20" customHeight="1" spans="1:6">
      <c r="A296" s="77"/>
      <c r="B296" s="78">
        <v>225</v>
      </c>
      <c r="C296" s="79" t="s">
        <v>15655</v>
      </c>
      <c r="D296" s="80" t="str">
        <f t="shared" si="4"/>
        <v>effect add_modifier={modifier= pm_satured_filtration days=-1}</v>
      </c>
      <c r="E296" s="79" t="s">
        <v>15656</v>
      </c>
      <c r="F296" s="79" t="s">
        <v>15657</v>
      </c>
    </row>
    <row r="297" ht="20" customHeight="1" spans="1:6">
      <c r="A297" s="77"/>
      <c r="B297" s="78">
        <v>226</v>
      </c>
      <c r="C297" s="79" t="s">
        <v>15658</v>
      </c>
      <c r="D297" s="80" t="str">
        <f t="shared" si="4"/>
        <v>effect add_modifier={modifier= planet_political_frontier days=-1}</v>
      </c>
      <c r="E297" s="79" t="s">
        <v>15659</v>
      </c>
      <c r="F297" s="79" t="s">
        <v>15660</v>
      </c>
    </row>
    <row r="298" ht="20" customHeight="1" spans="1:6">
      <c r="A298" s="77"/>
      <c r="B298" s="78">
        <v>227</v>
      </c>
      <c r="C298" s="79" t="s">
        <v>15661</v>
      </c>
      <c r="D298" s="80" t="str">
        <f t="shared" si="4"/>
        <v>effect add_modifier={modifier= planet_political_safezone days=-1}</v>
      </c>
      <c r="E298" s="79" t="s">
        <v>15662</v>
      </c>
      <c r="F298" s="79" t="s">
        <v>15663</v>
      </c>
    </row>
    <row r="299" ht="20" customHeight="1" spans="1:6">
      <c r="A299" s="77"/>
      <c r="B299" s="78">
        <v>228</v>
      </c>
      <c r="C299" s="79" t="s">
        <v>15664</v>
      </c>
      <c r="D299" s="80" t="str">
        <f t="shared" si="4"/>
        <v>effect add_modifier={modifier= planet_political_crackdown days=-1}</v>
      </c>
      <c r="E299" s="79" t="s">
        <v>15665</v>
      </c>
      <c r="F299" s="79" t="s">
        <v>15666</v>
      </c>
    </row>
    <row r="300" ht="20" customHeight="1" spans="1:6">
      <c r="A300" s="77"/>
      <c r="B300" s="78">
        <v>229</v>
      </c>
      <c r="C300" s="79" t="s">
        <v>15667</v>
      </c>
      <c r="D300" s="80" t="str">
        <f t="shared" si="4"/>
        <v>effect add_modifier={modifier= planet_political_admittance days=-1}</v>
      </c>
      <c r="E300" s="79" t="s">
        <v>15668</v>
      </c>
      <c r="F300" s="79" t="s">
        <v>15669</v>
      </c>
    </row>
    <row r="301" ht="20" customHeight="1" spans="1:6">
      <c r="A301" s="77"/>
      <c r="B301" s="78">
        <v>230</v>
      </c>
      <c r="C301" s="79" t="s">
        <v>15670</v>
      </c>
      <c r="D301" s="80" t="str">
        <f t="shared" si="4"/>
        <v>effect add_modifier={modifier= reassured_tracking days=-1}</v>
      </c>
      <c r="E301" s="79" t="s">
        <v>15671</v>
      </c>
      <c r="F301" s="79" t="s">
        <v>15672</v>
      </c>
    </row>
    <row r="302" ht="20" customHeight="1" spans="1:6">
      <c r="A302" s="77"/>
      <c r="B302" s="78">
        <v>231</v>
      </c>
      <c r="C302" s="79" t="s">
        <v>15673</v>
      </c>
      <c r="D302" s="80" t="str">
        <f t="shared" si="4"/>
        <v>effect add_modifier={modifier= collective_autophobia days=-1}</v>
      </c>
      <c r="E302" s="79" t="s">
        <v>15674</v>
      </c>
      <c r="F302" s="79" t="s">
        <v>15675</v>
      </c>
    </row>
    <row r="303" ht="20" customHeight="1" spans="1:6">
      <c r="A303" s="77"/>
      <c r="B303" s="78">
        <v>232</v>
      </c>
      <c r="C303" s="79" t="s">
        <v>15676</v>
      </c>
      <c r="D303" s="80" t="str">
        <f t="shared" si="4"/>
        <v>effect add_modifier={modifier= freed_stasis_criminals days=-1}</v>
      </c>
      <c r="E303" s="79" t="s">
        <v>15677</v>
      </c>
      <c r="F303" s="79" t="s">
        <v>15678</v>
      </c>
    </row>
    <row r="304" ht="20" customHeight="1" spans="1:6">
      <c r="A304" s="77"/>
      <c r="B304" s="78">
        <v>233</v>
      </c>
      <c r="C304" s="79" t="s">
        <v>15679</v>
      </c>
      <c r="D304" s="80" t="str">
        <f t="shared" si="4"/>
        <v>effect add_modifier={modifier= freed_stasis_dissidents days=-1}</v>
      </c>
      <c r="E304" s="79" t="s">
        <v>9975</v>
      </c>
      <c r="F304" s="79" t="s">
        <v>15680</v>
      </c>
    </row>
    <row r="305" ht="20" customHeight="1" spans="1:6">
      <c r="A305" s="77"/>
      <c r="B305" s="78">
        <v>234</v>
      </c>
      <c r="C305" s="79" t="s">
        <v>15681</v>
      </c>
      <c r="D305" s="80" t="str">
        <f t="shared" si="4"/>
        <v>effect add_modifier={modifier= planet_myrmeku_attacks days=-1}</v>
      </c>
      <c r="E305" s="79" t="s">
        <v>15682</v>
      </c>
      <c r="F305" s="79" t="s">
        <v>15683</v>
      </c>
    </row>
    <row r="306" ht="20" customHeight="1" spans="1:6">
      <c r="A306" s="77"/>
      <c r="B306" s="78">
        <v>235</v>
      </c>
      <c r="C306" s="79" t="s">
        <v>15681</v>
      </c>
      <c r="D306" s="80" t="str">
        <f t="shared" si="4"/>
        <v>effect add_modifier={modifier= planet_myrmeku_seal_colony days=-1}</v>
      </c>
      <c r="E306" s="79" t="s">
        <v>15684</v>
      </c>
      <c r="F306" s="79" t="s">
        <v>15685</v>
      </c>
    </row>
    <row r="307" ht="20" customHeight="1" spans="1:6">
      <c r="A307" s="77"/>
      <c r="B307" s="78">
        <v>236</v>
      </c>
      <c r="C307" s="79" t="s">
        <v>15681</v>
      </c>
      <c r="D307" s="80" t="str">
        <f t="shared" si="4"/>
        <v>effect add_modifier={modifier= planet_myrmeku_upgrade_robots days=-1}</v>
      </c>
      <c r="E307" s="79" t="s">
        <v>15686</v>
      </c>
      <c r="F307" s="79" t="s">
        <v>15687</v>
      </c>
    </row>
    <row r="308" ht="20" customHeight="1" spans="1:6">
      <c r="A308" s="77"/>
      <c r="B308" s="78">
        <v>237</v>
      </c>
      <c r="C308" s="79" t="s">
        <v>15681</v>
      </c>
      <c r="D308" s="80" t="str">
        <f t="shared" si="4"/>
        <v>effect add_modifier={modifier= planet_myrmeku_pest_control days=-1}</v>
      </c>
      <c r="E308" s="79" t="s">
        <v>15688</v>
      </c>
      <c r="F308" s="79" t="s">
        <v>15689</v>
      </c>
    </row>
    <row r="309" ht="20" customHeight="1" spans="1:6">
      <c r="A309" s="77"/>
      <c r="B309" s="78">
        <v>238</v>
      </c>
      <c r="C309" s="79" t="s">
        <v>15690</v>
      </c>
      <c r="D309" s="80" t="str">
        <f t="shared" si="4"/>
        <v>effect add_modifier={modifier= planet_myrmeku_lured days=-1}</v>
      </c>
      <c r="E309" s="79" t="s">
        <v>15691</v>
      </c>
      <c r="F309" s="79" t="s">
        <v>15692</v>
      </c>
    </row>
    <row r="310" ht="20" customHeight="1" spans="1:6">
      <c r="A310" s="77"/>
      <c r="B310" s="78">
        <v>239</v>
      </c>
      <c r="C310" s="79" t="s">
        <v>7235</v>
      </c>
      <c r="D310" s="80" t="str">
        <f t="shared" si="4"/>
        <v>effect add_modifier={modifier= stratovents days=-1}</v>
      </c>
      <c r="E310" s="79" t="s">
        <v>15693</v>
      </c>
      <c r="F310" s="79" t="s">
        <v>15694</v>
      </c>
    </row>
    <row r="311" ht="20" customHeight="1" spans="1:6">
      <c r="A311" s="77"/>
      <c r="B311" s="78">
        <v>240</v>
      </c>
      <c r="C311" s="79" t="s">
        <v>15695</v>
      </c>
      <c r="D311" s="80" t="str">
        <f t="shared" si="4"/>
        <v>effect add_modifier={modifier= stratovent_world_modifier_tourism days=-1}</v>
      </c>
      <c r="E311" s="79" t="s">
        <v>15696</v>
      </c>
      <c r="F311" s="79" t="s">
        <v>15697</v>
      </c>
    </row>
    <row r="312" ht="20" customHeight="1" spans="1:6">
      <c r="A312" s="77"/>
      <c r="B312" s="78">
        <v>241</v>
      </c>
      <c r="C312" s="79" t="s">
        <v>15698</v>
      </c>
      <c r="D312" s="80" t="str">
        <f t="shared" si="4"/>
        <v>effect add_modifier={modifier= stratovent_world_modifier_tourism_boost days=-1}</v>
      </c>
      <c r="E312" s="79" t="s">
        <v>15699</v>
      </c>
      <c r="F312" s="79" t="s">
        <v>15700</v>
      </c>
    </row>
    <row r="313" ht="20" customHeight="1" spans="1:6">
      <c r="A313" s="77"/>
      <c r="B313" s="78">
        <v>242</v>
      </c>
      <c r="C313" s="79" t="s">
        <v>15701</v>
      </c>
      <c r="D313" s="80" t="str">
        <f t="shared" si="4"/>
        <v>effect add_modifier={modifier= stratovent_world_modifier_refining days=-1}</v>
      </c>
      <c r="E313" s="79" t="s">
        <v>15702</v>
      </c>
      <c r="F313" s="79" t="s">
        <v>15703</v>
      </c>
    </row>
    <row r="314" ht="20" customHeight="1" spans="1:6">
      <c r="A314" s="77"/>
      <c r="B314" s="78">
        <v>243</v>
      </c>
      <c r="C314" s="79" t="s">
        <v>15704</v>
      </c>
      <c r="D314" s="80" t="str">
        <f t="shared" si="4"/>
        <v>effect add_modifier={modifier= stratovent_world_modifier_refining_upg days=-1}</v>
      </c>
      <c r="E314" s="79" t="s">
        <v>15705</v>
      </c>
      <c r="F314" s="79" t="s">
        <v>15706</v>
      </c>
    </row>
    <row r="315" ht="20" customHeight="1" spans="1:6">
      <c r="A315" s="77"/>
      <c r="B315" s="78">
        <v>244</v>
      </c>
      <c r="C315" s="79" t="s">
        <v>15707</v>
      </c>
      <c r="D315" s="80" t="str">
        <f t="shared" si="4"/>
        <v>effect add_modifier={modifier= stratovent_world_modifier_refining_minerals days=-1}</v>
      </c>
      <c r="E315" s="79" t="s">
        <v>15708</v>
      </c>
      <c r="F315" s="79" t="s">
        <v>15709</v>
      </c>
    </row>
    <row r="316" ht="20" customHeight="1" spans="1:6">
      <c r="A316" s="77"/>
      <c r="B316" s="78">
        <v>245</v>
      </c>
      <c r="C316" s="79" t="s">
        <v>15710</v>
      </c>
      <c r="D316" s="80" t="str">
        <f t="shared" si="4"/>
        <v>effect add_modifier={modifier= feral_overload_00 days=-1}</v>
      </c>
      <c r="E316" s="79" t="s">
        <v>15711</v>
      </c>
      <c r="F316" s="79" t="s">
        <v>15712</v>
      </c>
    </row>
    <row r="317" ht="20" customHeight="1" spans="1:6">
      <c r="A317" s="77"/>
      <c r="B317" s="78">
        <v>246</v>
      </c>
      <c r="C317" s="79" t="s">
        <v>15713</v>
      </c>
      <c r="D317" s="80" t="str">
        <f t="shared" si="4"/>
        <v>effect add_modifier={modifier= feral_overload_01 days=-1}</v>
      </c>
      <c r="E317" s="79" t="s">
        <v>15714</v>
      </c>
      <c r="F317" s="79" t="s">
        <v>15715</v>
      </c>
    </row>
    <row r="318" ht="20" customHeight="1" spans="1:6">
      <c r="A318" s="77"/>
      <c r="B318" s="78">
        <v>247</v>
      </c>
      <c r="C318" s="79" t="s">
        <v>15716</v>
      </c>
      <c r="D318" s="80" t="str">
        <f t="shared" si="4"/>
        <v>effect add_modifier={modifier= feral_overload_02 days=-1}</v>
      </c>
      <c r="E318" s="79" t="s">
        <v>15717</v>
      </c>
      <c r="F318" s="79" t="s">
        <v>15718</v>
      </c>
    </row>
    <row r="319" ht="20" customHeight="1" spans="1:6">
      <c r="A319" s="77"/>
      <c r="B319" s="78">
        <v>248</v>
      </c>
      <c r="C319" s="79" t="s">
        <v>15719</v>
      </c>
      <c r="D319" s="80" t="str">
        <f t="shared" si="4"/>
        <v>effect add_modifier={modifier= the_evermore_modifier days=-1}</v>
      </c>
      <c r="E319" s="79" t="s">
        <v>15720</v>
      </c>
      <c r="F319" s="79" t="s">
        <v>15721</v>
      </c>
    </row>
    <row r="320" ht="20" customHeight="1" spans="1:6">
      <c r="A320" s="77"/>
      <c r="B320" s="78">
        <v>249</v>
      </c>
      <c r="C320" s="79" t="s">
        <v>15719</v>
      </c>
      <c r="D320" s="80" t="str">
        <f t="shared" si="4"/>
        <v>effect add_modifier={modifier= the_evermore_evil_modifier days=-1}</v>
      </c>
      <c r="E320" s="79" t="s">
        <v>15722</v>
      </c>
      <c r="F320" s="79" t="s">
        <v>15723</v>
      </c>
    </row>
    <row r="321" ht="20" customHeight="1" spans="1:6">
      <c r="A321" s="77"/>
      <c r="B321" s="78">
        <v>250</v>
      </c>
      <c r="C321" s="79" t="s">
        <v>15724</v>
      </c>
      <c r="D321" s="80" t="str">
        <f t="shared" si="4"/>
        <v>effect add_modifier={modifier= study_the_sentinels_modifier days=-1}</v>
      </c>
      <c r="E321" s="79" t="s">
        <v>15725</v>
      </c>
      <c r="F321" s="79" t="s">
        <v>15726</v>
      </c>
    </row>
    <row r="322" ht="20" customHeight="1" spans="1:6">
      <c r="A322" s="77"/>
      <c r="B322" s="78">
        <v>251</v>
      </c>
      <c r="C322" s="79" t="s">
        <v>7418</v>
      </c>
      <c r="D322" s="80" t="str">
        <f t="shared" si="4"/>
        <v>effect add_modifier={modifier= sentinels_planet_modifier days=-1}</v>
      </c>
      <c r="E322" s="79" t="s">
        <v>15727</v>
      </c>
      <c r="F322" s="79" t="s">
        <v>15728</v>
      </c>
    </row>
    <row r="323" ht="20" customHeight="1" spans="1:6">
      <c r="A323" s="77"/>
      <c r="B323" s="78">
        <v>252</v>
      </c>
      <c r="C323" s="79" t="s">
        <v>15729</v>
      </c>
      <c r="D323" s="80" t="str">
        <f t="shared" si="4"/>
        <v>effect add_modifier={modifier= evermore_joy days=-1}</v>
      </c>
      <c r="E323" s="79" t="s">
        <v>15720</v>
      </c>
      <c r="F323" s="79" t="s">
        <v>15730</v>
      </c>
    </row>
    <row r="324" ht="20" customHeight="1" spans="1:6">
      <c r="A324" s="77"/>
      <c r="B324" s="78">
        <v>253</v>
      </c>
      <c r="C324" s="79" t="s">
        <v>15731</v>
      </c>
      <c r="D324" s="80" t="str">
        <f t="shared" si="4"/>
        <v>effect add_modifier={modifier= evermore_science days=-1}</v>
      </c>
      <c r="E324" s="79" t="s">
        <v>15725</v>
      </c>
      <c r="F324" s="79" t="s">
        <v>15732</v>
      </c>
    </row>
    <row r="325" ht="20" customHeight="1" spans="1:6">
      <c r="A325" s="77"/>
      <c r="B325" s="78">
        <v>254</v>
      </c>
      <c r="C325" s="79" t="s">
        <v>15733</v>
      </c>
      <c r="D325" s="80" t="str">
        <f t="shared" si="4"/>
        <v>effect add_modifier={modifier= ancient_glassed_planet days=-1}</v>
      </c>
      <c r="E325" s="79"/>
      <c r="F325" s="79" t="s">
        <v>15734</v>
      </c>
    </row>
    <row r="326" ht="20" customHeight="1" spans="1:6">
      <c r="A326" s="77"/>
      <c r="B326" s="78">
        <v>255</v>
      </c>
      <c r="C326" s="79" t="s">
        <v>15200</v>
      </c>
      <c r="D326" s="80" t="str">
        <f t="shared" ref="D326:D389" si="5">_xlfn.CONCAT($C$3," ",F326," ","days=",$E$3,"}")</f>
        <v>effect add_modifier={modifier= colonial_remains days=-1}</v>
      </c>
      <c r="E326" s="79" t="s">
        <v>15735</v>
      </c>
      <c r="F326" s="79" t="s">
        <v>15736</v>
      </c>
    </row>
    <row r="327" ht="20" customHeight="1" spans="1:6">
      <c r="A327" s="77"/>
      <c r="B327" s="78">
        <v>256</v>
      </c>
      <c r="C327" s="79" t="s">
        <v>15737</v>
      </c>
      <c r="D327" s="80" t="str">
        <f t="shared" si="5"/>
        <v>effect add_modifier={modifier= dancing_fad days=-1}</v>
      </c>
      <c r="E327" s="79" t="s">
        <v>15738</v>
      </c>
      <c r="F327" s="79" t="s">
        <v>15739</v>
      </c>
    </row>
    <row r="328" ht="20" customHeight="1" spans="1:6">
      <c r="A328" s="77"/>
      <c r="B328" s="78">
        <v>257</v>
      </c>
      <c r="C328" s="79" t="s">
        <v>15740</v>
      </c>
      <c r="D328" s="80" t="str">
        <f t="shared" si="5"/>
        <v>effect add_modifier={modifier= dancing_to_death_modifier days=-1}</v>
      </c>
      <c r="E328" s="79" t="s">
        <v>15741</v>
      </c>
      <c r="F328" s="79" t="s">
        <v>15742</v>
      </c>
    </row>
    <row r="329" ht="20" customHeight="1" spans="1:6">
      <c r="A329" s="81" t="s">
        <v>378</v>
      </c>
      <c r="B329" s="82">
        <v>1</v>
      </c>
      <c r="C329" s="83" t="s">
        <v>15743</v>
      </c>
      <c r="D329" s="84" t="str">
        <f t="shared" si="5"/>
        <v>effect add_modifier={modifier= covenant_shroud_marked days=-1}</v>
      </c>
      <c r="E329" s="83"/>
      <c r="F329" s="83" t="s">
        <v>15744</v>
      </c>
    </row>
    <row r="330" ht="20" customHeight="1" spans="1:6">
      <c r="A330" s="81"/>
      <c r="B330" s="82">
        <v>2</v>
      </c>
      <c r="C330" s="83" t="s">
        <v>15745</v>
      </c>
      <c r="D330" s="84" t="str">
        <f t="shared" si="5"/>
        <v>effect add_modifier={modifier= whisperers_madness days=-1}</v>
      </c>
      <c r="E330" s="83" t="s">
        <v>15746</v>
      </c>
      <c r="F330" s="83" t="s">
        <v>15747</v>
      </c>
    </row>
    <row r="331" ht="20" customHeight="1" spans="1:6">
      <c r="A331" s="81"/>
      <c r="B331" s="82">
        <v>3</v>
      </c>
      <c r="C331" s="83" t="s">
        <v>15748</v>
      </c>
      <c r="D331" s="84" t="str">
        <f t="shared" si="5"/>
        <v>effect add_modifier={modifier= whisperers_psychosis days=-1}</v>
      </c>
      <c r="E331" s="83" t="s">
        <v>15749</v>
      </c>
      <c r="F331" s="83" t="s">
        <v>15750</v>
      </c>
    </row>
    <row r="332" ht="20" customHeight="1" spans="1:6">
      <c r="A332" s="81"/>
      <c r="B332" s="82">
        <v>4</v>
      </c>
      <c r="C332" s="83" t="s">
        <v>15751</v>
      </c>
      <c r="D332" s="84" t="str">
        <f t="shared" si="5"/>
        <v>effect add_modifier={modifier= eater_unhappiness_planet_1 days=-1}</v>
      </c>
      <c r="E332" s="83" t="s">
        <v>10814</v>
      </c>
      <c r="F332" s="83" t="s">
        <v>15752</v>
      </c>
    </row>
    <row r="333" ht="20" customHeight="1" spans="1:6">
      <c r="A333" s="81"/>
      <c r="B333" s="82">
        <v>5</v>
      </c>
      <c r="C333" s="83" t="s">
        <v>15751</v>
      </c>
      <c r="D333" s="84" t="str">
        <f t="shared" si="5"/>
        <v>effect add_modifier={modifier= eater_unhappiness_planet_2 days=-1}</v>
      </c>
      <c r="E333" s="83" t="s">
        <v>14656</v>
      </c>
      <c r="F333" s="83" t="s">
        <v>15753</v>
      </c>
    </row>
    <row r="334" ht="20" customHeight="1" spans="1:6">
      <c r="A334" s="81"/>
      <c r="B334" s="82">
        <v>6</v>
      </c>
      <c r="C334" s="83" t="s">
        <v>15754</v>
      </c>
      <c r="D334" s="84" t="str">
        <f t="shared" si="5"/>
        <v>effect add_modifier={modifier= instrument_consumer_goods days=-1}</v>
      </c>
      <c r="E334" s="83" t="s">
        <v>15755</v>
      </c>
      <c r="F334" s="83" t="s">
        <v>15756</v>
      </c>
    </row>
    <row r="335" ht="20" customHeight="1" spans="1:6">
      <c r="A335" s="81"/>
      <c r="B335" s="82">
        <v>7</v>
      </c>
      <c r="C335" s="83" t="s">
        <v>15757</v>
      </c>
      <c r="D335" s="84" t="str">
        <f t="shared" si="5"/>
        <v>effect add_modifier={modifier= instrument_deviance_planet days=-1}</v>
      </c>
      <c r="E335" s="83" t="s">
        <v>15758</v>
      </c>
      <c r="F335" s="83" t="s">
        <v>15759</v>
      </c>
    </row>
    <row r="336" ht="20" customHeight="1" spans="1:6">
      <c r="A336" s="81"/>
      <c r="B336" s="82">
        <v>8</v>
      </c>
      <c r="C336" s="83" t="s">
        <v>15757</v>
      </c>
      <c r="D336" s="84" t="str">
        <f t="shared" si="5"/>
        <v>effect add_modifier={modifier= instrument_deviance_empire days=-1}</v>
      </c>
      <c r="E336" s="83" t="s">
        <v>12945</v>
      </c>
      <c r="F336" s="83" t="s">
        <v>15760</v>
      </c>
    </row>
    <row r="337" ht="20" customHeight="1" spans="1:6">
      <c r="A337" s="81"/>
      <c r="B337" s="82">
        <v>9</v>
      </c>
      <c r="C337" s="83" t="s">
        <v>15761</v>
      </c>
      <c r="D337" s="84" t="str">
        <f t="shared" si="5"/>
        <v>effect add_modifier={modifier= instrument_cravings days=-1}</v>
      </c>
      <c r="E337" s="83" t="s">
        <v>15762</v>
      </c>
      <c r="F337" s="83" t="s">
        <v>15763</v>
      </c>
    </row>
    <row r="338" ht="20" customHeight="1" spans="1:6">
      <c r="A338" s="85" t="s">
        <v>10091</v>
      </c>
      <c r="B338" s="86">
        <v>1</v>
      </c>
      <c r="C338" s="87" t="s">
        <v>3687</v>
      </c>
      <c r="D338" s="88" t="str">
        <f t="shared" si="5"/>
        <v>effect add_modifier={modifier= obelisks_curse_modifier days=-1}</v>
      </c>
      <c r="E338" s="87" t="s">
        <v>15764</v>
      </c>
      <c r="F338" s="87" t="s">
        <v>15765</v>
      </c>
    </row>
    <row r="339" ht="20" customHeight="1" spans="1:6">
      <c r="A339" s="89"/>
      <c r="B339" s="86">
        <v>2</v>
      </c>
      <c r="C339" s="87" t="s">
        <v>3687</v>
      </c>
      <c r="D339" s="88" t="str">
        <f t="shared" si="5"/>
        <v>effect add_modifier={modifier= obelisks_curse_machine_modifier days=-1}</v>
      </c>
      <c r="E339" s="87" t="s">
        <v>15766</v>
      </c>
      <c r="F339" s="87" t="s">
        <v>15767</v>
      </c>
    </row>
    <row r="340" ht="20" customHeight="1" spans="1:6">
      <c r="A340" s="89"/>
      <c r="B340" s="86">
        <v>3</v>
      </c>
      <c r="C340" s="87" t="s">
        <v>15768</v>
      </c>
      <c r="D340" s="88" t="str">
        <f t="shared" si="5"/>
        <v>effect add_modifier={modifier= rift_in_space_time_acceleration_modifier days=-1}</v>
      </c>
      <c r="E340" s="87" t="s">
        <v>15769</v>
      </c>
      <c r="F340" s="87" t="s">
        <v>15770</v>
      </c>
    </row>
    <row r="341" ht="20" customHeight="1" spans="1:6">
      <c r="A341" s="89"/>
      <c r="B341" s="86">
        <v>4</v>
      </c>
      <c r="C341" s="87" t="s">
        <v>15771</v>
      </c>
      <c r="D341" s="88" t="str">
        <f t="shared" si="5"/>
        <v>effect add_modifier={modifier= pm_formless_haven days=-1}</v>
      </c>
      <c r="E341" s="87" t="s">
        <v>15772</v>
      </c>
      <c r="F341" s="87" t="s">
        <v>15773</v>
      </c>
    </row>
    <row r="342" ht="20" customHeight="1" spans="1:6">
      <c r="A342" s="89"/>
      <c r="B342" s="86">
        <v>5</v>
      </c>
      <c r="C342" s="87" t="s">
        <v>15774</v>
      </c>
      <c r="D342" s="88" t="str">
        <f t="shared" si="5"/>
        <v>effect add_modifier={modifier= eternal_throne_modifier days=-1}</v>
      </c>
      <c r="E342" s="87" t="s">
        <v>8870</v>
      </c>
      <c r="F342" s="87" t="s">
        <v>15775</v>
      </c>
    </row>
    <row r="343" ht="20" customHeight="1" spans="1:6">
      <c r="A343" s="89"/>
      <c r="B343" s="86">
        <v>6</v>
      </c>
      <c r="C343" s="87" t="s">
        <v>15776</v>
      </c>
      <c r="D343" s="88" t="str">
        <f t="shared" si="5"/>
        <v>effect add_modifier={modifier= instable_astral_scar_modifier days=-1}</v>
      </c>
      <c r="E343" s="87" t="s">
        <v>15777</v>
      </c>
      <c r="F343" s="87" t="s">
        <v>15778</v>
      </c>
    </row>
    <row r="344" ht="20" customHeight="1" spans="1:6">
      <c r="A344" s="89"/>
      <c r="B344" s="86">
        <v>7</v>
      </c>
      <c r="C344" s="87" t="s">
        <v>15779</v>
      </c>
      <c r="D344" s="88" t="str">
        <f t="shared" si="5"/>
        <v>effect add_modifier={modifier= astralnomical_interest_modifier days=-1}</v>
      </c>
      <c r="E344" s="87" t="s">
        <v>15780</v>
      </c>
      <c r="F344" s="87" t="s">
        <v>15781</v>
      </c>
    </row>
    <row r="345" ht="20" customHeight="1" spans="1:6">
      <c r="A345" s="89"/>
      <c r="B345" s="86">
        <v>8</v>
      </c>
      <c r="C345" s="87" t="s">
        <v>15782</v>
      </c>
      <c r="D345" s="88" t="str">
        <f t="shared" si="5"/>
        <v>effect add_modifier={modifier= conflicting_visions days=-1}</v>
      </c>
      <c r="E345" s="87" t="s">
        <v>13035</v>
      </c>
      <c r="F345" s="87" t="s">
        <v>15783</v>
      </c>
    </row>
    <row r="346" ht="20" customHeight="1" spans="1:6">
      <c r="A346" s="89"/>
      <c r="B346" s="86">
        <v>9</v>
      </c>
      <c r="C346" s="87" t="s">
        <v>15784</v>
      </c>
      <c r="D346" s="88" t="str">
        <f t="shared" si="5"/>
        <v>effect add_modifier={modifier= widening_divide_1 days=-1}</v>
      </c>
      <c r="E346" s="87" t="s">
        <v>13035</v>
      </c>
      <c r="F346" s="87" t="s">
        <v>15785</v>
      </c>
    </row>
    <row r="347" ht="20" customHeight="1" spans="1:6">
      <c r="A347" s="89"/>
      <c r="B347" s="86">
        <v>10</v>
      </c>
      <c r="C347" s="87" t="s">
        <v>15784</v>
      </c>
      <c r="D347" s="88" t="str">
        <f t="shared" si="5"/>
        <v>effect add_modifier={modifier= widening_divide_2 days=-1}</v>
      </c>
      <c r="E347" s="87" t="s">
        <v>15786</v>
      </c>
      <c r="F347" s="87" t="s">
        <v>15787</v>
      </c>
    </row>
    <row r="348" ht="20" customHeight="1" spans="1:6">
      <c r="A348" s="89"/>
      <c r="B348" s="86">
        <v>11</v>
      </c>
      <c r="C348" s="87" t="s">
        <v>15784</v>
      </c>
      <c r="D348" s="88" t="str">
        <f t="shared" si="5"/>
        <v>effect add_modifier={modifier= widening_divide_3 days=-1}</v>
      </c>
      <c r="E348" s="87" t="s">
        <v>15788</v>
      </c>
      <c r="F348" s="87" t="s">
        <v>15789</v>
      </c>
    </row>
    <row r="349" ht="20" customHeight="1" spans="1:6">
      <c r="A349" s="89"/>
      <c r="B349" s="86">
        <v>12</v>
      </c>
      <c r="C349" s="87" t="s">
        <v>15784</v>
      </c>
      <c r="D349" s="88" t="str">
        <f t="shared" si="5"/>
        <v>effect add_modifier={modifier= widening_divide_4 days=-1}</v>
      </c>
      <c r="E349" s="87" t="s">
        <v>15790</v>
      </c>
      <c r="F349" s="87" t="s">
        <v>15791</v>
      </c>
    </row>
    <row r="350" ht="20" customHeight="1" spans="1:6">
      <c r="A350" s="89"/>
      <c r="B350" s="86">
        <v>13</v>
      </c>
      <c r="C350" s="87" t="s">
        <v>15784</v>
      </c>
      <c r="D350" s="88" t="str">
        <f t="shared" si="5"/>
        <v>effect add_modifier={modifier= widening_divide_5 days=-1}</v>
      </c>
      <c r="E350" s="87" t="s">
        <v>15792</v>
      </c>
      <c r="F350" s="87" t="s">
        <v>15793</v>
      </c>
    </row>
    <row r="351" ht="20" customHeight="1" spans="1:6">
      <c r="A351" s="89"/>
      <c r="B351" s="86">
        <v>14</v>
      </c>
      <c r="C351" s="87" t="s">
        <v>15784</v>
      </c>
      <c r="D351" s="88" t="str">
        <f t="shared" si="5"/>
        <v>effect add_modifier={modifier= widening_divide_6 days=-1}</v>
      </c>
      <c r="E351" s="87" t="s">
        <v>13021</v>
      </c>
      <c r="F351" s="87" t="s">
        <v>15794</v>
      </c>
    </row>
    <row r="352" ht="20" customHeight="1" spans="1:6">
      <c r="A352" s="90" t="s">
        <v>4922</v>
      </c>
      <c r="B352" s="91">
        <v>1</v>
      </c>
      <c r="C352" s="92" t="s">
        <v>15795</v>
      </c>
      <c r="D352" s="93" t="str">
        <f t="shared" si="5"/>
        <v>effect add_modifier={modifier= oracle_software_integration days=-1}</v>
      </c>
      <c r="E352" s="92" t="s">
        <v>15796</v>
      </c>
      <c r="F352" s="92" t="s">
        <v>15797</v>
      </c>
    </row>
    <row r="353" ht="20" customHeight="1" spans="1:6">
      <c r="A353" s="90"/>
      <c r="B353" s="91">
        <v>2</v>
      </c>
      <c r="C353" s="92" t="s">
        <v>15798</v>
      </c>
      <c r="D353" s="93" t="str">
        <f t="shared" si="5"/>
        <v>effect add_modifier={modifier= the_beholder_presapients_protected days=-1}</v>
      </c>
      <c r="E353" s="92"/>
      <c r="F353" s="92" t="s">
        <v>15799</v>
      </c>
    </row>
    <row r="354" ht="20" customHeight="1" spans="1:6">
      <c r="A354" s="90"/>
      <c r="B354" s="91">
        <v>3</v>
      </c>
      <c r="C354" s="92" t="s">
        <v>15800</v>
      </c>
      <c r="D354" s="93" t="str">
        <f t="shared" si="5"/>
        <v>effect add_modifier={modifier= terraformation_nucleus_side_effect days=-1}</v>
      </c>
      <c r="E354" s="92" t="s">
        <v>15801</v>
      </c>
      <c r="F354" s="92" t="s">
        <v>15802</v>
      </c>
    </row>
    <row r="355" ht="40" customHeight="1" spans="1:6">
      <c r="A355" s="90"/>
      <c r="B355" s="91">
        <v>4</v>
      </c>
      <c r="C355" s="92" t="s">
        <v>15803</v>
      </c>
      <c r="D355" s="93" t="str">
        <f t="shared" si="5"/>
        <v>effect add_modifier={modifier= contained_ecosphere_pheromones days=-1}</v>
      </c>
      <c r="E355" s="92" t="s">
        <v>11255</v>
      </c>
      <c r="F355" s="92" t="s">
        <v>15804</v>
      </c>
    </row>
    <row r="356" ht="20" customHeight="1" spans="1:6">
      <c r="A356" s="90"/>
      <c r="B356" s="91">
        <v>5</v>
      </c>
      <c r="C356" s="92" t="s">
        <v>15805</v>
      </c>
      <c r="D356" s="93" t="str">
        <f t="shared" si="5"/>
        <v>effect add_modifier={modifier= molten_mineral_rivers days=-1}</v>
      </c>
      <c r="E356" s="92" t="s">
        <v>15806</v>
      </c>
      <c r="F356" s="92" t="s">
        <v>15807</v>
      </c>
    </row>
    <row r="357" ht="20" customHeight="1" spans="1:6">
      <c r="A357" s="90"/>
      <c r="B357" s="91">
        <v>6</v>
      </c>
      <c r="C357" s="92" t="s">
        <v>15808</v>
      </c>
      <c r="D357" s="93" t="str">
        <f t="shared" si="5"/>
        <v>effect add_modifier={modifier= hostile_planet days=-1}</v>
      </c>
      <c r="E357" s="92" t="s">
        <v>15809</v>
      </c>
      <c r="F357" s="92" t="s">
        <v>15810</v>
      </c>
    </row>
    <row r="358" ht="20" customHeight="1" spans="1:6">
      <c r="A358" s="90"/>
      <c r="B358" s="91">
        <v>7</v>
      </c>
      <c r="C358" s="92" t="s">
        <v>15811</v>
      </c>
      <c r="D358" s="93" t="str">
        <f t="shared" si="5"/>
        <v>effect add_modifier={modifier= ship_junkyard days=-1}</v>
      </c>
      <c r="E358" s="92" t="s">
        <v>15812</v>
      </c>
      <c r="F358" s="92" t="s">
        <v>15813</v>
      </c>
    </row>
    <row r="359" ht="40" customHeight="1" spans="1:6">
      <c r="A359" s="90"/>
      <c r="B359" s="91">
        <v>8</v>
      </c>
      <c r="C359" s="92" t="s">
        <v>15814</v>
      </c>
      <c r="D359" s="93" t="str">
        <f t="shared" si="5"/>
        <v>effect add_modifier={modifier= pulsar_frying_pan days=-1}</v>
      </c>
      <c r="E359" s="92" t="s">
        <v>15815</v>
      </c>
      <c r="F359" s="92" t="s">
        <v>15816</v>
      </c>
    </row>
    <row r="360" ht="20" customHeight="1" spans="1:6">
      <c r="A360" s="90"/>
      <c r="B360" s="91">
        <v>9</v>
      </c>
      <c r="C360" s="92" t="s">
        <v>15817</v>
      </c>
      <c r="D360" s="93" t="str">
        <f t="shared" si="5"/>
        <v>effect add_modifier={modifier= gia_zumon_arena days=-1}</v>
      </c>
      <c r="E360" s="92" t="s">
        <v>15818</v>
      </c>
      <c r="F360" s="92" t="s">
        <v>15819</v>
      </c>
    </row>
    <row r="361" ht="20" customHeight="1" spans="1:6">
      <c r="A361" s="90"/>
      <c r="B361" s="91">
        <v>10</v>
      </c>
      <c r="C361" s="92" t="s">
        <v>15820</v>
      </c>
      <c r="D361" s="93" t="str">
        <f t="shared" si="5"/>
        <v>effect add_modifier={modifier= gia_zumon_arena_opened days=-1}</v>
      </c>
      <c r="E361" s="92" t="s">
        <v>11266</v>
      </c>
      <c r="F361" s="92" t="s">
        <v>15821</v>
      </c>
    </row>
    <row r="362" ht="20" customHeight="1" spans="1:6">
      <c r="A362" s="90"/>
      <c r="B362" s="91">
        <v>11</v>
      </c>
      <c r="C362" s="92" t="s">
        <v>15822</v>
      </c>
      <c r="D362" s="93" t="str">
        <f t="shared" si="5"/>
        <v>effect add_modifier={modifier= factorator_industrial_network days=-1}</v>
      </c>
      <c r="E362" s="92" t="s">
        <v>15823</v>
      </c>
      <c r="F362" s="92" t="s">
        <v>15824</v>
      </c>
    </row>
    <row r="363" ht="20" customHeight="1" spans="1:6">
      <c r="A363" s="90"/>
      <c r="B363" s="91">
        <v>12</v>
      </c>
      <c r="C363" s="92" t="s">
        <v>15825</v>
      </c>
      <c r="D363" s="93" t="str">
        <f t="shared" si="5"/>
        <v>effect add_modifier={modifier= factorator_inhumane_work_experiments days=-1}</v>
      </c>
      <c r="E363" s="92" t="s">
        <v>15826</v>
      </c>
      <c r="F363" s="92" t="s">
        <v>15827</v>
      </c>
    </row>
    <row r="364" ht="20" customHeight="1" spans="1:6">
      <c r="A364" s="90"/>
      <c r="B364" s="91">
        <v>13</v>
      </c>
      <c r="C364" s="92" t="s">
        <v>15828</v>
      </c>
      <c r="D364" s="93" t="str">
        <f t="shared" si="5"/>
        <v>effect add_modifier={modifier= factorator_inhumane_work_experiments_stopped days=-1}</v>
      </c>
      <c r="E364" s="92" t="s">
        <v>15829</v>
      </c>
      <c r="F364" s="92" t="s">
        <v>15830</v>
      </c>
    </row>
    <row r="365" ht="20" customHeight="1" spans="1:6">
      <c r="A365" s="90"/>
      <c r="B365" s="91">
        <v>14</v>
      </c>
      <c r="C365" s="92" t="s">
        <v>15831</v>
      </c>
      <c r="D365" s="93" t="str">
        <f t="shared" si="5"/>
        <v>effect add_modifier={modifier= qla_minder_vanity_palace days=-1}</v>
      </c>
      <c r="E365" s="92" t="s">
        <v>15832</v>
      </c>
      <c r="F365" s="92" t="s">
        <v>15833</v>
      </c>
    </row>
    <row r="366" ht="20" customHeight="1" spans="1:6">
      <c r="A366" s="94" t="s">
        <v>11950</v>
      </c>
      <c r="B366" s="95">
        <v>1</v>
      </c>
      <c r="C366" s="96" t="s">
        <v>15834</v>
      </c>
      <c r="D366" s="97" t="str">
        <f t="shared" si="5"/>
        <v>effect add_modifier={modifier= enclave_artist_patron days=-1}</v>
      </c>
      <c r="E366" s="96" t="s">
        <v>10921</v>
      </c>
      <c r="F366" s="96" t="s">
        <v>15835</v>
      </c>
    </row>
    <row r="367" ht="20" customHeight="1" spans="1:6">
      <c r="A367" s="98"/>
      <c r="B367" s="95">
        <v>2</v>
      </c>
      <c r="C367" s="96" t="s">
        <v>15836</v>
      </c>
      <c r="D367" s="97" t="str">
        <f t="shared" si="5"/>
        <v>effect add_modifier={modifier= enclave_artist_festival_outrage days=-1}</v>
      </c>
      <c r="E367" s="96" t="s">
        <v>15837</v>
      </c>
      <c r="F367" s="96" t="s">
        <v>15838</v>
      </c>
    </row>
    <row r="368" ht="20" customHeight="1" spans="1:6">
      <c r="A368" s="98"/>
      <c r="B368" s="95">
        <v>3</v>
      </c>
      <c r="C368" s="96" t="s">
        <v>15839</v>
      </c>
      <c r="D368" s="97" t="str">
        <f t="shared" si="5"/>
        <v>effect add_modifier={modifier= enclave_artist_festival days=-1}</v>
      </c>
      <c r="E368" s="96" t="s">
        <v>15840</v>
      </c>
      <c r="F368" s="96" t="s">
        <v>15841</v>
      </c>
    </row>
    <row r="369" ht="20" customHeight="1" spans="1:6">
      <c r="A369" s="98"/>
      <c r="B369" s="95">
        <v>4</v>
      </c>
      <c r="C369" s="96" t="s">
        <v>15842</v>
      </c>
      <c r="D369" s="97" t="str">
        <f t="shared" si="5"/>
        <v>effect add_modifier={modifier= bunkbeds_deployed days=-1}</v>
      </c>
      <c r="E369" s="96" t="s">
        <v>15843</v>
      </c>
      <c r="F369" s="96" t="s">
        <v>15844</v>
      </c>
    </row>
    <row r="370" ht="20" customHeight="1" spans="1:6">
      <c r="A370" s="98"/>
      <c r="B370" s="95">
        <v>5</v>
      </c>
      <c r="C370" s="96" t="s">
        <v>15845</v>
      </c>
      <c r="D370" s="97" t="str">
        <f t="shared" si="5"/>
        <v>effect add_modifier={modifier= tupperware_deployed days=-1}</v>
      </c>
      <c r="E370" s="96" t="s">
        <v>15846</v>
      </c>
      <c r="F370" s="96" t="s">
        <v>15847</v>
      </c>
    </row>
    <row r="371" ht="20" customHeight="1" spans="1:6">
      <c r="A371" s="98"/>
      <c r="B371" s="95">
        <v>6</v>
      </c>
      <c r="C371" s="96" t="s">
        <v>15848</v>
      </c>
      <c r="D371" s="97" t="str">
        <f t="shared" si="5"/>
        <v>effect add_modifier={modifier= atmospheric_deodorizer_deployed days=-1}</v>
      </c>
      <c r="E371" s="96" t="s">
        <v>15849</v>
      </c>
      <c r="F371" s="96" t="s">
        <v>15850</v>
      </c>
    </row>
    <row r="372" ht="20" customHeight="1" spans="1:6">
      <c r="A372" s="98"/>
      <c r="B372" s="95">
        <v>7</v>
      </c>
      <c r="C372" s="96" t="s">
        <v>15851</v>
      </c>
      <c r="D372" s="97" t="str">
        <f t="shared" si="5"/>
        <v>effect add_modifier={modifier= racket_energy_extractor days=-1}</v>
      </c>
      <c r="E372" s="96"/>
      <c r="F372" s="96" t="s">
        <v>15852</v>
      </c>
    </row>
    <row r="373" ht="20" customHeight="1" spans="1:6">
      <c r="A373" s="98"/>
      <c r="B373" s="95">
        <v>8</v>
      </c>
      <c r="C373" s="96" t="s">
        <v>15853</v>
      </c>
      <c r="D373" s="97" t="str">
        <f t="shared" si="5"/>
        <v>effect add_modifier={modifier= racket_generator_regulator days=-1}</v>
      </c>
      <c r="E373" s="96" t="s">
        <v>15854</v>
      </c>
      <c r="F373" s="96" t="s">
        <v>15855</v>
      </c>
    </row>
    <row r="374" ht="20" customHeight="1" spans="1:6">
      <c r="A374" s="98"/>
      <c r="B374" s="95">
        <v>9</v>
      </c>
      <c r="C374" s="96" t="s">
        <v>15856</v>
      </c>
      <c r="D374" s="97" t="str">
        <f t="shared" si="5"/>
        <v>effect add_modifier={modifier= numistic_magnetostrips days=-1}</v>
      </c>
      <c r="E374" s="96" t="s">
        <v>1795</v>
      </c>
      <c r="F374" s="96" t="s">
        <v>15857</v>
      </c>
    </row>
    <row r="375" ht="20" customHeight="1" spans="1:6">
      <c r="A375" s="98"/>
      <c r="B375" s="95">
        <v>10</v>
      </c>
      <c r="C375" s="96" t="s">
        <v>15858</v>
      </c>
      <c r="D375" s="97" t="str">
        <f>_xlfn.CONCAT($C$3," ",F375," ","days=",$E$3,"}")</f>
        <v>effect add_modifier={modifier= divine_algorithm days=-1}</v>
      </c>
      <c r="E375" s="96" t="s">
        <v>15859</v>
      </c>
      <c r="F375" s="96" t="s">
        <v>15860</v>
      </c>
    </row>
    <row r="376" ht="20" customHeight="1" spans="1:6">
      <c r="A376" s="98"/>
      <c r="B376" s="95">
        <v>11</v>
      </c>
      <c r="C376" s="96" t="s">
        <v>15861</v>
      </c>
      <c r="D376" s="97" t="str">
        <f t="shared" si="5"/>
        <v>effect add_modifier={modifier= criminal_gambling days=-1}</v>
      </c>
      <c r="E376" s="96" t="s">
        <v>15862</v>
      </c>
      <c r="F376" s="96" t="s">
        <v>15863</v>
      </c>
    </row>
    <row r="377" ht="20" customHeight="1" spans="1:6">
      <c r="A377" s="98"/>
      <c r="B377" s="95">
        <v>12</v>
      </c>
      <c r="C377" s="96" t="s">
        <v>15864</v>
      </c>
      <c r="D377" s="97" t="str">
        <f t="shared" si="5"/>
        <v>effect add_modifier={modifier= festival_aftermath days=-1}</v>
      </c>
      <c r="E377" s="96" t="s">
        <v>13035</v>
      </c>
      <c r="F377" s="96" t="s">
        <v>15865</v>
      </c>
    </row>
    <row r="378" ht="20" customHeight="1" spans="1:6">
      <c r="A378" s="98"/>
      <c r="B378" s="95">
        <v>13</v>
      </c>
      <c r="C378" s="96" t="s">
        <v>15866</v>
      </c>
      <c r="D378" s="97" t="str">
        <f t="shared" si="5"/>
        <v>effect add_modifier={modifier= slot_machine_bounty days=-1}</v>
      </c>
      <c r="E378" s="96" t="s">
        <v>12057</v>
      </c>
      <c r="F378" s="96" t="s">
        <v>15867</v>
      </c>
    </row>
    <row r="379" ht="20" customHeight="1" spans="1:6">
      <c r="A379" s="98"/>
      <c r="B379" s="95">
        <v>14</v>
      </c>
      <c r="C379" s="96" t="s">
        <v>15868</v>
      </c>
      <c r="D379" s="97" t="str">
        <f t="shared" si="5"/>
        <v>effect add_modifier={modifier= heavy_metal days=-1}</v>
      </c>
      <c r="E379" s="96" t="s">
        <v>15869</v>
      </c>
      <c r="F379" s="96" t="s">
        <v>15870</v>
      </c>
    </row>
    <row r="380" ht="20" customHeight="1" spans="1:6">
      <c r="A380" s="98"/>
      <c r="B380" s="95">
        <v>15</v>
      </c>
      <c r="C380" s="96" t="s">
        <v>15871</v>
      </c>
      <c r="D380" s="97" t="str">
        <f t="shared" si="5"/>
        <v>effect add_modifier={modifier= alloy_relic days=-1}</v>
      </c>
      <c r="E380" s="96" t="s">
        <v>15869</v>
      </c>
      <c r="F380" s="96" t="s">
        <v>15872</v>
      </c>
    </row>
    <row r="381" ht="20" customHeight="1" spans="1:6">
      <c r="A381" s="98"/>
      <c r="B381" s="95">
        <v>16</v>
      </c>
      <c r="C381" s="96" t="s">
        <v>15873</v>
      </c>
      <c r="D381" s="97" t="str">
        <f t="shared" si="5"/>
        <v>effect add_modifier={modifier= minerals_relic days=-1}</v>
      </c>
      <c r="E381" s="96" t="s">
        <v>10771</v>
      </c>
      <c r="F381" s="96" t="s">
        <v>15874</v>
      </c>
    </row>
    <row r="382" ht="20" customHeight="1" spans="1:6">
      <c r="A382" s="98"/>
      <c r="B382" s="95">
        <v>17</v>
      </c>
      <c r="C382" s="96" t="s">
        <v>15875</v>
      </c>
      <c r="D382" s="97" t="str">
        <f t="shared" si="5"/>
        <v>effect add_modifier={modifier= energy_relic days=-1}</v>
      </c>
      <c r="E382" s="96" t="s">
        <v>15876</v>
      </c>
      <c r="F382" s="96" t="s">
        <v>15877</v>
      </c>
    </row>
    <row r="383" ht="20" customHeight="1" spans="1:6">
      <c r="A383" s="98"/>
      <c r="B383" s="95">
        <v>18</v>
      </c>
      <c r="C383" s="96" t="s">
        <v>15878</v>
      </c>
      <c r="D383" s="97" t="str">
        <f t="shared" si="5"/>
        <v>effect add_modifier={modifier= artist_monument_erected days=-1}</v>
      </c>
      <c r="E383" s="96" t="s">
        <v>15879</v>
      </c>
      <c r="F383" s="96" t="s">
        <v>15880</v>
      </c>
    </row>
    <row r="384" ht="20" customHeight="1" spans="1:6">
      <c r="A384" s="98"/>
      <c r="B384" s="95">
        <v>19</v>
      </c>
      <c r="C384" s="96" t="s">
        <v>7272</v>
      </c>
      <c r="D384" s="97" t="str">
        <f t="shared" si="5"/>
        <v>effect add_modifier={modifier= too_lucid_00 days=-1}</v>
      </c>
      <c r="E384" s="96" t="s">
        <v>15881</v>
      </c>
      <c r="F384" s="96" t="s">
        <v>15882</v>
      </c>
    </row>
    <row r="385" ht="20" customHeight="1" spans="1:6">
      <c r="A385" s="98"/>
      <c r="B385" s="95">
        <v>20</v>
      </c>
      <c r="C385" s="96" t="s">
        <v>15883</v>
      </c>
      <c r="D385" s="97" t="str">
        <f t="shared" si="5"/>
        <v>effect add_modifier={modifier= too_lucid_01 days=-1}</v>
      </c>
      <c r="E385" s="96" t="s">
        <v>15884</v>
      </c>
      <c r="F385" s="96" t="s">
        <v>15885</v>
      </c>
    </row>
    <row r="386" ht="20" customHeight="1" spans="1:6">
      <c r="A386" s="98"/>
      <c r="B386" s="95">
        <v>21</v>
      </c>
      <c r="C386" s="96" t="s">
        <v>15886</v>
      </c>
      <c r="D386" s="97" t="str">
        <f t="shared" si="5"/>
        <v>effect add_modifier={modifier= too_lucid_02 days=-1}</v>
      </c>
      <c r="E386" s="96" t="s">
        <v>15887</v>
      </c>
      <c r="F386" s="96" t="s">
        <v>15888</v>
      </c>
    </row>
    <row r="387" ht="20" customHeight="1" spans="1:6">
      <c r="A387" s="98"/>
      <c r="B387" s="95">
        <v>22</v>
      </c>
      <c r="C387" s="96" t="s">
        <v>15889</v>
      </c>
      <c r="D387" s="97" t="str">
        <f t="shared" si="5"/>
        <v>effect add_modifier={modifier= too_lucid_03 days=-1}</v>
      </c>
      <c r="E387" s="96" t="s">
        <v>15890</v>
      </c>
      <c r="F387" s="96" t="s">
        <v>15891</v>
      </c>
    </row>
    <row r="388" ht="20" customHeight="1" spans="1:6">
      <c r="A388" s="98"/>
      <c r="B388" s="95">
        <v>23</v>
      </c>
      <c r="C388" s="96" t="s">
        <v>15892</v>
      </c>
      <c r="D388" s="97" t="str">
        <f t="shared" si="5"/>
        <v>effect add_modifier={modifier= shattered_frontier_storm_mod days=-1}</v>
      </c>
      <c r="E388" s="96" t="s">
        <v>15893</v>
      </c>
      <c r="F388" s="96" t="s">
        <v>15894</v>
      </c>
    </row>
    <row r="389" ht="20" customHeight="1" spans="1:6">
      <c r="A389" s="98"/>
      <c r="B389" s="95">
        <v>24</v>
      </c>
      <c r="C389" s="96" t="s">
        <v>15892</v>
      </c>
      <c r="D389" s="97" t="str">
        <f t="shared" si="5"/>
        <v>effect add_modifier={modifier= shattered_frontier_storm_gestalt_mod days=-1}</v>
      </c>
      <c r="E389" s="96" t="s">
        <v>15895</v>
      </c>
      <c r="F389" s="96" t="s">
        <v>15896</v>
      </c>
    </row>
    <row r="390" ht="20" customHeight="1" spans="1:6">
      <c r="A390" s="98"/>
      <c r="B390" s="95">
        <v>25</v>
      </c>
      <c r="C390" s="96" t="s">
        <v>15897</v>
      </c>
      <c r="D390" s="97" t="str">
        <f t="shared" ref="D390:D453" si="6">_xlfn.CONCAT($C$3," ",F390," ","days=",$E$3,"}")</f>
        <v>effect add_modifier={modifier= shattered_frontier_looting days=-1}</v>
      </c>
      <c r="E390" s="96" t="s">
        <v>15898</v>
      </c>
      <c r="F390" s="96" t="s">
        <v>15899</v>
      </c>
    </row>
    <row r="391" ht="20" customHeight="1" spans="1:6">
      <c r="A391" s="98"/>
      <c r="B391" s="95">
        <v>26</v>
      </c>
      <c r="C391" s="96" t="s">
        <v>15900</v>
      </c>
      <c r="D391" s="97" t="str">
        <f t="shared" si="6"/>
        <v>effect add_modifier={modifier= shattered_frontier_deviancy days=-1}</v>
      </c>
      <c r="E391" s="96" t="s">
        <v>15901</v>
      </c>
      <c r="F391" s="96" t="s">
        <v>15902</v>
      </c>
    </row>
    <row r="392" ht="20" customHeight="1" spans="1:6">
      <c r="A392" s="98"/>
      <c r="B392" s="95">
        <v>27</v>
      </c>
      <c r="C392" s="96" t="s">
        <v>15903</v>
      </c>
      <c r="D392" s="97" t="str">
        <f t="shared" si="6"/>
        <v>effect add_modifier={modifier= shattered_frontier_benefits days=-1}</v>
      </c>
      <c r="E392" s="96" t="s">
        <v>1532</v>
      </c>
      <c r="F392" s="96" t="s">
        <v>15904</v>
      </c>
    </row>
    <row r="393" ht="20" customHeight="1" spans="1:6">
      <c r="A393" s="98"/>
      <c r="B393" s="95">
        <v>28</v>
      </c>
      <c r="C393" s="96" t="s">
        <v>15905</v>
      </c>
      <c r="D393" s="97" t="str">
        <f t="shared" si="6"/>
        <v>effect add_modifier={modifier= shattered_frontier_lockdown days=-1}</v>
      </c>
      <c r="E393" s="96" t="s">
        <v>15906</v>
      </c>
      <c r="F393" s="96" t="s">
        <v>15907</v>
      </c>
    </row>
    <row r="394" ht="20" customHeight="1" spans="1:6">
      <c r="A394" s="98"/>
      <c r="B394" s="95">
        <v>29</v>
      </c>
      <c r="C394" s="96" t="s">
        <v>15905</v>
      </c>
      <c r="D394" s="97" t="str">
        <f t="shared" si="6"/>
        <v>effect add_modifier={modifier= shattered_frontier_lockdown_hive days=-1}</v>
      </c>
      <c r="E394" s="96" t="s">
        <v>15908</v>
      </c>
      <c r="F394" s="96" t="s">
        <v>15909</v>
      </c>
    </row>
    <row r="395" ht="20" customHeight="1" spans="1:6">
      <c r="A395" s="98"/>
      <c r="B395" s="95">
        <v>30</v>
      </c>
      <c r="C395" s="96" t="s">
        <v>15905</v>
      </c>
      <c r="D395" s="97" t="str">
        <f t="shared" si="6"/>
        <v>effect add_modifier={modifier= shattered_frontier_lockdown_machine days=-1}</v>
      </c>
      <c r="E395" s="96" t="s">
        <v>15910</v>
      </c>
      <c r="F395" s="96" t="s">
        <v>15911</v>
      </c>
    </row>
    <row r="396" ht="20" customHeight="1" spans="1:6">
      <c r="A396" s="98"/>
      <c r="B396" s="95">
        <v>31</v>
      </c>
      <c r="C396" s="96" t="s">
        <v>15912</v>
      </c>
      <c r="D396" s="97" t="str">
        <f t="shared" si="6"/>
        <v>effect add_modifier={modifier= shattered_frontier_uncertain_future_gestalt days=-1}</v>
      </c>
      <c r="E396" s="96" t="s">
        <v>15913</v>
      </c>
      <c r="F396" s="96" t="s">
        <v>15914</v>
      </c>
    </row>
    <row r="397" ht="20" customHeight="1" spans="1:6">
      <c r="A397" s="98"/>
      <c r="B397" s="95">
        <v>32</v>
      </c>
      <c r="C397" s="96" t="s">
        <v>15915</v>
      </c>
      <c r="D397" s="97" t="str">
        <f t="shared" si="6"/>
        <v>effect add_modifier={modifier= rogue_shaman_00 days=-1}</v>
      </c>
      <c r="E397" s="96" t="s">
        <v>15916</v>
      </c>
      <c r="F397" s="96" t="s">
        <v>15917</v>
      </c>
    </row>
    <row r="398" ht="20" customHeight="1" spans="1:6">
      <c r="A398" s="98"/>
      <c r="B398" s="95">
        <v>33</v>
      </c>
      <c r="C398" s="96" t="s">
        <v>15918</v>
      </c>
      <c r="D398" s="97" t="str">
        <f t="shared" si="6"/>
        <v>effect add_modifier={modifier= rogue_shaman_01 days=-1}</v>
      </c>
      <c r="E398" s="96" t="s">
        <v>15599</v>
      </c>
      <c r="F398" s="96" t="s">
        <v>15919</v>
      </c>
    </row>
    <row r="399" ht="20" customHeight="1" spans="1:6">
      <c r="A399" s="98"/>
      <c r="B399" s="95">
        <v>34</v>
      </c>
      <c r="C399" s="96" t="s">
        <v>15920</v>
      </c>
      <c r="D399" s="97" t="str">
        <f t="shared" si="6"/>
        <v>effect add_modifier={modifier= rogue_shaman_02 days=-1}</v>
      </c>
      <c r="E399" s="96" t="s">
        <v>15921</v>
      </c>
      <c r="F399" s="96" t="s">
        <v>15922</v>
      </c>
    </row>
    <row r="400" ht="20" customHeight="1" spans="1:6">
      <c r="A400" s="98"/>
      <c r="B400" s="95">
        <v>35</v>
      </c>
      <c r="C400" s="96" t="s">
        <v>15923</v>
      </c>
      <c r="D400" s="97" t="str">
        <f t="shared" si="6"/>
        <v>effect add_modifier={modifier= rogue_shaman_03 days=-1}</v>
      </c>
      <c r="E400" s="96" t="s">
        <v>15924</v>
      </c>
      <c r="F400" s="96" t="s">
        <v>15925</v>
      </c>
    </row>
    <row r="401" ht="20" customHeight="1" spans="1:6">
      <c r="A401" s="98"/>
      <c r="B401" s="95">
        <v>36</v>
      </c>
      <c r="C401" s="96" t="s">
        <v>3507</v>
      </c>
      <c r="D401" s="97" t="str">
        <f t="shared" si="6"/>
        <v>effect add_modifier={modifier= rogue_shaman_04 days=-1}</v>
      </c>
      <c r="E401" s="96" t="s">
        <v>12141</v>
      </c>
      <c r="F401" s="96" t="s">
        <v>15926</v>
      </c>
    </row>
    <row r="402" ht="20" customHeight="1" spans="1:6">
      <c r="A402" s="98"/>
      <c r="B402" s="95">
        <v>37</v>
      </c>
      <c r="C402" s="96" t="s">
        <v>15927</v>
      </c>
      <c r="D402" s="97" t="str">
        <f t="shared" si="6"/>
        <v>effect add_modifier={modifier= great_schism_03 days=-1}</v>
      </c>
      <c r="E402" s="96" t="s">
        <v>1734</v>
      </c>
      <c r="F402" s="96" t="s">
        <v>15928</v>
      </c>
    </row>
    <row r="403" ht="20" customHeight="1" spans="1:6">
      <c r="A403" s="98"/>
      <c r="B403" s="95">
        <v>38</v>
      </c>
      <c r="C403" s="96" t="s">
        <v>15929</v>
      </c>
      <c r="D403" s="97" t="str">
        <f t="shared" si="6"/>
        <v>effect add_modifier={modifier= hero_redivivus days=-1}</v>
      </c>
      <c r="E403" s="96" t="s">
        <v>15930</v>
      </c>
      <c r="F403" s="96" t="s">
        <v>15931</v>
      </c>
    </row>
    <row r="404" ht="20" customHeight="1" spans="1:6">
      <c r="A404" s="64" t="s">
        <v>9613</v>
      </c>
      <c r="B404" s="65">
        <v>1</v>
      </c>
      <c r="C404" s="66" t="s">
        <v>15932</v>
      </c>
      <c r="D404" s="67" t="str">
        <f t="shared" si="6"/>
        <v>effect add_modifier={modifier= holy_planet days=-1}</v>
      </c>
      <c r="E404" s="66"/>
      <c r="F404" s="66" t="s">
        <v>15933</v>
      </c>
    </row>
    <row r="405" ht="20" customHeight="1" spans="1:6">
      <c r="A405" s="68"/>
      <c r="B405" s="65">
        <v>2</v>
      </c>
      <c r="C405" s="66" t="s">
        <v>15934</v>
      </c>
      <c r="D405" s="67" t="str">
        <f t="shared" si="6"/>
        <v>effect add_modifier={modifier= nascent_locust days=-1}</v>
      </c>
      <c r="E405" s="66" t="s">
        <v>15935</v>
      </c>
      <c r="F405" s="66" t="s">
        <v>15936</v>
      </c>
    </row>
    <row r="406" ht="20" customHeight="1" spans="1:6">
      <c r="A406" s="68"/>
      <c r="B406" s="65">
        <v>3</v>
      </c>
      <c r="C406" s="66" t="s">
        <v>9650</v>
      </c>
      <c r="D406" s="67" t="str">
        <f t="shared" si="6"/>
        <v>effect add_modifier={modifier= star_mall_habitat days=-1}</v>
      </c>
      <c r="E406" s="66" t="s">
        <v>15937</v>
      </c>
      <c r="F406" s="66" t="s">
        <v>15938</v>
      </c>
    </row>
    <row r="407" ht="40" customHeight="1" spans="1:6">
      <c r="A407" s="68"/>
      <c r="B407" s="65">
        <v>4</v>
      </c>
      <c r="C407" s="66" t="s">
        <v>15939</v>
      </c>
      <c r="D407" s="67" t="str">
        <f t="shared" si="6"/>
        <v>effect add_modifier={modifier= living_sea days=-1}</v>
      </c>
      <c r="E407" s="66" t="s">
        <v>15940</v>
      </c>
      <c r="F407" s="66" t="s">
        <v>15941</v>
      </c>
    </row>
    <row r="408" ht="20" customHeight="1" spans="1:6">
      <c r="A408" s="68"/>
      <c r="B408" s="65">
        <v>5</v>
      </c>
      <c r="C408" s="66" t="s">
        <v>15942</v>
      </c>
      <c r="D408" s="67" t="str">
        <f t="shared" si="6"/>
        <v>effect add_modifier={modifier= phaseshifted days=-1}</v>
      </c>
      <c r="E408" s="66" t="s">
        <v>15943</v>
      </c>
      <c r="F408" s="66" t="s">
        <v>15944</v>
      </c>
    </row>
    <row r="409" ht="20" customHeight="1" spans="1:6">
      <c r="A409" s="68"/>
      <c r="B409" s="65">
        <v>6</v>
      </c>
      <c r="C409" s="66" t="s">
        <v>15945</v>
      </c>
      <c r="D409" s="67" t="str">
        <f t="shared" si="6"/>
        <v>effect add_modifier={modifier= paradise_planet days=-1}</v>
      </c>
      <c r="E409" s="66" t="s">
        <v>15946</v>
      </c>
      <c r="F409" s="66" t="s">
        <v>15947</v>
      </c>
    </row>
    <row r="410" ht="20" customHeight="1" spans="1:6">
      <c r="A410" s="68"/>
      <c r="B410" s="65">
        <v>7</v>
      </c>
      <c r="C410" s="66" t="s">
        <v>15948</v>
      </c>
      <c r="D410" s="67" t="str">
        <f t="shared" si="6"/>
        <v>effect add_modifier={modifier= pm_planetary_mechanocalibrator days=-1}</v>
      </c>
      <c r="E410" s="66" t="s">
        <v>15876</v>
      </c>
      <c r="F410" s="66" t="s">
        <v>15949</v>
      </c>
    </row>
    <row r="411" ht="20" customHeight="1" spans="1:6">
      <c r="A411" s="68"/>
      <c r="B411" s="65">
        <v>8</v>
      </c>
      <c r="C411" s="66" t="s">
        <v>15950</v>
      </c>
      <c r="D411" s="67" t="str">
        <f t="shared" si="6"/>
        <v>effect add_modifier={modifier= pm_wenkwort_gardens days=-1}</v>
      </c>
      <c r="E411" s="66" t="s">
        <v>15951</v>
      </c>
      <c r="F411" s="66" t="s">
        <v>15952</v>
      </c>
    </row>
    <row r="412" ht="20" customHeight="1" spans="1:6">
      <c r="A412" s="68"/>
      <c r="B412" s="65">
        <v>9</v>
      </c>
      <c r="C412" s="66" t="s">
        <v>15953</v>
      </c>
      <c r="D412" s="67" t="str">
        <f t="shared" si="6"/>
        <v>effect add_modifier={modifier= pm_wenkwort_zen days=-1}</v>
      </c>
      <c r="E412" s="66" t="s">
        <v>15954</v>
      </c>
      <c r="F412" s="66" t="s">
        <v>15955</v>
      </c>
    </row>
    <row r="413" ht="20" customHeight="1" spans="1:6">
      <c r="A413" s="68"/>
      <c r="B413" s="65">
        <v>10</v>
      </c>
      <c r="C413" s="66" t="s">
        <v>15956</v>
      </c>
      <c r="D413" s="67" t="str">
        <f t="shared" si="6"/>
        <v>effect add_modifier={modifier= pm_wenkwort_custodian days=-1}</v>
      </c>
      <c r="E413" s="66" t="s">
        <v>15957</v>
      </c>
      <c r="F413" s="66" t="s">
        <v>15958</v>
      </c>
    </row>
    <row r="414" ht="20" customHeight="1" spans="1:6">
      <c r="A414" s="68"/>
      <c r="B414" s="65">
        <v>11</v>
      </c>
      <c r="C414" s="66" t="s">
        <v>15959</v>
      </c>
      <c r="D414" s="67" t="str">
        <f t="shared" si="6"/>
        <v>effect add_modifier={modifier= paradisiacal_habitat_science days=-1}</v>
      </c>
      <c r="E414" s="66" t="s">
        <v>15960</v>
      </c>
      <c r="F414" s="66" t="s">
        <v>15961</v>
      </c>
    </row>
    <row r="415" ht="20" customHeight="1" spans="1:6">
      <c r="A415" s="68"/>
      <c r="B415" s="65">
        <v>12</v>
      </c>
      <c r="C415" s="66" t="s">
        <v>15959</v>
      </c>
      <c r="D415" s="67" t="str">
        <f t="shared" si="6"/>
        <v>effect add_modifier={modifier= paradisiacal_habitat_energy days=-1}</v>
      </c>
      <c r="E415" s="66" t="s">
        <v>15962</v>
      </c>
      <c r="F415" s="66" t="s">
        <v>15963</v>
      </c>
    </row>
    <row r="416" ht="20" customHeight="1" spans="1:6">
      <c r="A416" s="68"/>
      <c r="B416" s="65">
        <v>13</v>
      </c>
      <c r="C416" s="66" t="s">
        <v>15959</v>
      </c>
      <c r="D416" s="67" t="str">
        <f t="shared" si="6"/>
        <v>effect add_modifier={modifier= paradisiacal_habitat_mining days=-1}</v>
      </c>
      <c r="E416" s="66" t="s">
        <v>15964</v>
      </c>
      <c r="F416" s="66" t="s">
        <v>15965</v>
      </c>
    </row>
    <row r="417" ht="20" customHeight="1" spans="1:6">
      <c r="A417" s="68"/>
      <c r="B417" s="65">
        <v>14</v>
      </c>
      <c r="C417" s="66" t="s">
        <v>15966</v>
      </c>
      <c r="D417" s="67" t="str">
        <f t="shared" si="6"/>
        <v>effect add_modifier={modifier= obsidian_lakes days=-1}</v>
      </c>
      <c r="E417" s="66" t="s">
        <v>15967</v>
      </c>
      <c r="F417" s="66" t="s">
        <v>15968</v>
      </c>
    </row>
    <row r="418" ht="20" customHeight="1" spans="1:6">
      <c r="A418" s="68"/>
      <c r="B418" s="65">
        <v>15</v>
      </c>
      <c r="C418" s="66" t="s">
        <v>15969</v>
      </c>
      <c r="D418" s="67" t="str">
        <f t="shared" si="6"/>
        <v>effect add_modifier={modifier= crimson_crawlers days=-1}</v>
      </c>
      <c r="E418" s="66" t="s">
        <v>15970</v>
      </c>
      <c r="F418" s="66" t="s">
        <v>15971</v>
      </c>
    </row>
    <row r="419" ht="20" customHeight="1" spans="1:6">
      <c r="A419" s="68"/>
      <c r="B419" s="65">
        <v>16</v>
      </c>
      <c r="C419" s="66" t="s">
        <v>15972</v>
      </c>
      <c r="D419" s="67" t="str">
        <f t="shared" si="6"/>
        <v>effect add_modifier={modifier= crimson_crawlers_sashimi_style days=-1}</v>
      </c>
      <c r="E419" s="66" t="s">
        <v>15973</v>
      </c>
      <c r="F419" s="66" t="s">
        <v>15974</v>
      </c>
    </row>
    <row r="420" ht="20" customHeight="1" spans="1:6">
      <c r="A420" s="68"/>
      <c r="B420" s="65">
        <v>17</v>
      </c>
      <c r="C420" s="66" t="s">
        <v>15975</v>
      </c>
      <c r="D420" s="67" t="str">
        <f t="shared" si="6"/>
        <v>effect add_modifier={modifier= crimson_crawlers_bbq_them days=-1}</v>
      </c>
      <c r="E420" s="66" t="s">
        <v>15976</v>
      </c>
      <c r="F420" s="66" t="s">
        <v>15977</v>
      </c>
    </row>
    <row r="421" ht="40" customHeight="1" spans="1:6">
      <c r="A421" s="68"/>
      <c r="B421" s="65">
        <v>18</v>
      </c>
      <c r="C421" s="66" t="s">
        <v>15978</v>
      </c>
      <c r="D421" s="67" t="str">
        <f t="shared" si="6"/>
        <v>effect add_modifier={modifier= metal_planet days=-1}</v>
      </c>
      <c r="E421" s="66" t="s">
        <v>15979</v>
      </c>
      <c r="F421" s="66" t="s">
        <v>15980</v>
      </c>
    </row>
    <row r="422" ht="40" customHeight="1" spans="1:6">
      <c r="A422" s="68"/>
      <c r="B422" s="65">
        <v>19</v>
      </c>
      <c r="C422" s="66" t="s">
        <v>15981</v>
      </c>
      <c r="D422" s="67" t="str">
        <f t="shared" si="6"/>
        <v>effect add_modifier={modifier= previously_terraformed_planet days=-1}</v>
      </c>
      <c r="E422" s="66" t="s">
        <v>15982</v>
      </c>
      <c r="F422" s="66" t="s">
        <v>15983</v>
      </c>
    </row>
    <row r="423" ht="20" customHeight="1" spans="1:6">
      <c r="A423" s="68"/>
      <c r="B423" s="65">
        <v>20</v>
      </c>
      <c r="C423" s="66" t="s">
        <v>15984</v>
      </c>
      <c r="D423" s="67" t="str">
        <f t="shared" si="6"/>
        <v>effect add_modifier={modifier= collided_planet days=-1}</v>
      </c>
      <c r="E423" s="66" t="s">
        <v>15985</v>
      </c>
      <c r="F423" s="66" t="s">
        <v>15986</v>
      </c>
    </row>
    <row r="424" ht="20" customHeight="1" spans="1:6">
      <c r="A424" s="68"/>
      <c r="B424" s="65">
        <v>21</v>
      </c>
      <c r="C424" s="66" t="s">
        <v>15987</v>
      </c>
      <c r="D424" s="67" t="str">
        <f t="shared" si="6"/>
        <v>effect add_modifier={modifier= collided_planet_collapsing days=-1}</v>
      </c>
      <c r="E424" s="66" t="s">
        <v>15988</v>
      </c>
      <c r="F424" s="66" t="s">
        <v>15989</v>
      </c>
    </row>
    <row r="425" ht="20" customHeight="1" spans="1:6">
      <c r="A425" s="68"/>
      <c r="B425" s="65">
        <v>22</v>
      </c>
      <c r="C425" s="66" t="s">
        <v>15990</v>
      </c>
      <c r="D425" s="67" t="str">
        <f t="shared" si="6"/>
        <v>effect add_modifier={modifier= wooden_planet days=-1}</v>
      </c>
      <c r="E425" s="66" t="s">
        <v>15991</v>
      </c>
      <c r="F425" s="66" t="s">
        <v>15992</v>
      </c>
    </row>
    <row r="426" ht="20" customHeight="1" spans="1:6">
      <c r="A426" s="69" t="s">
        <v>15993</v>
      </c>
      <c r="B426" s="70">
        <v>1</v>
      </c>
      <c r="C426" s="71" t="s">
        <v>4347</v>
      </c>
      <c r="D426" s="72" t="str">
        <f t="shared" si="6"/>
        <v>effect add_modifier={modifier= resort_colony days=-1}</v>
      </c>
      <c r="E426" s="71" t="s">
        <v>15994</v>
      </c>
      <c r="F426" s="71" t="s">
        <v>15995</v>
      </c>
    </row>
    <row r="427" ht="20" customHeight="1" spans="1:6">
      <c r="A427" s="73"/>
      <c r="B427" s="70">
        <v>2</v>
      </c>
      <c r="C427" s="71" t="s">
        <v>15996</v>
      </c>
      <c r="D427" s="72" t="str">
        <f t="shared" si="6"/>
        <v>effect add_modifier={modifier= gestation_colony days=-1}</v>
      </c>
      <c r="E427" s="71" t="s">
        <v>15997</v>
      </c>
      <c r="F427" s="71" t="s">
        <v>15998</v>
      </c>
    </row>
    <row r="428" ht="20" customHeight="1" spans="1:6">
      <c r="A428" s="73"/>
      <c r="B428" s="70">
        <v>3</v>
      </c>
      <c r="C428" s="71" t="s">
        <v>5565</v>
      </c>
      <c r="D428" s="72" t="str">
        <f t="shared" si="6"/>
        <v>effect add_modifier={modifier= penal_colony days=-1}</v>
      </c>
      <c r="E428" s="71" t="s">
        <v>15999</v>
      </c>
      <c r="F428" s="71" t="s">
        <v>16000</v>
      </c>
    </row>
    <row r="429" ht="20" customHeight="1" spans="1:6">
      <c r="A429" s="73"/>
      <c r="B429" s="70">
        <v>4</v>
      </c>
      <c r="C429" s="71" t="s">
        <v>4352</v>
      </c>
      <c r="D429" s="72" t="str">
        <f t="shared" si="6"/>
        <v>effect add_modifier={modifier= slave_colony days=-1}</v>
      </c>
      <c r="E429" s="71" t="s">
        <v>16001</v>
      </c>
      <c r="F429" s="71" t="s">
        <v>16002</v>
      </c>
    </row>
    <row r="430" ht="20" customHeight="1" spans="1:6">
      <c r="A430" s="73"/>
      <c r="B430" s="70">
        <v>5</v>
      </c>
      <c r="C430" s="71" t="s">
        <v>5565</v>
      </c>
      <c r="D430" s="72" t="str">
        <f t="shared" si="6"/>
        <v>effect add_modifier={modifier= penal_colony_other_planets days=-1}</v>
      </c>
      <c r="E430" s="71" t="s">
        <v>16003</v>
      </c>
      <c r="F430" s="71" t="s">
        <v>16004</v>
      </c>
    </row>
    <row r="431" ht="20" customHeight="1" spans="1:6">
      <c r="A431" s="73"/>
      <c r="B431" s="70">
        <v>6</v>
      </c>
      <c r="C431" s="71" t="s">
        <v>16005</v>
      </c>
      <c r="D431" s="72" t="str">
        <f t="shared" si="6"/>
        <v>effect add_modifier={modifier= species_crossbreeding days=-1}</v>
      </c>
      <c r="E431" s="71" t="s">
        <v>15220</v>
      </c>
      <c r="F431" s="71" t="s">
        <v>16006</v>
      </c>
    </row>
    <row r="432" ht="20" customHeight="1" spans="1:6">
      <c r="A432" s="99" t="s">
        <v>16007</v>
      </c>
      <c r="B432" s="78">
        <v>1</v>
      </c>
      <c r="C432" s="79" t="s">
        <v>16008</v>
      </c>
      <c r="D432" s="80" t="str">
        <f t="shared" si="6"/>
        <v>effect add_modifier={modifier= instability_join_revolt days=-1}</v>
      </c>
      <c r="E432" s="79" t="s">
        <v>16009</v>
      </c>
      <c r="F432" s="79" t="s">
        <v>16010</v>
      </c>
    </row>
    <row r="433" ht="20" customHeight="1" spans="1:6">
      <c r="A433" s="77"/>
      <c r="B433" s="78">
        <v>2</v>
      </c>
      <c r="C433" s="79" t="s">
        <v>16011</v>
      </c>
      <c r="D433" s="80" t="str">
        <f t="shared" si="6"/>
        <v>effect add_modifier={modifier= minor_terrorist_action days=-1}</v>
      </c>
      <c r="E433" s="79" t="s">
        <v>16012</v>
      </c>
      <c r="F433" s="79" t="s">
        <v>16013</v>
      </c>
    </row>
    <row r="434" ht="20" customHeight="1" spans="1:6">
      <c r="A434" s="77"/>
      <c r="B434" s="78">
        <v>3</v>
      </c>
      <c r="C434" s="79" t="s">
        <v>16014</v>
      </c>
      <c r="D434" s="80" t="str">
        <f t="shared" si="6"/>
        <v>effect add_modifier={modifier= major_terrorist_action days=-1}</v>
      </c>
      <c r="E434" s="79" t="s">
        <v>16015</v>
      </c>
      <c r="F434" s="79" t="s">
        <v>16016</v>
      </c>
    </row>
    <row r="435" ht="20" customHeight="1" spans="1:6">
      <c r="A435" s="77"/>
      <c r="B435" s="78">
        <v>4</v>
      </c>
      <c r="C435" s="79" t="s">
        <v>16017</v>
      </c>
      <c r="D435" s="80" t="str">
        <f t="shared" si="6"/>
        <v>effect add_modifier={modifier= riots_averted days=-1}</v>
      </c>
      <c r="E435" s="79" t="s">
        <v>16018</v>
      </c>
      <c r="F435" s="79" t="s">
        <v>16019</v>
      </c>
    </row>
    <row r="436" ht="20" customHeight="1" spans="1:6">
      <c r="A436" s="77"/>
      <c r="B436" s="78">
        <v>5</v>
      </c>
      <c r="C436" s="79" t="s">
        <v>16020</v>
      </c>
      <c r="D436" s="80" t="str">
        <f t="shared" si="6"/>
        <v>effect add_modifier={modifier= spiritualist_unrest days=-1}</v>
      </c>
      <c r="E436" s="79" t="s">
        <v>14693</v>
      </c>
      <c r="F436" s="79" t="s">
        <v>16021</v>
      </c>
    </row>
    <row r="437" ht="20" customHeight="1" spans="1:6">
      <c r="A437" s="77"/>
      <c r="B437" s="78">
        <v>6</v>
      </c>
      <c r="C437" s="79" t="s">
        <v>16022</v>
      </c>
      <c r="D437" s="80" t="str">
        <f t="shared" si="6"/>
        <v>effect add_modifier={modifier= authoritarian_unrest days=-1}</v>
      </c>
      <c r="E437" s="79" t="s">
        <v>14460</v>
      </c>
      <c r="F437" s="79" t="s">
        <v>16023</v>
      </c>
    </row>
    <row r="438" ht="20" customHeight="1" spans="1:6">
      <c r="A438" s="77"/>
      <c r="B438" s="78">
        <v>7</v>
      </c>
      <c r="C438" s="79" t="s">
        <v>16024</v>
      </c>
      <c r="D438" s="80" t="str">
        <f t="shared" si="6"/>
        <v>effect add_modifier={modifier= xenophobe_unrest days=-1}</v>
      </c>
      <c r="E438" s="79" t="s">
        <v>14681</v>
      </c>
      <c r="F438" s="79" t="s">
        <v>16025</v>
      </c>
    </row>
    <row r="439" ht="20" customHeight="1" spans="1:6">
      <c r="A439" s="77"/>
      <c r="B439" s="78">
        <v>8</v>
      </c>
      <c r="C439" s="79" t="s">
        <v>16026</v>
      </c>
      <c r="D439" s="80" t="str">
        <f t="shared" si="6"/>
        <v>effect add_modifier={modifier= materialist_unrest days=-1}</v>
      </c>
      <c r="E439" s="79" t="s">
        <v>14699</v>
      </c>
      <c r="F439" s="79" t="s">
        <v>16027</v>
      </c>
    </row>
    <row r="440" ht="20" customHeight="1" spans="1:6">
      <c r="A440" s="77"/>
      <c r="B440" s="78">
        <v>9</v>
      </c>
      <c r="C440" s="79" t="s">
        <v>16028</v>
      </c>
      <c r="D440" s="80" t="str">
        <f t="shared" si="6"/>
        <v>effect add_modifier={modifier= xenophile_unrest days=-1}</v>
      </c>
      <c r="E440" s="79" t="s">
        <v>14687</v>
      </c>
      <c r="F440" s="79" t="s">
        <v>16029</v>
      </c>
    </row>
    <row r="441" ht="20" customHeight="1" spans="1:6">
      <c r="A441" s="77"/>
      <c r="B441" s="78">
        <v>10</v>
      </c>
      <c r="C441" s="79" t="s">
        <v>16030</v>
      </c>
      <c r="D441" s="80" t="str">
        <f t="shared" si="6"/>
        <v>effect add_modifier={modifier= egalitarian_unrest days=-1}</v>
      </c>
      <c r="E441" s="79" t="s">
        <v>14717</v>
      </c>
      <c r="F441" s="79" t="s">
        <v>16031</v>
      </c>
    </row>
    <row r="442" ht="20" customHeight="1" spans="1:6">
      <c r="A442" s="77"/>
      <c r="B442" s="78">
        <v>11</v>
      </c>
      <c r="C442" s="79" t="s">
        <v>16032</v>
      </c>
      <c r="D442" s="80" t="str">
        <f t="shared" si="6"/>
        <v>effect add_modifier={modifier= pacifist_unrest days=-1}</v>
      </c>
      <c r="E442" s="79" t="s">
        <v>14705</v>
      </c>
      <c r="F442" s="79" t="s">
        <v>16033</v>
      </c>
    </row>
    <row r="443" ht="20" customHeight="1" spans="1:6">
      <c r="A443" s="77"/>
      <c r="B443" s="78">
        <v>12</v>
      </c>
      <c r="C443" s="79" t="s">
        <v>16034</v>
      </c>
      <c r="D443" s="80" t="str">
        <f t="shared" si="6"/>
        <v>effect add_modifier={modifier= militarist_unrest days=-1}</v>
      </c>
      <c r="E443" s="79" t="s">
        <v>14711</v>
      </c>
      <c r="F443" s="79" t="s">
        <v>16035</v>
      </c>
    </row>
    <row r="444" ht="20" customHeight="1" spans="1:6">
      <c r="A444" s="77"/>
      <c r="B444" s="78">
        <v>13</v>
      </c>
      <c r="C444" s="79" t="s">
        <v>16036</v>
      </c>
      <c r="D444" s="80" t="str">
        <f t="shared" si="6"/>
        <v>effect add_modifier={modifier= adding_unrest_slaves days=-1}</v>
      </c>
      <c r="E444" s="79" t="s">
        <v>13455</v>
      </c>
      <c r="F444" s="79" t="s">
        <v>16037</v>
      </c>
    </row>
    <row r="445" ht="20" customHeight="1" spans="1:6">
      <c r="A445" s="77"/>
      <c r="B445" s="78">
        <v>14</v>
      </c>
      <c r="C445" s="79" t="s">
        <v>16038</v>
      </c>
      <c r="D445" s="80" t="str">
        <f t="shared" si="6"/>
        <v>effect add_modifier={modifier= revolt_suppressed days=-1}</v>
      </c>
      <c r="E445" s="79" t="s">
        <v>11558</v>
      </c>
      <c r="F445" s="79" t="s">
        <v>16039</v>
      </c>
    </row>
    <row r="446" ht="20" customHeight="1" spans="1:6">
      <c r="A446" s="77"/>
      <c r="B446" s="78">
        <v>15</v>
      </c>
      <c r="C446" s="79" t="s">
        <v>16040</v>
      </c>
      <c r="D446" s="80" t="str">
        <f t="shared" si="6"/>
        <v>effect add_modifier={modifier= revolt_suppressed_2 days=-1}</v>
      </c>
      <c r="E446" s="79" t="s">
        <v>11558</v>
      </c>
      <c r="F446" s="79" t="s">
        <v>16041</v>
      </c>
    </row>
    <row r="447" ht="20" customHeight="1" spans="1:6">
      <c r="A447" s="77"/>
      <c r="B447" s="78">
        <v>16</v>
      </c>
      <c r="C447" s="79" t="s">
        <v>16042</v>
      </c>
      <c r="D447" s="80" t="str">
        <f t="shared" si="6"/>
        <v>effect add_modifier={modifier= slave_hunger_strike days=-1}</v>
      </c>
      <c r="E447" s="79" t="s">
        <v>16043</v>
      </c>
      <c r="F447" s="79" t="s">
        <v>16044</v>
      </c>
    </row>
    <row r="448" ht="20" customHeight="1" spans="1:6">
      <c r="A448" s="77"/>
      <c r="B448" s="78">
        <v>17</v>
      </c>
      <c r="C448" s="79" t="s">
        <v>16045</v>
      </c>
      <c r="D448" s="80" t="str">
        <f t="shared" si="6"/>
        <v>effect add_modifier={modifier= slave_riots days=-1}</v>
      </c>
      <c r="E448" s="79" t="s">
        <v>16046</v>
      </c>
      <c r="F448" s="79" t="s">
        <v>16047</v>
      </c>
    </row>
    <row r="449" ht="20" customHeight="1" spans="1:6">
      <c r="A449" s="77"/>
      <c r="B449" s="78">
        <v>18</v>
      </c>
      <c r="C449" s="79" t="s">
        <v>16048</v>
      </c>
      <c r="D449" s="80" t="str">
        <f t="shared" si="6"/>
        <v>effect add_modifier={modifier= slaves_defected days=-1}</v>
      </c>
      <c r="E449" s="79" t="s">
        <v>11558</v>
      </c>
      <c r="F449" s="79" t="s">
        <v>16049</v>
      </c>
    </row>
    <row r="450" ht="20" customHeight="1" spans="1:6">
      <c r="A450" s="77"/>
      <c r="B450" s="78">
        <v>19</v>
      </c>
      <c r="C450" s="79" t="s">
        <v>16048</v>
      </c>
      <c r="D450" s="80" t="str">
        <f t="shared" si="6"/>
        <v>effect add_modifier={modifier= free_at_last days=-1}</v>
      </c>
      <c r="E450" s="79" t="s">
        <v>11558</v>
      </c>
      <c r="F450" s="79" t="s">
        <v>16050</v>
      </c>
    </row>
    <row r="451" ht="20" customHeight="1" spans="1:6">
      <c r="A451" s="77"/>
      <c r="B451" s="78">
        <v>20</v>
      </c>
      <c r="C451" s="79" t="s">
        <v>16048</v>
      </c>
      <c r="D451" s="80" t="str">
        <f t="shared" si="6"/>
        <v>effect add_modifier={modifier= insurgents_free days=-1}</v>
      </c>
      <c r="E451" s="79" t="s">
        <v>11558</v>
      </c>
      <c r="F451" s="79" t="s">
        <v>16051</v>
      </c>
    </row>
    <row r="452" ht="20" customHeight="1" spans="1:6">
      <c r="A452" s="77"/>
      <c r="B452" s="78">
        <v>21</v>
      </c>
      <c r="C452" s="79" t="s">
        <v>15808</v>
      </c>
      <c r="D452" s="80" t="str">
        <f t="shared" si="6"/>
        <v>effect add_modifier={modifier= pop_disappearances days=-1}</v>
      </c>
      <c r="E452" s="79" t="s">
        <v>14514</v>
      </c>
      <c r="F452" s="79" t="s">
        <v>16052</v>
      </c>
    </row>
    <row r="453" ht="20" customHeight="1" spans="1:6">
      <c r="A453" s="77"/>
      <c r="B453" s="78">
        <v>22</v>
      </c>
      <c r="C453" s="79" t="s">
        <v>16053</v>
      </c>
      <c r="D453" s="80" t="str">
        <f t="shared" si="6"/>
        <v>effect add_modifier={modifier= criminal_underworld days=-1}</v>
      </c>
      <c r="E453" s="79" t="s">
        <v>16054</v>
      </c>
      <c r="F453" s="79" t="s">
        <v>16055</v>
      </c>
    </row>
    <row r="454" ht="20" customHeight="1" spans="1:6">
      <c r="A454" s="77"/>
      <c r="B454" s="78">
        <v>23</v>
      </c>
      <c r="C454" s="79" t="s">
        <v>16056</v>
      </c>
      <c r="D454" s="80" t="str">
        <f t="shared" ref="D454:D517" si="7">_xlfn.CONCAT($C$3," ",F454," ","days=",$E$3,"}")</f>
        <v>effect add_modifier={modifier= drone_deviancy days=-1}</v>
      </c>
      <c r="E454" s="79" t="s">
        <v>16057</v>
      </c>
      <c r="F454" s="79" t="s">
        <v>16058</v>
      </c>
    </row>
    <row r="455" ht="20" customHeight="1" spans="1:6">
      <c r="A455" s="77"/>
      <c r="B455" s="78">
        <v>24</v>
      </c>
      <c r="C455" s="79" t="s">
        <v>16059</v>
      </c>
      <c r="D455" s="80" t="str">
        <f t="shared" si="7"/>
        <v>effect add_modifier={modifier= drone_corruption days=-1}</v>
      </c>
      <c r="E455" s="79" t="s">
        <v>16060</v>
      </c>
      <c r="F455" s="79" t="s">
        <v>16061</v>
      </c>
    </row>
    <row r="456" ht="20" customHeight="1" spans="1:6">
      <c r="A456" s="77"/>
      <c r="B456" s="78">
        <v>25</v>
      </c>
      <c r="C456" s="79" t="s">
        <v>16062</v>
      </c>
      <c r="D456" s="80" t="str">
        <f t="shared" si="7"/>
        <v>effect add_modifier={modifier= gang_wars days=-1}</v>
      </c>
      <c r="E456" s="79" t="s">
        <v>16063</v>
      </c>
      <c r="F456" s="79" t="s">
        <v>16064</v>
      </c>
    </row>
    <row r="457" ht="20" customHeight="1" spans="1:6">
      <c r="A457" s="77"/>
      <c r="B457" s="78">
        <v>26</v>
      </c>
      <c r="C457" s="79" t="s">
        <v>16065</v>
      </c>
      <c r="D457" s="80" t="str">
        <f t="shared" si="7"/>
        <v>effect add_modifier={modifier= center_of_drug_trade days=-1}</v>
      </c>
      <c r="E457" s="79" t="s">
        <v>16063</v>
      </c>
      <c r="F457" s="79" t="s">
        <v>16066</v>
      </c>
    </row>
    <row r="458" ht="20" customHeight="1" spans="1:6">
      <c r="A458" s="77"/>
      <c r="B458" s="78">
        <v>27</v>
      </c>
      <c r="C458" s="79" t="s">
        <v>16067</v>
      </c>
      <c r="D458" s="80" t="str">
        <f t="shared" si="7"/>
        <v>effect add_modifier={modifier= mob_rule days=-1}</v>
      </c>
      <c r="E458" s="79" t="s">
        <v>16063</v>
      </c>
      <c r="F458" s="79" t="s">
        <v>16068</v>
      </c>
    </row>
    <row r="459" ht="20" customHeight="1" spans="1:6">
      <c r="A459" s="77"/>
      <c r="B459" s="78">
        <v>28</v>
      </c>
      <c r="C459" s="79" t="s">
        <v>16069</v>
      </c>
      <c r="D459" s="80" t="str">
        <f t="shared" si="7"/>
        <v>effect add_modifier={modifier= bribed_officials days=-1}</v>
      </c>
      <c r="E459" s="79" t="s">
        <v>13455</v>
      </c>
      <c r="F459" s="79" t="s">
        <v>16070</v>
      </c>
    </row>
    <row r="460" ht="20" customHeight="1" spans="1:6">
      <c r="A460" s="77"/>
      <c r="B460" s="78">
        <v>29</v>
      </c>
      <c r="C460" s="79" t="s">
        <v>16071</v>
      </c>
      <c r="D460" s="80" t="str">
        <f t="shared" si="7"/>
        <v>effect add_modifier={modifier= substance_abuse days=-1}</v>
      </c>
      <c r="E460" s="79" t="s">
        <v>16072</v>
      </c>
      <c r="F460" s="79" t="s">
        <v>16073</v>
      </c>
    </row>
    <row r="461" ht="20" customHeight="1" spans="1:6">
      <c r="A461" s="77"/>
      <c r="B461" s="78">
        <v>30</v>
      </c>
      <c r="C461" s="79" t="s">
        <v>16074</v>
      </c>
      <c r="D461" s="80" t="str">
        <f t="shared" si="7"/>
        <v>effect add_modifier={modifier= smuggler_activity days=-1}</v>
      </c>
      <c r="E461" s="79" t="s">
        <v>16075</v>
      </c>
      <c r="F461" s="79" t="s">
        <v>16076</v>
      </c>
    </row>
    <row r="462" ht="20" customHeight="1" spans="1:6">
      <c r="A462" s="77"/>
      <c r="B462" s="78">
        <v>31</v>
      </c>
      <c r="C462" s="79" t="s">
        <v>16077</v>
      </c>
      <c r="D462" s="80" t="str">
        <f t="shared" si="7"/>
        <v>effect add_modifier={modifier= crime_wave days=-1}</v>
      </c>
      <c r="E462" s="79" t="s">
        <v>15898</v>
      </c>
      <c r="F462" s="79" t="s">
        <v>16078</v>
      </c>
    </row>
    <row r="463" ht="20" customHeight="1" spans="1:6">
      <c r="A463" s="77"/>
      <c r="B463" s="78">
        <v>32</v>
      </c>
      <c r="C463" s="79" t="s">
        <v>16079</v>
      </c>
      <c r="D463" s="80" t="str">
        <f t="shared" si="7"/>
        <v>effect add_modifier={modifier= travel_advisory days=-1}</v>
      </c>
      <c r="E463" s="79" t="s">
        <v>16075</v>
      </c>
      <c r="F463" s="79" t="s">
        <v>16080</v>
      </c>
    </row>
    <row r="464" ht="20" customHeight="1" spans="1:6">
      <c r="A464" s="77"/>
      <c r="B464" s="78">
        <v>33</v>
      </c>
      <c r="C464" s="79" t="s">
        <v>16081</v>
      </c>
      <c r="D464" s="80" t="str">
        <f t="shared" si="7"/>
        <v>effect add_modifier={modifier= cartel_war days=-1}</v>
      </c>
      <c r="E464" s="79" t="s">
        <v>13455</v>
      </c>
      <c r="F464" s="79" t="s">
        <v>16082</v>
      </c>
    </row>
    <row r="465" ht="20" customHeight="1" spans="1:6">
      <c r="A465" s="77"/>
      <c r="B465" s="78">
        <v>34</v>
      </c>
      <c r="C465" s="79" t="s">
        <v>16083</v>
      </c>
      <c r="D465" s="80" t="str">
        <f t="shared" si="7"/>
        <v>effect add_modifier={modifier= protection_racket days=-1}</v>
      </c>
      <c r="E465" s="79" t="s">
        <v>16072</v>
      </c>
      <c r="F465" s="79" t="s">
        <v>16084</v>
      </c>
    </row>
    <row r="466" ht="20" customHeight="1" spans="1:6">
      <c r="A466" s="77"/>
      <c r="B466" s="78">
        <v>35</v>
      </c>
      <c r="C466" s="79" t="s">
        <v>16085</v>
      </c>
      <c r="D466" s="80" t="str">
        <f t="shared" si="7"/>
        <v>effect add_modifier={modifier= corrupt_administration days=-1}</v>
      </c>
      <c r="E466" s="79" t="s">
        <v>13455</v>
      </c>
      <c r="F466" s="79" t="s">
        <v>16086</v>
      </c>
    </row>
    <row r="467" ht="20" customHeight="1" spans="1:6">
      <c r="A467" s="77"/>
      <c r="B467" s="78">
        <v>36</v>
      </c>
      <c r="C467" s="79" t="s">
        <v>16087</v>
      </c>
      <c r="D467" s="80" t="str">
        <f t="shared" si="7"/>
        <v>effect add_modifier={modifier= trade_pilfering days=-1}</v>
      </c>
      <c r="E467" s="79" t="s">
        <v>16075</v>
      </c>
      <c r="F467" s="79" t="s">
        <v>16088</v>
      </c>
    </row>
    <row r="468" ht="20" customHeight="1" spans="1:6">
      <c r="A468" s="77"/>
      <c r="B468" s="78">
        <v>37</v>
      </c>
      <c r="C468" s="79" t="s">
        <v>16089</v>
      </c>
      <c r="D468" s="80" t="str">
        <f t="shared" si="7"/>
        <v>effect add_modifier={modifier= crime_boss_arrested days=-1}</v>
      </c>
      <c r="E468" s="79" t="s">
        <v>16090</v>
      </c>
      <c r="F468" s="79" t="s">
        <v>16091</v>
      </c>
    </row>
    <row r="469" ht="20" customHeight="1" spans="1:6">
      <c r="A469" s="77"/>
      <c r="B469" s="78">
        <v>38</v>
      </c>
      <c r="C469" s="79" t="s">
        <v>16092</v>
      </c>
      <c r="D469" s="80" t="str">
        <f t="shared" si="7"/>
        <v>effect add_modifier={modifier= deviant_interference days=-1}</v>
      </c>
      <c r="E469" s="79" t="s">
        <v>16093</v>
      </c>
      <c r="F469" s="79" t="s">
        <v>16094</v>
      </c>
    </row>
    <row r="470" ht="20" customHeight="1" spans="1:6">
      <c r="A470" s="77"/>
      <c r="B470" s="78">
        <v>39</v>
      </c>
      <c r="C470" s="79" t="s">
        <v>16095</v>
      </c>
      <c r="D470" s="80" t="str">
        <f t="shared" si="7"/>
        <v>effect add_modifier={modifier= drone_signal_interference days=-1}</v>
      </c>
      <c r="E470" s="79" t="s">
        <v>16093</v>
      </c>
      <c r="F470" s="79" t="s">
        <v>16096</v>
      </c>
    </row>
    <row r="471" ht="20" customHeight="1" spans="1:6">
      <c r="A471" s="77"/>
      <c r="B471" s="78">
        <v>40</v>
      </c>
      <c r="C471" s="79" t="s">
        <v>16097</v>
      </c>
      <c r="D471" s="80" t="str">
        <f t="shared" si="7"/>
        <v>effect add_modifier={modifier= ringleader_killed days=-1}</v>
      </c>
      <c r="E471" s="79" t="s">
        <v>16090</v>
      </c>
      <c r="F471" s="79" t="s">
        <v>16098</v>
      </c>
    </row>
    <row r="472" ht="20" customHeight="1" spans="1:6">
      <c r="A472" s="77"/>
      <c r="B472" s="78">
        <v>41</v>
      </c>
      <c r="C472" s="79" t="s">
        <v>16099</v>
      </c>
      <c r="D472" s="80" t="str">
        <f t="shared" si="7"/>
        <v>effect add_modifier={modifier= corrupt_network_terminated days=-1}</v>
      </c>
      <c r="E472" s="79" t="s">
        <v>16090</v>
      </c>
      <c r="F472" s="79" t="s">
        <v>16100</v>
      </c>
    </row>
    <row r="473" ht="20" customHeight="1" spans="1:6">
      <c r="A473" s="77"/>
      <c r="B473" s="78">
        <v>42</v>
      </c>
      <c r="C473" s="79" t="s">
        <v>16101</v>
      </c>
      <c r="D473" s="80" t="str">
        <f t="shared" si="7"/>
        <v>effect add_modifier={modifier= anticrime_campaign days=-1}</v>
      </c>
      <c r="E473" s="79" t="s">
        <v>16102</v>
      </c>
      <c r="F473" s="79" t="s">
        <v>16103</v>
      </c>
    </row>
    <row r="474" ht="20" customHeight="1" spans="1:6">
      <c r="A474" s="77"/>
      <c r="B474" s="78">
        <v>43</v>
      </c>
      <c r="C474" s="79" t="s">
        <v>16104</v>
      </c>
      <c r="D474" s="80" t="str">
        <f t="shared" si="7"/>
        <v>effect add_modifier={modifier= crime_lord_deal days=-1}</v>
      </c>
      <c r="E474" s="79" t="s">
        <v>16105</v>
      </c>
      <c r="F474" s="79" t="s">
        <v>16106</v>
      </c>
    </row>
    <row r="475" ht="20" customHeight="1" spans="1:6">
      <c r="A475" s="77"/>
      <c r="B475" s="78">
        <v>44</v>
      </c>
      <c r="C475" s="79" t="s">
        <v>16107</v>
      </c>
      <c r="D475" s="80" t="str">
        <f t="shared" si="7"/>
        <v>effect add_modifier={modifier= crime_lord_deal_broken days=-1}</v>
      </c>
      <c r="E475" s="79" t="s">
        <v>16108</v>
      </c>
      <c r="F475" s="79" t="s">
        <v>16109</v>
      </c>
    </row>
    <row r="476" ht="20" customHeight="1" spans="1:6">
      <c r="A476" s="77"/>
      <c r="B476" s="78">
        <v>45</v>
      </c>
      <c r="C476" s="79" t="s">
        <v>16110</v>
      </c>
      <c r="D476" s="80" t="str">
        <f t="shared" si="7"/>
        <v>effect add_modifier={modifier= unemployment_benefits days=-1}</v>
      </c>
      <c r="E476" s="79" t="s">
        <v>16111</v>
      </c>
      <c r="F476" s="79" t="s">
        <v>16112</v>
      </c>
    </row>
    <row r="477" ht="20" customHeight="1" spans="1:6">
      <c r="A477" s="77"/>
      <c r="B477" s="78">
        <v>46</v>
      </c>
      <c r="C477" s="79" t="s">
        <v>16113</v>
      </c>
      <c r="D477" s="80" t="str">
        <f t="shared" si="7"/>
        <v>effect add_modifier={modifier= activity_program days=-1}</v>
      </c>
      <c r="E477" s="79" t="s">
        <v>16114</v>
      </c>
      <c r="F477" s="79" t="s">
        <v>16115</v>
      </c>
    </row>
    <row r="478" ht="20" customHeight="1" spans="1:6">
      <c r="A478" s="77"/>
      <c r="B478" s="78">
        <v>47</v>
      </c>
      <c r="C478" s="79" t="s">
        <v>16116</v>
      </c>
      <c r="D478" s="80" t="str">
        <f t="shared" si="7"/>
        <v>effect add_modifier={modifier= standby_mode days=-1}</v>
      </c>
      <c r="E478" s="79" t="s">
        <v>16117</v>
      </c>
      <c r="F478" s="79" t="s">
        <v>16118</v>
      </c>
    </row>
    <row r="479" ht="40" customHeight="1" spans="1:6">
      <c r="A479" s="77"/>
      <c r="B479" s="78">
        <v>48</v>
      </c>
      <c r="C479" s="79" t="s">
        <v>16119</v>
      </c>
      <c r="D479" s="80" t="str">
        <f t="shared" si="7"/>
        <v>effect add_modifier={modifier= martial_law days=-1}</v>
      </c>
      <c r="E479" s="79" t="s">
        <v>16120</v>
      </c>
      <c r="F479" s="79" t="s">
        <v>16121</v>
      </c>
    </row>
    <row r="480" ht="40" customHeight="1" spans="1:6">
      <c r="A480" s="77"/>
      <c r="B480" s="78">
        <v>49</v>
      </c>
      <c r="C480" s="79" t="s">
        <v>16122</v>
      </c>
      <c r="D480" s="80" t="str">
        <f t="shared" si="7"/>
        <v>effect add_modifier={modifier= hunter_killer_drones days=-1}</v>
      </c>
      <c r="E480" s="79" t="s">
        <v>16123</v>
      </c>
      <c r="F480" s="79" t="s">
        <v>16124</v>
      </c>
    </row>
    <row r="481" ht="40" customHeight="1" spans="1:6">
      <c r="A481" s="77"/>
      <c r="B481" s="78">
        <v>50</v>
      </c>
      <c r="C481" s="79" t="s">
        <v>16125</v>
      </c>
      <c r="D481" s="80" t="str">
        <f t="shared" si="7"/>
        <v>effect add_modifier={modifier= compliance_protocols days=-1}</v>
      </c>
      <c r="E481" s="79" t="s">
        <v>16123</v>
      </c>
      <c r="F481" s="79" t="s">
        <v>16126</v>
      </c>
    </row>
    <row r="482" ht="20" customHeight="1" spans="1:6">
      <c r="A482" s="77"/>
      <c r="B482" s="78">
        <v>51</v>
      </c>
      <c r="C482" s="79" t="s">
        <v>16127</v>
      </c>
      <c r="D482" s="80" t="str">
        <f t="shared" si="7"/>
        <v>effect add_modifier={modifier= planet_food_boost days=-1}</v>
      </c>
      <c r="E482" s="79" t="s">
        <v>10748</v>
      </c>
      <c r="F482" s="79" t="s">
        <v>16128</v>
      </c>
    </row>
    <row r="483" ht="20" customHeight="1" spans="1:6">
      <c r="A483" s="77"/>
      <c r="B483" s="78">
        <v>52</v>
      </c>
      <c r="C483" s="79" t="s">
        <v>16129</v>
      </c>
      <c r="D483" s="80" t="str">
        <f t="shared" si="7"/>
        <v>effect add_modifier={modifier= planet_luxuries_boost days=-1}</v>
      </c>
      <c r="E483" s="79" t="s">
        <v>16130</v>
      </c>
      <c r="F483" s="79" t="s">
        <v>16131</v>
      </c>
    </row>
    <row r="484" ht="20" customHeight="1" spans="1:6">
      <c r="A484" s="77"/>
      <c r="B484" s="78">
        <v>53</v>
      </c>
      <c r="C484" s="79" t="s">
        <v>16132</v>
      </c>
      <c r="D484" s="80" t="str">
        <f t="shared" si="7"/>
        <v>effect add_modifier={modifier= planet_population_control days=-1}</v>
      </c>
      <c r="E484" s="79" t="s">
        <v>16133</v>
      </c>
      <c r="F484" s="79" t="s">
        <v>16134</v>
      </c>
    </row>
    <row r="485" ht="20" customHeight="1" spans="1:6">
      <c r="A485" s="77"/>
      <c r="B485" s="78">
        <v>54</v>
      </c>
      <c r="C485" s="79" t="s">
        <v>16135</v>
      </c>
      <c r="D485" s="80" t="str">
        <f t="shared" si="7"/>
        <v>effect add_modifier={modifier= planet_population_control_gestalt days=-1}</v>
      </c>
      <c r="E485" s="79" t="s">
        <v>16136</v>
      </c>
      <c r="F485" s="79" t="s">
        <v>16137</v>
      </c>
    </row>
    <row r="486" ht="20" customHeight="1" spans="1:6">
      <c r="A486" s="77"/>
      <c r="B486" s="78">
        <v>55</v>
      </c>
      <c r="C486" s="79" t="s">
        <v>16138</v>
      </c>
      <c r="D486" s="80" t="str">
        <f t="shared" si="7"/>
        <v>effect add_modifier={modifier= planet_robot_assembly_control days=-1}</v>
      </c>
      <c r="E486" s="79" t="s">
        <v>16139</v>
      </c>
      <c r="F486" s="79" t="s">
        <v>16140</v>
      </c>
    </row>
    <row r="487" ht="20" customHeight="1" spans="1:6">
      <c r="A487" s="77"/>
      <c r="B487" s="78">
        <v>56</v>
      </c>
      <c r="C487" s="79" t="s">
        <v>16141</v>
      </c>
      <c r="D487" s="80" t="str">
        <f t="shared" si="7"/>
        <v>effect add_modifier={modifier= planet_growth_discouraged days=-1}</v>
      </c>
      <c r="E487" s="79" t="s">
        <v>16142</v>
      </c>
      <c r="F487" s="79" t="s">
        <v>16143</v>
      </c>
    </row>
    <row r="488" ht="20" customHeight="1" spans="1:6">
      <c r="A488" s="77"/>
      <c r="B488" s="78">
        <v>57</v>
      </c>
      <c r="C488" s="79" t="s">
        <v>16144</v>
      </c>
      <c r="D488" s="80" t="str">
        <f t="shared" si="7"/>
        <v>effect add_modifier={modifier= planet_population_expelled days=-1}</v>
      </c>
      <c r="E488" s="79" t="s">
        <v>13021</v>
      </c>
      <c r="F488" s="79" t="s">
        <v>16145</v>
      </c>
    </row>
    <row r="489" ht="20" customHeight="1" spans="1:6">
      <c r="A489" s="81" t="s">
        <v>388</v>
      </c>
      <c r="B489" s="82">
        <v>1</v>
      </c>
      <c r="C489" s="83" t="s">
        <v>16146</v>
      </c>
      <c r="D489" s="84" t="str">
        <f t="shared" si="7"/>
        <v>effect add_modifier={modifier= vultaum_homeworld days=-1}</v>
      </c>
      <c r="E489" s="83"/>
      <c r="F489" s="83" t="s">
        <v>16147</v>
      </c>
    </row>
    <row r="490" ht="20" customHeight="1" spans="1:6">
      <c r="A490" s="81"/>
      <c r="B490" s="82">
        <v>2</v>
      </c>
      <c r="C490" s="83" t="s">
        <v>16148</v>
      </c>
      <c r="D490" s="84" t="str">
        <f t="shared" si="7"/>
        <v>effect add_modifier={modifier= vultaum_minerals days=-1}</v>
      </c>
      <c r="E490" s="83"/>
      <c r="F490" s="83" t="s">
        <v>16149</v>
      </c>
    </row>
    <row r="491" ht="20" customHeight="1" spans="1:6">
      <c r="A491" s="81"/>
      <c r="B491" s="82">
        <v>3</v>
      </c>
      <c r="C491" s="83" t="s">
        <v>16150</v>
      </c>
      <c r="D491" s="84" t="str">
        <f t="shared" si="7"/>
        <v>effect add_modifier={modifier= vultaum_energy days=-1}</v>
      </c>
      <c r="E491" s="83"/>
      <c r="F491" s="83" t="s">
        <v>16151</v>
      </c>
    </row>
    <row r="492" ht="20" customHeight="1" spans="1:6">
      <c r="A492" s="81"/>
      <c r="B492" s="82">
        <v>4</v>
      </c>
      <c r="C492" s="83" t="s">
        <v>16152</v>
      </c>
      <c r="D492" s="84" t="str">
        <f t="shared" si="7"/>
        <v>effect add_modifier={modifier= yuht_homeworld days=-1}</v>
      </c>
      <c r="E492" s="83"/>
      <c r="F492" s="83" t="s">
        <v>16153</v>
      </c>
    </row>
    <row r="493" ht="20" customHeight="1" spans="1:6">
      <c r="A493" s="81"/>
      <c r="B493" s="82">
        <v>5</v>
      </c>
      <c r="C493" s="83" t="s">
        <v>16154</v>
      </c>
      <c r="D493" s="84" t="str">
        <f t="shared" si="7"/>
        <v>effect add_modifier={modifier= yuht_minerals days=-1}</v>
      </c>
      <c r="E493" s="83"/>
      <c r="F493" s="83" t="s">
        <v>16155</v>
      </c>
    </row>
    <row r="494" ht="20" customHeight="1" spans="1:6">
      <c r="A494" s="81"/>
      <c r="B494" s="82">
        <v>6</v>
      </c>
      <c r="C494" s="83" t="s">
        <v>16156</v>
      </c>
      <c r="D494" s="84" t="str">
        <f t="shared" si="7"/>
        <v>effect add_modifier={modifier= yuht_energy days=-1}</v>
      </c>
      <c r="E494" s="83"/>
      <c r="F494" s="83" t="s">
        <v>16157</v>
      </c>
    </row>
    <row r="495" ht="20" customHeight="1" spans="1:6">
      <c r="A495" s="81"/>
      <c r="B495" s="82">
        <v>7</v>
      </c>
      <c r="C495" s="83" t="s">
        <v>16158</v>
      </c>
      <c r="D495" s="84" t="str">
        <f t="shared" si="7"/>
        <v>effect add_modifier={modifier= first_league_homeworld days=-1}</v>
      </c>
      <c r="E495" s="83" t="s">
        <v>16159</v>
      </c>
      <c r="F495" s="83" t="s">
        <v>16160</v>
      </c>
    </row>
    <row r="496" ht="20" customHeight="1" spans="1:6">
      <c r="A496" s="81"/>
      <c r="B496" s="82">
        <v>8</v>
      </c>
      <c r="C496" s="83" t="s">
        <v>16161</v>
      </c>
      <c r="D496" s="84" t="str">
        <f t="shared" si="7"/>
        <v>effect add_modifier={modifier= first_league_minerals days=-1}</v>
      </c>
      <c r="E496" s="83"/>
      <c r="F496" s="83" t="s">
        <v>16162</v>
      </c>
    </row>
    <row r="497" ht="20" customHeight="1" spans="1:6">
      <c r="A497" s="81"/>
      <c r="B497" s="82">
        <v>9</v>
      </c>
      <c r="C497" s="83" t="s">
        <v>16163</v>
      </c>
      <c r="D497" s="84" t="str">
        <f t="shared" si="7"/>
        <v>effect add_modifier={modifier= first_league_energy days=-1}</v>
      </c>
      <c r="E497" s="83"/>
      <c r="F497" s="83" t="s">
        <v>16164</v>
      </c>
    </row>
    <row r="498" ht="20" customHeight="1" spans="1:6">
      <c r="A498" s="81"/>
      <c r="B498" s="82">
        <v>10</v>
      </c>
      <c r="C498" s="83" t="s">
        <v>16165</v>
      </c>
      <c r="D498" s="84" t="str">
        <f t="shared" si="7"/>
        <v>effect add_modifier={modifier= irassian_homeworld days=-1}</v>
      </c>
      <c r="E498" s="83"/>
      <c r="F498" s="83" t="s">
        <v>16166</v>
      </c>
    </row>
    <row r="499" ht="20" customHeight="1" spans="1:6">
      <c r="A499" s="81"/>
      <c r="B499" s="82">
        <v>11</v>
      </c>
      <c r="C499" s="83" t="s">
        <v>16167</v>
      </c>
      <c r="D499" s="84" t="str">
        <f t="shared" si="7"/>
        <v>effect add_modifier={modifier= irassian_minerals days=-1}</v>
      </c>
      <c r="E499" s="83"/>
      <c r="F499" s="83" t="s">
        <v>16168</v>
      </c>
    </row>
    <row r="500" ht="20" customHeight="1" spans="1:6">
      <c r="A500" s="81"/>
      <c r="B500" s="82">
        <v>12</v>
      </c>
      <c r="C500" s="83" t="s">
        <v>16169</v>
      </c>
      <c r="D500" s="84" t="str">
        <f t="shared" si="7"/>
        <v>effect add_modifier={modifier= irassian_energy days=-1}</v>
      </c>
      <c r="E500" s="83"/>
      <c r="F500" s="83" t="s">
        <v>16170</v>
      </c>
    </row>
    <row r="501" ht="20" customHeight="1" spans="1:6">
      <c r="A501" s="81"/>
      <c r="B501" s="82">
        <v>13</v>
      </c>
      <c r="C501" s="83" t="s">
        <v>16171</v>
      </c>
      <c r="D501" s="84" t="str">
        <f t="shared" si="7"/>
        <v>effect add_modifier={modifier= pm_yuht_cleansing days=-1}</v>
      </c>
      <c r="E501" s="83" t="s">
        <v>1448</v>
      </c>
      <c r="F501" s="83" t="s">
        <v>16172</v>
      </c>
    </row>
    <row r="502" ht="20" customHeight="1" spans="1:6">
      <c r="A502" s="81"/>
      <c r="B502" s="82">
        <v>14</v>
      </c>
      <c r="C502" s="83" t="s">
        <v>16173</v>
      </c>
      <c r="D502" s="84" t="str">
        <f t="shared" si="7"/>
        <v>effect add_modifier={modifier= has_patriotic_institute days=-1}</v>
      </c>
      <c r="E502" s="83" t="s">
        <v>16174</v>
      </c>
      <c r="F502" s="83" t="s">
        <v>16175</v>
      </c>
    </row>
    <row r="503" ht="20" customHeight="1" spans="1:6">
      <c r="A503" s="85" t="s">
        <v>16176</v>
      </c>
      <c r="B503" s="86">
        <v>1</v>
      </c>
      <c r="C503" s="87" t="s">
        <v>16177</v>
      </c>
      <c r="D503" s="88" t="str">
        <f t="shared" si="7"/>
        <v>effect add_modifier={modifier= electric_storm_aftermath_modifier_severity_1 days=-1}</v>
      </c>
      <c r="E503" s="87" t="s">
        <v>16178</v>
      </c>
      <c r="F503" s="87" t="s">
        <v>16179</v>
      </c>
    </row>
    <row r="504" ht="20" customHeight="1" spans="1:6">
      <c r="A504" s="89"/>
      <c r="B504" s="86">
        <v>2</v>
      </c>
      <c r="C504" s="87" t="s">
        <v>16180</v>
      </c>
      <c r="D504" s="88" t="str">
        <f t="shared" si="7"/>
        <v>effect add_modifier={modifier= electric_storm_aftermath_modifier_severity_2 days=-1}</v>
      </c>
      <c r="E504" s="87" t="s">
        <v>16181</v>
      </c>
      <c r="F504" s="87" t="s">
        <v>16182</v>
      </c>
    </row>
    <row r="505" ht="20" customHeight="1" spans="1:6">
      <c r="A505" s="89"/>
      <c r="B505" s="86">
        <v>3</v>
      </c>
      <c r="C505" s="87" t="s">
        <v>16183</v>
      </c>
      <c r="D505" s="88" t="str">
        <f t="shared" si="7"/>
        <v>effect add_modifier={modifier= electric_storm_aftermath_modifier_severity_3 days=-1}</v>
      </c>
      <c r="E505" s="87" t="s">
        <v>16184</v>
      </c>
      <c r="F505" s="87" t="s">
        <v>16185</v>
      </c>
    </row>
    <row r="506" ht="20" customHeight="1" spans="1:6">
      <c r="A506" s="89"/>
      <c r="B506" s="86">
        <v>4</v>
      </c>
      <c r="C506" s="87" t="s">
        <v>16186</v>
      </c>
      <c r="D506" s="88" t="str">
        <f t="shared" si="7"/>
        <v>effect add_modifier={modifier= particle_storm_aftermath_modifier_severity_1 days=-1}</v>
      </c>
      <c r="E506" s="87" t="s">
        <v>16187</v>
      </c>
      <c r="F506" s="87" t="s">
        <v>16188</v>
      </c>
    </row>
    <row r="507" ht="20" customHeight="1" spans="1:6">
      <c r="A507" s="89"/>
      <c r="B507" s="86">
        <v>5</v>
      </c>
      <c r="C507" s="87" t="s">
        <v>16189</v>
      </c>
      <c r="D507" s="88" t="str">
        <f t="shared" si="7"/>
        <v>effect add_modifier={modifier= particle_storm_aftermath_modifier_severity_2 days=-1}</v>
      </c>
      <c r="E507" s="87" t="s">
        <v>16190</v>
      </c>
      <c r="F507" s="87" t="s">
        <v>16191</v>
      </c>
    </row>
    <row r="508" ht="20" customHeight="1" spans="1:6">
      <c r="A508" s="89"/>
      <c r="B508" s="86">
        <v>6</v>
      </c>
      <c r="C508" s="87" t="s">
        <v>16189</v>
      </c>
      <c r="D508" s="88" t="str">
        <f t="shared" si="7"/>
        <v>effect add_modifier={modifier= particle_storm_aftermath_modifier_severity_3 days=-1}</v>
      </c>
      <c r="E508" s="87" t="s">
        <v>16192</v>
      </c>
      <c r="F508" s="87" t="s">
        <v>16193</v>
      </c>
    </row>
    <row r="509" ht="20" customHeight="1" spans="1:6">
      <c r="A509" s="89"/>
      <c r="B509" s="86">
        <v>7</v>
      </c>
      <c r="C509" s="87" t="s">
        <v>16194</v>
      </c>
      <c r="D509" s="88" t="str">
        <f t="shared" si="7"/>
        <v>effect add_modifier={modifier= gravity_storm_aftermath_modifier_severity_1 days=-1}</v>
      </c>
      <c r="E509" s="87" t="s">
        <v>16195</v>
      </c>
      <c r="F509" s="87" t="s">
        <v>16196</v>
      </c>
    </row>
    <row r="510" ht="20" customHeight="1" spans="1:6">
      <c r="A510" s="89"/>
      <c r="B510" s="86">
        <v>8</v>
      </c>
      <c r="C510" s="87" t="s">
        <v>16197</v>
      </c>
      <c r="D510" s="88" t="str">
        <f t="shared" si="7"/>
        <v>effect add_modifier={modifier= gravity_storm_aftermath_modifier_severity_2 days=-1}</v>
      </c>
      <c r="E510" s="87" t="s">
        <v>16198</v>
      </c>
      <c r="F510" s="87" t="s">
        <v>16199</v>
      </c>
    </row>
    <row r="511" ht="20" customHeight="1" spans="1:6">
      <c r="A511" s="89"/>
      <c r="B511" s="86">
        <v>9</v>
      </c>
      <c r="C511" s="87" t="s">
        <v>16200</v>
      </c>
      <c r="D511" s="88" t="str">
        <f t="shared" si="7"/>
        <v>effect add_modifier={modifier= gravity_storm_aftermath_modifier_severity_3 days=-1}</v>
      </c>
      <c r="E511" s="87" t="s">
        <v>16201</v>
      </c>
      <c r="F511" s="87" t="s">
        <v>16202</v>
      </c>
    </row>
    <row r="512" ht="20" customHeight="1" spans="1:6">
      <c r="A512" s="89"/>
      <c r="B512" s="86">
        <v>10</v>
      </c>
      <c r="C512" s="87" t="s">
        <v>16203</v>
      </c>
      <c r="D512" s="88" t="str">
        <f t="shared" si="7"/>
        <v>effect add_modifier={modifier= magnetic_storm_aftermath_modifier_severity_1 days=-1}</v>
      </c>
      <c r="E512" s="87" t="s">
        <v>16204</v>
      </c>
      <c r="F512" s="87" t="s">
        <v>16205</v>
      </c>
    </row>
    <row r="513" ht="20" customHeight="1" spans="1:6">
      <c r="A513" s="89"/>
      <c r="B513" s="86">
        <v>11</v>
      </c>
      <c r="C513" s="87" t="s">
        <v>16206</v>
      </c>
      <c r="D513" s="88" t="str">
        <f t="shared" si="7"/>
        <v>effect add_modifier={modifier= magnetic_storm_aftermath_modifier_severity_2 days=-1}</v>
      </c>
      <c r="E513" s="87" t="s">
        <v>16207</v>
      </c>
      <c r="F513" s="87" t="s">
        <v>16208</v>
      </c>
    </row>
    <row r="514" ht="20" customHeight="1" spans="1:6">
      <c r="A514" s="89"/>
      <c r="B514" s="86">
        <v>12</v>
      </c>
      <c r="C514" s="87" t="s">
        <v>16209</v>
      </c>
      <c r="D514" s="88" t="str">
        <f t="shared" si="7"/>
        <v>effect add_modifier={modifier= magnetic_storm_aftermath_modifier_severity_3 days=-1}</v>
      </c>
      <c r="E514" s="87" t="s">
        <v>16210</v>
      </c>
      <c r="F514" s="87" t="s">
        <v>16211</v>
      </c>
    </row>
    <row r="515" ht="20" customHeight="1" spans="1:6">
      <c r="A515" s="89"/>
      <c r="B515" s="86">
        <v>13</v>
      </c>
      <c r="C515" s="87" t="s">
        <v>16212</v>
      </c>
      <c r="D515" s="88" t="str">
        <f t="shared" si="7"/>
        <v>effect add_modifier={modifier= solar_storm_aftermath_modifier_severity_1 days=-1}</v>
      </c>
      <c r="E515" s="87" t="s">
        <v>16213</v>
      </c>
      <c r="F515" s="87" t="s">
        <v>16214</v>
      </c>
    </row>
    <row r="516" ht="20" customHeight="1" spans="1:6">
      <c r="A516" s="89"/>
      <c r="B516" s="86">
        <v>14</v>
      </c>
      <c r="C516" s="87" t="s">
        <v>16215</v>
      </c>
      <c r="D516" s="88" t="str">
        <f t="shared" si="7"/>
        <v>effect add_modifier={modifier= solar_storm_aftermath_modifier_severity_2 days=-1}</v>
      </c>
      <c r="E516" s="87" t="s">
        <v>16216</v>
      </c>
      <c r="F516" s="87" t="s">
        <v>16217</v>
      </c>
    </row>
    <row r="517" ht="20" customHeight="1" spans="1:6">
      <c r="A517" s="89"/>
      <c r="B517" s="86">
        <v>15</v>
      </c>
      <c r="C517" s="87" t="s">
        <v>16218</v>
      </c>
      <c r="D517" s="88" t="str">
        <f t="shared" si="7"/>
        <v>effect add_modifier={modifier= solar_storm_aftermath_modifier_severity_3 days=-1}</v>
      </c>
      <c r="E517" s="87" t="s">
        <v>16219</v>
      </c>
      <c r="F517" s="87" t="s">
        <v>16220</v>
      </c>
    </row>
    <row r="518" ht="20" customHeight="1" spans="1:6">
      <c r="A518" s="89"/>
      <c r="B518" s="86">
        <v>16</v>
      </c>
      <c r="C518" s="87" t="s">
        <v>16221</v>
      </c>
      <c r="D518" s="88" t="str">
        <f t="shared" ref="D518:D581" si="8">_xlfn.CONCAT($C$3," ",F518," ","days=",$E$3,"}")</f>
        <v>effect add_modifier={modifier= celestial_storm_aftermath_modifier_severity_1 days=-1}</v>
      </c>
      <c r="E518" s="87" t="s">
        <v>16222</v>
      </c>
      <c r="F518" s="87" t="s">
        <v>16223</v>
      </c>
    </row>
    <row r="519" ht="20" customHeight="1" spans="1:6">
      <c r="A519" s="89"/>
      <c r="B519" s="86">
        <v>17</v>
      </c>
      <c r="C519" s="87" t="s">
        <v>16224</v>
      </c>
      <c r="D519" s="88" t="str">
        <f t="shared" si="8"/>
        <v>effect add_modifier={modifier= celestial_storm_aftermath_modifier_severity_2 days=-1}</v>
      </c>
      <c r="E519" s="87" t="s">
        <v>16225</v>
      </c>
      <c r="F519" s="87" t="s">
        <v>16226</v>
      </c>
    </row>
    <row r="520" ht="20" customHeight="1" spans="1:6">
      <c r="A520" s="89"/>
      <c r="B520" s="86">
        <v>18</v>
      </c>
      <c r="C520" s="87" t="s">
        <v>16227</v>
      </c>
      <c r="D520" s="88" t="str">
        <f t="shared" si="8"/>
        <v>effect add_modifier={modifier= celestial_storm_aftermath_modifier_severity_3 days=-1}</v>
      </c>
      <c r="E520" s="87" t="s">
        <v>16228</v>
      </c>
      <c r="F520" s="87" t="s">
        <v>16229</v>
      </c>
    </row>
    <row r="521" ht="20" customHeight="1" spans="1:6">
      <c r="A521" s="89"/>
      <c r="B521" s="86">
        <v>19</v>
      </c>
      <c r="C521" s="87" t="s">
        <v>16230</v>
      </c>
      <c r="D521" s="88" t="str">
        <f t="shared" si="8"/>
        <v>effect add_modifier={modifier= shroud_storm_aftermath_modifier_severity_1 days=-1}</v>
      </c>
      <c r="E521" s="87" t="s">
        <v>16231</v>
      </c>
      <c r="F521" s="87" t="s">
        <v>16232</v>
      </c>
    </row>
    <row r="522" ht="20" customHeight="1" spans="1:6">
      <c r="A522" s="89"/>
      <c r="B522" s="86">
        <v>20</v>
      </c>
      <c r="C522" s="87" t="s">
        <v>16233</v>
      </c>
      <c r="D522" s="88" t="str">
        <f t="shared" si="8"/>
        <v>effect add_modifier={modifier= shroud_storm_aftermath_modifier_severity_2 days=-1}</v>
      </c>
      <c r="E522" s="87" t="s">
        <v>16234</v>
      </c>
      <c r="F522" s="87" t="s">
        <v>16235</v>
      </c>
    </row>
    <row r="523" ht="20" customHeight="1" spans="1:6">
      <c r="A523" s="89"/>
      <c r="B523" s="86">
        <v>21</v>
      </c>
      <c r="C523" s="87" t="s">
        <v>16236</v>
      </c>
      <c r="D523" s="88" t="str">
        <f t="shared" si="8"/>
        <v>effect add_modifier={modifier= shroud_storm_aftermath_modifier_severity_3 days=-1}</v>
      </c>
      <c r="E523" s="87" t="s">
        <v>16237</v>
      </c>
      <c r="F523" s="87" t="s">
        <v>16238</v>
      </c>
    </row>
    <row r="524" ht="20" customHeight="1" spans="1:6">
      <c r="A524" s="89"/>
      <c r="B524" s="86">
        <v>22</v>
      </c>
      <c r="C524" s="87" t="s">
        <v>16239</v>
      </c>
      <c r="D524" s="88" t="str">
        <f t="shared" si="8"/>
        <v>effect add_modifier={modifier= storm_hunkered_down_modifier days=-1}</v>
      </c>
      <c r="E524" s="87" t="s">
        <v>16240</v>
      </c>
      <c r="F524" s="87" t="s">
        <v>16241</v>
      </c>
    </row>
    <row r="525" ht="20" customHeight="1" spans="1:6">
      <c r="A525" s="100" t="s">
        <v>13379</v>
      </c>
      <c r="B525" s="91">
        <v>1</v>
      </c>
      <c r="C525" s="92" t="s">
        <v>16242</v>
      </c>
      <c r="D525" s="93" t="str">
        <f t="shared" si="8"/>
        <v>effect add_modifier={modifier= cosmogenesis_superlight_planet_1 days=-1}</v>
      </c>
      <c r="E525" s="92" t="s">
        <v>16243</v>
      </c>
      <c r="F525" s="92" t="s">
        <v>16244</v>
      </c>
    </row>
    <row r="526" ht="20" customHeight="1" spans="1:6">
      <c r="A526" s="90"/>
      <c r="B526" s="91">
        <v>2</v>
      </c>
      <c r="C526" s="92" t="s">
        <v>16245</v>
      </c>
      <c r="D526" s="93" t="str">
        <f t="shared" si="8"/>
        <v>effect add_modifier={modifier= cosmogenesis_superlight_planet_2 days=-1}</v>
      </c>
      <c r="E526" s="92" t="s">
        <v>16246</v>
      </c>
      <c r="F526" s="92" t="s">
        <v>16247</v>
      </c>
    </row>
    <row r="527" ht="20" customHeight="1" spans="1:6">
      <c r="A527" s="90"/>
      <c r="B527" s="91">
        <v>3</v>
      </c>
      <c r="C527" s="92" t="s">
        <v>16248</v>
      </c>
      <c r="D527" s="93" t="str">
        <f t="shared" si="8"/>
        <v>effect add_modifier={modifier= leaking_atmosphere days=-1}</v>
      </c>
      <c r="E527" s="92" t="s">
        <v>16249</v>
      </c>
      <c r="F527" s="92" t="s">
        <v>16250</v>
      </c>
    </row>
    <row r="528" ht="40" customHeight="1" spans="1:6">
      <c r="A528" s="90"/>
      <c r="B528" s="91">
        <v>4</v>
      </c>
      <c r="C528" s="92" t="s">
        <v>16251</v>
      </c>
      <c r="D528" s="93" t="str">
        <f t="shared" si="8"/>
        <v>effect add_modifier={modifier= cosmogenesis_sped_up days=-1}</v>
      </c>
      <c r="E528" s="92" t="s">
        <v>16252</v>
      </c>
      <c r="F528" s="92" t="s">
        <v>16253</v>
      </c>
    </row>
    <row r="529" ht="40" customHeight="1" spans="1:6">
      <c r="A529" s="90"/>
      <c r="B529" s="91">
        <v>5</v>
      </c>
      <c r="C529" s="92" t="s">
        <v>16254</v>
      </c>
      <c r="D529" s="93" t="str">
        <f t="shared" si="8"/>
        <v>effect add_modifier={modifier= cosmogenesis_slowed_down days=-1}</v>
      </c>
      <c r="E529" s="92" t="s">
        <v>16255</v>
      </c>
      <c r="F529" s="92" t="s">
        <v>16256</v>
      </c>
    </row>
    <row r="530" ht="20" customHeight="1" spans="1:6">
      <c r="A530" s="90"/>
      <c r="B530" s="91">
        <v>6</v>
      </c>
      <c r="C530" s="92" t="s">
        <v>16257</v>
      </c>
      <c r="D530" s="93" t="str">
        <f t="shared" si="8"/>
        <v>effect add_modifier={modifier= cosmogenesis_slightly_bigger days=-1}</v>
      </c>
      <c r="E530" s="92" t="s">
        <v>16258</v>
      </c>
      <c r="F530" s="92" t="s">
        <v>16259</v>
      </c>
    </row>
    <row r="531" ht="20" customHeight="1" spans="1:6">
      <c r="A531" s="90"/>
      <c r="B531" s="91">
        <v>7</v>
      </c>
      <c r="C531" s="92" t="s">
        <v>16260</v>
      </c>
      <c r="D531" s="93" t="str">
        <f t="shared" si="8"/>
        <v>effect add_modifier={modifier= cosmogenesis_slightly_smaller days=-1}</v>
      </c>
      <c r="E531" s="92" t="s">
        <v>16261</v>
      </c>
      <c r="F531" s="92" t="s">
        <v>16262</v>
      </c>
    </row>
    <row r="532" ht="20" customHeight="1" spans="1:6">
      <c r="A532" s="90"/>
      <c r="B532" s="91">
        <v>8</v>
      </c>
      <c r="C532" s="92" t="s">
        <v>16263</v>
      </c>
      <c r="D532" s="93" t="str">
        <f t="shared" si="8"/>
        <v>effect add_modifier={modifier= blipped_colony days=-1}</v>
      </c>
      <c r="E532" s="92" t="s">
        <v>16264</v>
      </c>
      <c r="F532" s="92" t="s">
        <v>16265</v>
      </c>
    </row>
    <row r="533" ht="20" customHeight="1" spans="1:6">
      <c r="A533" s="90"/>
      <c r="B533" s="91">
        <v>9</v>
      </c>
      <c r="C533" s="92" t="s">
        <v>16266</v>
      </c>
      <c r="D533" s="93" t="str">
        <f t="shared" si="8"/>
        <v>effect add_modifier={modifier= devastated_colony days=-1}</v>
      </c>
      <c r="E533" s="92" t="s">
        <v>16267</v>
      </c>
      <c r="F533" s="92" t="s">
        <v>16268</v>
      </c>
    </row>
    <row r="534" ht="20" customHeight="1" spans="1:6">
      <c r="A534" s="94" t="s">
        <v>16269</v>
      </c>
      <c r="B534" s="95">
        <v>1</v>
      </c>
      <c r="C534" s="96" t="s">
        <v>15388</v>
      </c>
      <c r="D534" s="97" t="str">
        <f t="shared" si="8"/>
        <v>effect add_modifier={modifier= planet_culture_shock days=-1}</v>
      </c>
      <c r="E534" s="96" t="s">
        <v>16270</v>
      </c>
      <c r="F534" s="96" t="s">
        <v>16271</v>
      </c>
    </row>
    <row r="535" ht="20" customHeight="1" spans="1:6">
      <c r="A535" s="98"/>
      <c r="B535" s="95">
        <v>2</v>
      </c>
      <c r="C535" s="96" t="s">
        <v>16272</v>
      </c>
      <c r="D535" s="97" t="str">
        <f t="shared" si="8"/>
        <v>effect add_modifier={modifier= show_some_restraint days=-1}</v>
      </c>
      <c r="E535" s="96" t="s">
        <v>1508</v>
      </c>
      <c r="F535" s="96" t="s">
        <v>16273</v>
      </c>
    </row>
    <row r="536" ht="20" customHeight="1" spans="1:6">
      <c r="A536" s="98"/>
      <c r="B536" s="95">
        <v>3</v>
      </c>
      <c r="C536" s="96" t="s">
        <v>16274</v>
      </c>
      <c r="D536" s="97" t="str">
        <f t="shared" si="8"/>
        <v>effect add_modifier={modifier= food_crisis days=-1}</v>
      </c>
      <c r="E536" s="96" t="s">
        <v>16275</v>
      </c>
      <c r="F536" s="96" t="s">
        <v>16276</v>
      </c>
    </row>
    <row r="537" ht="20" customHeight="1" spans="1:6">
      <c r="A537" s="98"/>
      <c r="B537" s="95">
        <v>4</v>
      </c>
      <c r="C537" s="96" t="s">
        <v>16277</v>
      </c>
      <c r="D537" s="97" t="str">
        <f t="shared" si="8"/>
        <v>effect add_modifier={modifier= rock_crisis days=-1}</v>
      </c>
      <c r="E537" s="96" t="s">
        <v>16278</v>
      </c>
      <c r="F537" s="96" t="s">
        <v>16279</v>
      </c>
    </row>
    <row r="538" ht="20" customHeight="1" spans="1:6">
      <c r="A538" s="98"/>
      <c r="B538" s="95">
        <v>5</v>
      </c>
      <c r="C538" s="96" t="s">
        <v>16280</v>
      </c>
      <c r="D538" s="97" t="str">
        <f t="shared" si="8"/>
        <v>effect add_modifier={modifier= food_abundance days=-1}</v>
      </c>
      <c r="E538" s="96" t="s">
        <v>16281</v>
      </c>
      <c r="F538" s="96" t="s">
        <v>16282</v>
      </c>
    </row>
    <row r="539" ht="20" customHeight="1" spans="1:6">
      <c r="A539" s="98"/>
      <c r="B539" s="95">
        <v>6</v>
      </c>
      <c r="C539" s="96" t="s">
        <v>16283</v>
      </c>
      <c r="D539" s="97" t="str">
        <f t="shared" si="8"/>
        <v>effect add_modifier={modifier= rock_abundance days=-1}</v>
      </c>
      <c r="E539" s="96" t="s">
        <v>12046</v>
      </c>
      <c r="F539" s="96" t="s">
        <v>16284</v>
      </c>
    </row>
    <row r="540" ht="20" customHeight="1" spans="1:6">
      <c r="A540" s="98"/>
      <c r="B540" s="95">
        <v>7</v>
      </c>
      <c r="C540" s="96" t="s">
        <v>16285</v>
      </c>
      <c r="D540" s="97" t="str">
        <f t="shared" si="8"/>
        <v>effect add_modifier={modifier= irreconcilable_differences days=-1}</v>
      </c>
      <c r="E540" s="96" t="s">
        <v>1734</v>
      </c>
      <c r="F540" s="96" t="s">
        <v>16286</v>
      </c>
    </row>
    <row r="541" ht="20" customHeight="1" spans="1:6">
      <c r="A541" s="98"/>
      <c r="B541" s="95">
        <v>8</v>
      </c>
      <c r="C541" s="96" t="s">
        <v>16287</v>
      </c>
      <c r="D541" s="97" t="str">
        <f t="shared" si="8"/>
        <v>effect add_modifier={modifier= support_the_revolution days=-1}</v>
      </c>
      <c r="E541" s="96" t="s">
        <v>12051</v>
      </c>
      <c r="F541" s="96" t="s">
        <v>16288</v>
      </c>
    </row>
    <row r="542" ht="20" customHeight="1" spans="1:6">
      <c r="A542" s="98"/>
      <c r="B542" s="95">
        <v>9</v>
      </c>
      <c r="C542" s="96" t="s">
        <v>16289</v>
      </c>
      <c r="D542" s="97" t="str">
        <f t="shared" si="8"/>
        <v>effect add_modifier={modifier= unspoken_grief days=-1}</v>
      </c>
      <c r="E542" s="96" t="s">
        <v>16290</v>
      </c>
      <c r="F542" s="96" t="s">
        <v>16291</v>
      </c>
    </row>
    <row r="543" ht="20" customHeight="1" spans="1:6">
      <c r="A543" s="98"/>
      <c r="B543" s="95">
        <v>10</v>
      </c>
      <c r="C543" s="96" t="s">
        <v>16292</v>
      </c>
      <c r="D543" s="97" t="str">
        <f t="shared" si="8"/>
        <v>effect add_modifier={modifier= art_is_dead days=-1}</v>
      </c>
      <c r="E543" s="96" t="s">
        <v>16293</v>
      </c>
      <c r="F543" s="96" t="s">
        <v>16294</v>
      </c>
    </row>
    <row r="544" ht="20" customHeight="1" spans="1:6">
      <c r="A544" s="98"/>
      <c r="B544" s="95">
        <v>11</v>
      </c>
      <c r="C544" s="96" t="s">
        <v>16295</v>
      </c>
      <c r="D544" s="97" t="str">
        <f t="shared" si="8"/>
        <v>effect add_modifier={modifier= artistic_boom days=-1}</v>
      </c>
      <c r="E544" s="96" t="s">
        <v>16296</v>
      </c>
      <c r="F544" s="96" t="s">
        <v>16297</v>
      </c>
    </row>
    <row r="545" ht="20" customHeight="1" spans="1:6">
      <c r="A545" s="98"/>
      <c r="B545" s="95">
        <v>12</v>
      </c>
      <c r="C545" s="96" t="s">
        <v>16298</v>
      </c>
      <c r="D545" s="97" t="str">
        <f t="shared" si="8"/>
        <v>effect add_modifier={modifier= divine_will days=-1}</v>
      </c>
      <c r="E545" s="96" t="s">
        <v>16299</v>
      </c>
      <c r="F545" s="96" t="s">
        <v>16300</v>
      </c>
    </row>
    <row r="546" ht="20" customHeight="1" spans="1:6">
      <c r="A546" s="98"/>
      <c r="B546" s="95">
        <v>13</v>
      </c>
      <c r="C546" s="96" t="s">
        <v>16301</v>
      </c>
      <c r="D546" s="97" t="str">
        <f t="shared" si="8"/>
        <v>effect add_modifier={modifier= fires_of_industry days=-1}</v>
      </c>
      <c r="E546" s="96" t="s">
        <v>9228</v>
      </c>
      <c r="F546" s="96" t="s">
        <v>16302</v>
      </c>
    </row>
    <row r="547" ht="20" customHeight="1" spans="1:6">
      <c r="A547" s="98"/>
      <c r="B547" s="95">
        <v>14</v>
      </c>
      <c r="C547" s="96" t="s">
        <v>16303</v>
      </c>
      <c r="D547" s="97" t="str">
        <f t="shared" si="8"/>
        <v>effect add_modifier={modifier= pre_ftl_research_outpost days=-1}</v>
      </c>
      <c r="E547" s="96"/>
      <c r="F547" s="96" t="s">
        <v>16304</v>
      </c>
    </row>
    <row r="548" ht="20" customHeight="1" spans="1:6">
      <c r="A548" s="98"/>
      <c r="B548" s="95">
        <v>15</v>
      </c>
      <c r="C548" s="96" t="s">
        <v>11063</v>
      </c>
      <c r="D548" s="97" t="str">
        <f t="shared" si="8"/>
        <v>effect add_modifier={modifier= inadvertent_jailer days=-1}</v>
      </c>
      <c r="E548" s="96" t="s">
        <v>11064</v>
      </c>
      <c r="F548" s="96" t="s">
        <v>11065</v>
      </c>
    </row>
    <row r="549" ht="20" customHeight="1" spans="1:6">
      <c r="A549" s="98"/>
      <c r="B549" s="95">
        <v>16</v>
      </c>
      <c r="C549" s="96" t="s">
        <v>16303</v>
      </c>
      <c r="D549" s="97" t="str">
        <f t="shared" si="8"/>
        <v>effect add_modifier={modifier= pre_ftl_research_outpost days=-1}</v>
      </c>
      <c r="E549" s="96"/>
      <c r="F549" s="96" t="s">
        <v>16304</v>
      </c>
    </row>
    <row r="550" ht="20" customHeight="1" spans="1:6">
      <c r="A550" s="98"/>
      <c r="B550" s="95">
        <v>17</v>
      </c>
      <c r="C550" s="96" t="s">
        <v>16305</v>
      </c>
      <c r="D550" s="97" t="str">
        <f t="shared" si="8"/>
        <v>effect add_modifier={modifier= pre_ftl_distrustful days=-1}</v>
      </c>
      <c r="E550" s="96" t="s">
        <v>16306</v>
      </c>
      <c r="F550" s="96" t="s">
        <v>16307</v>
      </c>
    </row>
    <row r="551" ht="20" customHeight="1" spans="1:6">
      <c r="A551" s="98"/>
      <c r="B551" s="95">
        <v>18</v>
      </c>
      <c r="C551" s="96" t="s">
        <v>16308</v>
      </c>
      <c r="D551" s="97" t="str">
        <f t="shared" si="8"/>
        <v>effect add_modifier={modifier= observation_unforeseen_problems days=-1}</v>
      </c>
      <c r="E551" s="96" t="s">
        <v>12240</v>
      </c>
      <c r="F551" s="96" t="s">
        <v>16309</v>
      </c>
    </row>
    <row r="552" ht="20" customHeight="1" spans="1:6">
      <c r="A552" s="98"/>
      <c r="B552" s="95">
        <v>19</v>
      </c>
      <c r="C552" s="96" t="s">
        <v>16310</v>
      </c>
      <c r="D552" s="97" t="str">
        <f t="shared" si="8"/>
        <v>effect add_modifier={modifier= observation_on_hold days=-1}</v>
      </c>
      <c r="E552" s="96" t="s">
        <v>16311</v>
      </c>
      <c r="F552" s="96" t="s">
        <v>16312</v>
      </c>
    </row>
    <row r="553" ht="20" customHeight="1" spans="1:6">
      <c r="A553" s="98"/>
      <c r="B553" s="95">
        <v>20</v>
      </c>
      <c r="C553" s="96" t="s">
        <v>16298</v>
      </c>
      <c r="D553" s="97" t="str">
        <f t="shared" si="8"/>
        <v>effect add_modifier={modifier= divine_will days=-1}</v>
      </c>
      <c r="E553" s="96" t="s">
        <v>16299</v>
      </c>
      <c r="F553" s="96" t="s">
        <v>16300</v>
      </c>
    </row>
    <row r="554" ht="20" customHeight="1" spans="1:6">
      <c r="A554" s="98"/>
      <c r="B554" s="95">
        <v>21</v>
      </c>
      <c r="C554" s="96" t="s">
        <v>16313</v>
      </c>
      <c r="D554" s="97" t="str">
        <f t="shared" si="8"/>
        <v>effect add_modifier={modifier= power_flip days=-1}</v>
      </c>
      <c r="E554" s="96" t="s">
        <v>16314</v>
      </c>
      <c r="F554" s="96" t="s">
        <v>16315</v>
      </c>
    </row>
    <row r="555" ht="20" customHeight="1" spans="1:6">
      <c r="A555" s="98"/>
      <c r="B555" s="95">
        <v>22</v>
      </c>
      <c r="C555" s="96" t="s">
        <v>16316</v>
      </c>
      <c r="D555" s="97" t="str">
        <f t="shared" si="8"/>
        <v>effect add_modifier={modifier= stand_your_ground days=-1}</v>
      </c>
      <c r="E555" s="96" t="s">
        <v>16317</v>
      </c>
      <c r="F555" s="96" t="s">
        <v>16318</v>
      </c>
    </row>
    <row r="556" ht="20" customHeight="1" spans="1:6">
      <c r="A556" s="98"/>
      <c r="B556" s="95">
        <v>23</v>
      </c>
      <c r="C556" s="96" t="s">
        <v>16319</v>
      </c>
      <c r="D556" s="97" t="str">
        <f t="shared" si="8"/>
        <v>effect add_modifier={modifier= freeport_smuggling days=-1}</v>
      </c>
      <c r="E556" s="96" t="s">
        <v>16320</v>
      </c>
      <c r="F556" s="96" t="s">
        <v>16321</v>
      </c>
    </row>
    <row r="557" ht="20" customHeight="1" spans="1:6">
      <c r="A557" s="98"/>
      <c r="B557" s="95">
        <v>24</v>
      </c>
      <c r="C557" s="96" t="s">
        <v>16322</v>
      </c>
      <c r="D557" s="97" t="str">
        <f t="shared" si="8"/>
        <v>effect add_modifier={modifier= fruitful_coop_planet_mod days=-1}</v>
      </c>
      <c r="E557" s="96" t="s">
        <v>12057</v>
      </c>
      <c r="F557" s="96" t="s">
        <v>16323</v>
      </c>
    </row>
    <row r="558" ht="20" customHeight="1" spans="1:6">
      <c r="A558" s="98"/>
      <c r="B558" s="95">
        <v>25</v>
      </c>
      <c r="C558" s="96" t="s">
        <v>16324</v>
      </c>
      <c r="D558" s="97" t="str">
        <f t="shared" si="8"/>
        <v>effect add_modifier={modifier= plague_01_spiritualist days=-1}</v>
      </c>
      <c r="E558" s="96" t="s">
        <v>16325</v>
      </c>
      <c r="F558" s="96" t="s">
        <v>16326</v>
      </c>
    </row>
    <row r="559" ht="20" customHeight="1" spans="1:6">
      <c r="A559" s="98"/>
      <c r="B559" s="95">
        <v>26</v>
      </c>
      <c r="C559" s="96" t="s">
        <v>16324</v>
      </c>
      <c r="D559" s="97" t="str">
        <f t="shared" si="8"/>
        <v>effect add_modifier={modifier= plague_01_militarist days=-1}</v>
      </c>
      <c r="E559" s="96" t="s">
        <v>16327</v>
      </c>
      <c r="F559" s="96" t="s">
        <v>16328</v>
      </c>
    </row>
    <row r="560" ht="20" customHeight="1" spans="1:6">
      <c r="A560" s="98"/>
      <c r="B560" s="95">
        <v>27</v>
      </c>
      <c r="C560" s="96" t="s">
        <v>16329</v>
      </c>
      <c r="D560" s="97" t="str">
        <f t="shared" si="8"/>
        <v>effect add_modifier={modifier= plague_05 days=-1}</v>
      </c>
      <c r="E560" s="96" t="s">
        <v>16330</v>
      </c>
      <c r="F560" s="96" t="s">
        <v>16331</v>
      </c>
    </row>
    <row r="561" ht="20" customHeight="1" spans="1:6">
      <c r="A561" s="98"/>
      <c r="B561" s="95">
        <v>28</v>
      </c>
      <c r="C561" s="96" t="s">
        <v>16332</v>
      </c>
      <c r="D561" s="97" t="str">
        <f t="shared" si="8"/>
        <v>effect add_modifier={modifier= singularity_situation_01 days=-1}</v>
      </c>
      <c r="E561" s="96" t="s">
        <v>16333</v>
      </c>
      <c r="F561" s="96" t="s">
        <v>16334</v>
      </c>
    </row>
    <row r="562" ht="20" customHeight="1" spans="1:6">
      <c r="A562" s="98"/>
      <c r="B562" s="95">
        <v>29</v>
      </c>
      <c r="C562" s="96" t="s">
        <v>16332</v>
      </c>
      <c r="D562" s="97" t="str">
        <f t="shared" si="8"/>
        <v>effect add_modifier={modifier= singularity_situation_02 days=-1}</v>
      </c>
      <c r="E562" s="96" t="s">
        <v>16335</v>
      </c>
      <c r="F562" s="96" t="s">
        <v>16336</v>
      </c>
    </row>
    <row r="563" ht="20" customHeight="1" spans="1:6">
      <c r="A563" s="98"/>
      <c r="B563" s="95">
        <v>30</v>
      </c>
      <c r="C563" s="96" t="s">
        <v>16337</v>
      </c>
      <c r="D563" s="97" t="str">
        <f t="shared" si="8"/>
        <v>effect add_modifier={modifier= singularity_situation_03 days=-1}</v>
      </c>
      <c r="E563" s="96" t="s">
        <v>16338</v>
      </c>
      <c r="F563" s="96" t="s">
        <v>16339</v>
      </c>
    </row>
    <row r="564" ht="20" customHeight="1" spans="1:6">
      <c r="A564" s="98"/>
      <c r="B564" s="95">
        <v>31</v>
      </c>
      <c r="C564" s="96" t="s">
        <v>16337</v>
      </c>
      <c r="D564" s="97" t="str">
        <f t="shared" si="8"/>
        <v>effect add_modifier={modifier= singularity_situation_04 days=-1}</v>
      </c>
      <c r="E564" s="96" t="s">
        <v>16340</v>
      </c>
      <c r="F564" s="96" t="s">
        <v>16341</v>
      </c>
    </row>
    <row r="565" ht="20" customHeight="1" spans="1:6">
      <c r="A565" s="98"/>
      <c r="B565" s="95">
        <v>32</v>
      </c>
      <c r="C565" s="96" t="s">
        <v>16342</v>
      </c>
      <c r="D565" s="97" t="str">
        <f t="shared" si="8"/>
        <v>effect add_modifier={modifier= singularity_situation_05 days=-1}</v>
      </c>
      <c r="E565" s="96" t="s">
        <v>16343</v>
      </c>
      <c r="F565" s="96" t="s">
        <v>16344</v>
      </c>
    </row>
    <row r="566" ht="20" customHeight="1" spans="1:6">
      <c r="A566" s="98"/>
      <c r="B566" s="95">
        <v>33</v>
      </c>
      <c r="C566" s="96" t="s">
        <v>16345</v>
      </c>
      <c r="D566" s="97" t="str">
        <f t="shared" si="8"/>
        <v>effect add_modifier={modifier= singularity_situation_06 days=-1}</v>
      </c>
      <c r="E566" s="96" t="s">
        <v>16346</v>
      </c>
      <c r="F566" s="96" t="s">
        <v>16347</v>
      </c>
    </row>
    <row r="567" ht="20" customHeight="1" spans="1:6">
      <c r="A567" s="98"/>
      <c r="B567" s="95">
        <v>34</v>
      </c>
      <c r="C567" s="96" t="s">
        <v>16348</v>
      </c>
      <c r="D567" s="97" t="str">
        <f t="shared" si="8"/>
        <v>effect add_modifier={modifier= singularity_situation_07 days=-1}</v>
      </c>
      <c r="E567" s="96" t="s">
        <v>16349</v>
      </c>
      <c r="F567" s="96" t="s">
        <v>16350</v>
      </c>
    </row>
    <row r="568" ht="20" customHeight="1" spans="1:6">
      <c r="A568" s="98"/>
      <c r="B568" s="95">
        <v>35</v>
      </c>
      <c r="C568" s="96" t="s">
        <v>16351</v>
      </c>
      <c r="D568" s="97" t="str">
        <f t="shared" si="8"/>
        <v>effect add_modifier={modifier= pre_ftl_diplomatic_03 days=-1}</v>
      </c>
      <c r="E568" s="96" t="s">
        <v>16352</v>
      </c>
      <c r="F568" s="96" t="s">
        <v>16353</v>
      </c>
    </row>
    <row r="569" ht="20" customHeight="1" spans="1:6">
      <c r="A569" s="98"/>
      <c r="B569" s="95">
        <v>36</v>
      </c>
      <c r="C569" s="96" t="s">
        <v>16354</v>
      </c>
      <c r="D569" s="97" t="str">
        <f t="shared" si="8"/>
        <v>effect add_modifier={modifier= pre_ftl_diplomatic_04 days=-1}</v>
      </c>
      <c r="E569" s="96" t="s">
        <v>16355</v>
      </c>
      <c r="F569" s="96" t="s">
        <v>16356</v>
      </c>
    </row>
    <row r="570" ht="20" customHeight="1" spans="1:6">
      <c r="A570" s="98"/>
      <c r="B570" s="95">
        <v>37</v>
      </c>
      <c r="C570" s="96" t="s">
        <v>16357</v>
      </c>
      <c r="D570" s="97" t="str">
        <f t="shared" si="8"/>
        <v>effect add_modifier={modifier= pre_ftl_diplomatic_05 days=-1}</v>
      </c>
      <c r="E570" s="96" t="s">
        <v>16358</v>
      </c>
      <c r="F570" s="96" t="s">
        <v>16359</v>
      </c>
    </row>
    <row r="571" ht="20" customHeight="1" spans="1:6">
      <c r="A571" s="98"/>
      <c r="B571" s="95">
        <v>38</v>
      </c>
      <c r="C571" s="96" t="s">
        <v>16360</v>
      </c>
      <c r="D571" s="97" t="str">
        <f t="shared" si="8"/>
        <v>effect add_modifier={modifier= pre_ftl_diplomacy_01 days=-1}</v>
      </c>
      <c r="E571" s="96" t="s">
        <v>16361</v>
      </c>
      <c r="F571" s="96" t="s">
        <v>16362</v>
      </c>
    </row>
    <row r="572" ht="20" customHeight="1" spans="1:6">
      <c r="A572" s="98"/>
      <c r="B572" s="95">
        <v>39</v>
      </c>
      <c r="C572" s="96" t="s">
        <v>16363</v>
      </c>
      <c r="D572" s="97" t="str">
        <f t="shared" si="8"/>
        <v>effect add_modifier={modifier= pre_ftl_diplomacy_02 days=-1}</v>
      </c>
      <c r="E572" s="96" t="s">
        <v>16364</v>
      </c>
      <c r="F572" s="96" t="s">
        <v>16365</v>
      </c>
    </row>
    <row r="573" ht="20" customHeight="1" spans="1:6">
      <c r="A573" s="98"/>
      <c r="B573" s="95">
        <v>40</v>
      </c>
      <c r="C573" s="96" t="s">
        <v>16366</v>
      </c>
      <c r="D573" s="97" t="str">
        <f t="shared" si="8"/>
        <v>effect add_modifier={modifier= observation_distraction_insights days=-1}</v>
      </c>
      <c r="E573" s="96" t="s">
        <v>11324</v>
      </c>
      <c r="F573" s="96" t="s">
        <v>16367</v>
      </c>
    </row>
    <row r="574" ht="20" customHeight="1" spans="1:6">
      <c r="A574" s="98"/>
      <c r="B574" s="95">
        <v>41</v>
      </c>
      <c r="C574" s="96" t="s">
        <v>16368</v>
      </c>
      <c r="D574" s="97" t="str">
        <f t="shared" si="8"/>
        <v>effect add_modifier={modifier= espionage_pre_ftl_indoctrination_authoritarian days=-1}</v>
      </c>
      <c r="E574" s="96" t="s">
        <v>16369</v>
      </c>
      <c r="F574" s="96" t="s">
        <v>16370</v>
      </c>
    </row>
    <row r="575" ht="20" customHeight="1" spans="1:6">
      <c r="A575" s="98"/>
      <c r="B575" s="95">
        <v>42</v>
      </c>
      <c r="C575" s="96" t="s">
        <v>16368</v>
      </c>
      <c r="D575" s="97" t="str">
        <f t="shared" si="8"/>
        <v>effect add_modifier={modifier= espionage_pre_ftl_indoctrination_egalitarian days=-1}</v>
      </c>
      <c r="E575" s="96" t="s">
        <v>16371</v>
      </c>
      <c r="F575" s="96" t="s">
        <v>16372</v>
      </c>
    </row>
    <row r="576" ht="20" customHeight="1" spans="1:6">
      <c r="A576" s="98"/>
      <c r="B576" s="95">
        <v>43</v>
      </c>
      <c r="C576" s="96" t="s">
        <v>16368</v>
      </c>
      <c r="D576" s="97" t="str">
        <f t="shared" si="8"/>
        <v>effect add_modifier={modifier= espionage_pre_ftl_indoctrination_materialist days=-1}</v>
      </c>
      <c r="E576" s="96" t="s">
        <v>16373</v>
      </c>
      <c r="F576" s="96" t="s">
        <v>16374</v>
      </c>
    </row>
    <row r="577" ht="20" customHeight="1" spans="1:6">
      <c r="A577" s="98"/>
      <c r="B577" s="95">
        <v>44</v>
      </c>
      <c r="C577" s="96" t="s">
        <v>16368</v>
      </c>
      <c r="D577" s="97" t="str">
        <f t="shared" si="8"/>
        <v>effect add_modifier={modifier= espionage_pre_ftl_indoctrination_militarist days=-1}</v>
      </c>
      <c r="E577" s="96" t="s">
        <v>16375</v>
      </c>
      <c r="F577" s="96" t="s">
        <v>16376</v>
      </c>
    </row>
    <row r="578" ht="20" customHeight="1" spans="1:6">
      <c r="A578" s="98"/>
      <c r="B578" s="95">
        <v>45</v>
      </c>
      <c r="C578" s="96" t="s">
        <v>16368</v>
      </c>
      <c r="D578" s="97" t="str">
        <f t="shared" si="8"/>
        <v>effect add_modifier={modifier= espionage_pre_ftl_indoctrination_pacifist days=-1}</v>
      </c>
      <c r="E578" s="96" t="s">
        <v>16377</v>
      </c>
      <c r="F578" s="96" t="s">
        <v>16378</v>
      </c>
    </row>
    <row r="579" ht="20" customHeight="1" spans="1:6">
      <c r="A579" s="98"/>
      <c r="B579" s="95">
        <v>46</v>
      </c>
      <c r="C579" s="96" t="s">
        <v>16368</v>
      </c>
      <c r="D579" s="97" t="str">
        <f t="shared" si="8"/>
        <v>effect add_modifier={modifier= espionage_pre_ftl_indoctrination_spiritualist days=-1}</v>
      </c>
      <c r="E579" s="96" t="s">
        <v>16379</v>
      </c>
      <c r="F579" s="96" t="s">
        <v>16380</v>
      </c>
    </row>
    <row r="580" ht="20" customHeight="1" spans="1:6">
      <c r="A580" s="98"/>
      <c r="B580" s="95">
        <v>47</v>
      </c>
      <c r="C580" s="96" t="s">
        <v>16368</v>
      </c>
      <c r="D580" s="97" t="str">
        <f t="shared" si="8"/>
        <v>effect add_modifier={modifier= espionage_pre_ftl_indoctrination_xenophile days=-1}</v>
      </c>
      <c r="E580" s="96" t="s">
        <v>16381</v>
      </c>
      <c r="F580" s="96" t="s">
        <v>16382</v>
      </c>
    </row>
    <row r="581" ht="20" customHeight="1" spans="1:6">
      <c r="A581" s="98"/>
      <c r="B581" s="95">
        <v>48</v>
      </c>
      <c r="C581" s="96" t="s">
        <v>16368</v>
      </c>
      <c r="D581" s="97" t="str">
        <f t="shared" si="8"/>
        <v>effect add_modifier={modifier= espionage_pre_ftl_indoctrination_xenophobe days=-1}</v>
      </c>
      <c r="E581" s="96" t="s">
        <v>16383</v>
      </c>
      <c r="F581" s="96" t="s">
        <v>16384</v>
      </c>
    </row>
    <row r="582" ht="20" customHeight="1" spans="1:6">
      <c r="A582" s="98"/>
      <c r="B582" s="95">
        <v>49</v>
      </c>
      <c r="C582" s="96" t="s">
        <v>15388</v>
      </c>
      <c r="D582" s="97" t="str">
        <f t="shared" ref="D582:D645" si="9">_xlfn.CONCAT($C$3," ",F582," ","days=",$E$3,"}")</f>
        <v>effect add_modifier={modifier= culture_shock_diplomacy days=-1}</v>
      </c>
      <c r="E582" s="96" t="s">
        <v>16385</v>
      </c>
      <c r="F582" s="96" t="s">
        <v>16386</v>
      </c>
    </row>
    <row r="583" ht="20" customHeight="1" spans="1:6">
      <c r="A583" s="68" t="s">
        <v>4287</v>
      </c>
      <c r="B583" s="65">
        <v>1</v>
      </c>
      <c r="C583" s="66" t="s">
        <v>16387</v>
      </c>
      <c r="D583" s="67" t="str">
        <f t="shared" si="9"/>
        <v>effect add_modifier={modifier= syamelles_curse_habitat days=-1}</v>
      </c>
      <c r="E583" s="66" t="s">
        <v>16388</v>
      </c>
      <c r="F583" s="66" t="s">
        <v>16389</v>
      </c>
    </row>
    <row r="584" ht="20" customHeight="1" spans="1:6">
      <c r="A584" s="68"/>
      <c r="B584" s="65">
        <v>2</v>
      </c>
      <c r="C584" s="66" t="s">
        <v>16390</v>
      </c>
      <c r="D584" s="67" t="str">
        <f t="shared" si="9"/>
        <v>effect add_modifier={modifier= master_builders_habitats days=-1}</v>
      </c>
      <c r="E584" s="66" t="s">
        <v>16391</v>
      </c>
      <c r="F584" s="66" t="s">
        <v>16392</v>
      </c>
    </row>
    <row r="585" ht="20" customHeight="1" spans="1:6">
      <c r="A585" s="68"/>
      <c r="B585" s="65">
        <v>3</v>
      </c>
      <c r="C585" s="66" t="s">
        <v>16393</v>
      </c>
      <c r="D585" s="67" t="str">
        <f t="shared" si="9"/>
        <v>effect add_modifier={modifier= no_lifetree days=-1}</v>
      </c>
      <c r="E585" s="66" t="s">
        <v>16394</v>
      </c>
      <c r="F585" s="66" t="s">
        <v>16395</v>
      </c>
    </row>
    <row r="586" ht="20" customHeight="1" spans="1:6">
      <c r="A586" s="68"/>
      <c r="B586" s="65">
        <v>4</v>
      </c>
      <c r="C586" s="66" t="s">
        <v>16396</v>
      </c>
      <c r="D586" s="67" t="str">
        <f t="shared" si="9"/>
        <v>effect add_modifier={modifier= lithoid_crater days=-1}</v>
      </c>
      <c r="E586" s="66" t="s">
        <v>16397</v>
      </c>
      <c r="F586" s="66" t="s">
        <v>16398</v>
      </c>
    </row>
    <row r="587" ht="20" customHeight="1" spans="1:6">
      <c r="A587" s="68"/>
      <c r="B587" s="65">
        <v>5</v>
      </c>
      <c r="C587" s="66" t="s">
        <v>7447</v>
      </c>
      <c r="D587" s="67" t="str">
        <f t="shared" si="9"/>
        <v>effect add_modifier={modifier= doomsday_1 days=-1}</v>
      </c>
      <c r="E587" s="66"/>
      <c r="F587" s="66" t="s">
        <v>16399</v>
      </c>
    </row>
    <row r="588" ht="40" customHeight="1" spans="1:6">
      <c r="A588" s="68"/>
      <c r="B588" s="65">
        <v>6</v>
      </c>
      <c r="C588" s="66" t="s">
        <v>7447</v>
      </c>
      <c r="D588" s="67" t="str">
        <f t="shared" si="9"/>
        <v>effect add_modifier={modifier= doomsday_2 days=-1}</v>
      </c>
      <c r="E588" s="66" t="s">
        <v>16400</v>
      </c>
      <c r="F588" s="66" t="s">
        <v>16401</v>
      </c>
    </row>
    <row r="589" ht="40" customHeight="1" spans="1:6">
      <c r="A589" s="68"/>
      <c r="B589" s="65">
        <v>7</v>
      </c>
      <c r="C589" s="66" t="s">
        <v>7447</v>
      </c>
      <c r="D589" s="67" t="str">
        <f t="shared" si="9"/>
        <v>effect add_modifier={modifier= doomsday_3 days=-1}</v>
      </c>
      <c r="E589" s="66" t="s">
        <v>16402</v>
      </c>
      <c r="F589" s="66" t="s">
        <v>16403</v>
      </c>
    </row>
    <row r="590" ht="40" customHeight="1" spans="1:6">
      <c r="A590" s="68"/>
      <c r="B590" s="65">
        <v>8</v>
      </c>
      <c r="C590" s="66" t="s">
        <v>7447</v>
      </c>
      <c r="D590" s="67" t="str">
        <f t="shared" si="9"/>
        <v>effect add_modifier={modifier= doomsday_4 days=-1}</v>
      </c>
      <c r="E590" s="66" t="s">
        <v>16404</v>
      </c>
      <c r="F590" s="66" t="s">
        <v>16405</v>
      </c>
    </row>
    <row r="591" ht="40" customHeight="1" spans="1:6">
      <c r="A591" s="68"/>
      <c r="B591" s="65">
        <v>9</v>
      </c>
      <c r="C591" s="66" t="s">
        <v>7447</v>
      </c>
      <c r="D591" s="67" t="str">
        <f t="shared" si="9"/>
        <v>effect add_modifier={modifier= doomsday_5 days=-1}</v>
      </c>
      <c r="E591" s="66" t="s">
        <v>16406</v>
      </c>
      <c r="F591" s="66" t="s">
        <v>16407</v>
      </c>
    </row>
    <row r="592" ht="20" customHeight="1" spans="1:6">
      <c r="A592" s="68"/>
      <c r="B592" s="65">
        <v>10</v>
      </c>
      <c r="C592" s="66" t="s">
        <v>16408</v>
      </c>
      <c r="D592" s="67" t="str">
        <f t="shared" si="9"/>
        <v>effect add_modifier={modifier= doomsday_first_colony days=-1}</v>
      </c>
      <c r="E592" s="66" t="s">
        <v>14335</v>
      </c>
      <c r="F592" s="66" t="s">
        <v>16409</v>
      </c>
    </row>
    <row r="593" ht="20" customHeight="1" spans="1:6">
      <c r="A593" s="68"/>
      <c r="B593" s="65">
        <v>11</v>
      </c>
      <c r="C593" s="66" t="s">
        <v>16408</v>
      </c>
      <c r="D593" s="67" t="str">
        <f t="shared" si="9"/>
        <v>effect add_modifier={modifier= doomsday_first_colony_gestalt days=-1}</v>
      </c>
      <c r="E593" s="66" t="s">
        <v>16410</v>
      </c>
      <c r="F593" s="66" t="s">
        <v>16411</v>
      </c>
    </row>
    <row r="594" ht="20" customHeight="1" spans="1:6">
      <c r="A594" s="68"/>
      <c r="B594" s="65">
        <v>12</v>
      </c>
      <c r="C594" s="66" t="s">
        <v>16412</v>
      </c>
      <c r="D594" s="67" t="str">
        <f t="shared" si="9"/>
        <v>effect add_modifier={modifier= prosp_uni_mod days=-1}</v>
      </c>
      <c r="E594" s="66" t="s">
        <v>16413</v>
      </c>
      <c r="F594" s="66" t="s">
        <v>16414</v>
      </c>
    </row>
    <row r="595" ht="20" customHeight="1" spans="1:6">
      <c r="A595" s="68"/>
      <c r="B595" s="65">
        <v>13</v>
      </c>
      <c r="C595" s="66" t="s">
        <v>16412</v>
      </c>
      <c r="D595" s="67" t="str">
        <f t="shared" si="9"/>
        <v>effect add_modifier={modifier= prosp_uni_mod_gestalt days=-1}</v>
      </c>
      <c r="E595" s="66" t="s">
        <v>16415</v>
      </c>
      <c r="F595" s="66" t="s">
        <v>16416</v>
      </c>
    </row>
    <row r="596" ht="20" customHeight="1" spans="1:6">
      <c r="A596" s="68"/>
      <c r="B596" s="65">
        <v>14</v>
      </c>
      <c r="C596" s="66" t="s">
        <v>16417</v>
      </c>
      <c r="D596" s="67" t="str">
        <f t="shared" si="9"/>
        <v>effect add_modifier={modifier= modifier_clone_pops_decline days=-1}</v>
      </c>
      <c r="E596" s="66" t="s">
        <v>16418</v>
      </c>
      <c r="F596" s="66" t="s">
        <v>16419</v>
      </c>
    </row>
    <row r="597" ht="20" customHeight="1" spans="1:6">
      <c r="A597" s="68"/>
      <c r="B597" s="65">
        <v>15</v>
      </c>
      <c r="C597" s="66" t="s">
        <v>16420</v>
      </c>
      <c r="D597" s="67" t="str">
        <f t="shared" si="9"/>
        <v>effect add_modifier={modifier= ice_mined_planet days=-1}</v>
      </c>
      <c r="E597" s="66" t="s">
        <v>16421</v>
      </c>
      <c r="F597" s="66" t="s">
        <v>16422</v>
      </c>
    </row>
    <row r="598" ht="20" customHeight="1" spans="1:6">
      <c r="A598" s="68"/>
      <c r="B598" s="65">
        <v>16</v>
      </c>
      <c r="C598" s="66" t="s">
        <v>499</v>
      </c>
      <c r="D598" s="67" t="str">
        <f t="shared" si="9"/>
        <v>effect add_modifier={modifier= ocean_paradise days=-1}</v>
      </c>
      <c r="E598" s="66" t="s">
        <v>16423</v>
      </c>
      <c r="F598" s="66" t="s">
        <v>16424</v>
      </c>
    </row>
    <row r="599" ht="20" customHeight="1" spans="1:6">
      <c r="A599" s="68"/>
      <c r="B599" s="65">
        <v>17</v>
      </c>
      <c r="C599" s="66" t="s">
        <v>499</v>
      </c>
      <c r="D599" s="67" t="str">
        <f t="shared" si="9"/>
        <v>effect add_modifier={modifier= ocean_paradise_hive days=-1}</v>
      </c>
      <c r="E599" s="66" t="s">
        <v>16425</v>
      </c>
      <c r="F599" s="66" t="s">
        <v>16426</v>
      </c>
    </row>
    <row r="600" ht="20" customHeight="1" spans="1:6">
      <c r="A600" s="68"/>
      <c r="B600" s="65">
        <v>18</v>
      </c>
      <c r="C600" s="66" t="s">
        <v>16427</v>
      </c>
      <c r="D600" s="67" t="str">
        <f t="shared" si="9"/>
        <v>effect add_modifier={modifier= missing_offspring_modifier days=-1}</v>
      </c>
      <c r="E600" s="66" t="s">
        <v>16428</v>
      </c>
      <c r="F600" s="66" t="s">
        <v>16429</v>
      </c>
    </row>
    <row r="601" ht="20" customHeight="1" spans="1:6">
      <c r="A601" s="68"/>
      <c r="B601" s="65">
        <v>19</v>
      </c>
      <c r="C601" s="66" t="s">
        <v>16430</v>
      </c>
      <c r="D601" s="67" t="str">
        <f t="shared" si="9"/>
        <v>effect add_modifier={modifier= paragon_origin_humble_monument days=-1}</v>
      </c>
      <c r="E601" s="66" t="s">
        <v>16431</v>
      </c>
      <c r="F601" s="66" t="s">
        <v>16432</v>
      </c>
    </row>
    <row r="602" ht="20" customHeight="1" spans="1:6">
      <c r="A602" s="68"/>
      <c r="B602" s="65">
        <v>20</v>
      </c>
      <c r="C602" s="66" t="s">
        <v>16433</v>
      </c>
      <c r="D602" s="67" t="str">
        <f t="shared" si="9"/>
        <v>effect add_modifier={modifier= paragon_origin_rich_monument days=-1}</v>
      </c>
      <c r="E602" s="66" t="s">
        <v>16434</v>
      </c>
      <c r="F602" s="66" t="s">
        <v>16435</v>
      </c>
    </row>
    <row r="603" ht="20" customHeight="1" spans="1:6">
      <c r="A603" s="68"/>
      <c r="B603" s="65">
        <v>21</v>
      </c>
      <c r="C603" s="66" t="s">
        <v>16436</v>
      </c>
      <c r="D603" s="67" t="str">
        <f t="shared" si="9"/>
        <v>effect add_modifier={modifier= paragon_origin_residential_monument days=-1}</v>
      </c>
      <c r="E603" s="66" t="s">
        <v>16437</v>
      </c>
      <c r="F603" s="66" t="s">
        <v>16438</v>
      </c>
    </row>
    <row r="604" ht="20" customHeight="1" spans="1:6">
      <c r="A604" s="68"/>
      <c r="B604" s="65">
        <v>22</v>
      </c>
      <c r="C604" s="66" t="s">
        <v>16439</v>
      </c>
      <c r="D604" s="67" t="str">
        <f t="shared" si="9"/>
        <v>effect add_modifier={modifier= paragon_origin_reformists days=-1}</v>
      </c>
      <c r="E604" s="66" t="s">
        <v>16440</v>
      </c>
      <c r="F604" s="66" t="s">
        <v>16441</v>
      </c>
    </row>
    <row r="605" ht="20" customHeight="1" spans="1:6">
      <c r="A605" s="68"/>
      <c r="B605" s="65">
        <v>23</v>
      </c>
      <c r="C605" s="66" t="s">
        <v>16442</v>
      </c>
      <c r="D605" s="67" t="str">
        <f t="shared" si="9"/>
        <v>effect add_modifier={modifier= sustaining_apparatus days=-1}</v>
      </c>
      <c r="E605" s="66"/>
      <c r="F605" s="66" t="s">
        <v>16443</v>
      </c>
    </row>
    <row r="606" ht="40" customHeight="1" spans="1:6">
      <c r="A606" s="68"/>
      <c r="B606" s="65">
        <v>24</v>
      </c>
      <c r="C606" s="66" t="s">
        <v>15388</v>
      </c>
      <c r="D606" s="67" t="str">
        <f t="shared" si="9"/>
        <v>effect add_modifier={modifier= culture_shock_broken_shackles days=-1}</v>
      </c>
      <c r="E606" s="66" t="s">
        <v>16444</v>
      </c>
      <c r="F606" s="66" t="s">
        <v>16445</v>
      </c>
    </row>
    <row r="607" ht="40" customHeight="1" spans="1:6">
      <c r="A607" s="68"/>
      <c r="B607" s="65">
        <v>25</v>
      </c>
      <c r="C607" s="66" t="s">
        <v>16048</v>
      </c>
      <c r="D607" s="67" t="str">
        <f t="shared" si="9"/>
        <v>effect add_modifier={modifier= free_at_last_broken_shackles days=-1}</v>
      </c>
      <c r="E607" s="66" t="s">
        <v>16446</v>
      </c>
      <c r="F607" s="66" t="s">
        <v>16447</v>
      </c>
    </row>
    <row r="608" ht="20" customHeight="1" spans="1:6">
      <c r="A608" s="68"/>
      <c r="B608" s="65">
        <v>26</v>
      </c>
      <c r="C608" s="66" t="s">
        <v>16448</v>
      </c>
      <c r="D608" s="67" t="str">
        <f t="shared" si="9"/>
        <v>effect add_modifier={modifier= fotd_forced_to_stay days=-1}</v>
      </c>
      <c r="E608" s="66" t="s">
        <v>15677</v>
      </c>
      <c r="F608" s="66" t="s">
        <v>16449</v>
      </c>
    </row>
    <row r="609" ht="20" customHeight="1" spans="1:6">
      <c r="A609" s="68"/>
      <c r="B609" s="65">
        <v>27</v>
      </c>
      <c r="C609" s="66" t="s">
        <v>16450</v>
      </c>
      <c r="D609" s="67" t="str">
        <f t="shared" si="9"/>
        <v>effect add_modifier={modifier= ruined_mass_driver days=-1}</v>
      </c>
      <c r="E609" s="66"/>
      <c r="F609" s="66" t="s">
        <v>16451</v>
      </c>
    </row>
    <row r="610" ht="40" customHeight="1" spans="1:6">
      <c r="A610" s="68"/>
      <c r="B610" s="65">
        <v>28</v>
      </c>
      <c r="C610" s="66" t="s">
        <v>16452</v>
      </c>
      <c r="D610" s="67" t="str">
        <f t="shared" si="9"/>
        <v>effect add_modifier={modifier= payback_curfew days=-1}</v>
      </c>
      <c r="E610" s="66" t="s">
        <v>16453</v>
      </c>
      <c r="F610" s="66" t="s">
        <v>16454</v>
      </c>
    </row>
    <row r="611" ht="20" customHeight="1" spans="1:6">
      <c r="A611" s="68"/>
      <c r="B611" s="65">
        <v>29</v>
      </c>
      <c r="C611" s="66" t="s">
        <v>16455</v>
      </c>
      <c r="D611" s="67" t="str">
        <f t="shared" si="9"/>
        <v>effect add_modifier={modifier= payback_freedom_of_speech days=-1}</v>
      </c>
      <c r="E611" s="66" t="s">
        <v>16456</v>
      </c>
      <c r="F611" s="66" t="s">
        <v>16457</v>
      </c>
    </row>
    <row r="612" ht="20" customHeight="1" spans="1:6">
      <c r="A612" s="68"/>
      <c r="B612" s="65">
        <v>30</v>
      </c>
      <c r="C612" s="66" t="s">
        <v>6646</v>
      </c>
      <c r="D612" s="67" t="str">
        <f t="shared" si="9"/>
        <v>effect add_modifier={modifier= payback_debris_field days=-1}</v>
      </c>
      <c r="E612" s="66" t="s">
        <v>16458</v>
      </c>
      <c r="F612" s="66" t="s">
        <v>16459</v>
      </c>
    </row>
    <row r="613" ht="20" customHeight="1" spans="1:6">
      <c r="A613" s="68"/>
      <c r="B613" s="65">
        <v>31</v>
      </c>
      <c r="C613" s="66" t="s">
        <v>13701</v>
      </c>
      <c r="D613" s="67" t="str">
        <f t="shared" si="9"/>
        <v>effect add_modifier={modifier= payback_unified_purpose days=-1}</v>
      </c>
      <c r="E613" s="66" t="s">
        <v>16460</v>
      </c>
      <c r="F613" s="66" t="s">
        <v>16461</v>
      </c>
    </row>
    <row r="614" ht="20" customHeight="1" spans="1:6">
      <c r="A614" s="68"/>
      <c r="B614" s="65">
        <v>32</v>
      </c>
      <c r="C614" s="66" t="s">
        <v>16462</v>
      </c>
      <c r="D614" s="67" t="str">
        <f t="shared" si="9"/>
        <v>effect add_modifier={modifier= seeded_planet_0_modifier days=-1}</v>
      </c>
      <c r="E614" s="66" t="s">
        <v>16463</v>
      </c>
      <c r="F614" s="66" t="s">
        <v>16464</v>
      </c>
    </row>
    <row r="615" ht="40" customHeight="1" spans="1:6">
      <c r="A615" s="68"/>
      <c r="B615" s="65">
        <v>33</v>
      </c>
      <c r="C615" s="66" t="s">
        <v>16465</v>
      </c>
      <c r="D615" s="67" t="str">
        <f t="shared" si="9"/>
        <v>effect add_modifier={modifier= seeded_planet_1_modifier days=-1}</v>
      </c>
      <c r="E615" s="66" t="s">
        <v>16466</v>
      </c>
      <c r="F615" s="66" t="s">
        <v>16467</v>
      </c>
    </row>
    <row r="616" ht="40" customHeight="1" spans="1:6">
      <c r="A616" s="68"/>
      <c r="B616" s="65">
        <v>34</v>
      </c>
      <c r="C616" s="66" t="s">
        <v>16468</v>
      </c>
      <c r="D616" s="67" t="str">
        <f t="shared" si="9"/>
        <v>effect add_modifier={modifier= seeded_planet_2_modifier days=-1}</v>
      </c>
      <c r="E616" s="66" t="s">
        <v>16469</v>
      </c>
      <c r="F616" s="66" t="s">
        <v>16470</v>
      </c>
    </row>
    <row r="617" ht="40" customHeight="1" spans="1:6">
      <c r="A617" s="68"/>
      <c r="B617" s="65">
        <v>35</v>
      </c>
      <c r="C617" s="66" t="s">
        <v>16471</v>
      </c>
      <c r="D617" s="67" t="str">
        <f t="shared" si="9"/>
        <v>effect add_modifier={modifier= seeded_planet_3_modifier days=-1}</v>
      </c>
      <c r="E617" s="66" t="s">
        <v>16472</v>
      </c>
      <c r="F617" s="66" t="s">
        <v>16473</v>
      </c>
    </row>
    <row r="618" ht="20" customHeight="1" spans="1:6">
      <c r="A618" s="68"/>
      <c r="B618" s="65">
        <v>36</v>
      </c>
      <c r="C618" s="66" t="s">
        <v>16474</v>
      </c>
      <c r="D618" s="67" t="str">
        <f t="shared" si="9"/>
        <v>effect add_modifier={modifier= untamed_wilds days=-1}</v>
      </c>
      <c r="E618" s="66" t="s">
        <v>16475</v>
      </c>
      <c r="F618" s="67" t="s">
        <v>16476</v>
      </c>
    </row>
    <row r="619" ht="20" customHeight="1" spans="1:6">
      <c r="A619" s="68"/>
      <c r="B619" s="65">
        <v>37</v>
      </c>
      <c r="C619" s="66" t="s">
        <v>16477</v>
      </c>
      <c r="D619" s="67" t="str">
        <f t="shared" si="9"/>
        <v>effect add_modifier={modifier= cybercreed_faithful_unrest days=-1}</v>
      </c>
      <c r="E619" s="66" t="s">
        <v>16478</v>
      </c>
      <c r="F619" s="66" t="s">
        <v>16479</v>
      </c>
    </row>
    <row r="620" ht="20" customHeight="1" spans="1:6">
      <c r="A620" s="68"/>
      <c r="B620" s="65">
        <v>38</v>
      </c>
      <c r="C620" s="66" t="s">
        <v>16480</v>
      </c>
      <c r="D620" s="67" t="str">
        <f t="shared" si="9"/>
        <v>effect add_modifier={modifier= cybercreed_unified_faith days=-1}</v>
      </c>
      <c r="E620" s="66" t="s">
        <v>16481</v>
      </c>
      <c r="F620" s="66" t="s">
        <v>16482</v>
      </c>
    </row>
    <row r="621" ht="20" customHeight="1" spans="1:6">
      <c r="A621" s="68"/>
      <c r="B621" s="65">
        <v>39</v>
      </c>
      <c r="C621" s="66" t="s">
        <v>16483</v>
      </c>
      <c r="D621" s="67" t="str">
        <f t="shared" si="9"/>
        <v>effect add_modifier={modifier= cybercreed_moderates_ignored days=-1}</v>
      </c>
      <c r="E621" s="66" t="s">
        <v>16484</v>
      </c>
      <c r="F621" s="66" t="s">
        <v>16485</v>
      </c>
    </row>
    <row r="622" ht="20" customHeight="1" spans="1:6">
      <c r="A622" s="68"/>
      <c r="B622" s="65">
        <v>40</v>
      </c>
      <c r="C622" s="66" t="s">
        <v>16486</v>
      </c>
      <c r="D622" s="67" t="str">
        <f t="shared" si="9"/>
        <v>effect add_modifier={modifier= cybercreed_creeds_absorbed days=-1}</v>
      </c>
      <c r="E622" s="66" t="s">
        <v>16487</v>
      </c>
      <c r="F622" s="66" t="s">
        <v>16488</v>
      </c>
    </row>
    <row r="623" ht="20" customHeight="1" spans="1:6">
      <c r="A623" s="68"/>
      <c r="B623" s="65">
        <v>41</v>
      </c>
      <c r="C623" s="66" t="s">
        <v>16489</v>
      </c>
      <c r="D623" s="67" t="str">
        <f t="shared" si="9"/>
        <v>effect add_modifier={modifier= cybercreed_forced_cyberization days=-1}</v>
      </c>
      <c r="E623" s="66" t="s">
        <v>16490</v>
      </c>
      <c r="F623" s="66" t="s">
        <v>16491</v>
      </c>
    </row>
    <row r="624" ht="20" customHeight="1" spans="1:6">
      <c r="A624" s="68"/>
      <c r="B624" s="65">
        <v>42</v>
      </c>
      <c r="C624" s="66" t="s">
        <v>16492</v>
      </c>
      <c r="D624" s="67" t="str">
        <f t="shared" si="9"/>
        <v>effect add_modifier={modifier= cybercreed_allowed_non_cyborgs days=-1}</v>
      </c>
      <c r="E624" s="66" t="s">
        <v>16493</v>
      </c>
      <c r="F624" s="66" t="s">
        <v>16494</v>
      </c>
    </row>
    <row r="625" ht="20" customHeight="1" spans="1:6">
      <c r="A625" s="73" t="s">
        <v>907</v>
      </c>
      <c r="B625" s="70">
        <v>1</v>
      </c>
      <c r="C625" s="71" t="s">
        <v>16495</v>
      </c>
      <c r="D625" s="72" t="str">
        <f t="shared" si="9"/>
        <v>effect add_modifier={modifier= flooded_habitat days=-1}</v>
      </c>
      <c r="E625" s="71" t="s">
        <v>16496</v>
      </c>
      <c r="F625" s="71" t="s">
        <v>16497</v>
      </c>
    </row>
    <row r="626" ht="20" customHeight="1" spans="1:6">
      <c r="A626" s="73"/>
      <c r="B626" s="70">
        <v>2</v>
      </c>
      <c r="C626" s="71" t="s">
        <v>16498</v>
      </c>
      <c r="D626" s="72" t="str">
        <f t="shared" si="9"/>
        <v>effect add_modifier={modifier= being_devoured_modifier days=-1}</v>
      </c>
      <c r="E626" s="71"/>
      <c r="F626" s="71" t="s">
        <v>16499</v>
      </c>
    </row>
    <row r="627" ht="20" customHeight="1" spans="1:6">
      <c r="A627" s="73"/>
      <c r="B627" s="70">
        <v>3</v>
      </c>
      <c r="C627" s="72" t="s">
        <v>16500</v>
      </c>
      <c r="D627" s="72" t="str">
        <f t="shared" si="9"/>
        <v>effect add_modifier={modifier= being_devoured_modifier_nanotech days=-1}</v>
      </c>
      <c r="E627" s="101"/>
      <c r="F627" s="72" t="s">
        <v>16501</v>
      </c>
    </row>
    <row r="628" ht="20" customHeight="1" spans="1:6">
      <c r="A628" s="73"/>
      <c r="B628" s="70">
        <v>4</v>
      </c>
      <c r="C628" s="71" t="s">
        <v>16502</v>
      </c>
      <c r="D628" s="72" t="str">
        <f t="shared" si="9"/>
        <v>effect add_modifier={modifier= god_rayed days=-1}</v>
      </c>
      <c r="E628" s="71" t="s">
        <v>16503</v>
      </c>
      <c r="F628" s="71" t="s">
        <v>16504</v>
      </c>
    </row>
    <row r="629" ht="20" customHeight="1" spans="1:6">
      <c r="A629" s="73"/>
      <c r="B629" s="70">
        <v>5</v>
      </c>
      <c r="C629" s="71" t="s">
        <v>16505</v>
      </c>
      <c r="D629" s="72" t="str">
        <f t="shared" si="9"/>
        <v>effect add_modifier={modifier= neutron_bombarded days=-1}</v>
      </c>
      <c r="E629" s="71" t="s">
        <v>16246</v>
      </c>
      <c r="F629" s="71" t="s">
        <v>16506</v>
      </c>
    </row>
    <row r="630" ht="20" customHeight="1" spans="1:6">
      <c r="A630" s="73"/>
      <c r="B630" s="70">
        <v>6</v>
      </c>
      <c r="C630" s="71" t="s">
        <v>16507</v>
      </c>
      <c r="D630" s="72" t="str">
        <f t="shared" si="9"/>
        <v>effect add_modifier={modifier= uneasy_faith days=-1}</v>
      </c>
      <c r="E630" s="71" t="s">
        <v>10814</v>
      </c>
      <c r="F630" s="71" t="s">
        <v>16508</v>
      </c>
    </row>
    <row r="631" ht="20" customHeight="1" spans="1:6">
      <c r="A631" s="73"/>
      <c r="B631" s="70">
        <v>7</v>
      </c>
      <c r="C631" s="71" t="s">
        <v>16509</v>
      </c>
      <c r="D631" s="72" t="str">
        <f t="shared" si="9"/>
        <v>effect add_modifier={modifier= holy_player_planet days=-1}</v>
      </c>
      <c r="E631" s="71"/>
      <c r="F631" s="71" t="s">
        <v>16510</v>
      </c>
    </row>
    <row r="632" ht="20" customHeight="1" spans="1:6">
      <c r="A632" s="73"/>
      <c r="B632" s="70">
        <v>8</v>
      </c>
      <c r="C632" s="71" t="s">
        <v>16511</v>
      </c>
      <c r="D632" s="72" t="str">
        <f t="shared" si="9"/>
        <v>effect add_modifier={modifier= contingency_sabotage days=-1}</v>
      </c>
      <c r="E632" s="71" t="s">
        <v>16512</v>
      </c>
      <c r="F632" s="71" t="s">
        <v>16513</v>
      </c>
    </row>
    <row r="633" ht="20" customHeight="1" spans="1:6">
      <c r="A633" s="73"/>
      <c r="B633" s="70">
        <v>9</v>
      </c>
      <c r="C633" s="71" t="s">
        <v>16514</v>
      </c>
      <c r="D633" s="72" t="str">
        <f t="shared" si="9"/>
        <v>effect add_modifier={modifier= consecrated_quality_1 days=-1}</v>
      </c>
      <c r="E633" s="71" t="s">
        <v>16515</v>
      </c>
      <c r="F633" s="71" t="s">
        <v>16516</v>
      </c>
    </row>
    <row r="634" ht="20" customHeight="1" spans="1:6">
      <c r="A634" s="73"/>
      <c r="B634" s="70">
        <v>10</v>
      </c>
      <c r="C634" s="71" t="s">
        <v>16517</v>
      </c>
      <c r="D634" s="72" t="str">
        <f t="shared" si="9"/>
        <v>effect add_modifier={modifier= consecrated_quality_2 days=-1}</v>
      </c>
      <c r="E634" s="71" t="s">
        <v>16518</v>
      </c>
      <c r="F634" s="71" t="s">
        <v>16519</v>
      </c>
    </row>
    <row r="635" ht="20" customHeight="1" spans="1:6">
      <c r="A635" s="73"/>
      <c r="B635" s="70">
        <v>11</v>
      </c>
      <c r="C635" s="71" t="s">
        <v>16520</v>
      </c>
      <c r="D635" s="72" t="str">
        <f t="shared" si="9"/>
        <v>effect add_modifier={modifier= consecrated_quality_3 days=-1}</v>
      </c>
      <c r="E635" s="71" t="s">
        <v>16521</v>
      </c>
      <c r="F635" s="71" t="s">
        <v>16522</v>
      </c>
    </row>
    <row r="636" ht="20" customHeight="1" spans="1:6">
      <c r="A636" s="73"/>
      <c r="B636" s="70">
        <v>12</v>
      </c>
      <c r="C636" s="71" t="s">
        <v>16523</v>
      </c>
      <c r="D636" s="72" t="str">
        <f t="shared" si="9"/>
        <v>effect add_modifier={modifier= consecrated_quality_4 days=-1}</v>
      </c>
      <c r="E636" s="71" t="s">
        <v>16509</v>
      </c>
      <c r="F636" s="71" t="s">
        <v>16524</v>
      </c>
    </row>
    <row r="637" ht="20" customHeight="1" spans="1:6">
      <c r="A637" s="73"/>
      <c r="B637" s="70">
        <v>13</v>
      </c>
      <c r="C637" s="71" t="s">
        <v>16525</v>
      </c>
      <c r="D637" s="72" t="str">
        <f t="shared" si="9"/>
        <v>effect add_modifier={modifier= mastery_of_nature days=-1}</v>
      </c>
      <c r="E637" s="71" t="s">
        <v>16526</v>
      </c>
      <c r="F637" s="71" t="s">
        <v>16527</v>
      </c>
    </row>
    <row r="638" ht="20" customHeight="1" spans="1:6">
      <c r="A638" s="73"/>
      <c r="B638" s="70">
        <v>14</v>
      </c>
      <c r="C638" s="71" t="s">
        <v>12710</v>
      </c>
      <c r="D638" s="72" t="str">
        <f t="shared" si="9"/>
        <v>effect add_modifier={modifier= pm_extradimensional_experimentation days=-1}</v>
      </c>
      <c r="E638" s="71" t="s">
        <v>16528</v>
      </c>
      <c r="F638" s="71" t="s">
        <v>16529</v>
      </c>
    </row>
    <row r="639" ht="20" customHeight="1" spans="1:6">
      <c r="A639" s="73"/>
      <c r="B639" s="70">
        <v>15</v>
      </c>
      <c r="C639" s="71" t="s">
        <v>16530</v>
      </c>
      <c r="D639" s="72" t="str">
        <f t="shared" si="9"/>
        <v>effect add_modifier={modifier= holding_splinter_hive_modifier days=-1}</v>
      </c>
      <c r="E639" s="71" t="s">
        <v>16531</v>
      </c>
      <c r="F639" s="71" t="s">
        <v>16532</v>
      </c>
    </row>
    <row r="640" ht="20" customHeight="1" spans="1:6">
      <c r="A640" s="73"/>
      <c r="B640" s="70">
        <v>16</v>
      </c>
      <c r="C640" s="71" t="s">
        <v>16533</v>
      </c>
      <c r="D640" s="72" t="str">
        <f t="shared" si="9"/>
        <v>effect add_modifier={modifier= holding_noble_vacation_home_modifier days=-1}</v>
      </c>
      <c r="E640" s="71" t="s">
        <v>7883</v>
      </c>
      <c r="F640" s="71" t="s">
        <v>16534</v>
      </c>
    </row>
    <row r="641" ht="20" customHeight="1" spans="1:6">
      <c r="A641" s="73"/>
      <c r="B641" s="70">
        <v>17</v>
      </c>
      <c r="C641" s="71" t="s">
        <v>16535</v>
      </c>
      <c r="D641" s="72" t="str">
        <f t="shared" si="9"/>
        <v>effect add_modifier={modifier= cultivated_worldscaping_modifier days=-1}</v>
      </c>
      <c r="E641" s="71" t="s">
        <v>16536</v>
      </c>
      <c r="F641" s="71" t="s">
        <v>16537</v>
      </c>
    </row>
    <row r="642" ht="20" customHeight="1" spans="1:6">
      <c r="A642" s="73"/>
      <c r="B642" s="70">
        <v>18</v>
      </c>
      <c r="C642" s="71" t="s">
        <v>16538</v>
      </c>
      <c r="D642" s="72" t="str">
        <f t="shared" si="9"/>
        <v>effect add_modifier={modifier= sold_sky_2 days=-1}</v>
      </c>
      <c r="E642" s="71" t="s">
        <v>16539</v>
      </c>
      <c r="F642" s="71" t="s">
        <v>16540</v>
      </c>
    </row>
    <row r="643" ht="20" customHeight="1" spans="1:6">
      <c r="A643" s="73"/>
      <c r="B643" s="70">
        <v>19</v>
      </c>
      <c r="C643" s="71" t="s">
        <v>16538</v>
      </c>
      <c r="D643" s="72" t="str">
        <f t="shared" si="9"/>
        <v>effect add_modifier={modifier= sold_sky_2_mega days=-1}</v>
      </c>
      <c r="E643" s="71" t="s">
        <v>16541</v>
      </c>
      <c r="F643" s="71" t="s">
        <v>16542</v>
      </c>
    </row>
    <row r="644" ht="20" customHeight="1" spans="1:6">
      <c r="A644" s="73"/>
      <c r="B644" s="70">
        <v>20</v>
      </c>
      <c r="C644" s="71" t="s">
        <v>16543</v>
      </c>
      <c r="D644" s="72" t="str">
        <f t="shared" si="9"/>
        <v>effect add_modifier={modifier= dyson_swarm_1_mod days=-1}</v>
      </c>
      <c r="E644" s="71" t="s">
        <v>16544</v>
      </c>
      <c r="F644" s="71" t="s">
        <v>16545</v>
      </c>
    </row>
    <row r="645" ht="20" customHeight="1" spans="1:6">
      <c r="A645" s="73"/>
      <c r="B645" s="70">
        <v>21</v>
      </c>
      <c r="C645" s="71" t="s">
        <v>16546</v>
      </c>
      <c r="D645" s="72" t="str">
        <f t="shared" si="9"/>
        <v>effect add_modifier={modifier= dyson_swarm_2_mod days=-1}</v>
      </c>
      <c r="E645" s="71" t="s">
        <v>16547</v>
      </c>
      <c r="F645" s="71" t="s">
        <v>16548</v>
      </c>
    </row>
    <row r="646" ht="20" customHeight="1" spans="1:6">
      <c r="A646" s="73"/>
      <c r="B646" s="70">
        <v>22</v>
      </c>
      <c r="C646" s="71" t="s">
        <v>5237</v>
      </c>
      <c r="D646" s="72" t="str">
        <f>_xlfn.CONCAT($C$3," ",F646," ","days=",$E$3,"}")</f>
        <v>effect add_modifier={modifier= dyson_swarm_3_mod days=-1}</v>
      </c>
      <c r="E646" s="71" t="s">
        <v>16549</v>
      </c>
      <c r="F646" s="71" t="s">
        <v>16550</v>
      </c>
    </row>
    <row r="647" ht="20" customHeight="1" spans="1:6">
      <c r="A647" s="73"/>
      <c r="B647" s="70">
        <v>23</v>
      </c>
      <c r="C647" s="71" t="s">
        <v>16551</v>
      </c>
      <c r="D647" s="72" t="str">
        <f>_xlfn.CONCAT($C$3," ",F647," ","days=",$E$3,"}")</f>
        <v>effect add_modifier={modifier= orbital_arc_furnace_1_mod days=-1}</v>
      </c>
      <c r="E647" s="71" t="s">
        <v>16552</v>
      </c>
      <c r="F647" s="71" t="s">
        <v>16553</v>
      </c>
    </row>
    <row r="648" ht="20" customHeight="1" spans="1:6">
      <c r="A648" s="73"/>
      <c r="B648" s="70">
        <v>24</v>
      </c>
      <c r="C648" s="71" t="s">
        <v>16554</v>
      </c>
      <c r="D648" s="72" t="str">
        <f>_xlfn.CONCAT($C$3," ",F648," ","days=",$E$3,"}")</f>
        <v>effect add_modifier={modifier= orbital_arc_furnace_2_mod days=-1}</v>
      </c>
      <c r="E648" s="71" t="s">
        <v>16555</v>
      </c>
      <c r="F648" s="71" t="s">
        <v>16556</v>
      </c>
    </row>
    <row r="649" ht="20" customHeight="1" spans="1:6">
      <c r="A649" s="73"/>
      <c r="B649" s="70">
        <v>25</v>
      </c>
      <c r="C649" s="71" t="s">
        <v>16557</v>
      </c>
      <c r="D649" s="72" t="str">
        <f>_xlfn.CONCAT($C$3," ",F649," ","days=",$E$3,"}")</f>
        <v>effect add_modifier={modifier= orbital_arc_furnace_3_mod days=-1}</v>
      </c>
      <c r="E649" s="71" t="s">
        <v>16558</v>
      </c>
      <c r="F649" s="71" t="s">
        <v>16559</v>
      </c>
    </row>
    <row r="650" ht="20" customHeight="1" spans="1:6">
      <c r="A650" s="73"/>
      <c r="B650" s="70">
        <v>26</v>
      </c>
      <c r="C650" s="71" t="s">
        <v>6131</v>
      </c>
      <c r="D650" s="72" t="str">
        <f>_xlfn.CONCAT($C$3," ",F650," ","days=",$E$3,"}")</f>
        <v>effect add_modifier={modifier= orbital_arc_furnace_4_mod days=-1}</v>
      </c>
      <c r="E650" s="71" t="s">
        <v>16560</v>
      </c>
      <c r="F650" s="71" t="s">
        <v>16561</v>
      </c>
    </row>
    <row r="651" ht="20" customHeight="1" spans="1:6">
      <c r="A651" s="73"/>
      <c r="B651" s="70">
        <v>27</v>
      </c>
      <c r="C651" s="71" t="s">
        <v>10078</v>
      </c>
      <c r="D651" s="72" t="str">
        <f>_xlfn.CONCAT($C$3," ",F651," ","days=",$E$3,"}")</f>
        <v>effect add_modifier={modifier= obsessional_directive_mod days=-1}</v>
      </c>
      <c r="E651" s="72"/>
      <c r="F651" s="71" t="s">
        <v>16562</v>
      </c>
    </row>
  </sheetData>
  <autoFilter xmlns:etc="http://www.wps.cn/officeDocument/2017/etCustomData" ref="A1:F651" etc:filterBottomFollowUsedRange="0">
    <extLst/>
  </autoFilter>
  <mergeCells count="20">
    <mergeCell ref="A1:F1"/>
    <mergeCell ref="A2:F2"/>
    <mergeCell ref="A3:B3"/>
    <mergeCell ref="A5:A39"/>
    <mergeCell ref="A40:A43"/>
    <mergeCell ref="A44:A71"/>
    <mergeCell ref="A72:A328"/>
    <mergeCell ref="A329:A337"/>
    <mergeCell ref="A338:A351"/>
    <mergeCell ref="A352:A365"/>
    <mergeCell ref="A366:A403"/>
    <mergeCell ref="A404:A425"/>
    <mergeCell ref="A426:A431"/>
    <mergeCell ref="A432:A488"/>
    <mergeCell ref="A489:A502"/>
    <mergeCell ref="A503:A524"/>
    <mergeCell ref="A525:A533"/>
    <mergeCell ref="A534:A582"/>
    <mergeCell ref="A583:A624"/>
    <mergeCell ref="A625:A651"/>
  </mergeCells>
  <dataValidations count="1">
    <dataValidation type="list" allowBlank="1" showInputMessage="1" showErrorMessage="1" sqref="C3">
      <formula1>"effect add_modifier={modifier=,effect ={ remove_modifier="</formula1>
    </dataValidation>
  </dataValidation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6"/>
  <sheetViews>
    <sheetView workbookViewId="0">
      <pane ySplit="4" topLeftCell="A5" activePane="bottomLeft" state="frozen"/>
      <selection/>
      <selection pane="bottomLeft" activeCell="G197" sqref="G197"/>
    </sheetView>
  </sheetViews>
  <sheetFormatPr defaultColWidth="9" defaultRowHeight="14.25" outlineLevelCol="3"/>
  <cols>
    <col min="1" max="1" width="13.55" style="26" customWidth="1"/>
    <col min="2" max="2" width="87.5" style="27" customWidth="1"/>
    <col min="3" max="3" width="41.7333333333333" customWidth="1"/>
    <col min="4" max="4" width="38.2666666666667" customWidth="1"/>
    <col min="6" max="6" width="9.10833333333333" customWidth="1"/>
  </cols>
  <sheetData>
    <row r="1" ht="50" customHeight="1" spans="1:4">
      <c r="A1" s="28" t="s">
        <v>16563</v>
      </c>
      <c r="B1" s="29"/>
      <c r="C1" s="29"/>
      <c r="D1" s="29"/>
    </row>
    <row r="2" ht="40" customHeight="1" spans="1:4">
      <c r="A2" s="30" t="s">
        <v>16564</v>
      </c>
      <c r="B2" s="31"/>
      <c r="C2" s="31"/>
      <c r="D2" s="31"/>
    </row>
    <row r="3" ht="30" customHeight="1" spans="1:4">
      <c r="A3" s="32" t="s">
        <v>16565</v>
      </c>
      <c r="B3" s="33">
        <v>10</v>
      </c>
      <c r="C3" s="34" t="s">
        <v>16566</v>
      </c>
      <c r="D3" s="33">
        <v>70</v>
      </c>
    </row>
    <row r="4" ht="30" customHeight="1" spans="1:4">
      <c r="A4" s="35" t="s">
        <v>563</v>
      </c>
      <c r="B4" s="35" t="s">
        <v>153</v>
      </c>
      <c r="C4" s="36" t="s">
        <v>16567</v>
      </c>
      <c r="D4" s="35" t="s">
        <v>566</v>
      </c>
    </row>
    <row r="5" ht="42.75" spans="1:4">
      <c r="A5" s="37" t="s">
        <v>16568</v>
      </c>
      <c r="B5" s="38" t="str">
        <f>_xlfn.CONCAT("effect = { solar_system = { spawn_system = { min_distance = ",$B$3," ","max_distance= ",$B$3," ","min_orientation_angle = ",$D$3," ","max_orientation_angle = ",$D$3," ","max_jumps = 1 ","initializer= ",D5,"}}}")</f>
        <v>effect = { solar_system = { spawn_system = { min_distance = 10 max_distance= 10 min_orientation_angle = 70 max_orientation_angle = 70 max_jumps = 1 initializer= relic_system_1}}}</v>
      </c>
      <c r="C5" s="39" t="s">
        <v>16569</v>
      </c>
      <c r="D5" s="40" t="s">
        <v>16570</v>
      </c>
    </row>
    <row r="6" ht="42.75" spans="1:4">
      <c r="A6" s="41" t="s">
        <v>16571</v>
      </c>
      <c r="B6" s="42" t="str">
        <f t="shared" ref="B6:B69" si="0">_xlfn.CONCAT("effect = { solar_system = { spawn_system = { min_distance = ",$B$3," ","max_distance= ",$B$3," ","min_orientation_angle = ",$D$3," ","max_orientation_angle = ",$D$3," ","max_jumps = 1 ","initializer= ",D6,"}}}")</f>
        <v>effect = { solar_system = { spawn_system = { min_distance = 10 max_distance= 10 min_orientation_angle = 70 max_orientation_angle = 70 max_jumps = 1 initializer= Zrocursor_system}}}</v>
      </c>
      <c r="C6" s="43" t="s">
        <v>16572</v>
      </c>
      <c r="D6" s="44" t="s">
        <v>16573</v>
      </c>
    </row>
    <row r="7" ht="42.75" spans="1:4">
      <c r="A7" s="37" t="s">
        <v>16568</v>
      </c>
      <c r="B7" s="38" t="str">
        <f t="shared" si="0"/>
        <v>effect = { solar_system = { spawn_system = { min_distance = 10 max_distance= 10 min_orientation_angle = 70 max_orientation_angle = 70 max_jumps = 1 initializer= relic_system_4}}}</v>
      </c>
      <c r="C7" s="39" t="s">
        <v>16574</v>
      </c>
      <c r="D7" s="40" t="s">
        <v>16575</v>
      </c>
    </row>
    <row r="8" ht="42.75" spans="1:4">
      <c r="A8" s="41" t="s">
        <v>16576</v>
      </c>
      <c r="B8" s="42" t="str">
        <f t="shared" si="0"/>
        <v>effect = { solar_system = { spawn_system = { min_distance = 10 max_distance= 10 min_orientation_angle = 70 max_orientation_angle = 70 max_jumps = 1 initializer= last_baol_system}}}</v>
      </c>
      <c r="C8" s="43" t="s">
        <v>16577</v>
      </c>
      <c r="D8" s="44" t="s">
        <v>16578</v>
      </c>
    </row>
    <row r="9" ht="42.75" spans="1:4">
      <c r="A9" s="37" t="s">
        <v>16568</v>
      </c>
      <c r="B9" s="38" t="str">
        <f t="shared" si="0"/>
        <v>effect = { solar_system = { spawn_system = { min_distance = 10 max_distance= 10 min_orientation_angle = 70 max_orientation_angle = 70 max_jumps = 1 initializer= mechanocalibrator_system}}}</v>
      </c>
      <c r="C9" s="39" t="s">
        <v>16579</v>
      </c>
      <c r="D9" s="40" t="s">
        <v>16580</v>
      </c>
    </row>
    <row r="10" ht="42.75" spans="1:4">
      <c r="A10" s="41" t="s">
        <v>16568</v>
      </c>
      <c r="B10" s="42" t="str">
        <f t="shared" si="0"/>
        <v>effect = { solar_system = { spawn_system = { min_distance = 10 max_distance= 10 min_orientation_angle = 70 max_orientation_angle = 70 max_jumps = 1 initializer= rubricator_system}}}</v>
      </c>
      <c r="C10" s="43" t="s">
        <v>6885</v>
      </c>
      <c r="D10" s="44" t="s">
        <v>16581</v>
      </c>
    </row>
    <row r="11" ht="42.75" spans="1:4">
      <c r="A11" s="41" t="s">
        <v>16568</v>
      </c>
      <c r="B11" s="42" t="str">
        <f t="shared" si="0"/>
        <v>effect = { solar_system = { spawn_system = { min_distance = 10 max_distance= 10 min_orientation_angle = 70 max_orientation_angle = 70 max_jumps = 1 initializer= abandoned_gateways_01}}}</v>
      </c>
      <c r="C11" s="45" t="s">
        <v>16582</v>
      </c>
      <c r="D11" s="45" t="s">
        <v>16583</v>
      </c>
    </row>
    <row r="12" ht="42.75" spans="1:4">
      <c r="A12" s="41" t="s">
        <v>16568</v>
      </c>
      <c r="B12" s="42" t="str">
        <f t="shared" si="0"/>
        <v>effect = { solar_system = { spawn_system = { min_distance = 10 max_distance= 10 min_orientation_angle = 70 max_orientation_angle = 70 max_jumps = 1 initializer= ocean_paradise_start}}}</v>
      </c>
      <c r="C12" s="45" t="s">
        <v>16584</v>
      </c>
      <c r="D12" s="45" t="s">
        <v>16585</v>
      </c>
    </row>
    <row r="13" ht="42.75" spans="1:4">
      <c r="A13" s="41" t="s">
        <v>16586</v>
      </c>
      <c r="B13" s="42" t="str">
        <f t="shared" si="0"/>
        <v>effect = { solar_system = { spawn_system = { min_distance = 10 max_distance= 10 min_orientation_angle = 70 max_orientation_angle = 70 max_jumps = 1 initializer= formless_system_initializer}}}</v>
      </c>
      <c r="C13" s="45" t="s">
        <v>16587</v>
      </c>
      <c r="D13" s="45" t="s">
        <v>16588</v>
      </c>
    </row>
    <row r="14" ht="42.75" spans="1:4">
      <c r="A14" s="41" t="s">
        <v>16568</v>
      </c>
      <c r="B14" s="42" t="str">
        <f t="shared" si="0"/>
        <v>effect = { solar_system = { spawn_system = { min_distance = 10 max_distance= 10 min_orientation_angle = 70 max_orientation_angle = 70 max_jumps = 1 initializer= astral_scar_system}}}</v>
      </c>
      <c r="C14" s="45" t="s">
        <v>16589</v>
      </c>
      <c r="D14" s="45" t="s">
        <v>16590</v>
      </c>
    </row>
    <row r="15" ht="42.75" spans="1:4">
      <c r="A15" s="41" t="s">
        <v>16591</v>
      </c>
      <c r="B15" s="42" t="str">
        <f t="shared" si="0"/>
        <v>effect = { solar_system = { spawn_system = { min_distance = 10 max_distance= 10 min_orientation_angle = 70 max_orientation_angle = 70 max_jumps = 1 initializer= central_crystal_init_01}}}</v>
      </c>
      <c r="C15" s="45" t="s">
        <v>16592</v>
      </c>
      <c r="D15" s="45" t="s">
        <v>16593</v>
      </c>
    </row>
    <row r="16" ht="42.75" spans="1:4">
      <c r="A16" s="41" t="s">
        <v>16568</v>
      </c>
      <c r="B16" s="42" t="str">
        <f t="shared" si="0"/>
        <v>effect = { solar_system = { spawn_system = { min_distance = 10 max_distance= 10 min_orientation_angle = 70 max_orientation_angle = 70 max_jumps = 1 initializer= weathermanipulators_home_system}}}</v>
      </c>
      <c r="C16" s="46" t="s">
        <v>16594</v>
      </c>
      <c r="D16" s="45" t="s">
        <v>16595</v>
      </c>
    </row>
    <row r="17" ht="42.75" spans="1:4">
      <c r="A17" s="45" t="s">
        <v>16596</v>
      </c>
      <c r="B17" s="42" t="str">
        <f t="shared" si="0"/>
        <v>effect = { solar_system = { spawn_system = { min_distance = 10 max_distance= 10 min_orientation_angle = 70 max_orientation_angle = 70 max_jumps = 1 initializer= adSalivul_system}}}</v>
      </c>
      <c r="C17" s="46" t="s">
        <v>16597</v>
      </c>
      <c r="D17" s="45" t="s">
        <v>16598</v>
      </c>
    </row>
    <row r="18" ht="42.75" spans="1:4">
      <c r="A18" s="45" t="s">
        <v>16599</v>
      </c>
      <c r="B18" s="42" t="str">
        <f t="shared" si="0"/>
        <v>effect = { solar_system = { spawn_system = { min_distance = 10 max_distance= 10 min_orientation_angle = 70 max_orientation_angle = 70 max_jumps = 1 initializer= adSul_system}}}</v>
      </c>
      <c r="C18" s="46" t="s">
        <v>16597</v>
      </c>
      <c r="D18" s="45" t="s">
        <v>16600</v>
      </c>
    </row>
    <row r="19" ht="42.75" spans="1:4">
      <c r="A19" s="41" t="s">
        <v>16568</v>
      </c>
      <c r="B19" s="42" t="str">
        <f t="shared" si="0"/>
        <v>effect = { solar_system = { spawn_system = { min_distance = 10 max_distance= 10 min_orientation_angle = 70 max_orientation_angle = 70 max_jumps = 1 initializer= ai_system_01}}}</v>
      </c>
      <c r="C19" s="43" t="s">
        <v>16601</v>
      </c>
      <c r="D19" s="44" t="s">
        <v>16602</v>
      </c>
    </row>
    <row r="20" ht="42.75" spans="1:4">
      <c r="A20" s="41" t="s">
        <v>16568</v>
      </c>
      <c r="B20" s="42" t="str">
        <f t="shared" si="0"/>
        <v>effect = { solar_system = { spawn_system = { min_distance = 10 max_distance= 10 min_orientation_angle = 70 max_orientation_angle = 70 max_jumps = 1 initializer= ai_system_02}}}</v>
      </c>
      <c r="C20" s="43" t="s">
        <v>16601</v>
      </c>
      <c r="D20" s="44" t="s">
        <v>16603</v>
      </c>
    </row>
    <row r="21" ht="42.75" spans="1:4">
      <c r="A21" s="41" t="s">
        <v>16568</v>
      </c>
      <c r="B21" s="42" t="str">
        <f t="shared" si="0"/>
        <v>effect = { solar_system = { spawn_system = { min_distance = 10 max_distance= 10 min_orientation_angle = 70 max_orientation_angle = 70 max_jumps = 1 initializer= ai_system_03}}}</v>
      </c>
      <c r="C21" s="43" t="s">
        <v>16601</v>
      </c>
      <c r="D21" s="44" t="s">
        <v>16604</v>
      </c>
    </row>
    <row r="22" ht="42.75" spans="1:4">
      <c r="A22" s="41" t="s">
        <v>16568</v>
      </c>
      <c r="B22" s="42" t="str">
        <f t="shared" si="0"/>
        <v>effect = { solar_system = { spawn_system = { min_distance = 10 max_distance= 10 min_orientation_angle = 70 max_orientation_angle = 70 max_jumps = 1 initializer= ai_system_04}}}</v>
      </c>
      <c r="C22" s="43" t="s">
        <v>16601</v>
      </c>
      <c r="D22" s="44" t="s">
        <v>16605</v>
      </c>
    </row>
    <row r="23" ht="42.75" spans="1:4">
      <c r="A23" s="41" t="s">
        <v>16606</v>
      </c>
      <c r="B23" s="42" t="str">
        <f t="shared" si="0"/>
        <v>effect = { solar_system = { spawn_system = { min_distance = 10 max_distance= 10 min_orientation_angle = 70 max_orientation_angle = 70 max_jumps = 1 initializer= ai_system_05}}}</v>
      </c>
      <c r="C23" s="43" t="s">
        <v>16607</v>
      </c>
      <c r="D23" s="44" t="s">
        <v>16608</v>
      </c>
    </row>
    <row r="24" ht="42.75" spans="1:4">
      <c r="A24" s="41" t="s">
        <v>7432</v>
      </c>
      <c r="B24" s="42" t="str">
        <f t="shared" si="0"/>
        <v>effect = { solar_system = { spawn_system = { min_distance = 10 max_distance= 10 min_orientation_angle = 70 max_orientation_angle = 70 max_jumps = 1 initializer= cybrex_beta}}}</v>
      </c>
      <c r="C24" s="43" t="s">
        <v>16609</v>
      </c>
      <c r="D24" s="44" t="s">
        <v>16610</v>
      </c>
    </row>
    <row r="25" ht="42.75" spans="1:4">
      <c r="A25" s="41" t="s">
        <v>16568</v>
      </c>
      <c r="B25" s="42" t="str">
        <f t="shared" si="0"/>
        <v>effect = { solar_system = { spawn_system = { min_distance = 10 max_distance= 10 min_orientation_angle = 70 max_orientation_angle = 70 max_jumps = 1 initializer= sentinel_system}}}</v>
      </c>
      <c r="C25" s="43" t="s">
        <v>16611</v>
      </c>
      <c r="D25" s="44" t="s">
        <v>16612</v>
      </c>
    </row>
    <row r="26" ht="42.75" spans="1:4">
      <c r="A26" s="41" t="s">
        <v>16568</v>
      </c>
      <c r="B26" s="42" t="str">
        <f t="shared" si="0"/>
        <v>effect = { solar_system = { spawn_system = { min_distance = 10 max_distance= 10 min_orientation_angle = 70 max_orientation_angle = 70 max_jumps = 1 initializer= custom_starting_init_01}}}</v>
      </c>
      <c r="C26" s="43" t="s">
        <v>16613</v>
      </c>
      <c r="D26" s="44" t="s">
        <v>16614</v>
      </c>
    </row>
    <row r="27" ht="42.75" spans="1:4">
      <c r="A27" s="41" t="s">
        <v>16568</v>
      </c>
      <c r="B27" s="42" t="str">
        <f t="shared" si="0"/>
        <v>effect = { solar_system = { spawn_system = { min_distance = 10 max_distance= 10 min_orientation_angle = 70 max_orientation_angle = 70 max_jumps = 1 initializer= custom_starting_init_02}}}</v>
      </c>
      <c r="C27" s="43" t="s">
        <v>16615</v>
      </c>
      <c r="D27" s="44" t="s">
        <v>16616</v>
      </c>
    </row>
    <row r="28" ht="42.75" spans="1:4">
      <c r="A28" s="41" t="s">
        <v>16568</v>
      </c>
      <c r="B28" s="42" t="str">
        <f t="shared" si="0"/>
        <v>effect = { solar_system = { spawn_system = { min_distance = 10 max_distance= 10 min_orientation_angle = 70 max_orientation_angle = 70 max_jumps = 1 initializer= custom_starting_init_03}}}</v>
      </c>
      <c r="C28" s="43" t="s">
        <v>16617</v>
      </c>
      <c r="D28" s="44" t="s">
        <v>16618</v>
      </c>
    </row>
    <row r="29" ht="42.75" spans="1:4">
      <c r="A29" s="41" t="s">
        <v>16568</v>
      </c>
      <c r="B29" s="42" t="str">
        <f t="shared" si="0"/>
        <v>effect = { solar_system = { spawn_system = { min_distance = 10 max_distance= 10 min_orientation_angle = 70 max_orientation_angle = 70 max_jumps = 1 initializer= custom_starting_init_04}}}</v>
      </c>
      <c r="C29" s="43" t="s">
        <v>16617</v>
      </c>
      <c r="D29" s="44" t="s">
        <v>16619</v>
      </c>
    </row>
    <row r="30" ht="42.75" spans="1:4">
      <c r="A30" s="41" t="s">
        <v>16568</v>
      </c>
      <c r="B30" s="42" t="str">
        <f t="shared" si="0"/>
        <v>effect = { solar_system = { spawn_system = { min_distance = 10 max_distance= 10 min_orientation_angle = 70 max_orientation_angle = 70 max_jumps = 1 initializer= custom_starting_init_05}}}</v>
      </c>
      <c r="C30" s="43" t="s">
        <v>16620</v>
      </c>
      <c r="D30" s="44" t="s">
        <v>16621</v>
      </c>
    </row>
    <row r="31" ht="42.75" spans="1:4">
      <c r="A31" s="41" t="s">
        <v>16568</v>
      </c>
      <c r="B31" s="42" t="str">
        <f t="shared" si="0"/>
        <v>effect = { solar_system = { spawn_system = { min_distance = 10 max_distance= 10 min_orientation_angle = 70 max_orientation_angle = 70 max_jumps = 1 initializer= custom_starting_init_06}}}</v>
      </c>
      <c r="C31" s="43" t="s">
        <v>16620</v>
      </c>
      <c r="D31" s="44" t="s">
        <v>16622</v>
      </c>
    </row>
    <row r="32" ht="42.75" spans="1:4">
      <c r="A32" s="41" t="s">
        <v>16623</v>
      </c>
      <c r="B32" s="42" t="str">
        <f t="shared" si="0"/>
        <v>effect = { solar_system = { spawn_system = { min_distance = 10 max_distance= 10 min_orientation_angle = 70 max_orientation_angle = 70 max_jumps = 1 initializer= titawin_init}}}</v>
      </c>
      <c r="C32" s="43"/>
      <c r="D32" s="44" t="s">
        <v>16624</v>
      </c>
    </row>
    <row r="33" ht="42.75" spans="1:4">
      <c r="A33" s="37" t="s">
        <v>16568</v>
      </c>
      <c r="B33" s="38" t="str">
        <f t="shared" si="0"/>
        <v>effect = { solar_system = { spawn_system = { min_distance = 10 max_distance= 10 min_orientation_angle = 70 max_orientation_angle = 70 max_jumps = 1 initializer= star_lifting_system}}}</v>
      </c>
      <c r="C33" s="39" t="s">
        <v>16625</v>
      </c>
      <c r="D33" s="40" t="s">
        <v>16626</v>
      </c>
    </row>
    <row r="34" ht="42.75" spans="1:4">
      <c r="A34" s="41" t="s">
        <v>16568</v>
      </c>
      <c r="B34" s="42" t="str">
        <f t="shared" si="0"/>
        <v>effect = { solar_system = { spawn_system = { min_distance = 10 max_distance= 10 min_orientation_angle = 70 max_orientation_angle = 70 max_jumps = 1 initializer= vechtar_zavonia_system}}}</v>
      </c>
      <c r="C34" s="43" t="s">
        <v>16627</v>
      </c>
      <c r="D34" s="44" t="s">
        <v>16628</v>
      </c>
    </row>
    <row r="35" ht="42.75" spans="1:4">
      <c r="A35" s="37" t="s">
        <v>16568</v>
      </c>
      <c r="B35" s="38" t="str">
        <f t="shared" si="0"/>
        <v>effect = { solar_system = { spawn_system = { min_distance = 10 max_distance= 10 min_orientation_angle = 70 max_orientation_angle = 70 max_jumps = 1 initializer= big_rip_system}}}</v>
      </c>
      <c r="C35" s="39" t="s">
        <v>16629</v>
      </c>
      <c r="D35" s="40" t="s">
        <v>16630</v>
      </c>
    </row>
    <row r="36" ht="42.75" spans="1:4">
      <c r="A36" s="37" t="s">
        <v>16568</v>
      </c>
      <c r="B36" s="38" t="str">
        <f t="shared" si="0"/>
        <v>effect = { solar_system = { spawn_system = { min_distance = 10 max_distance= 10 min_orientation_angle = 70 max_orientation_angle = 70 max_jumps = 1 initializer= time_loop_world_system}}}</v>
      </c>
      <c r="C36" s="39" t="s">
        <v>16631</v>
      </c>
      <c r="D36" s="40" t="s">
        <v>16632</v>
      </c>
    </row>
    <row r="37" ht="42.75" spans="1:4">
      <c r="A37" s="37" t="s">
        <v>16568</v>
      </c>
      <c r="B37" s="38" t="str">
        <f t="shared" si="0"/>
        <v>effect = { solar_system = { spawn_system = { min_distance = 10 max_distance= 10 min_orientation_angle = 70 max_orientation_angle = 70 max_jumps = 1 initializer= toxic_planet_toxic_moon}}}</v>
      </c>
      <c r="C37" s="39" t="s">
        <v>16633</v>
      </c>
      <c r="D37" s="40" t="s">
        <v>16634</v>
      </c>
    </row>
    <row r="38" ht="42.75" spans="1:4">
      <c r="A38" s="37" t="s">
        <v>16568</v>
      </c>
      <c r="B38" s="38" t="str">
        <f t="shared" si="0"/>
        <v>effect = { solar_system = { spawn_system = { min_distance = 10 max_distance= 10 min_orientation_angle = 70 max_orientation_angle = 70 max_jumps = 1 initializer= shattered_world_system}}}</v>
      </c>
      <c r="C38" s="39" t="s">
        <v>16635</v>
      </c>
      <c r="D38" s="40" t="s">
        <v>16636</v>
      </c>
    </row>
    <row r="39" ht="42.75" spans="1:4">
      <c r="A39" s="37" t="s">
        <v>16568</v>
      </c>
      <c r="B39" s="38" t="str">
        <f t="shared" si="0"/>
        <v>effect = { solar_system = { spawn_system = { min_distance = 10 max_distance= 10 min_orientation_angle = 70 max_orientation_angle = 70 max_jumps = 1 initializer= asteroid_system}}}</v>
      </c>
      <c r="C39" s="39" t="s">
        <v>16637</v>
      </c>
      <c r="D39" s="40" t="s">
        <v>16638</v>
      </c>
    </row>
    <row r="40" ht="42.75" spans="1:4">
      <c r="A40" s="37" t="s">
        <v>16568</v>
      </c>
      <c r="B40" s="38" t="str">
        <f t="shared" si="0"/>
        <v>effect = { solar_system = { spawn_system = { min_distance = 10 max_distance= 10 min_orientation_angle = 70 max_orientation_angle = 70 max_jumps = 1 initializer= hostile_init_mining_drones}}}</v>
      </c>
      <c r="C40" s="39" t="s">
        <v>16639</v>
      </c>
      <c r="D40" s="40" t="s">
        <v>16640</v>
      </c>
    </row>
    <row r="41" ht="42.75" spans="1:4">
      <c r="A41" s="37" t="s">
        <v>16568</v>
      </c>
      <c r="B41" s="38" t="str">
        <f t="shared" si="0"/>
        <v>effect = { solar_system = { spawn_system = { min_distance = 10 max_distance= 10 min_orientation_angle = 70 max_orientation_angle = 70 max_jumps = 1 initializer= hostile_init_amoeba}}}</v>
      </c>
      <c r="C41" s="39" t="s">
        <v>16641</v>
      </c>
      <c r="D41" s="40" t="s">
        <v>16642</v>
      </c>
    </row>
    <row r="42" ht="42.75" spans="1:4">
      <c r="A42" s="37" t="s">
        <v>16568</v>
      </c>
      <c r="B42" s="38" t="str">
        <f t="shared" si="0"/>
        <v>effect = { solar_system = { spawn_system = { min_distance = 10 max_distance= 10 min_orientation_angle = 70 max_orientation_angle = 70 max_jumps = 1 initializer= hostile_init_void_cloud}}}</v>
      </c>
      <c r="C42" s="39" t="s">
        <v>16643</v>
      </c>
      <c r="D42" s="40" t="s">
        <v>16644</v>
      </c>
    </row>
    <row r="43" ht="42.75" spans="1:4">
      <c r="A43" s="37" t="s">
        <v>16568</v>
      </c>
      <c r="B43" s="38" t="str">
        <f t="shared" si="0"/>
        <v>effect = { solar_system = { spawn_system = { min_distance = 10 max_distance= 10 min_orientation_angle = 70 max_orientation_angle = 70 max_jumps = 1 initializer= ice_system}}}</v>
      </c>
      <c r="C43" s="39" t="s">
        <v>16645</v>
      </c>
      <c r="D43" s="40" t="s">
        <v>16646</v>
      </c>
    </row>
    <row r="44" ht="42.75" spans="1:4">
      <c r="A44" s="37" t="s">
        <v>16568</v>
      </c>
      <c r="B44" s="38" t="str">
        <f t="shared" si="0"/>
        <v>effect = { solar_system = { spawn_system = { min_distance = 10 max_distance= 10 min_orientation_angle = 70 max_orientation_angle = 70 max_jumps = 1 initializer= high_energy_system}}}</v>
      </c>
      <c r="C44" s="39" t="s">
        <v>16647</v>
      </c>
      <c r="D44" s="40" t="s">
        <v>16648</v>
      </c>
    </row>
    <row r="45" ht="42.75" spans="1:4">
      <c r="A45" s="37" t="s">
        <v>16568</v>
      </c>
      <c r="B45" s="38" t="str">
        <f t="shared" si="0"/>
        <v>effect = { solar_system = { spawn_system = { min_distance = 10 max_distance= 10 min_orientation_angle = 70 max_orientation_angle = 70 max_jumps = 1 initializer= guardians_init_hatchling}}}</v>
      </c>
      <c r="C45" s="39" t="s">
        <v>16649</v>
      </c>
      <c r="D45" s="40" t="s">
        <v>16650</v>
      </c>
    </row>
    <row r="46" ht="42.75" spans="1:4">
      <c r="A46" s="37" t="s">
        <v>16651</v>
      </c>
      <c r="B46" s="38" t="str">
        <f t="shared" si="0"/>
        <v>effect = { solar_system = { spawn_system = { min_distance = 10 max_distance= 10 min_orientation_angle = 70 max_orientation_angle = 70 max_jumps = 1 initializer= great_wound_system}}}</v>
      </c>
      <c r="C46" s="39" t="s">
        <v>16652</v>
      </c>
      <c r="D46" s="40" t="s">
        <v>16653</v>
      </c>
    </row>
    <row r="47" ht="42.75" spans="1:4">
      <c r="A47" s="37" t="s">
        <v>16568</v>
      </c>
      <c r="B47" s="38" t="str">
        <f t="shared" si="0"/>
        <v>effect = { solar_system = { spawn_system = { min_distance = 10 max_distance= 10 min_orientation_angle = 70 max_orientation_angle = 70 max_jumps = 1 initializer= primitive_robot_system}}}</v>
      </c>
      <c r="C47" s="39" t="s">
        <v>16654</v>
      </c>
      <c r="D47" s="40" t="s">
        <v>16655</v>
      </c>
    </row>
    <row r="48" ht="42.75" spans="1:4">
      <c r="A48" s="37" t="s">
        <v>16568</v>
      </c>
      <c r="B48" s="38" t="str">
        <f t="shared" si="0"/>
        <v>effect = { solar_system = { spawn_system = { min_distance = 10 max_distance= 10 min_orientation_angle = 70 max_orientation_angle = 70 max_jumps = 1 initializer= superflare_system}}}</v>
      </c>
      <c r="C48" s="39" t="s">
        <v>16656</v>
      </c>
      <c r="D48" s="40" t="s">
        <v>16657</v>
      </c>
    </row>
    <row r="49" ht="42.75" spans="1:4">
      <c r="A49" s="37" t="s">
        <v>16568</v>
      </c>
      <c r="B49" s="38" t="str">
        <f t="shared" si="0"/>
        <v>effect = { solar_system = { spawn_system = { min_distance = 10 max_distance= 10 min_orientation_angle = 70 max_orientation_angle = 70 max_jumps = 1 initializer= collapse_system}}}</v>
      </c>
      <c r="C49" s="39" t="s">
        <v>16658</v>
      </c>
      <c r="D49" s="40" t="s">
        <v>16659</v>
      </c>
    </row>
    <row r="50" ht="42.75" spans="1:4">
      <c r="A50" s="37" t="s">
        <v>16568</v>
      </c>
      <c r="B50" s="38" t="str">
        <f t="shared" si="0"/>
        <v>effect = { solar_system = { spawn_system = { min_distance = 10 max_distance= 10 min_orientation_angle = 70 max_orientation_angle = 70 max_jumps = 1 initializer= old_foes_system}}}</v>
      </c>
      <c r="C50" s="39" t="s">
        <v>16660</v>
      </c>
      <c r="D50" s="40" t="s">
        <v>16661</v>
      </c>
    </row>
    <row r="51" ht="42.75" spans="1:4">
      <c r="A51" s="37" t="s">
        <v>16568</v>
      </c>
      <c r="B51" s="38" t="str">
        <f t="shared" si="0"/>
        <v>effect = { solar_system = { spawn_system = { min_distance = 10 max_distance= 10 min_orientation_angle = 70 max_orientation_angle = 70 max_jumps = 1 initializer= scavenger_system}}}</v>
      </c>
      <c r="C51" s="39" t="s">
        <v>16662</v>
      </c>
      <c r="D51" s="40" t="s">
        <v>16663</v>
      </c>
    </row>
    <row r="52" ht="42.75" spans="1:4">
      <c r="A52" s="37" t="s">
        <v>16568</v>
      </c>
      <c r="B52" s="38" t="str">
        <f t="shared" si="0"/>
        <v>effect = { solar_system = { spawn_system = { min_distance = 10 max_distance= 10 min_orientation_angle = 70 max_orientation_angle = 70 max_jumps = 1 initializer= living_planet_system}}}</v>
      </c>
      <c r="C52" s="39" t="s">
        <v>16664</v>
      </c>
      <c r="D52" s="40" t="s">
        <v>16665</v>
      </c>
    </row>
    <row r="53" ht="42.75" spans="1:4">
      <c r="A53" s="37" t="s">
        <v>16568</v>
      </c>
      <c r="B53" s="38" t="str">
        <f t="shared" si="0"/>
        <v>effect = { solar_system = { spawn_system = { min_distance = 10 max_distance= 10 min_orientation_angle = 70 max_orientation_angle = 70 max_jumps = 1 initializer= elderly_tiyanki_system}}}</v>
      </c>
      <c r="C53" s="39" t="s">
        <v>16666</v>
      </c>
      <c r="D53" s="40" t="s">
        <v>16667</v>
      </c>
    </row>
    <row r="54" ht="42.75" spans="1:4">
      <c r="A54" s="37" t="s">
        <v>16568</v>
      </c>
      <c r="B54" s="38" t="str">
        <f t="shared" si="0"/>
        <v>effect = { solar_system = { spawn_system = { min_distance = 10 max_distance= 10 min_orientation_angle = 70 max_orientation_angle = 70 max_jumps = 1 initializer= ratling_1_1}}}</v>
      </c>
      <c r="C54" s="39" t="s">
        <v>16668</v>
      </c>
      <c r="D54" s="40" t="s">
        <v>16669</v>
      </c>
    </row>
    <row r="55" ht="42.75" spans="1:4">
      <c r="A55" s="41" t="s">
        <v>16568</v>
      </c>
      <c r="B55" s="42" t="str">
        <f t="shared" si="0"/>
        <v>effect = { solar_system = { spawn_system = { min_distance = 10 max_distance= 10 min_orientation_angle = 70 max_orientation_angle = 70 max_jumps = 1 initializer= ratling_1_2}}}</v>
      </c>
      <c r="C55" s="43" t="s">
        <v>16670</v>
      </c>
      <c r="D55" s="44" t="s">
        <v>16671</v>
      </c>
    </row>
    <row r="56" ht="42.75" spans="1:4">
      <c r="A56" s="41" t="s">
        <v>16568</v>
      </c>
      <c r="B56" s="42" t="str">
        <f t="shared" si="0"/>
        <v>effect = { solar_system = { spawn_system = { min_distance = 10 max_distance= 10 min_orientation_angle = 70 max_orientation_angle = 70 max_jumps = 1 initializer= ratling_1_3}}}</v>
      </c>
      <c r="C56" s="43" t="s">
        <v>16672</v>
      </c>
      <c r="D56" s="44" t="s">
        <v>16673</v>
      </c>
    </row>
    <row r="57" ht="42.75" spans="1:4">
      <c r="A57" s="37" t="s">
        <v>16568</v>
      </c>
      <c r="B57" s="38" t="str">
        <f t="shared" si="0"/>
        <v>effect = { solar_system = { spawn_system = { min_distance = 10 max_distance= 10 min_orientation_angle = 70 max_orientation_angle = 70 max_jumps = 1 initializer= distar_crystal_system}}}</v>
      </c>
      <c r="C57" s="39" t="s">
        <v>16674</v>
      </c>
      <c r="D57" s="40" t="s">
        <v>16675</v>
      </c>
    </row>
    <row r="58" ht="42.75" spans="1:4">
      <c r="A58" s="41" t="s">
        <v>16568</v>
      </c>
      <c r="B58" s="42" t="str">
        <f t="shared" si="0"/>
        <v>effect = { solar_system = { spawn_system = { min_distance = 10 max_distance= 10 min_orientation_angle = 70 max_orientation_angle = 70 max_jumps = 1 initializer= distar_sealed_1_1}}}</v>
      </c>
      <c r="C58" s="43" t="s">
        <v>16676</v>
      </c>
      <c r="D58" s="44" t="s">
        <v>16677</v>
      </c>
    </row>
    <row r="59" ht="42.75" spans="1:4">
      <c r="A59" s="41" t="s">
        <v>16568</v>
      </c>
      <c r="B59" s="42" t="str">
        <f t="shared" si="0"/>
        <v>effect = { solar_system = { spawn_system = { min_distance = 10 max_distance= 10 min_orientation_angle = 70 max_orientation_angle = 70 max_jumps = 1 initializer= distar_sealed_1_2}}}</v>
      </c>
      <c r="C59" s="43" t="s">
        <v>16678</v>
      </c>
      <c r="D59" s="44" t="s">
        <v>16679</v>
      </c>
    </row>
    <row r="60" ht="42.75" spans="1:4">
      <c r="A60" s="37" t="s">
        <v>16568</v>
      </c>
      <c r="B60" s="38" t="str">
        <f t="shared" si="0"/>
        <v>effect = { solar_system = { spawn_system = { min_distance = 10 max_distance= 10 min_orientation_angle = 70 max_orientation_angle = 70 max_jumps = 1 initializer= distar_pod_system}}}</v>
      </c>
      <c r="C60" s="39" t="s">
        <v>6994</v>
      </c>
      <c r="D60" s="40" t="s">
        <v>16680</v>
      </c>
    </row>
    <row r="61" ht="42.75" spans="1:4">
      <c r="A61" s="37" t="s">
        <v>16568</v>
      </c>
      <c r="B61" s="38" t="str">
        <f t="shared" si="0"/>
        <v>effect = { solar_system = { spawn_system = { min_distance = 10 max_distance= 10 min_orientation_angle = 70 max_orientation_angle = 70 max_jumps = 1 initializer= distar_phaseshift_system}}}</v>
      </c>
      <c r="C61" s="39" t="s">
        <v>16681</v>
      </c>
      <c r="D61" s="40" t="s">
        <v>16682</v>
      </c>
    </row>
    <row r="62" ht="42.75" spans="1:4">
      <c r="A62" s="37" t="s">
        <v>16568</v>
      </c>
      <c r="B62" s="38" t="str">
        <f t="shared" si="0"/>
        <v>effect = { solar_system = { spawn_system = { min_distance = 10 max_distance= 10 min_orientation_angle = 70 max_orientation_angle = 70 max_jumps = 1 initializer= distantstars_init_00}}}</v>
      </c>
      <c r="C62" s="39" t="s">
        <v>16683</v>
      </c>
      <c r="D62" s="40" t="s">
        <v>16684</v>
      </c>
    </row>
    <row r="63" ht="42.75" spans="1:4">
      <c r="A63" s="37" t="s">
        <v>16568</v>
      </c>
      <c r="B63" s="38" t="str">
        <f t="shared" si="0"/>
        <v>effect = { solar_system = { spawn_system = { min_distance = 10 max_distance= 10 min_orientation_angle = 70 max_orientation_angle = 70 max_jumps = 1 initializer= distantstars_init_06}}}</v>
      </c>
      <c r="C63" s="39" t="s">
        <v>16683</v>
      </c>
      <c r="D63" s="40" t="s">
        <v>16685</v>
      </c>
    </row>
    <row r="64" ht="42.75" spans="1:4">
      <c r="A64" s="41" t="s">
        <v>16686</v>
      </c>
      <c r="B64" s="42" t="str">
        <f t="shared" si="0"/>
        <v>effect = { solar_system = { spawn_system = { min_distance = 10 max_distance= 10 min_orientation_angle = 70 max_orientation_angle = 70 max_jumps = 1 initializer= distantstars_init_01}}}</v>
      </c>
      <c r="C64" s="43" t="s">
        <v>16687</v>
      </c>
      <c r="D64" s="44" t="s">
        <v>16688</v>
      </c>
    </row>
    <row r="65" ht="42.75" spans="1:4">
      <c r="A65" s="41" t="s">
        <v>16568</v>
      </c>
      <c r="B65" s="42" t="str">
        <f t="shared" si="0"/>
        <v>effect = { solar_system = { spawn_system = { min_distance = 10 max_distance= 10 min_orientation_angle = 70 max_orientation_angle = 70 max_jumps = 1 initializer= distantstars_init_02}}}</v>
      </c>
      <c r="C65" s="43" t="s">
        <v>16689</v>
      </c>
      <c r="D65" s="44" t="s">
        <v>16690</v>
      </c>
    </row>
    <row r="66" ht="42.75" spans="1:4">
      <c r="A66" s="41" t="s">
        <v>16568</v>
      </c>
      <c r="B66" s="42" t="str">
        <f t="shared" si="0"/>
        <v>effect = { solar_system = { spawn_system = { min_distance = 10 max_distance= 10 min_orientation_angle = 70 max_orientation_angle = 70 max_jumps = 1 initializer= distantstars_init_03}}}</v>
      </c>
      <c r="C66" s="43" t="s">
        <v>16689</v>
      </c>
      <c r="D66" s="44" t="s">
        <v>16691</v>
      </c>
    </row>
    <row r="67" ht="42.75" spans="1:4">
      <c r="A67" s="41" t="s">
        <v>16568</v>
      </c>
      <c r="B67" s="42" t="str">
        <f t="shared" si="0"/>
        <v>effect = { solar_system = { spawn_system = { min_distance = 10 max_distance= 10 min_orientation_angle = 70 max_orientation_angle = 70 max_jumps = 1 initializer= distantstars_init_04}}}</v>
      </c>
      <c r="C67" s="43" t="s">
        <v>16689</v>
      </c>
      <c r="D67" s="44" t="s">
        <v>16692</v>
      </c>
    </row>
    <row r="68" ht="42.75" spans="1:4">
      <c r="A68" s="41" t="s">
        <v>16568</v>
      </c>
      <c r="B68" s="42" t="str">
        <f t="shared" si="0"/>
        <v>effect = { solar_system = { spawn_system = { min_distance = 10 max_distance= 10 min_orientation_angle = 70 max_orientation_angle = 70 max_jumps = 1 initializer= distantstars_init_05}}}</v>
      </c>
      <c r="C68" s="43" t="s">
        <v>16689</v>
      </c>
      <c r="D68" s="44" t="s">
        <v>16693</v>
      </c>
    </row>
    <row r="69" ht="42.75" spans="1:4">
      <c r="A69" s="41" t="s">
        <v>16568</v>
      </c>
      <c r="B69" s="42" t="str">
        <f t="shared" si="0"/>
        <v>effect = { solar_system = { spawn_system = { min_distance = 10 max_distance= 10 min_orientation_angle = 70 max_orientation_angle = 70 max_jumps = 1 initializer= distantstars_init_01b}}}</v>
      </c>
      <c r="C69" s="43" t="s">
        <v>16689</v>
      </c>
      <c r="D69" s="44" t="s">
        <v>16694</v>
      </c>
    </row>
    <row r="70" ht="42.75" spans="1:4">
      <c r="A70" s="41" t="s">
        <v>16568</v>
      </c>
      <c r="B70" s="42" t="str">
        <f t="shared" ref="B70:B133" si="1">_xlfn.CONCAT("effect = { solar_system = { spawn_system = { min_distance = ",$B$3," ","max_distance= ",$B$3," ","min_orientation_angle = ",$D$3," ","max_orientation_angle = ",$D$3," ","max_jumps = 1 ","initializer= ",D70,"}}}")</f>
        <v>effect = { solar_system = { spawn_system = { min_distance = 10 max_distance= 10 min_orientation_angle = 70 max_orientation_angle = 70 max_jumps = 1 initializer= distantstars_init_02b}}}</v>
      </c>
      <c r="C70" s="43" t="s">
        <v>16689</v>
      </c>
      <c r="D70" s="44" t="s">
        <v>16695</v>
      </c>
    </row>
    <row r="71" ht="42.75" spans="1:4">
      <c r="A71" s="41" t="s">
        <v>16568</v>
      </c>
      <c r="B71" s="42" t="str">
        <f t="shared" si="1"/>
        <v>effect = { solar_system = { spawn_system = { min_distance = 10 max_distance= 10 min_orientation_angle = 70 max_orientation_angle = 70 max_jumps = 1 initializer= distantstars_init_03b}}}</v>
      </c>
      <c r="C71" s="43" t="s">
        <v>16689</v>
      </c>
      <c r="D71" s="44" t="s">
        <v>16696</v>
      </c>
    </row>
    <row r="72" ht="42.75" spans="1:4">
      <c r="A72" s="41" t="s">
        <v>16568</v>
      </c>
      <c r="B72" s="42" t="str">
        <f t="shared" si="1"/>
        <v>effect = { solar_system = { spawn_system = { min_distance = 10 max_distance= 10 min_orientation_angle = 70 max_orientation_angle = 70 max_jumps = 1 initializer= distantstars_init_04b}}}</v>
      </c>
      <c r="C72" s="43" t="s">
        <v>16689</v>
      </c>
      <c r="D72" s="44" t="s">
        <v>16697</v>
      </c>
    </row>
    <row r="73" ht="42.75" spans="1:4">
      <c r="A73" s="41" t="s">
        <v>16568</v>
      </c>
      <c r="B73" s="42" t="str">
        <f t="shared" si="1"/>
        <v>effect = { solar_system = { spawn_system = { min_distance = 10 max_distance= 10 min_orientation_angle = 70 max_orientation_angle = 70 max_jumps = 1 initializer= star_crazy_fallback_system}}}</v>
      </c>
      <c r="C73" s="43"/>
      <c r="D73" s="44" t="s">
        <v>16698</v>
      </c>
    </row>
    <row r="74" ht="42.75" spans="1:4">
      <c r="A74" s="41" t="s">
        <v>16568</v>
      </c>
      <c r="B74" s="42" t="str">
        <f t="shared" si="1"/>
        <v>effect = { solar_system = { spawn_system = { min_distance = 10 max_distance= 10 min_orientation_angle = 70 max_orientation_angle = 70 max_jumps = 1 initializer= random_empire_init_01}}}</v>
      </c>
      <c r="C74" s="43" t="s">
        <v>16699</v>
      </c>
      <c r="D74" s="44" t="s">
        <v>16700</v>
      </c>
    </row>
    <row r="75" ht="42.75" spans="1:4">
      <c r="A75" s="41" t="s">
        <v>16568</v>
      </c>
      <c r="B75" s="42" t="str">
        <f t="shared" si="1"/>
        <v>effect = { solar_system = { spawn_system = { min_distance = 10 max_distance= 10 min_orientation_angle = 70 max_orientation_angle = 70 max_jumps = 1 initializer= random_empire_init_02}}}</v>
      </c>
      <c r="C75" s="43" t="s">
        <v>16701</v>
      </c>
      <c r="D75" s="44" t="s">
        <v>16702</v>
      </c>
    </row>
    <row r="76" ht="42.75" spans="1:4">
      <c r="A76" s="41" t="s">
        <v>16568</v>
      </c>
      <c r="B76" s="42" t="str">
        <f t="shared" si="1"/>
        <v>effect = { solar_system = { spawn_system = { min_distance = 10 max_distance= 10 min_orientation_angle = 70 max_orientation_angle = 70 max_jumps = 1 initializer= random_empire_init_03}}}</v>
      </c>
      <c r="C76" s="43" t="s">
        <v>16699</v>
      </c>
      <c r="D76" s="44" t="s">
        <v>16703</v>
      </c>
    </row>
    <row r="77" ht="42.75" spans="1:4">
      <c r="A77" s="41" t="s">
        <v>16568</v>
      </c>
      <c r="B77" s="42" t="str">
        <f t="shared" si="1"/>
        <v>effect = { solar_system = { spawn_system = { min_distance = 10 max_distance= 10 min_orientation_angle = 70 max_orientation_angle = 70 max_jumps = 1 initializer= random_empire_init_04}}}</v>
      </c>
      <c r="C77" s="43" t="s">
        <v>16699</v>
      </c>
      <c r="D77" s="44" t="s">
        <v>16704</v>
      </c>
    </row>
    <row r="78" ht="42.75" spans="1:4">
      <c r="A78" s="41" t="s">
        <v>16568</v>
      </c>
      <c r="B78" s="42" t="str">
        <f t="shared" si="1"/>
        <v>effect = { solar_system = { spawn_system = { min_distance = 10 max_distance= 10 min_orientation_angle = 70 max_orientation_angle = 70 max_jumps = 1 initializer= random_empire_init_05}}}</v>
      </c>
      <c r="C78" s="43" t="s">
        <v>16705</v>
      </c>
      <c r="D78" s="44" t="s">
        <v>16706</v>
      </c>
    </row>
    <row r="79" ht="42.75" spans="1:4">
      <c r="A79" s="41" t="s">
        <v>16568</v>
      </c>
      <c r="B79" s="42" t="str">
        <f t="shared" si="1"/>
        <v>effect = { solar_system = { spawn_system = { min_distance = 10 max_distance= 10 min_orientation_angle = 70 max_orientation_angle = 70 max_jumps = 1 initializer= random_empire_init_06}}}</v>
      </c>
      <c r="C79" s="43" t="s">
        <v>16707</v>
      </c>
      <c r="D79" s="44" t="s">
        <v>16708</v>
      </c>
    </row>
    <row r="80" ht="42.75" spans="1:4">
      <c r="A80" s="41" t="s">
        <v>16568</v>
      </c>
      <c r="B80" s="42" t="str">
        <f t="shared" si="1"/>
        <v>effect = { solar_system = { spawn_system = { min_distance = 10 max_distance= 10 min_orientation_angle = 70 max_orientation_angle = 70 max_jumps = 1 initializer= neighbor_t1}}}</v>
      </c>
      <c r="C80" s="43" t="s">
        <v>16709</v>
      </c>
      <c r="D80" s="44" t="s">
        <v>16710</v>
      </c>
    </row>
    <row r="81" ht="42.75" spans="1:4">
      <c r="A81" s="41" t="s">
        <v>16568</v>
      </c>
      <c r="B81" s="42" t="str">
        <f t="shared" si="1"/>
        <v>effect = { solar_system = { spawn_system = { min_distance = 10 max_distance= 10 min_orientation_angle = 70 max_orientation_angle = 70 max_jumps = 1 initializer= neighbor_t1_first_colony}}}</v>
      </c>
      <c r="C81" s="43" t="s">
        <v>16709</v>
      </c>
      <c r="D81" s="44" t="s">
        <v>16711</v>
      </c>
    </row>
    <row r="82" ht="42.75" spans="1:4">
      <c r="A82" s="41" t="s">
        <v>16568</v>
      </c>
      <c r="B82" s="42" t="str">
        <f t="shared" si="1"/>
        <v>effect = { solar_system = { spawn_system = { min_distance = 10 max_distance= 10 min_orientation_angle = 70 max_orientation_angle = 70 max_jumps = 1 initializer= neighbor_t2}}}</v>
      </c>
      <c r="C82" s="43" t="s">
        <v>16709</v>
      </c>
      <c r="D82" s="44" t="s">
        <v>16712</v>
      </c>
    </row>
    <row r="83" ht="42.75" spans="1:4">
      <c r="A83" s="41" t="s">
        <v>16568</v>
      </c>
      <c r="B83" s="42" t="str">
        <f t="shared" si="1"/>
        <v>effect = { solar_system = { spawn_system = { min_distance = 10 max_distance= 10 min_orientation_angle = 70 max_orientation_angle = 70 max_jumps = 1 initializer= neighbor_t2_second_colony}}}</v>
      </c>
      <c r="C83" s="43" t="s">
        <v>16713</v>
      </c>
      <c r="D83" s="44" t="s">
        <v>16714</v>
      </c>
    </row>
    <row r="84" ht="42.75" spans="1:4">
      <c r="A84" s="41" t="s">
        <v>16568</v>
      </c>
      <c r="B84" s="42" t="str">
        <f t="shared" si="1"/>
        <v>effect = { solar_system = { spawn_system = { min_distance = 10 max_distance= 10 min_orientation_angle = 70 max_orientation_angle = 70 max_jumps = 1 initializer= fallen_1}}}</v>
      </c>
      <c r="C84" s="43" t="s">
        <v>16715</v>
      </c>
      <c r="D84" s="44" t="s">
        <v>16716</v>
      </c>
    </row>
    <row r="85" ht="42.75" spans="1:4">
      <c r="A85" s="41" t="s">
        <v>16568</v>
      </c>
      <c r="B85" s="42" t="str">
        <f t="shared" si="1"/>
        <v>effect = { solar_system = { spawn_system = { min_distance = 10 max_distance= 10 min_orientation_angle = 70 max_orientation_angle = 70 max_jumps = 1 initializer= fallen_1_2}}}</v>
      </c>
      <c r="C85" s="43" t="s">
        <v>16717</v>
      </c>
      <c r="D85" s="44" t="s">
        <v>16718</v>
      </c>
    </row>
    <row r="86" ht="42.75" spans="1:4">
      <c r="A86" s="41" t="s">
        <v>16568</v>
      </c>
      <c r="B86" s="42" t="str">
        <f t="shared" si="1"/>
        <v>effect = { solar_system = { spawn_system = { min_distance = 10 max_distance= 10 min_orientation_angle = 70 max_orientation_angle = 70 max_jumps = 1 initializer= fallen_2}}}</v>
      </c>
      <c r="C86" s="43" t="s">
        <v>16719</v>
      </c>
      <c r="D86" s="44" t="s">
        <v>16720</v>
      </c>
    </row>
    <row r="87" ht="42.75" spans="1:4">
      <c r="A87" s="41" t="s">
        <v>16568</v>
      </c>
      <c r="B87" s="42" t="str">
        <f t="shared" si="1"/>
        <v>effect = { solar_system = { spawn_system = { min_distance = 10 max_distance= 10 min_orientation_angle = 70 max_orientation_angle = 70 max_jumps = 1 initializer= fallen_3}}}</v>
      </c>
      <c r="C87" s="43" t="s">
        <v>16721</v>
      </c>
      <c r="D87" s="44" t="s">
        <v>16722</v>
      </c>
    </row>
    <row r="88" ht="42.75" spans="1:4">
      <c r="A88" s="41" t="s">
        <v>16568</v>
      </c>
      <c r="B88" s="42" t="str">
        <f t="shared" si="1"/>
        <v>effect = { solar_system = { spawn_system = { min_distance = 10 max_distance= 10 min_orientation_angle = 70 max_orientation_angle = 70 max_jumps = 1 initializer= fallen_4}}}</v>
      </c>
      <c r="C88" s="43" t="s">
        <v>16723</v>
      </c>
      <c r="D88" s="44" t="s">
        <v>16724</v>
      </c>
    </row>
    <row r="89" ht="42.75" spans="1:4">
      <c r="A89" s="41" t="s">
        <v>16568</v>
      </c>
      <c r="B89" s="42" t="str">
        <f t="shared" si="1"/>
        <v>effect = { solar_system = { spawn_system = { min_distance = 10 max_distance= 10 min_orientation_angle = 70 max_orientation_angle = 70 max_jumps = 1 initializer= fallen_col_1}}}</v>
      </c>
      <c r="C89" s="43" t="s">
        <v>16713</v>
      </c>
      <c r="D89" s="44" t="s">
        <v>16725</v>
      </c>
    </row>
    <row r="90" ht="42.75" spans="1:4">
      <c r="A90" s="41" t="s">
        <v>16568</v>
      </c>
      <c r="B90" s="42" t="str">
        <f t="shared" si="1"/>
        <v>effect = { solar_system = { spawn_system = { min_distance = 10 max_distance= 10 min_orientation_angle = 70 max_orientation_angle = 70 max_jumps = 1 initializer= fallen_col_2}}}</v>
      </c>
      <c r="C90" s="43" t="s">
        <v>16713</v>
      </c>
      <c r="D90" s="44" t="s">
        <v>16726</v>
      </c>
    </row>
    <row r="91" ht="42.75" spans="1:4">
      <c r="A91" s="41" t="s">
        <v>16568</v>
      </c>
      <c r="B91" s="42" t="str">
        <f t="shared" si="1"/>
        <v>effect = { solar_system = { spawn_system = { min_distance = 10 max_distance= 10 min_orientation_angle = 70 max_orientation_angle = 70 max_jumps = 1 initializer= fallen_orbitals_1}}}</v>
      </c>
      <c r="C91" s="43" t="s">
        <v>16709</v>
      </c>
      <c r="D91" s="44" t="s">
        <v>16727</v>
      </c>
    </row>
    <row r="92" ht="42.75" spans="1:4">
      <c r="A92" s="41" t="s">
        <v>16568</v>
      </c>
      <c r="B92" s="42" t="str">
        <f t="shared" si="1"/>
        <v>effect = { solar_system = { spawn_system = { min_distance = 10 max_distance= 10 min_orientation_angle = 70 max_orientation_angle = 70 max_jumps = 1 initializer= fallen_orbitals_2}}}</v>
      </c>
      <c r="C92" s="43" t="s">
        <v>16709</v>
      </c>
      <c r="D92" s="44" t="s">
        <v>16728</v>
      </c>
    </row>
    <row r="93" ht="42.75" spans="1:4">
      <c r="A93" s="41" t="s">
        <v>16568</v>
      </c>
      <c r="B93" s="42" t="str">
        <f t="shared" si="1"/>
        <v>effect = { solar_system = { spawn_system = { min_distance = 10 max_distance= 10 min_orientation_angle = 70 max_orientation_angle = 70 max_jumps = 1 initializer= fallen_shrouded}}}</v>
      </c>
      <c r="C93" s="43" t="s">
        <v>16729</v>
      </c>
      <c r="D93" s="44" t="s">
        <v>16730</v>
      </c>
    </row>
    <row r="94" ht="42.75" spans="1:4">
      <c r="A94" s="41" t="s">
        <v>16568</v>
      </c>
      <c r="B94" s="42" t="str">
        <f t="shared" si="1"/>
        <v>effect = { solar_system = { spawn_system = { min_distance = 10 max_distance= 10 min_orientation_angle = 70 max_orientation_angle = 70 max_jumps = 1 initializer= fallen_shielded_1}}}</v>
      </c>
      <c r="C94" s="43" t="s">
        <v>16731</v>
      </c>
      <c r="D94" s="44" t="s">
        <v>16732</v>
      </c>
    </row>
    <row r="95" ht="42.75" spans="1:4">
      <c r="A95" s="41" t="s">
        <v>16568</v>
      </c>
      <c r="B95" s="42" t="str">
        <f t="shared" si="1"/>
        <v>effect = { solar_system = { spawn_system = { min_distance = 10 max_distance= 10 min_orientation_angle = 70 max_orientation_angle = 70 max_jumps = 1 initializer= fallen_shielded_2}}}</v>
      </c>
      <c r="C95" s="43" t="s">
        <v>16731</v>
      </c>
      <c r="D95" s="44" t="s">
        <v>16733</v>
      </c>
    </row>
    <row r="96" ht="42.75" spans="1:4">
      <c r="A96" s="41" t="s">
        <v>16568</v>
      </c>
      <c r="B96" s="42" t="str">
        <f t="shared" si="1"/>
        <v>effect = { solar_system = { spawn_system = { min_distance = 10 max_distance= 10 min_orientation_angle = 70 max_orientation_angle = 70 max_jumps = 1 initializer= fallen_shielded_3}}}</v>
      </c>
      <c r="C96" s="43" t="s">
        <v>16731</v>
      </c>
      <c r="D96" s="44" t="s">
        <v>16734</v>
      </c>
    </row>
    <row r="97" ht="42.75" spans="1:4">
      <c r="A97" s="41" t="s">
        <v>16568</v>
      </c>
      <c r="B97" s="42" t="str">
        <f t="shared" si="1"/>
        <v>effect = { solar_system = { spawn_system = { min_distance = 10 max_distance= 10 min_orientation_angle = 70 max_orientation_angle = 70 max_jumps = 1 initializer= fallen_holy_01}}}</v>
      </c>
      <c r="C97" s="45" t="s">
        <v>16735</v>
      </c>
      <c r="D97" s="44" t="s">
        <v>16736</v>
      </c>
    </row>
    <row r="98" ht="42.75" spans="1:4">
      <c r="A98" s="41" t="s">
        <v>16568</v>
      </c>
      <c r="B98" s="42" t="str">
        <f t="shared" si="1"/>
        <v>effect = { solar_system = { spawn_system = { min_distance = 10 max_distance= 10 min_orientation_angle = 70 max_orientation_angle = 70 max_jumps = 1 initializer= fallen_holy_02}}}</v>
      </c>
      <c r="C98" s="45" t="s">
        <v>16737</v>
      </c>
      <c r="D98" s="44" t="s">
        <v>16738</v>
      </c>
    </row>
    <row r="99" ht="42.75" spans="1:4">
      <c r="A99" s="41" t="s">
        <v>16568</v>
      </c>
      <c r="B99" s="42" t="str">
        <f t="shared" si="1"/>
        <v>effect = { solar_system = { spawn_system = { min_distance = 10 max_distance= 10 min_orientation_angle = 70 max_orientation_angle = 70 max_jumps = 1 initializer= fallen_holy_03}}}</v>
      </c>
      <c r="C99" s="45" t="s">
        <v>16739</v>
      </c>
      <c r="D99" s="44" t="s">
        <v>16740</v>
      </c>
    </row>
    <row r="100" ht="42.75" spans="1:4">
      <c r="A100" s="41" t="s">
        <v>16568</v>
      </c>
      <c r="B100" s="42" t="str">
        <f t="shared" si="1"/>
        <v>effect = { solar_system = { spawn_system = { min_distance = 10 max_distance= 10 min_orientation_angle = 70 max_orientation_angle = 70 max_jumps = 1 initializer= fallen_holy_04}}}</v>
      </c>
      <c r="C100" s="43" t="s">
        <v>16741</v>
      </c>
      <c r="D100" s="44" t="s">
        <v>16742</v>
      </c>
    </row>
    <row r="101" ht="42.75" spans="1:4">
      <c r="A101" s="41" t="s">
        <v>16568</v>
      </c>
      <c r="B101" s="42" t="str">
        <f t="shared" si="1"/>
        <v>effect = { solar_system = { spawn_system = { min_distance = 10 max_distance= 10 min_orientation_angle = 70 max_orientation_angle = 70 max_jumps = 1 initializer= fallen_xeno_zoo}}}</v>
      </c>
      <c r="C101" s="43" t="s">
        <v>16743</v>
      </c>
      <c r="D101" s="44" t="s">
        <v>16744</v>
      </c>
    </row>
    <row r="102" ht="42.75" spans="1:4">
      <c r="A102" s="41" t="s">
        <v>16745</v>
      </c>
      <c r="B102" s="42" t="str">
        <f t="shared" si="1"/>
        <v>effect = { solar_system = { spawn_system = { min_distance = 10 max_distance= 10 min_orientation_angle = 70 max_orientation_angle = 70 max_jumps = 1 initializer= fallen_machine}}}</v>
      </c>
      <c r="C102" s="43" t="s">
        <v>16746</v>
      </c>
      <c r="D102" s="44" t="s">
        <v>16747</v>
      </c>
    </row>
    <row r="103" ht="42.75" spans="1:4">
      <c r="A103" s="47" t="s">
        <v>16748</v>
      </c>
      <c r="B103" s="42" t="str">
        <f t="shared" si="1"/>
        <v>effect = { solar_system = { spawn_system = { min_distance = 10 max_distance= 10 min_orientation_angle = 70 max_orientation_angle = 70 max_jumps = 1 initializer= fallen_machine_2}}}</v>
      </c>
      <c r="C103" s="43" t="s">
        <v>16749</v>
      </c>
      <c r="D103" s="44" t="s">
        <v>16750</v>
      </c>
    </row>
    <row r="104" ht="42.75" spans="1:4">
      <c r="A104" s="41" t="s">
        <v>16751</v>
      </c>
      <c r="B104" s="42" t="str">
        <f t="shared" si="1"/>
        <v>effect = { solar_system = { spawn_system = { min_distance = 10 max_distance= 10 min_orientation_angle = 70 max_orientation_angle = 70 max_jumps = 1 initializer= fallen_machine_3}}}</v>
      </c>
      <c r="C104" s="43" t="s">
        <v>16749</v>
      </c>
      <c r="D104" s="44" t="s">
        <v>16752</v>
      </c>
    </row>
    <row r="105" ht="42.75" spans="1:4">
      <c r="A105" s="41" t="s">
        <v>16753</v>
      </c>
      <c r="B105" s="42" t="str">
        <f t="shared" si="1"/>
        <v>effect = { solar_system = { spawn_system = { min_distance = 10 max_distance= 10 min_orientation_angle = 70 max_orientation_angle = 70 max_jumps = 1 initializer= fallen_machine_4}}}</v>
      </c>
      <c r="C105" s="43" t="s">
        <v>16754</v>
      </c>
      <c r="D105" s="44" t="s">
        <v>16755</v>
      </c>
    </row>
    <row r="106" ht="42.75" spans="1:4">
      <c r="A106" s="41" t="s">
        <v>16756</v>
      </c>
      <c r="B106" s="42" t="str">
        <f t="shared" si="1"/>
        <v>effect = { solar_system = { spawn_system = { min_distance = 10 max_distance= 10 min_orientation_angle = 70 max_orientation_angle = 70 max_jumps = 1 initializer= fallen_machine_5}}}</v>
      </c>
      <c r="C106" s="43" t="s">
        <v>16757</v>
      </c>
      <c r="D106" s="44" t="s">
        <v>16758</v>
      </c>
    </row>
    <row r="107" ht="42.75" spans="1:4">
      <c r="A107" s="37" t="s">
        <v>16759</v>
      </c>
      <c r="B107" s="38" t="str">
        <f t="shared" si="1"/>
        <v>effect = { solar_system = { spawn_system = { min_distance = 10 max_distance= 10 min_orientation_angle = 70 max_orientation_angle = 70 max_jumps = 1 initializer= hauer_system_initializer}}}</v>
      </c>
      <c r="C107" s="39" t="s">
        <v>16760</v>
      </c>
      <c r="D107" s="40" t="s">
        <v>16761</v>
      </c>
    </row>
    <row r="108" ht="42.75" spans="1:4">
      <c r="A108" s="37" t="s">
        <v>16568</v>
      </c>
      <c r="B108" s="38" t="str">
        <f t="shared" si="1"/>
        <v>effect = { solar_system = { spawn_system = { min_distance = 10 max_distance= 10 min_orientation_angle = 70 max_orientation_angle = 70 max_jumps = 1 initializer= intercepting_history_system_initializer_01}}}</v>
      </c>
      <c r="C108" s="39" t="s">
        <v>16762</v>
      </c>
      <c r="D108" s="40" t="s">
        <v>16763</v>
      </c>
    </row>
    <row r="109" ht="42.75" spans="1:4">
      <c r="A109" s="37" t="s">
        <v>16568</v>
      </c>
      <c r="B109" s="38" t="str">
        <f t="shared" si="1"/>
        <v>effect = { solar_system = { spawn_system = { min_distance = 10 max_distance= 10 min_orientation_angle = 70 max_orientation_angle = 70 max_jumps = 1 initializer= intercepting_history_system_initializer_02}}}</v>
      </c>
      <c r="C109" s="39" t="s">
        <v>16764</v>
      </c>
      <c r="D109" s="40" t="s">
        <v>16765</v>
      </c>
    </row>
    <row r="110" ht="42.75" spans="1:4">
      <c r="A110" s="37" t="s">
        <v>16568</v>
      </c>
      <c r="B110" s="38" t="str">
        <f t="shared" si="1"/>
        <v>effect = { solar_system = { spawn_system = { min_distance = 10 max_distance= 10 min_orientation_angle = 70 max_orientation_angle = 70 max_jumps = 1 initializer= relentless_pursuit_system_initializer_01}}}</v>
      </c>
      <c r="C110" s="39" t="s">
        <v>16766</v>
      </c>
      <c r="D110" s="40" t="s">
        <v>16767</v>
      </c>
    </row>
    <row r="111" ht="42.75" spans="1:4">
      <c r="A111" s="37" t="s">
        <v>16568</v>
      </c>
      <c r="B111" s="38" t="str">
        <f t="shared" si="1"/>
        <v>effect = { solar_system = { spawn_system = { min_distance = 10 max_distance= 10 min_orientation_angle = 70 max_orientation_angle = 70 max_jumps = 1 initializer= relentless_pursuit_system_initializer_02}}}</v>
      </c>
      <c r="C111" s="39" t="s">
        <v>16764</v>
      </c>
      <c r="D111" s="40" t="s">
        <v>16768</v>
      </c>
    </row>
    <row r="112" ht="42.75" spans="1:4">
      <c r="A112" s="41" t="s">
        <v>16568</v>
      </c>
      <c r="B112" s="42" t="str">
        <f t="shared" si="1"/>
        <v>effect = { solar_system = { spawn_system = { min_distance = 10 max_distance= 10 min_orientation_angle = 70 max_orientation_angle = 70 max_jumps = 1 initializer= void_dweller_system}}}</v>
      </c>
      <c r="C112" s="43" t="s">
        <v>16769</v>
      </c>
      <c r="D112" s="44" t="s">
        <v>16770</v>
      </c>
    </row>
    <row r="113" ht="42.75" spans="1:4">
      <c r="A113" s="41" t="s">
        <v>16568</v>
      </c>
      <c r="B113" s="42" t="str">
        <f t="shared" si="1"/>
        <v>effect = { solar_system = { spawn_system = { min_distance = 10 max_distance= 10 min_orientation_angle = 70 max_orientation_angle = 70 max_jumps = 1 initializer= lost_colony_1}}}</v>
      </c>
      <c r="C113" s="43" t="s">
        <v>16771</v>
      </c>
      <c r="D113" s="44" t="s">
        <v>16772</v>
      </c>
    </row>
    <row r="114" ht="42.75" spans="1:4">
      <c r="A114" s="41" t="s">
        <v>16568</v>
      </c>
      <c r="B114" s="42" t="str">
        <f t="shared" si="1"/>
        <v>effect = { solar_system = { spawn_system = { min_distance = 10 max_distance= 10 min_orientation_angle = 70 max_orientation_angle = 70 max_jumps = 1 initializer= lost_colony_neighbor_t1}}}</v>
      </c>
      <c r="C114" s="43" t="s">
        <v>16773</v>
      </c>
      <c r="D114" s="44" t="s">
        <v>16774</v>
      </c>
    </row>
    <row r="115" ht="42.75" spans="1:4">
      <c r="A115" s="41" t="s">
        <v>16568</v>
      </c>
      <c r="B115" s="42" t="str">
        <f t="shared" si="1"/>
        <v>effect = { solar_system = { spawn_system = { min_distance = 10 max_distance= 10 min_orientation_angle = 70 max_orientation_angle = 70 max_jumps = 1 initializer= lost_colony_neighbor_t1_first_colony}}}</v>
      </c>
      <c r="C115" s="43" t="s">
        <v>16775</v>
      </c>
      <c r="D115" s="44" t="s">
        <v>16776</v>
      </c>
    </row>
    <row r="116" ht="42.75" spans="1:4">
      <c r="A116" s="41" t="s">
        <v>16568</v>
      </c>
      <c r="B116" s="42" t="str">
        <f t="shared" si="1"/>
        <v>effect = { solar_system = { spawn_system = { min_distance = 10 max_distance= 10 min_orientation_angle = 70 max_orientation_angle = 70 max_jumps = 1 initializer= lost_colony_neighbor_t2_second_colony}}}</v>
      </c>
      <c r="C116" s="43" t="s">
        <v>16777</v>
      </c>
      <c r="D116" s="44" t="s">
        <v>16778</v>
      </c>
    </row>
    <row r="117" ht="42.75" spans="1:4">
      <c r="A117" s="41" t="s">
        <v>16568</v>
      </c>
      <c r="B117" s="42" t="str">
        <f t="shared" si="1"/>
        <v>effect = { solar_system = { spawn_system = { min_distance = 10 max_distance= 10 min_orientation_angle = 70 max_orientation_angle = 70 max_jumps = 1 initializer= scion_fallen_1}}}</v>
      </c>
      <c r="C117" s="43" t="s">
        <v>16779</v>
      </c>
      <c r="D117" s="44" t="s">
        <v>16780</v>
      </c>
    </row>
    <row r="118" ht="42.75" spans="1:4">
      <c r="A118" s="41" t="s">
        <v>16568</v>
      </c>
      <c r="B118" s="42" t="str">
        <f t="shared" si="1"/>
        <v>effect = { solar_system = { spawn_system = { min_distance = 10 max_distance= 10 min_orientation_angle = 70 max_orientation_angle = 70 max_jumps = 1 initializer= scion_fallen_2}}}</v>
      </c>
      <c r="C118" s="43" t="s">
        <v>16781</v>
      </c>
      <c r="D118" s="44" t="s">
        <v>16782</v>
      </c>
    </row>
    <row r="119" ht="42.75" spans="1:4">
      <c r="A119" s="41" t="s">
        <v>16568</v>
      </c>
      <c r="B119" s="42" t="str">
        <f t="shared" si="1"/>
        <v>effect = { solar_system = { spawn_system = { min_distance = 10 max_distance= 10 min_orientation_angle = 70 max_orientation_angle = 70 max_jumps = 1 initializer= shattered_ring_start}}}</v>
      </c>
      <c r="C119" s="43" t="s">
        <v>16783</v>
      </c>
      <c r="D119" s="44" t="s">
        <v>16784</v>
      </c>
    </row>
    <row r="120" ht="42.75" spans="1:4">
      <c r="A120" s="37" t="s">
        <v>16568</v>
      </c>
      <c r="B120" s="38" t="str">
        <f t="shared" si="1"/>
        <v>effect = { solar_system = { spawn_system = { min_distance = 10 max_distance= 10 min_orientation_angle = 70 max_orientation_angle = 70 max_jumps = 1 initializer= mega_shipyard_init_01}}}</v>
      </c>
      <c r="C120" s="39" t="s">
        <v>16785</v>
      </c>
      <c r="D120" s="40" t="s">
        <v>16786</v>
      </c>
    </row>
    <row r="121" ht="42.75" spans="1:4">
      <c r="A121" s="37" t="s">
        <v>16568</v>
      </c>
      <c r="B121" s="38" t="str">
        <f t="shared" si="1"/>
        <v>effect = { solar_system = { spawn_system = { min_distance = 10 max_distance= 10 min_orientation_angle = 70 max_orientation_angle = 70 max_jumps = 1 initializer= planet_with_too_many_moons_system}}}</v>
      </c>
      <c r="C121" s="39" t="s">
        <v>16787</v>
      </c>
      <c r="D121" s="40" t="s">
        <v>16788</v>
      </c>
    </row>
    <row r="122" ht="42.75" spans="1:4">
      <c r="A122" s="37" t="s">
        <v>6881</v>
      </c>
      <c r="B122" s="38" t="str">
        <f t="shared" si="1"/>
        <v>effect = { solar_system = { spawn_system = { min_distance = 10 max_distance= 10 min_orientation_angle = 70 max_orientation_angle = 70 max_jumps = 1 initializer= wenkwort_initializer}}}</v>
      </c>
      <c r="C122" s="39" t="s">
        <v>16789</v>
      </c>
      <c r="D122" s="40" t="s">
        <v>16790</v>
      </c>
    </row>
    <row r="123" ht="42.75" spans="1:4">
      <c r="A123" s="41" t="s">
        <v>16791</v>
      </c>
      <c r="B123" s="42" t="str">
        <f t="shared" si="1"/>
        <v>effect = { solar_system = { spawn_system = { min_distance = 10 max_distance= 10 min_orientation_angle = 70 max_orientation_angle = 70 max_jumps = 1 initializer= sol_system_void_dweller_system}}}</v>
      </c>
      <c r="C123" s="43" t="s">
        <v>16792</v>
      </c>
      <c r="D123" s="44" t="s">
        <v>16793</v>
      </c>
    </row>
    <row r="124" ht="42.75" spans="1:4">
      <c r="A124" s="41" t="s">
        <v>16568</v>
      </c>
      <c r="B124" s="42" t="str">
        <f t="shared" si="1"/>
        <v>effect = { solar_system = { spawn_system = { min_distance = 10 max_distance= 10 min_orientation_angle = 70 max_orientation_angle = 70 max_jumps = 1 initializer= msi_home_system}}}</v>
      </c>
      <c r="C124" s="43" t="s">
        <v>16794</v>
      </c>
      <c r="D124" s="44" t="s">
        <v>16795</v>
      </c>
    </row>
    <row r="125" ht="42.75" spans="1:4">
      <c r="A125" s="41" t="s">
        <v>16568</v>
      </c>
      <c r="B125" s="42" t="str">
        <f t="shared" si="1"/>
        <v>effect = { solar_system = { spawn_system = { min_distance = 10 max_distance= 10 min_orientation_angle = 70 max_orientation_angle = 70 max_jumps = 1 initializer= slavers_neighbor_t1}}}</v>
      </c>
      <c r="C125" s="43" t="s">
        <v>16796</v>
      </c>
      <c r="D125" s="44" t="s">
        <v>16797</v>
      </c>
    </row>
    <row r="126" ht="42.75" spans="1:4">
      <c r="A126" s="41" t="s">
        <v>16568</v>
      </c>
      <c r="B126" s="42" t="str">
        <f t="shared" si="1"/>
        <v>effect = { solar_system = { spawn_system = { min_distance = 10 max_distance= 10 min_orientation_angle = 70 max_orientation_angle = 70 max_jumps = 1 initializer= slavers_neighbor_t1_first_colony}}}</v>
      </c>
      <c r="C126" s="43" t="s">
        <v>16798</v>
      </c>
      <c r="D126" s="44" t="s">
        <v>16799</v>
      </c>
    </row>
    <row r="127" ht="42.75" spans="1:4">
      <c r="A127" s="41" t="s">
        <v>16568</v>
      </c>
      <c r="B127" s="42" t="str">
        <f t="shared" si="1"/>
        <v>effect = { solar_system = { spawn_system = { min_distance = 10 max_distance= 10 min_orientation_angle = 70 max_orientation_angle = 70 max_jumps = 1 initializer= slavers_neighbor_t2_second_colony}}}</v>
      </c>
      <c r="C127" s="43" t="s">
        <v>16798</v>
      </c>
      <c r="D127" s="44" t="s">
        <v>16800</v>
      </c>
    </row>
    <row r="128" ht="42.75" spans="1:4">
      <c r="A128" s="41" t="s">
        <v>16568</v>
      </c>
      <c r="B128" s="42" t="str">
        <f t="shared" si="1"/>
        <v>effect = { solar_system = { spawn_system = { min_distance = 10 max_distance= 10 min_orientation_angle = 70 max_orientation_angle = 70 max_jumps = 1 initializer= fear_of_the_dark_system}}}</v>
      </c>
      <c r="C128" s="45" t="s">
        <v>16801</v>
      </c>
      <c r="D128" s="45" t="s">
        <v>16802</v>
      </c>
    </row>
    <row r="129" ht="42.75" spans="1:4">
      <c r="A129" s="41" t="s">
        <v>16568</v>
      </c>
      <c r="B129" s="42" t="str">
        <f t="shared" si="1"/>
        <v>effect = { solar_system = { spawn_system = { min_distance = 10 max_distance= 10 min_orientation_angle = 70 max_orientation_angle = 70 max_jumps = 1 initializer= hunter_of_the_dark_system}}}</v>
      </c>
      <c r="C129" s="43" t="s">
        <v>16803</v>
      </c>
      <c r="D129" s="44" t="s">
        <v>16804</v>
      </c>
    </row>
    <row r="130" ht="42.75" spans="1:4">
      <c r="A130" s="41" t="s">
        <v>16568</v>
      </c>
      <c r="B130" s="42" t="str">
        <f t="shared" si="1"/>
        <v>effect = { solar_system = { spawn_system = { min_distance = 10 max_distance= 10 min_orientation_angle = 70 max_orientation_angle = 70 max_jumps = 1 initializer= broken_shackles_parent_system}}}</v>
      </c>
      <c r="C130" s="43" t="s">
        <v>16805</v>
      </c>
      <c r="D130" s="44" t="s">
        <v>16806</v>
      </c>
    </row>
    <row r="131" ht="42.75" spans="1:4">
      <c r="A131" s="37" t="s">
        <v>6862</v>
      </c>
      <c r="B131" s="38" t="str">
        <f t="shared" si="1"/>
        <v>effect = { solar_system = { spawn_system = { min_distance = 10 max_distance= 10 min_orientation_angle = 70 max_orientation_angle = 70 max_jumps = 1 initializer= solarpunk_01}}}</v>
      </c>
      <c r="C131" s="39" t="s">
        <v>16807</v>
      </c>
      <c r="D131" s="40" t="s">
        <v>16808</v>
      </c>
    </row>
    <row r="132" ht="42.75" spans="1:4">
      <c r="A132" s="41" t="s">
        <v>4668</v>
      </c>
      <c r="B132" s="42" t="str">
        <f t="shared" si="1"/>
        <v>effect = { solar_system = { spawn_system = { min_distance = 10 max_distance= 10 min_orientation_angle = 70 max_orientation_angle = 70 max_jumps = 1 initializer= solarpunk_02}}}</v>
      </c>
      <c r="C132" s="43" t="s">
        <v>16807</v>
      </c>
      <c r="D132" s="44" t="s">
        <v>16809</v>
      </c>
    </row>
    <row r="133" ht="42.75" spans="1:4">
      <c r="A133" s="41" t="s">
        <v>16568</v>
      </c>
      <c r="B133" s="42" t="str">
        <f t="shared" si="1"/>
        <v>effect = { solar_system = { spawn_system = { min_distance = 10 max_distance= 10 min_orientation_angle = 70 max_orientation_angle = 70 max_jumps = 1 initializer= hidden_treasure_system_initializer }}}</v>
      </c>
      <c r="C133" s="46" t="s">
        <v>16810</v>
      </c>
      <c r="D133" s="44" t="s">
        <v>16811</v>
      </c>
    </row>
    <row r="134" ht="42.75" spans="1:4">
      <c r="A134" s="41" t="s">
        <v>16568</v>
      </c>
      <c r="B134" s="42" t="str">
        <f t="shared" ref="B134:B197" si="2">_xlfn.CONCAT("effect = { solar_system = { spawn_system = { min_distance = ",$B$3," ","max_distance= ",$B$3," ","min_orientation_angle = ",$D$3," ","max_orientation_angle = ",$D$3," ","max_jumps = 1 ","initializer= ",D134,"}}}")</f>
        <v>effect = { solar_system = { spawn_system = { min_distance = 10 max_distance= 10 min_orientation_angle = 70 max_orientation_angle = 70 max_jumps = 1 initializer= black_needle_base_initializer 黑针}}}</v>
      </c>
      <c r="C134" s="46" t="s">
        <v>16810</v>
      </c>
      <c r="D134" s="44" t="s">
        <v>16812</v>
      </c>
    </row>
    <row r="135" ht="42.75" spans="1:4">
      <c r="A135" s="41" t="s">
        <v>16568</v>
      </c>
      <c r="B135" s="42" t="str">
        <f t="shared" si="2"/>
        <v>effect = { solar_system = { spawn_system = { min_distance = 10 max_distance= 10 min_orientation_angle = 70 max_orientation_angle = 70 max_jumps = 1 initializer= smeegibb_shelter_initializer}}}</v>
      </c>
      <c r="C135" s="46" t="s">
        <v>16810</v>
      </c>
      <c r="D135" s="44" t="s">
        <v>16813</v>
      </c>
    </row>
    <row r="136" ht="42.75" spans="1:4">
      <c r="A136" s="41" t="s">
        <v>16568</v>
      </c>
      <c r="B136" s="42" t="str">
        <f t="shared" si="2"/>
        <v>effect = { solar_system = { spawn_system = { min_distance = 10 max_distance= 10 min_orientation_angle = 70 max_orientation_angle = 70 max_jumps = 1 initializer= gateway_to_ness_treasure_initializer}}}</v>
      </c>
      <c r="C136" s="46" t="s">
        <v>16810</v>
      </c>
      <c r="D136" s="44" t="s">
        <v>16814</v>
      </c>
    </row>
    <row r="137" ht="42.75" spans="1:4">
      <c r="A137" s="41" t="s">
        <v>16568</v>
      </c>
      <c r="B137" s="42" t="str">
        <f t="shared" si="2"/>
        <v>effect = { solar_system = { spawn_system = { min_distance = 10 max_distance= 10 min_orientation_angle = 70 max_orientation_angle = 70 max_jumps = 1 initializer= ness_treasure_initializer}}}</v>
      </c>
      <c r="C137" s="46" t="s">
        <v>16810</v>
      </c>
      <c r="D137" s="44" t="s">
        <v>16815</v>
      </c>
    </row>
    <row r="138" ht="42.75" spans="1:4">
      <c r="A138" s="41" t="s">
        <v>16568</v>
      </c>
      <c r="B138" s="42" t="str">
        <f t="shared" si="2"/>
        <v>effect = { solar_system = { spawn_system = { min_distance = 10 max_distance= 10 min_orientation_angle = 70 max_orientation_angle = 70 max_jumps = 1 initializer= frenzied_voidworms_system 虚空虫巢穴}}}</v>
      </c>
      <c r="C138" s="46" t="s">
        <v>16816</v>
      </c>
      <c r="D138" s="44" t="s">
        <v>16817</v>
      </c>
    </row>
    <row r="139" ht="42.75" spans="1:4">
      <c r="A139" s="37" t="s">
        <v>16568</v>
      </c>
      <c r="B139" s="38" t="str">
        <f t="shared" si="2"/>
        <v>effect = { solar_system = { spawn_system = { min_distance = 10 max_distance= 10 min_orientation_angle = 70 max_orientation_angle = 70 max_jumps = 1 initializer= hostile_init_01}}}</v>
      </c>
      <c r="C139" s="39" t="s">
        <v>16818</v>
      </c>
      <c r="D139" s="40" t="s">
        <v>16819</v>
      </c>
    </row>
    <row r="140" ht="42.75" spans="1:4">
      <c r="A140" s="41" t="s">
        <v>16568</v>
      </c>
      <c r="B140" s="42" t="str">
        <f t="shared" si="2"/>
        <v>effect = { solar_system = { spawn_system = { min_distance = 10 max_distance= 10 min_orientation_angle = 70 max_orientation_angle = 70 max_jumps = 1 initializer= hostile_init_02}}}</v>
      </c>
      <c r="C140" s="43" t="s">
        <v>16818</v>
      </c>
      <c r="D140" s="44" t="s">
        <v>16820</v>
      </c>
    </row>
    <row r="141" ht="42.75" spans="1:4">
      <c r="A141" s="37" t="s">
        <v>16568</v>
      </c>
      <c r="B141" s="38" t="str">
        <f t="shared" si="2"/>
        <v>effect = { solar_system = { spawn_system = { min_distance = 10 max_distance= 10 min_orientation_angle = 70 max_orientation_angle = 70 max_jumps = 1 initializer= hostile_init_03}}}</v>
      </c>
      <c r="C141" s="39" t="s">
        <v>16821</v>
      </c>
      <c r="D141" s="40" t="s">
        <v>16822</v>
      </c>
    </row>
    <row r="142" ht="42.75" spans="1:4">
      <c r="A142" s="41" t="s">
        <v>16568</v>
      </c>
      <c r="B142" s="42" t="str">
        <f t="shared" si="2"/>
        <v>effect = { solar_system = { spawn_system = { min_distance = 10 max_distance= 10 min_orientation_angle = 70 max_orientation_angle = 70 max_jumps = 1 initializer= hostile_init_04}}}</v>
      </c>
      <c r="C142" s="43" t="s">
        <v>16821</v>
      </c>
      <c r="D142" s="44" t="s">
        <v>16823</v>
      </c>
    </row>
    <row r="143" ht="42.75" spans="1:4">
      <c r="A143" s="41" t="s">
        <v>16568</v>
      </c>
      <c r="B143" s="42" t="str">
        <f t="shared" si="2"/>
        <v>effect = { solar_system = { spawn_system = { min_distance = 10 max_distance= 10 min_orientation_angle = 70 max_orientation_angle = 70 max_jumps = 1 initializer= hostile_init_05}}}</v>
      </c>
      <c r="C143" s="43" t="s">
        <v>16824</v>
      </c>
      <c r="D143" s="44" t="s">
        <v>16825</v>
      </c>
    </row>
    <row r="144" ht="42.75" spans="1:4">
      <c r="A144" s="37" t="s">
        <v>16568</v>
      </c>
      <c r="B144" s="38" t="str">
        <f t="shared" si="2"/>
        <v>effect = { solar_system = { spawn_system = { min_distance = 10 max_distance= 10 min_orientation_angle = 70 max_orientation_angle = 70 max_jumps = 1 initializer= hostile_init_06}}}</v>
      </c>
      <c r="C144" s="39" t="s">
        <v>16826</v>
      </c>
      <c r="D144" s="40" t="s">
        <v>16827</v>
      </c>
    </row>
    <row r="145" ht="42.75" spans="1:4">
      <c r="A145" s="37" t="s">
        <v>16568</v>
      </c>
      <c r="B145" s="38" t="str">
        <f t="shared" si="2"/>
        <v>effect = { solar_system = { spawn_system = { min_distance = 10 max_distance= 10 min_orientation_angle = 70 max_orientation_angle = 70 max_jumps = 1 initializer= hostile_init_07}}}</v>
      </c>
      <c r="C145" s="39" t="s">
        <v>16828</v>
      </c>
      <c r="D145" s="40" t="s">
        <v>16829</v>
      </c>
    </row>
    <row r="146" ht="42.75" spans="1:4">
      <c r="A146" s="41" t="s">
        <v>16568</v>
      </c>
      <c r="B146" s="42" t="str">
        <f t="shared" si="2"/>
        <v>effect = { solar_system = { spawn_system = { min_distance = 10 max_distance= 10 min_orientation_angle = 70 max_orientation_angle = 70 max_jumps = 1 initializer= hostile_init_08}}}</v>
      </c>
      <c r="C146" s="43" t="s">
        <v>16830</v>
      </c>
      <c r="D146" s="44" t="s">
        <v>16831</v>
      </c>
    </row>
    <row r="147" ht="42.75" spans="1:4">
      <c r="A147" s="41" t="s">
        <v>16568</v>
      </c>
      <c r="B147" s="42" t="str">
        <f t="shared" si="2"/>
        <v>effect = { solar_system = { spawn_system = { min_distance = 10 max_distance= 10 min_orientation_angle = 70 max_orientation_angle = 70 max_jumps = 1 initializer= hostile_init_10}}}</v>
      </c>
      <c r="C147" s="43" t="s">
        <v>16641</v>
      </c>
      <c r="D147" s="44" t="s">
        <v>16832</v>
      </c>
    </row>
    <row r="148" ht="42.75" spans="1:4">
      <c r="A148" s="41" t="s">
        <v>16568</v>
      </c>
      <c r="B148" s="42" t="str">
        <f t="shared" si="2"/>
        <v>effect = { solar_system = { spawn_system = { min_distance = 10 max_distance= 10 min_orientation_angle = 70 max_orientation_angle = 70 max_jumps = 1 initializer= hostile_init_10_small_amoeba_pack}}}</v>
      </c>
      <c r="C148" s="43" t="s">
        <v>16641</v>
      </c>
      <c r="D148" s="44" t="s">
        <v>16833</v>
      </c>
    </row>
    <row r="149" ht="42.75" spans="1:4">
      <c r="A149" s="41" t="s">
        <v>16568</v>
      </c>
      <c r="B149" s="42" t="str">
        <f t="shared" si="2"/>
        <v>effect = { solar_system = { spawn_system = { min_distance = 10 max_distance= 10 min_orientation_angle = 70 max_orientation_angle = 70 max_jumps = 1 initializer= hostile_init_11}}}</v>
      </c>
      <c r="C149" s="43" t="s">
        <v>16834</v>
      </c>
      <c r="D149" s="44" t="s">
        <v>16835</v>
      </c>
    </row>
    <row r="150" ht="42.75" spans="1:4">
      <c r="A150" s="41" t="s">
        <v>16568</v>
      </c>
      <c r="B150" s="42" t="str">
        <f t="shared" si="2"/>
        <v>effect = { solar_system = { spawn_system = { min_distance = 10 max_distance= 10 min_orientation_angle = 70 max_orientation_angle = 70 max_jumps = 1 initializer= hostile_init_12}}}</v>
      </c>
      <c r="C150" s="43" t="s">
        <v>16836</v>
      </c>
      <c r="D150" s="44" t="s">
        <v>16837</v>
      </c>
    </row>
    <row r="151" ht="42.75" spans="1:4">
      <c r="A151" s="41" t="s">
        <v>16568</v>
      </c>
      <c r="B151" s="42" t="str">
        <f t="shared" si="2"/>
        <v>effect = { solar_system = { spawn_system = { min_distance = 10 max_distance= 10 min_orientation_angle = 70 max_orientation_angle = 70 max_jumps = 1 initializer= hostile_init_12_mining_drones}}}</v>
      </c>
      <c r="C151" s="43" t="s">
        <v>16836</v>
      </c>
      <c r="D151" s="44" t="s">
        <v>16838</v>
      </c>
    </row>
    <row r="152" ht="42.75" spans="1:4">
      <c r="A152" s="41" t="s">
        <v>16568</v>
      </c>
      <c r="B152" s="42" t="str">
        <f t="shared" si="2"/>
        <v>effect = { solar_system = { spawn_system = { min_distance = 10 max_distance= 10 min_orientation_angle = 70 max_orientation_angle = 70 max_jumps = 1 initializer= hostile_init_12_drone_destroyer}}}</v>
      </c>
      <c r="C152" s="43" t="s">
        <v>16839</v>
      </c>
      <c r="D152" s="44" t="s">
        <v>16840</v>
      </c>
    </row>
    <row r="153" ht="42.75" spans="1:4">
      <c r="A153" s="41" t="s">
        <v>16568</v>
      </c>
      <c r="B153" s="42" t="str">
        <f t="shared" si="2"/>
        <v>effect = { solar_system = { spawn_system = { min_distance = 10 max_distance= 10 min_orientation_angle = 70 max_orientation_angle = 70 max_jumps = 1 initializer= hostile_init_13}}}</v>
      </c>
      <c r="C153" s="43" t="s">
        <v>16836</v>
      </c>
      <c r="D153" s="44" t="s">
        <v>16841</v>
      </c>
    </row>
    <row r="154" ht="42.75" spans="1:4">
      <c r="A154" s="37" t="s">
        <v>16568</v>
      </c>
      <c r="B154" s="38" t="str">
        <f t="shared" si="2"/>
        <v>effect = { solar_system = { spawn_system = { min_distance = 10 max_distance= 10 min_orientation_angle = 70 max_orientation_angle = 70 max_jumps = 1 initializer= hostile_init_14}}}</v>
      </c>
      <c r="C154" s="39" t="s">
        <v>16842</v>
      </c>
      <c r="D154" s="40" t="s">
        <v>16843</v>
      </c>
    </row>
    <row r="155" ht="42.75" spans="1:4">
      <c r="A155" s="41" t="s">
        <v>16568</v>
      </c>
      <c r="B155" s="42" t="str">
        <f t="shared" si="2"/>
        <v>effect = { solar_system = { spawn_system = { min_distance = 10 max_distance= 10 min_orientation_angle = 70 max_orientation_angle = 70 max_jumps = 1 initializer= hostile_init_15}}}</v>
      </c>
      <c r="C155" s="43" t="s">
        <v>16844</v>
      </c>
      <c r="D155" s="44" t="s">
        <v>16845</v>
      </c>
    </row>
    <row r="156" ht="42.75" spans="1:4">
      <c r="A156" s="37" t="s">
        <v>16846</v>
      </c>
      <c r="B156" s="38" t="str">
        <f t="shared" si="2"/>
        <v>effect = { solar_system = { spawn_system = { min_distance = 10 max_distance= 10 min_orientation_angle = 70 max_orientation_angle = 70 max_jumps = 1 initializer= hostile_init_16}}}</v>
      </c>
      <c r="C156" s="39" t="s">
        <v>16847</v>
      </c>
      <c r="D156" s="40" t="s">
        <v>16848</v>
      </c>
    </row>
    <row r="157" ht="42.75" spans="1:4">
      <c r="A157" s="37" t="s">
        <v>16568</v>
      </c>
      <c r="B157" s="38" t="str">
        <f t="shared" si="2"/>
        <v>effect = { solar_system = { spawn_system = { min_distance = 10 max_distance= 10 min_orientation_angle = 70 max_orientation_angle = 70 max_jumps = 1 initializer= hostile_init_18}}}</v>
      </c>
      <c r="C157" s="39" t="s">
        <v>16849</v>
      </c>
      <c r="D157" s="40" t="s">
        <v>16850</v>
      </c>
    </row>
    <row r="158" ht="42.75" spans="1:4">
      <c r="A158" s="37" t="s">
        <v>16851</v>
      </c>
      <c r="B158" s="38" t="str">
        <f t="shared" si="2"/>
        <v>effect = { solar_system = { spawn_system = { min_distance = 10 max_distance= 10 min_orientation_angle = 70 max_orientation_angle = 70 max_jumps = 1 initializer= hostile_init_20}}}</v>
      </c>
      <c r="C158" s="39" t="s">
        <v>16852</v>
      </c>
      <c r="D158" s="40" t="s">
        <v>16853</v>
      </c>
    </row>
    <row r="159" ht="42.75" spans="1:4">
      <c r="A159" s="37" t="s">
        <v>6848</v>
      </c>
      <c r="B159" s="38" t="str">
        <f t="shared" si="2"/>
        <v>effect = { solar_system = { spawn_system = { min_distance = 10 max_distance= 10 min_orientation_angle = 70 max_orientation_angle = 70 max_jumps = 1 initializer= hostile_init_21}}}</v>
      </c>
      <c r="C159" s="39" t="s">
        <v>16854</v>
      </c>
      <c r="D159" s="40" t="s">
        <v>16855</v>
      </c>
    </row>
    <row r="160" ht="42.75" spans="1:4">
      <c r="A160" s="37" t="s">
        <v>16856</v>
      </c>
      <c r="B160" s="38" t="str">
        <f t="shared" si="2"/>
        <v>effect = { solar_system = { spawn_system = { min_distance = 10 max_distance= 10 min_orientation_angle = 70 max_orientation_angle = 70 max_jumps = 1 initializer= hostile_init_22}}}</v>
      </c>
      <c r="C160" s="39" t="s">
        <v>16857</v>
      </c>
      <c r="D160" s="40" t="s">
        <v>16858</v>
      </c>
    </row>
    <row r="161" ht="42.75" spans="1:4">
      <c r="A161" s="37" t="s">
        <v>16568</v>
      </c>
      <c r="B161" s="38" t="str">
        <f t="shared" si="2"/>
        <v>effect = { solar_system = { spawn_system = { min_distance = 10 max_distance= 10 min_orientation_angle = 70 max_orientation_angle = 70 max_jumps = 1 initializer= guardians_artist_init_01}}}</v>
      </c>
      <c r="C161" s="39" t="s">
        <v>16859</v>
      </c>
      <c r="D161" s="40" t="s">
        <v>16860</v>
      </c>
    </row>
    <row r="162" ht="42.75" spans="1:4">
      <c r="A162" s="37" t="s">
        <v>16568</v>
      </c>
      <c r="B162" s="38" t="str">
        <f t="shared" si="2"/>
        <v>effect = { solar_system = { spawn_system = { min_distance = 10 max_distance= 10 min_orientation_angle = 70 max_orientation_angle = 70 max_jumps = 1 initializer= guardians_artist_init_02}}}</v>
      </c>
      <c r="C162" s="39" t="s">
        <v>16859</v>
      </c>
      <c r="D162" s="40" t="s">
        <v>16861</v>
      </c>
    </row>
    <row r="163" ht="42.75" spans="1:4">
      <c r="A163" s="37" t="s">
        <v>16568</v>
      </c>
      <c r="B163" s="38" t="str">
        <f t="shared" si="2"/>
        <v>effect = { solar_system = { spawn_system = { min_distance = 10 max_distance= 10 min_orientation_angle = 70 max_orientation_angle = 70 max_jumps = 1 initializer= guardians_artist_init_03}}}</v>
      </c>
      <c r="C163" s="39" t="s">
        <v>16859</v>
      </c>
      <c r="D163" s="40" t="s">
        <v>16862</v>
      </c>
    </row>
    <row r="164" ht="42.75" spans="1:4">
      <c r="A164" s="37" t="s">
        <v>16568</v>
      </c>
      <c r="B164" s="38" t="str">
        <f t="shared" si="2"/>
        <v>effect = { solar_system = { spawn_system = { min_distance = 10 max_distance= 10 min_orientation_angle = 70 max_orientation_angle = 70 max_jumps = 1 initializer= guardians_curator_init_01}}}</v>
      </c>
      <c r="C164" s="39" t="s">
        <v>16863</v>
      </c>
      <c r="D164" s="40" t="s">
        <v>16864</v>
      </c>
    </row>
    <row r="165" ht="42.75" spans="1:4">
      <c r="A165" s="37" t="s">
        <v>16568</v>
      </c>
      <c r="B165" s="38" t="str">
        <f t="shared" si="2"/>
        <v>effect = { solar_system = { spawn_system = { min_distance = 10 max_distance= 10 min_orientation_angle = 70 max_orientation_angle = 70 max_jumps = 1 initializer= guardians_curator_init_02}}}</v>
      </c>
      <c r="C165" s="39" t="s">
        <v>16863</v>
      </c>
      <c r="D165" s="40" t="s">
        <v>16865</v>
      </c>
    </row>
    <row r="166" ht="42.75" spans="1:4">
      <c r="A166" s="37" t="s">
        <v>16568</v>
      </c>
      <c r="B166" s="38" t="str">
        <f t="shared" si="2"/>
        <v>effect = { solar_system = { spawn_system = { min_distance = 10 max_distance= 10 min_orientation_angle = 70 max_orientation_angle = 70 max_jumps = 1 initializer= guardians_curator_init_03}}}</v>
      </c>
      <c r="C166" s="39" t="s">
        <v>16863</v>
      </c>
      <c r="D166" s="40" t="s">
        <v>16866</v>
      </c>
    </row>
    <row r="167" ht="42.75" spans="1:4">
      <c r="A167" s="37" t="s">
        <v>16568</v>
      </c>
      <c r="B167" s="38" t="str">
        <f t="shared" si="2"/>
        <v>effect = { solar_system = { spawn_system = { min_distance = 10 max_distance= 10 min_orientation_angle = 70 max_orientation_angle = 70 max_jumps = 1 initializer= guardians_trader_init_01}}}</v>
      </c>
      <c r="C167" s="39" t="s">
        <v>16867</v>
      </c>
      <c r="D167" s="40" t="s">
        <v>16868</v>
      </c>
    </row>
    <row r="168" ht="42.75" spans="1:4">
      <c r="A168" s="37" t="s">
        <v>16568</v>
      </c>
      <c r="B168" s="38" t="str">
        <f t="shared" si="2"/>
        <v>effect = { solar_system = { spawn_system = { min_distance = 10 max_distance= 10 min_orientation_angle = 70 max_orientation_angle = 70 max_jumps = 1 initializer= guardians_trader_init_02}}}</v>
      </c>
      <c r="C168" s="39" t="s">
        <v>16867</v>
      </c>
      <c r="D168" s="40" t="s">
        <v>16869</v>
      </c>
    </row>
    <row r="169" ht="42.75" spans="1:4">
      <c r="A169" s="37" t="s">
        <v>16568</v>
      </c>
      <c r="B169" s="38" t="str">
        <f t="shared" si="2"/>
        <v>effect = { solar_system = { spawn_system = { min_distance = 10 max_distance= 10 min_orientation_angle = 70 max_orientation_angle = 70 max_jumps = 1 initializer= guardians_trader_init_03}}}</v>
      </c>
      <c r="C169" s="39" t="s">
        <v>16867</v>
      </c>
      <c r="D169" s="40" t="s">
        <v>16870</v>
      </c>
    </row>
    <row r="170" ht="42.75" spans="1:4">
      <c r="A170" s="37" t="s">
        <v>16568</v>
      </c>
      <c r="B170" s="38" t="str">
        <f t="shared" si="2"/>
        <v>effect = { solar_system = { spawn_system = { min_distance = 10 max_distance= 10 min_orientation_angle = 70 max_orientation_angle = 70 max_jumps = 1 initializer= guardians_init_stellarites}}}</v>
      </c>
      <c r="C170" s="39" t="s">
        <v>16871</v>
      </c>
      <c r="D170" s="40" t="s">
        <v>16872</v>
      </c>
    </row>
    <row r="171" ht="42.75" spans="1:4">
      <c r="A171" s="37" t="s">
        <v>16568</v>
      </c>
      <c r="B171" s="38" t="str">
        <f t="shared" si="2"/>
        <v>effect = { solar_system = { spawn_system = { min_distance = 10 max_distance= 10 min_orientation_angle = 70 max_orientation_angle = 70 max_jumps = 1 initializer= guardians_init_dragon}}}</v>
      </c>
      <c r="C171" s="39" t="s">
        <v>16873</v>
      </c>
      <c r="D171" s="40" t="s">
        <v>16874</v>
      </c>
    </row>
    <row r="172" ht="42.75" spans="1:4">
      <c r="A172" s="37" t="s">
        <v>16568</v>
      </c>
      <c r="B172" s="38" t="str">
        <f t="shared" si="2"/>
        <v>effect = { solar_system = { spawn_system = { min_distance = 10 max_distance= 10 min_orientation_angle = 70 max_orientation_angle = 70 max_jumps = 1 initializer= guardians_init_horror}}}</v>
      </c>
      <c r="C172" s="39" t="s">
        <v>16875</v>
      </c>
      <c r="D172" s="40" t="s">
        <v>16876</v>
      </c>
    </row>
    <row r="173" ht="42.75" spans="1:4">
      <c r="A173" s="37" t="s">
        <v>16568</v>
      </c>
      <c r="B173" s="38" t="str">
        <f t="shared" si="2"/>
        <v>effect = { solar_system = { spawn_system = { min_distance = 10 max_distance= 10 min_orientation_angle = 70 max_orientation_angle = 70 max_jumps = 1 initializer= guardians_init_dreadnought}}}</v>
      </c>
      <c r="C173" s="39" t="s">
        <v>16877</v>
      </c>
      <c r="D173" s="40" t="s">
        <v>16878</v>
      </c>
    </row>
    <row r="174" ht="42.75" spans="1:4">
      <c r="A174" s="37" t="s">
        <v>16568</v>
      </c>
      <c r="B174" s="38" t="str">
        <f t="shared" si="2"/>
        <v>effect = { solar_system = { spawn_system = { min_distance = 10 max_distance= 10 min_orientation_angle = 70 max_orientation_angle = 70 max_jumps = 1 initializer= guardians_init_hive}}}</v>
      </c>
      <c r="C174" s="39" t="s">
        <v>16879</v>
      </c>
      <c r="D174" s="40" t="s">
        <v>16880</v>
      </c>
    </row>
    <row r="175" ht="42.75" spans="1:4">
      <c r="A175" s="37" t="s">
        <v>16881</v>
      </c>
      <c r="B175" s="38" t="str">
        <f t="shared" si="2"/>
        <v>effect = { solar_system = { spawn_system = { min_distance = 10 max_distance= 10 min_orientation_angle = 70 max_orientation_angle = 70 max_jumps = 1 initializer= guardians_init_technosphere}}}</v>
      </c>
      <c r="C175" s="39" t="s">
        <v>16882</v>
      </c>
      <c r="D175" s="40" t="s">
        <v>16883</v>
      </c>
    </row>
    <row r="176" ht="42.75" spans="1:4">
      <c r="A176" s="37" t="s">
        <v>16568</v>
      </c>
      <c r="B176" s="38" t="str">
        <f t="shared" si="2"/>
        <v>effect = { solar_system = { spawn_system = { min_distance = 10 max_distance= 10 min_orientation_angle = 70 max_orientation_angle = 70 max_jumps = 1 initializer= guardians_init_fortress}}}</v>
      </c>
      <c r="C176" s="39" t="s">
        <v>1766</v>
      </c>
      <c r="D176" s="40" t="s">
        <v>16884</v>
      </c>
    </row>
    <row r="177" ht="42.75" spans="1:4">
      <c r="A177" s="37" t="s">
        <v>16568</v>
      </c>
      <c r="B177" s="38" t="str">
        <f t="shared" si="2"/>
        <v>effect = { solar_system = { spawn_system = { min_distance = 10 max_distance= 10 min_orientation_angle = 70 max_orientation_angle = 70 max_jumps = 1 initializer= guardians_init_wraith}}}</v>
      </c>
      <c r="C177" s="39" t="s">
        <v>16885</v>
      </c>
      <c r="D177" s="40" t="s">
        <v>16886</v>
      </c>
    </row>
    <row r="178" ht="42.75" spans="1:4">
      <c r="A178" s="37" t="s">
        <v>16568</v>
      </c>
      <c r="B178" s="38" t="str">
        <f t="shared" si="2"/>
        <v>effect = { solar_system = { spawn_system = { min_distance = 10 max_distance= 10 min_orientation_angle = 70 max_orientation_angle = 70 max_jumps = 1 initializer= arc_welders_construction_system}}}</v>
      </c>
      <c r="C178" s="48" t="s">
        <v>531</v>
      </c>
      <c r="D178" s="49" t="s">
        <v>16887</v>
      </c>
    </row>
    <row r="179" ht="42.75" spans="1:4">
      <c r="A179" s="37" t="s">
        <v>16568</v>
      </c>
      <c r="B179" s="38" t="str">
        <f t="shared" si="2"/>
        <v>effect = { solar_system = { spawn_system = { min_distance = 10 max_distance= 10 min_orientation_angle = 70 max_orientation_angle = 70 max_jumps = 1 initializer= ruined_arc_furnace_system}}}</v>
      </c>
      <c r="C179" s="48" t="s">
        <v>16888</v>
      </c>
      <c r="D179" s="49" t="s">
        <v>16889</v>
      </c>
    </row>
    <row r="180" ht="42.75" spans="1:4">
      <c r="A180" s="37" t="s">
        <v>16568</v>
      </c>
      <c r="B180" s="38" t="str">
        <f t="shared" si="2"/>
        <v>effect = { solar_system = { spawn_system = { min_distance = 10 max_distance= 10 min_orientation_angle = 70 max_orientation_angle = 70 max_jumps = 1 initializer= marauder_1_1}}}</v>
      </c>
      <c r="C180" s="39" t="s">
        <v>16890</v>
      </c>
      <c r="D180" s="40" t="s">
        <v>16891</v>
      </c>
    </row>
    <row r="181" ht="42.75" spans="1:4">
      <c r="A181" s="41" t="s">
        <v>16568</v>
      </c>
      <c r="B181" s="42" t="str">
        <f t="shared" si="2"/>
        <v>effect = { solar_system = { spawn_system = { min_distance = 10 max_distance= 10 min_orientation_angle = 70 max_orientation_angle = 70 max_jumps = 1 initializer= marauder_1_2}}}</v>
      </c>
      <c r="C181" s="43" t="s">
        <v>16892</v>
      </c>
      <c r="D181" s="44" t="s">
        <v>16893</v>
      </c>
    </row>
    <row r="182" ht="42.75" spans="1:4">
      <c r="A182" s="41" t="s">
        <v>16568</v>
      </c>
      <c r="B182" s="42" t="str">
        <f t="shared" si="2"/>
        <v>effect = { solar_system = { spawn_system = { min_distance = 10 max_distance= 10 min_orientation_angle = 70 max_orientation_angle = 70 max_jumps = 1 initializer= marauder_1_3}}}</v>
      </c>
      <c r="C182" s="43" t="s">
        <v>16892</v>
      </c>
      <c r="D182" s="44" t="s">
        <v>16894</v>
      </c>
    </row>
    <row r="183" ht="42.75" spans="1:4">
      <c r="A183" s="37" t="s">
        <v>16568</v>
      </c>
      <c r="B183" s="38" t="str">
        <f t="shared" si="2"/>
        <v>effect = { solar_system = { spawn_system = { min_distance = 10 max_distance= 10 min_orientation_angle = 70 max_orientation_angle = 70 max_jumps = 1 initializer= marauder_2_1}}}</v>
      </c>
      <c r="C183" s="39" t="s">
        <v>16890</v>
      </c>
      <c r="D183" s="40" t="s">
        <v>16895</v>
      </c>
    </row>
    <row r="184" ht="42.75" spans="1:4">
      <c r="A184" s="41" t="s">
        <v>16568</v>
      </c>
      <c r="B184" s="42" t="str">
        <f t="shared" si="2"/>
        <v>effect = { solar_system = { spawn_system = { min_distance = 10 max_distance= 10 min_orientation_angle = 70 max_orientation_angle = 70 max_jumps = 1 initializer= marauder_2_2}}}</v>
      </c>
      <c r="C184" s="43" t="s">
        <v>16892</v>
      </c>
      <c r="D184" s="44" t="s">
        <v>16896</v>
      </c>
    </row>
    <row r="185" ht="42.75" spans="1:4">
      <c r="A185" s="41" t="s">
        <v>16568</v>
      </c>
      <c r="B185" s="42" t="str">
        <f t="shared" si="2"/>
        <v>effect = { solar_system = { spawn_system = { min_distance = 10 max_distance= 10 min_orientation_angle = 70 max_orientation_angle = 70 max_jumps = 1 initializer= marauder_2_3}}}</v>
      </c>
      <c r="C185" s="43" t="s">
        <v>16892</v>
      </c>
      <c r="D185" s="44" t="s">
        <v>16897</v>
      </c>
    </row>
    <row r="186" ht="42.75" spans="1:4">
      <c r="A186" s="37" t="s">
        <v>16568</v>
      </c>
      <c r="B186" s="38" t="str">
        <f t="shared" si="2"/>
        <v>effect = { solar_system = { spawn_system = { min_distance = 10 max_distance= 10 min_orientation_angle = 70 max_orientation_angle = 70 max_jumps = 1 initializer= marauder_3_1}}}</v>
      </c>
      <c r="C186" s="39" t="s">
        <v>16890</v>
      </c>
      <c r="D186" s="40" t="s">
        <v>16898</v>
      </c>
    </row>
    <row r="187" ht="42.75" spans="1:4">
      <c r="A187" s="41" t="s">
        <v>16568</v>
      </c>
      <c r="B187" s="42" t="str">
        <f t="shared" si="2"/>
        <v>effect = { solar_system = { spawn_system = { min_distance = 10 max_distance= 10 min_orientation_angle = 70 max_orientation_angle = 70 max_jumps = 1 initializer= marauder_3_2}}}</v>
      </c>
      <c r="C187" s="43" t="s">
        <v>16892</v>
      </c>
      <c r="D187" s="44" t="s">
        <v>16899</v>
      </c>
    </row>
    <row r="188" ht="42.75" spans="1:4">
      <c r="A188" s="41" t="s">
        <v>16568</v>
      </c>
      <c r="B188" s="42" t="str">
        <f t="shared" si="2"/>
        <v>effect = { solar_system = { spawn_system = { min_distance = 10 max_distance= 10 min_orientation_angle = 70 max_orientation_angle = 70 max_jumps = 1 initializer= marauder_3_3}}}</v>
      </c>
      <c r="C188" s="43" t="s">
        <v>16892</v>
      </c>
      <c r="D188" s="44" t="s">
        <v>16900</v>
      </c>
    </row>
    <row r="189" ht="42.75" spans="1:4">
      <c r="A189" s="37" t="s">
        <v>16901</v>
      </c>
      <c r="B189" s="38" t="str">
        <f t="shared" si="2"/>
        <v>effect = { solar_system = { spawn_system = { min_distance = 10 max_distance= 10 min_orientation_angle = 70 max_orientation_angle = 70 max_jumps = 1 initializer= megacorp_caravaneer_init}}}</v>
      </c>
      <c r="C189" s="39" t="s">
        <v>16902</v>
      </c>
      <c r="D189" s="40" t="s">
        <v>16903</v>
      </c>
    </row>
    <row r="190" ht="42.75" spans="1:4">
      <c r="A190" s="37" t="s">
        <v>16568</v>
      </c>
      <c r="B190" s="38" t="str">
        <f t="shared" si="2"/>
        <v>effect = { solar_system = { spawn_system = { min_distance = 10 max_distance= 10 min_orientation_angle = 70 max_orientation_angle = 70 max_jumps = 1 initializer= megacorp_matter_decompressor_init_01}}}</v>
      </c>
      <c r="C190" s="39" t="s">
        <v>16904</v>
      </c>
      <c r="D190" s="40" t="s">
        <v>16905</v>
      </c>
    </row>
    <row r="191" ht="42.75" spans="1:4">
      <c r="A191" s="37" t="s">
        <v>16568</v>
      </c>
      <c r="B191" s="38" t="str">
        <f t="shared" si="2"/>
        <v>effect = { solar_system = { spawn_system = { min_distance = 10 max_distance= 10 min_orientation_angle = 70 max_orientation_angle = 70 max_jumps = 1 initializer= megacorp_strategic_coordination_center_init_01}}}</v>
      </c>
      <c r="C191" s="39" t="s">
        <v>16906</v>
      </c>
      <c r="D191" s="40" t="s">
        <v>16907</v>
      </c>
    </row>
    <row r="192" ht="42.75" spans="1:4">
      <c r="A192" s="37" t="s">
        <v>16568</v>
      </c>
      <c r="B192" s="38" t="str">
        <f t="shared" si="2"/>
        <v>effect = { solar_system = { spawn_system = { min_distance = 10 max_distance= 10 min_orientation_angle = 70 max_orientation_angle = 70 max_jumps = 1 initializer= megacorp_mega_art_installation_init_01}}}</v>
      </c>
      <c r="C192" s="39" t="s">
        <v>16908</v>
      </c>
      <c r="D192" s="40" t="s">
        <v>16909</v>
      </c>
    </row>
    <row r="193" ht="42.75" spans="1:4">
      <c r="A193" s="37" t="s">
        <v>16568</v>
      </c>
      <c r="B193" s="38" t="str">
        <f t="shared" si="2"/>
        <v>effect = { solar_system = { spawn_system = { min_distance = 10 max_distance= 10 min_orientation_angle = 70 max_orientation_angle = 70 max_jumps = 1 initializer= megacorp_interstellar_assembly_init_01}}}</v>
      </c>
      <c r="C193" s="39" t="s">
        <v>16910</v>
      </c>
      <c r="D193" s="40" t="s">
        <v>16911</v>
      </c>
    </row>
    <row r="194" ht="42.75" spans="1:4">
      <c r="A194" s="41" t="s">
        <v>16568</v>
      </c>
      <c r="B194" s="42" t="str">
        <f t="shared" si="2"/>
        <v>effect = { solar_system = { spawn_system = { min_distance = 10 max_distance= 10 min_orientation_angle = 70 max_orientation_angle = 70 max_jumps = 1 initializer= basic_init_01}}}</v>
      </c>
      <c r="C194" s="43" t="s">
        <v>16709</v>
      </c>
      <c r="D194" s="44" t="s">
        <v>16912</v>
      </c>
    </row>
    <row r="195" ht="42.75" spans="1:4">
      <c r="A195" s="41" t="s">
        <v>16568</v>
      </c>
      <c r="B195" s="42" t="str">
        <f t="shared" si="2"/>
        <v>effect = { solar_system = { spawn_system = { min_distance = 10 max_distance= 10 min_orientation_angle = 70 max_orientation_angle = 70 max_jumps = 1 initializer= basic_init_02}}}</v>
      </c>
      <c r="C195" s="43" t="s">
        <v>16709</v>
      </c>
      <c r="D195" s="44" t="s">
        <v>16913</v>
      </c>
    </row>
    <row r="196" ht="42.75" spans="1:4">
      <c r="A196" s="41" t="s">
        <v>16568</v>
      </c>
      <c r="B196" s="42" t="str">
        <f t="shared" si="2"/>
        <v>effect = { solar_system = { spawn_system = { min_distance = 10 max_distance= 10 min_orientation_angle = 70 max_orientation_angle = 70 max_jumps = 1 initializer= basic_init_03}}}</v>
      </c>
      <c r="C196" s="43" t="s">
        <v>16709</v>
      </c>
      <c r="D196" s="44" t="s">
        <v>16914</v>
      </c>
    </row>
    <row r="197" ht="42.75" spans="1:4">
      <c r="A197" s="41" t="s">
        <v>16568</v>
      </c>
      <c r="B197" s="42" t="str">
        <f t="shared" si="2"/>
        <v>effect = { solar_system = { spawn_system = { min_distance = 10 max_distance= 10 min_orientation_angle = 70 max_orientation_angle = 70 max_jumps = 1 initializer= basic_init_04}}}</v>
      </c>
      <c r="C197" s="43" t="s">
        <v>16709</v>
      </c>
      <c r="D197" s="44" t="s">
        <v>16915</v>
      </c>
    </row>
    <row r="198" ht="42.75" spans="1:4">
      <c r="A198" s="41" t="s">
        <v>16568</v>
      </c>
      <c r="B198" s="42" t="str">
        <f t="shared" ref="B198:B261" si="3">_xlfn.CONCAT("effect = { solar_system = { spawn_system = { min_distance = ",$B$3," ","max_distance= ",$B$3," ","min_orientation_angle = ",$D$3," ","max_orientation_angle = ",$D$3," ","max_jumps = 1 ","initializer= ",D198,"}}}")</f>
        <v>effect = { solar_system = { spawn_system = { min_distance = 10 max_distance= 10 min_orientation_angle = 70 max_orientation_angle = 70 max_jumps = 1 initializer= basic_init_05}}}</v>
      </c>
      <c r="C198" s="43" t="s">
        <v>16709</v>
      </c>
      <c r="D198" s="44" t="s">
        <v>16916</v>
      </c>
    </row>
    <row r="199" ht="42.75" spans="1:4">
      <c r="A199" s="41" t="s">
        <v>16568</v>
      </c>
      <c r="B199" s="42" t="str">
        <f t="shared" si="3"/>
        <v>effect = { solar_system = { spawn_system = { min_distance = 10 max_distance= 10 min_orientation_angle = 70 max_orientation_angle = 70 max_jumps = 1 initializer= basic_init_06}}}</v>
      </c>
      <c r="C199" s="43" t="s">
        <v>16709</v>
      </c>
      <c r="D199" s="44" t="s">
        <v>16917</v>
      </c>
    </row>
    <row r="200" ht="42.75" spans="1:4">
      <c r="A200" s="41" t="s">
        <v>16568</v>
      </c>
      <c r="B200" s="42" t="str">
        <f t="shared" si="3"/>
        <v>effect = { solar_system = { spawn_system = { min_distance = 10 max_distance= 10 min_orientation_angle = 70 max_orientation_angle = 70 max_jumps = 1 initializer= asteroid_init_01}}}</v>
      </c>
      <c r="C200" s="43" t="s">
        <v>16918</v>
      </c>
      <c r="D200" s="44" t="s">
        <v>16919</v>
      </c>
    </row>
    <row r="201" ht="42.75" spans="1:4">
      <c r="A201" s="41" t="s">
        <v>16568</v>
      </c>
      <c r="B201" s="42" t="str">
        <f t="shared" si="3"/>
        <v>effect = { solar_system = { spawn_system = { min_distance = 10 max_distance= 10 min_orientation_angle = 70 max_orientation_angle = 70 max_jumps = 1 initializer= binary_init_01}}}</v>
      </c>
      <c r="C201" s="43" t="s">
        <v>16920</v>
      </c>
      <c r="D201" s="44" t="s">
        <v>16921</v>
      </c>
    </row>
    <row r="202" ht="42.75" spans="1:4">
      <c r="A202" s="41" t="s">
        <v>16568</v>
      </c>
      <c r="B202" s="42" t="str">
        <f t="shared" si="3"/>
        <v>effect = { solar_system = { spawn_system = { min_distance = 10 max_distance= 10 min_orientation_angle = 70 max_orientation_angle = 70 max_jumps = 1 initializer= binary_init_02}}}</v>
      </c>
      <c r="C202" s="43" t="s">
        <v>16922</v>
      </c>
      <c r="D202" s="44" t="s">
        <v>16923</v>
      </c>
    </row>
    <row r="203" ht="42.75" spans="1:4">
      <c r="A203" s="41" t="s">
        <v>16568</v>
      </c>
      <c r="B203" s="42" t="str">
        <f t="shared" si="3"/>
        <v>effect = { solar_system = { spawn_system = { min_distance = 10 max_distance= 10 min_orientation_angle = 70 max_orientation_angle = 70 max_jumps = 1 initializer= trinary_init_01}}}</v>
      </c>
      <c r="C203" s="43" t="s">
        <v>16924</v>
      </c>
      <c r="D203" s="44" t="s">
        <v>16925</v>
      </c>
    </row>
    <row r="204" ht="42.75" spans="1:4">
      <c r="A204" s="41" t="s">
        <v>16568</v>
      </c>
      <c r="B204" s="42" t="str">
        <f t="shared" si="3"/>
        <v>effect = { solar_system = { spawn_system = { min_distance = 10 max_distance= 10 min_orientation_angle = 70 max_orientation_angle = 70 max_jumps = 1 initializer= trinary_init_02}}}</v>
      </c>
      <c r="C204" s="43" t="s">
        <v>16926</v>
      </c>
      <c r="D204" s="44" t="s">
        <v>16927</v>
      </c>
    </row>
    <row r="205" ht="42.75" spans="1:4">
      <c r="A205" s="37" t="s">
        <v>16568</v>
      </c>
      <c r="B205" s="38" t="str">
        <f t="shared" si="3"/>
        <v>effect = { solar_system = { spawn_system = { min_distance = 10 max_distance= 10 min_orientation_angle = 70 max_orientation_angle = 70 max_jumps = 1 initializer= salvager_enclave_init_01}}}</v>
      </c>
      <c r="C205" s="39" t="s">
        <v>958</v>
      </c>
      <c r="D205" s="40" t="s">
        <v>16928</v>
      </c>
    </row>
    <row r="206" ht="42.75" spans="1:4">
      <c r="A206" s="37" t="s">
        <v>16568</v>
      </c>
      <c r="B206" s="38" t="str">
        <f t="shared" si="3"/>
        <v>effect = { solar_system = { spawn_system = { min_distance = 10 max_distance= 10 min_orientation_angle = 70 max_orientation_angle = 70 max_jumps = 1 initializer= salvager_enclave_init_02}}}</v>
      </c>
      <c r="C206" s="39" t="s">
        <v>958</v>
      </c>
      <c r="D206" s="40" t="s">
        <v>16929</v>
      </c>
    </row>
    <row r="207" ht="42.75" spans="1:4">
      <c r="A207" s="37" t="s">
        <v>16568</v>
      </c>
      <c r="B207" s="38" t="str">
        <f t="shared" si="3"/>
        <v>effect = { solar_system = { spawn_system = { min_distance = 10 max_distance= 10 min_orientation_angle = 70 max_orientation_angle = 70 max_jumps = 1 initializer= salvager_enclave_init_03}}}</v>
      </c>
      <c r="C207" s="39" t="s">
        <v>958</v>
      </c>
      <c r="D207" s="40" t="s">
        <v>16930</v>
      </c>
    </row>
    <row r="208" ht="42.75" spans="1:4">
      <c r="A208" s="37" t="s">
        <v>16568</v>
      </c>
      <c r="B208" s="38" t="str">
        <f t="shared" si="3"/>
        <v>effect = { solar_system = { spawn_system = { min_distance = 10 max_distance= 10 min_orientation_angle = 70 max_orientation_angle = 70 max_jumps = 1 initializer= shroudwalker_enclave_init_01}}}</v>
      </c>
      <c r="C208" s="39" t="s">
        <v>16931</v>
      </c>
      <c r="D208" s="40" t="s">
        <v>16932</v>
      </c>
    </row>
    <row r="209" ht="42.75" spans="1:4">
      <c r="A209" s="37" t="s">
        <v>16568</v>
      </c>
      <c r="B209" s="38" t="str">
        <f t="shared" si="3"/>
        <v>effect = { solar_system = { spawn_system = { min_distance = 10 max_distance= 10 min_orientation_angle = 70 max_orientation_angle = 70 max_jumps = 1 initializer= shroudwalker_enclave_init_02}}}</v>
      </c>
      <c r="C209" s="39" t="s">
        <v>16933</v>
      </c>
      <c r="D209" s="40" t="s">
        <v>16934</v>
      </c>
    </row>
    <row r="210" ht="42.75" spans="1:4">
      <c r="A210" s="37" t="s">
        <v>16568</v>
      </c>
      <c r="B210" s="38" t="str">
        <f t="shared" si="3"/>
        <v>effect = { solar_system = { spawn_system = { min_distance = 10 max_distance= 10 min_orientation_angle = 70 max_orientation_angle = 70 max_jumps = 1 initializer= shroudwalker_enclave_init_03}}}</v>
      </c>
      <c r="C210" s="39" t="s">
        <v>16935</v>
      </c>
      <c r="D210" s="40" t="s">
        <v>16936</v>
      </c>
    </row>
    <row r="211" ht="42.75" spans="1:4">
      <c r="A211" s="37" t="s">
        <v>16568</v>
      </c>
      <c r="B211" s="38" t="str">
        <f t="shared" si="3"/>
        <v>effect = { solar_system = { spawn_system = { min_distance = 10 max_distance= 10 min_orientation_angle = 70 max_orientation_angle = 70 max_jumps = 1 initializer= broken_shroudwalker_init_01}}}</v>
      </c>
      <c r="C211" s="39" t="s">
        <v>16937</v>
      </c>
      <c r="D211" s="40" t="s">
        <v>16938</v>
      </c>
    </row>
    <row r="212" ht="42.75" spans="1:4">
      <c r="A212" s="37" t="s">
        <v>16568</v>
      </c>
      <c r="B212" s="38" t="str">
        <f t="shared" si="3"/>
        <v>effect = { solar_system = { spawn_system = { min_distance = 10 max_distance= 10 min_orientation_angle = 70 max_orientation_angle = 70 max_jumps = 1 initializer= quantum_catapult_init_01}}}</v>
      </c>
      <c r="C212" s="39" t="s">
        <v>16939</v>
      </c>
      <c r="D212" s="40" t="s">
        <v>16940</v>
      </c>
    </row>
    <row r="213" ht="42.75" spans="1:4">
      <c r="A213" s="37" t="s">
        <v>16568</v>
      </c>
      <c r="B213" s="38" t="str">
        <f t="shared" si="3"/>
        <v>effect = { solar_system = { spawn_system = { min_distance = 10 max_distance= 10 min_orientation_angle = 70 max_orientation_angle = 70 max_jumps = 1 initializer= orbital_ring_init_01}}}</v>
      </c>
      <c r="C213" s="39" t="s">
        <v>16941</v>
      </c>
      <c r="D213" s="40" t="s">
        <v>16942</v>
      </c>
    </row>
    <row r="214" ht="42.75" spans="1:4">
      <c r="A214" s="37" t="s">
        <v>16568</v>
      </c>
      <c r="B214" s="38" t="str">
        <f t="shared" si="3"/>
        <v>effect = { solar_system = { spawn_system = { min_distance = 10 max_distance= 10 min_orientation_angle = 70 max_orientation_angle = 70 max_jumps = 1 initializer= overlord_system_init}}}</v>
      </c>
      <c r="C214" s="39" t="s">
        <v>16943</v>
      </c>
      <c r="D214" s="40" t="s">
        <v>16944</v>
      </c>
    </row>
    <row r="215" ht="42.75" spans="1:4">
      <c r="A215" s="41" t="s">
        <v>16568</v>
      </c>
      <c r="B215" s="42" t="str">
        <f t="shared" si="3"/>
        <v>effect = { solar_system = { spawn_system = { min_distance = 10 max_distance= 10 min_orientation_angle = 70 max_orientation_angle = 70 max_jumps = 1 initializer= overlord_system_2_init}}}</v>
      </c>
      <c r="C215" s="43" t="s">
        <v>16945</v>
      </c>
      <c r="D215" s="44" t="s">
        <v>16946</v>
      </c>
    </row>
    <row r="216" ht="42.75" spans="1:4">
      <c r="A216" s="41" t="s">
        <v>16568</v>
      </c>
      <c r="B216" s="42" t="str">
        <f t="shared" si="3"/>
        <v>effect = { solar_system = { spawn_system = { min_distance = 10 max_distance= 10 min_orientation_angle = 70 max_orientation_angle = 70 max_jumps = 1 initializer= overlord_system_3_init}}}</v>
      </c>
      <c r="C216" s="43" t="s">
        <v>16947</v>
      </c>
      <c r="D216" s="44" t="s">
        <v>16948</v>
      </c>
    </row>
    <row r="217" ht="42.75" spans="1:4">
      <c r="A217" s="41" t="s">
        <v>16568</v>
      </c>
      <c r="B217" s="42" t="str">
        <f t="shared" si="3"/>
        <v>effect = { solar_system = { spawn_system = { min_distance = 10 max_distance= 10 min_orientation_angle = 70 max_orientation_angle = 70 max_jumps = 1 initializer= overlord_system_4_init}}}</v>
      </c>
      <c r="C217" s="43" t="s">
        <v>16949</v>
      </c>
      <c r="D217" s="44" t="s">
        <v>16950</v>
      </c>
    </row>
    <row r="218" ht="42.75" spans="1:4">
      <c r="A218" s="41" t="s">
        <v>16568</v>
      </c>
      <c r="B218" s="42" t="str">
        <f t="shared" si="3"/>
        <v>effect = { solar_system = { spawn_system = { min_distance = 10 max_distance= 10 min_orientation_angle = 70 max_orientation_angle = 70 max_jumps = 1 initializer= overlord_system_5_init}}}</v>
      </c>
      <c r="C218" s="43" t="s">
        <v>16949</v>
      </c>
      <c r="D218" s="44" t="s">
        <v>16951</v>
      </c>
    </row>
    <row r="219" ht="42.75" spans="1:4">
      <c r="A219" s="41" t="s">
        <v>16568</v>
      </c>
      <c r="B219" s="42" t="str">
        <f t="shared" si="3"/>
        <v>effect = { solar_system = { spawn_system = { min_distance = 10 max_distance= 10 min_orientation_angle = 70 max_orientation_angle = 70 max_jumps = 1 initializer= overlord_system_6_init}}}</v>
      </c>
      <c r="C219" s="43" t="s">
        <v>16949</v>
      </c>
      <c r="D219" s="44" t="s">
        <v>16952</v>
      </c>
    </row>
    <row r="220" ht="42.75" spans="1:4">
      <c r="A220" s="41" t="s">
        <v>16568</v>
      </c>
      <c r="B220" s="42" t="str">
        <f t="shared" si="3"/>
        <v>effect = { solar_system = { spawn_system = { min_distance = 10 max_distance= 10 min_orientation_angle = 70 max_orientation_angle = 70 max_jumps = 1 initializer= overlord_system_7_init}}}</v>
      </c>
      <c r="C220" s="43" t="s">
        <v>16949</v>
      </c>
      <c r="D220" s="44" t="s">
        <v>16953</v>
      </c>
    </row>
    <row r="221" ht="42.75" spans="1:4">
      <c r="A221" s="41" t="s">
        <v>16568</v>
      </c>
      <c r="B221" s="42" t="str">
        <f t="shared" si="3"/>
        <v>effect = { solar_system = { spawn_system = { min_distance = 10 max_distance= 10 min_orientation_angle = 70 max_orientation_angle = 70 max_jumps = 1 initializer= overlord_system_8_init}}}</v>
      </c>
      <c r="C221" s="43" t="s">
        <v>16949</v>
      </c>
      <c r="D221" s="44" t="s">
        <v>16954</v>
      </c>
    </row>
    <row r="222" ht="42.75" spans="1:4">
      <c r="A222" s="37" t="s">
        <v>16955</v>
      </c>
      <c r="B222" s="38" t="str">
        <f t="shared" si="3"/>
        <v>effect = { solar_system = { spawn_system = { min_distance = 10 max_distance= 10 min_orientation_angle = 70 max_orientation_angle = 70 max_jumps = 1 initializer= legendary_leader_start_site}}}</v>
      </c>
      <c r="C222" s="39" t="s">
        <v>16956</v>
      </c>
      <c r="D222" s="40" t="s">
        <v>16957</v>
      </c>
    </row>
    <row r="223" ht="42.75" spans="1:4">
      <c r="A223" s="37" t="s">
        <v>16958</v>
      </c>
      <c r="B223" s="38" t="str">
        <f t="shared" si="3"/>
        <v>effect = { solar_system = { spawn_system = { min_distance = 10 max_distance= 10 min_orientation_angle = 70 max_orientation_angle = 70 max_jumps = 1 initializer= legendary_leader_1st_site}}}</v>
      </c>
      <c r="C223" s="39" t="s">
        <v>16956</v>
      </c>
      <c r="D223" s="40" t="s">
        <v>16959</v>
      </c>
    </row>
    <row r="224" ht="42.75" spans="1:4">
      <c r="A224" s="37" t="s">
        <v>16960</v>
      </c>
      <c r="B224" s="38" t="str">
        <f t="shared" si="3"/>
        <v>effect = { solar_system = { spawn_system = { min_distance = 10 max_distance= 10 min_orientation_angle = 70 max_orientation_angle = 70 max_jumps = 1 initializer= legendary_leader_2nd_site}}}</v>
      </c>
      <c r="C224" s="39" t="s">
        <v>16956</v>
      </c>
      <c r="D224" s="40" t="s">
        <v>16961</v>
      </c>
    </row>
    <row r="225" ht="42.75" spans="1:4">
      <c r="A225" s="37" t="s">
        <v>16962</v>
      </c>
      <c r="B225" s="38" t="str">
        <f t="shared" si="3"/>
        <v>effect = { solar_system = { spawn_system = { min_distance = 10 max_distance= 10 min_orientation_angle = 70 max_orientation_angle = 70 max_jumps = 1 initializer= legendary_leader_3rd_site}}}</v>
      </c>
      <c r="C225" s="39" t="s">
        <v>16956</v>
      </c>
      <c r="D225" s="40" t="s">
        <v>16963</v>
      </c>
    </row>
    <row r="226" ht="42.75" spans="1:4">
      <c r="A226" s="37" t="s">
        <v>16964</v>
      </c>
      <c r="B226" s="38" t="str">
        <f t="shared" si="3"/>
        <v>effect = { solar_system = { spawn_system = { min_distance = 10 max_distance= 10 min_orientation_angle = 70 max_orientation_angle = 70 max_jumps = 1 initializer= legendary_leader_last_site}}}</v>
      </c>
      <c r="C226" s="39" t="s">
        <v>16965</v>
      </c>
      <c r="D226" s="40" t="s">
        <v>16966</v>
      </c>
    </row>
    <row r="227" ht="42.75" spans="1:4">
      <c r="A227" s="41" t="s">
        <v>16568</v>
      </c>
      <c r="B227" s="42" t="str">
        <f t="shared" si="3"/>
        <v>effect = { solar_system = { spawn_system = { min_distance = 10 max_distance= 10 min_orientation_angle = 70 max_orientation_angle = 70 max_jumps = 1 initializer= pre_ftl_init_01}}}</v>
      </c>
      <c r="C227" s="43" t="s">
        <v>16967</v>
      </c>
      <c r="D227" s="44" t="s">
        <v>16968</v>
      </c>
    </row>
    <row r="228" ht="42.75" spans="1:4">
      <c r="A228" s="41" t="s">
        <v>16791</v>
      </c>
      <c r="B228" s="42" t="str">
        <f t="shared" si="3"/>
        <v>effect = { solar_system = { spawn_system = { min_distance = 10 max_distance= 10 min_orientation_angle = 70 max_orientation_angle = 70 max_jumps = 1 initializer= pre_ftl_init_sol}}}</v>
      </c>
      <c r="C228" s="43" t="s">
        <v>16969</v>
      </c>
      <c r="D228" s="44" t="s">
        <v>16970</v>
      </c>
    </row>
    <row r="229" ht="42.75" spans="1:4">
      <c r="A229" s="37" t="s">
        <v>16971</v>
      </c>
      <c r="B229" s="38" t="str">
        <f t="shared" si="3"/>
        <v>effect = { solar_system = { spawn_system = { min_distance = 10 max_distance= 10 min_orientation_angle = 70 max_orientation_angle = 70 max_jumps = 1 initializer= sanctuary_system}}}</v>
      </c>
      <c r="C229" s="39" t="s">
        <v>16972</v>
      </c>
      <c r="D229" s="40" t="s">
        <v>16973</v>
      </c>
    </row>
    <row r="230" ht="42.75" spans="1:4">
      <c r="A230" s="41" t="s">
        <v>16568</v>
      </c>
      <c r="B230" s="42" t="str">
        <f t="shared" si="3"/>
        <v>effect = { solar_system = { spawn_system = { min_distance = 10 max_distance= 10 min_orientation_angle = 70 max_orientation_angle = 70 max_jumps = 1 initializer= pre_ftl_hive_init_01}}}</v>
      </c>
      <c r="C230" s="43" t="s">
        <v>16967</v>
      </c>
      <c r="D230" s="44" t="s">
        <v>16974</v>
      </c>
    </row>
    <row r="231" ht="42.75" spans="1:4">
      <c r="A231" s="37" t="s">
        <v>16975</v>
      </c>
      <c r="B231" s="38" t="str">
        <f t="shared" si="3"/>
        <v>effect = { solar_system = { spawn_system = { min_distance = 10 max_distance= 10 min_orientation_angle = 70 max_orientation_angle = 70 max_jumps = 1 initializer= pre_ftl_deneb_system}}}</v>
      </c>
      <c r="C231" s="39" t="s">
        <v>16967</v>
      </c>
      <c r="D231" s="40" t="s">
        <v>16976</v>
      </c>
    </row>
    <row r="232" ht="42.75" spans="1:4">
      <c r="A232" s="41" t="s">
        <v>16568</v>
      </c>
      <c r="B232" s="42" t="str">
        <f t="shared" si="3"/>
        <v>effect = { solar_system = { spawn_system = { min_distance = 10 max_distance= 10 min_orientation_angle = 70 max_orientation_angle = 70 max_jumps = 1 initializer= pre_ftl_shattered_ring}}}</v>
      </c>
      <c r="C232" s="43" t="s">
        <v>16977</v>
      </c>
      <c r="D232" s="44" t="s">
        <v>16978</v>
      </c>
    </row>
    <row r="233" ht="42.75" spans="1:4">
      <c r="A233" s="41" t="s">
        <v>16975</v>
      </c>
      <c r="B233" s="42" t="str">
        <f t="shared" si="3"/>
        <v>effect = { solar_system = { spawn_system = { min_distance = 10 max_distance= 10 min_orientation_angle = 70 max_orientation_angle = 70 max_jumps = 1 initializer= deneb_system}}}</v>
      </c>
      <c r="C233" s="43" t="s">
        <v>16979</v>
      </c>
      <c r="D233" s="44" t="s">
        <v>16980</v>
      </c>
    </row>
    <row r="234" ht="42.75" spans="1:4">
      <c r="A234" s="41" t="s">
        <v>16975</v>
      </c>
      <c r="B234" s="42" t="str">
        <f t="shared" si="3"/>
        <v>effect = { solar_system = { spawn_system = { min_distance = 10 max_distance= 10 min_orientation_angle = 70 max_orientation_angle = 70 max_jumps = 1 initializer= une_deneb_system}}}</v>
      </c>
      <c r="C234" s="43" t="s">
        <v>16981</v>
      </c>
      <c r="D234" s="44" t="s">
        <v>16982</v>
      </c>
    </row>
    <row r="235" ht="42.75" spans="1:4">
      <c r="A235" s="41" t="s">
        <v>16568</v>
      </c>
      <c r="B235" s="42" t="str">
        <f t="shared" si="3"/>
        <v>effect = { solar_system = { spawn_system = { min_distance = 10 max_distance= 10 min_orientation_angle = 70 max_orientation_angle = 70 max_jumps = 1 initializer= deneb_neighbor_t1}}}</v>
      </c>
      <c r="C235" s="43" t="s">
        <v>16709</v>
      </c>
      <c r="D235" s="44" t="s">
        <v>16983</v>
      </c>
    </row>
    <row r="236" ht="42.75" spans="1:4">
      <c r="A236" s="41" t="s">
        <v>16568</v>
      </c>
      <c r="B236" s="42" t="str">
        <f t="shared" si="3"/>
        <v>effect = { solar_system = { spawn_system = { min_distance = 10 max_distance= 10 min_orientation_angle = 70 max_orientation_angle = 70 max_jumps = 1 initializer= deneb_neighbor_t1_first_colony}}}</v>
      </c>
      <c r="C236" s="43" t="s">
        <v>16984</v>
      </c>
      <c r="D236" s="44" t="s">
        <v>16985</v>
      </c>
    </row>
    <row r="237" ht="42.75" spans="1:4">
      <c r="A237" s="41" t="s">
        <v>16568</v>
      </c>
      <c r="B237" s="42" t="str">
        <f t="shared" si="3"/>
        <v>effect = { solar_system = { spawn_system = { min_distance = 10 max_distance= 10 min_orientation_angle = 70 max_orientation_angle = 70 max_jumps = 1 initializer= deneb_neighbor_t2_second_colony}}}</v>
      </c>
      <c r="C237" s="43" t="s">
        <v>16984</v>
      </c>
      <c r="D237" s="44" t="s">
        <v>16986</v>
      </c>
    </row>
    <row r="238" ht="42.75" spans="1:4">
      <c r="A238" s="41" t="s">
        <v>16987</v>
      </c>
      <c r="B238" s="42" t="str">
        <f t="shared" si="3"/>
        <v>effect = { solar_system = { spawn_system = { min_distance = 10 max_distance= 10 min_orientation_angle = 70 max_orientation_angle = 70 max_jumps = 1 initializer= vultaumar_system}}}</v>
      </c>
      <c r="C238" s="43" t="s">
        <v>16988</v>
      </c>
      <c r="D238" s="44" t="s">
        <v>16989</v>
      </c>
    </row>
    <row r="239" ht="42.75" spans="1:4">
      <c r="A239" s="41" t="s">
        <v>16990</v>
      </c>
      <c r="B239" s="42" t="str">
        <f t="shared" si="3"/>
        <v>effect = { solar_system = { spawn_system = { min_distance = 10 max_distance= 10 min_orientation_angle = 70 max_orientation_angle = 70 max_jumps = 1 initializer= yuhtaan_system}}}</v>
      </c>
      <c r="C239" s="43" t="s">
        <v>16991</v>
      </c>
      <c r="D239" s="44" t="s">
        <v>16992</v>
      </c>
    </row>
    <row r="240" ht="42.75" spans="1:4">
      <c r="A240" s="41" t="s">
        <v>16993</v>
      </c>
      <c r="B240" s="42" t="str">
        <f t="shared" si="3"/>
        <v>effect = { solar_system = { spawn_system = { min_distance = 10 max_distance= 10 min_orientation_angle = 70 max_orientation_angle = 70 max_jumps = 1 initializer= fen_habbanis_system}}}</v>
      </c>
      <c r="C240" s="43" t="s">
        <v>16994</v>
      </c>
      <c r="D240" s="44" t="s">
        <v>16995</v>
      </c>
    </row>
    <row r="241" ht="42.75" spans="1:4">
      <c r="A241" s="41" t="s">
        <v>16996</v>
      </c>
      <c r="B241" s="42" t="str">
        <f t="shared" si="3"/>
        <v>effect = { solar_system = { spawn_system = { min_distance = 10 max_distance= 10 min_orientation_angle = 70 max_orientation_angle = 70 max_jumps = 1 initializer= irass_system}}}</v>
      </c>
      <c r="C241" s="43" t="s">
        <v>16997</v>
      </c>
      <c r="D241" s="44" t="s">
        <v>16998</v>
      </c>
    </row>
    <row r="242" ht="42.75" spans="1:4">
      <c r="A242" s="41" t="s">
        <v>16999</v>
      </c>
      <c r="B242" s="42" t="str">
        <f t="shared" si="3"/>
        <v>effect = { solar_system = { spawn_system = { min_distance = 10 max_distance= 10 min_orientation_angle = 70 max_orientation_angle = 70 max_jumps = 1 initializer= cybrex_system}}}</v>
      </c>
      <c r="C242" s="43" t="s">
        <v>17000</v>
      </c>
      <c r="D242" s="44" t="s">
        <v>17001</v>
      </c>
    </row>
    <row r="243" ht="42.75" spans="1:4">
      <c r="A243" s="41" t="s">
        <v>16623</v>
      </c>
      <c r="B243" s="42" t="str">
        <f t="shared" si="3"/>
        <v>effect = { solar_system = { spawn_system = { min_distance = 10 max_distance= 10 min_orientation_angle = 70 max_orientation_angle = 70 max_jumps = 1 initializer= ai_titawin_init}}}</v>
      </c>
      <c r="C243" s="43" t="s">
        <v>17002</v>
      </c>
      <c r="D243" s="44" t="s">
        <v>17003</v>
      </c>
    </row>
    <row r="244" ht="42.75" spans="1:4">
      <c r="A244" s="41" t="s">
        <v>16791</v>
      </c>
      <c r="B244" s="42" t="str">
        <f t="shared" si="3"/>
        <v>effect = { solar_system = { spawn_system = { min_distance = 10 max_distance= 10 min_orientation_angle = 70 max_orientation_angle = 70 max_jumps = 1 initializer= sol_system_initializer}}}</v>
      </c>
      <c r="C244" s="43"/>
      <c r="D244" s="44" t="s">
        <v>17004</v>
      </c>
    </row>
    <row r="245" ht="42.75" spans="1:4">
      <c r="A245" s="41" t="s">
        <v>17005</v>
      </c>
      <c r="B245" s="42" t="str">
        <f t="shared" si="3"/>
        <v>effect = { solar_system = { spawn_system = { min_distance = 10 max_distance= 10 min_orientation_angle = 70 max_orientation_angle = 70 max_jumps = 1 initializer= sol_neighbor_t1}}}</v>
      </c>
      <c r="C245" s="43" t="s">
        <v>17006</v>
      </c>
      <c r="D245" s="44" t="s">
        <v>17007</v>
      </c>
    </row>
    <row r="246" ht="42.75" spans="1:4">
      <c r="A246" s="41" t="s">
        <v>17008</v>
      </c>
      <c r="B246" s="42" t="str">
        <f t="shared" si="3"/>
        <v>effect = { solar_system = { spawn_system = { min_distance = 10 max_distance= 10 min_orientation_angle = 70 max_orientation_angle = 70 max_jumps = 1 initializer= sol_neighbor_t1_first_colony}}}</v>
      </c>
      <c r="C246" s="43" t="s">
        <v>17009</v>
      </c>
      <c r="D246" s="44" t="s">
        <v>17010</v>
      </c>
    </row>
    <row r="247" ht="42.75" spans="1:4">
      <c r="A247" s="41" t="s">
        <v>17008</v>
      </c>
      <c r="B247" s="42" t="str">
        <f t="shared" si="3"/>
        <v>effect = { solar_system = { spawn_system = { min_distance = 10 max_distance= 10 min_orientation_angle = 70 max_orientation_angle = 70 max_jumps = 1 initializer= sol_neighbor_t1_no_guaranteed_colony}}}</v>
      </c>
      <c r="C247" s="43" t="s">
        <v>17009</v>
      </c>
      <c r="D247" s="44" t="s">
        <v>17011</v>
      </c>
    </row>
    <row r="248" ht="42.75" spans="1:4">
      <c r="A248" s="41" t="s">
        <v>17012</v>
      </c>
      <c r="B248" s="42" t="str">
        <f t="shared" si="3"/>
        <v>effect = { solar_system = { spawn_system = { min_distance = 10 max_distance= 10 min_orientation_angle = 70 max_orientation_angle = 70 max_jumps = 1 initializer= sol_neighbor_t2}}}</v>
      </c>
      <c r="C248" s="43" t="s">
        <v>17006</v>
      </c>
      <c r="D248" s="44" t="s">
        <v>17013</v>
      </c>
    </row>
    <row r="249" ht="42.75" spans="1:4">
      <c r="A249" s="41" t="s">
        <v>17014</v>
      </c>
      <c r="B249" s="42" t="str">
        <f t="shared" si="3"/>
        <v>effect = { solar_system = { spawn_system = { min_distance = 10 max_distance= 10 min_orientation_angle = 70 max_orientation_angle = 70 max_jumps = 1 initializer= sol_neighbor_t2_second_colony}}}</v>
      </c>
      <c r="C249" s="43" t="s">
        <v>17015</v>
      </c>
      <c r="D249" s="44" t="s">
        <v>17016</v>
      </c>
    </row>
    <row r="250" ht="42.75" spans="1:4">
      <c r="A250" s="41" t="s">
        <v>17014</v>
      </c>
      <c r="B250" s="42" t="str">
        <f t="shared" si="3"/>
        <v>effect = { solar_system = { spawn_system = { min_distance = 10 max_distance= 10 min_orientation_angle = 70 max_orientation_angle = 70 max_jumps = 1 initializer= sol_neighbor_t2_no_guaranteed_colony}}}</v>
      </c>
      <c r="C250" s="43" t="s">
        <v>17006</v>
      </c>
      <c r="D250" s="44" t="s">
        <v>17017</v>
      </c>
    </row>
    <row r="251" ht="42.75" spans="1:4">
      <c r="A251" s="41" t="s">
        <v>16791</v>
      </c>
      <c r="B251" s="42" t="str">
        <f t="shared" si="3"/>
        <v>effect = { solar_system = { spawn_system = { min_distance = 10 max_distance= 10 min_orientation_angle = 70 max_orientation_angle = 70 max_jumps = 1 initializer= com_sol_system}}}</v>
      </c>
      <c r="C251" s="43" t="s">
        <v>17018</v>
      </c>
      <c r="D251" s="44" t="s">
        <v>17019</v>
      </c>
    </row>
    <row r="252" ht="42.75" spans="1:4">
      <c r="A252" s="41" t="s">
        <v>16791</v>
      </c>
      <c r="B252" s="42" t="str">
        <f t="shared" si="3"/>
        <v>effect = { solar_system = { spawn_system = { min_distance = 10 max_distance= 10 min_orientation_angle = 70 max_orientation_angle = 70 max_jumps = 1 initializer= ai_sol_system}}}</v>
      </c>
      <c r="C252" s="43" t="s">
        <v>17018</v>
      </c>
      <c r="D252" s="44" t="s">
        <v>17020</v>
      </c>
    </row>
    <row r="253" ht="42.75" spans="1:4">
      <c r="A253" s="41" t="s">
        <v>17008</v>
      </c>
      <c r="B253" s="42" t="str">
        <f t="shared" si="3"/>
        <v>effect = { solar_system = { spawn_system = { min_distance = 10 max_distance= 10 min_orientation_angle = 70 max_orientation_angle = 70 max_jumps = 1 initializer= com_sol_neighbor_t1_first_colony}}}</v>
      </c>
      <c r="C253" s="43" t="s">
        <v>17021</v>
      </c>
      <c r="D253" s="44" t="s">
        <v>17022</v>
      </c>
    </row>
    <row r="254" ht="42.75" spans="1:4">
      <c r="A254" s="41" t="s">
        <v>17005</v>
      </c>
      <c r="B254" s="42" t="str">
        <f t="shared" si="3"/>
        <v>effect = { solar_system = { spawn_system = { min_distance = 10 max_distance= 10 min_orientation_angle = 70 max_orientation_angle = 70 max_jumps = 1 initializer= com_sol_neighbor_t1}}}</v>
      </c>
      <c r="C254" s="43"/>
      <c r="D254" s="44" t="s">
        <v>17023</v>
      </c>
    </row>
    <row r="255" ht="42.75" spans="1:4">
      <c r="A255" s="41" t="s">
        <v>17014</v>
      </c>
      <c r="B255" s="42" t="str">
        <f t="shared" si="3"/>
        <v>effect = { solar_system = { spawn_system = { min_distance = 10 max_distance= 10 min_orientation_angle = 70 max_orientation_angle = 70 max_jumps = 1 initializer= com_sol_neighbor_t2_second_colony}}}</v>
      </c>
      <c r="C255" s="43" t="s">
        <v>16984</v>
      </c>
      <c r="D255" s="44" t="s">
        <v>17024</v>
      </c>
    </row>
    <row r="256" ht="42.75" spans="1:4">
      <c r="A256" s="37" t="s">
        <v>16791</v>
      </c>
      <c r="B256" s="38" t="str">
        <f t="shared" si="3"/>
        <v>effect = { solar_system = { spawn_system = { min_distance = 10 max_distance= 10 min_orientation_angle = 70 max_orientation_angle = 70 max_jumps = 1 initializer= lost_colony_sol_system}}}</v>
      </c>
      <c r="C256" s="39" t="s">
        <v>17025</v>
      </c>
      <c r="D256" s="40" t="s">
        <v>17026</v>
      </c>
    </row>
    <row r="257" ht="42.75" spans="1:4">
      <c r="A257" s="41" t="s">
        <v>17008</v>
      </c>
      <c r="B257" s="42" t="str">
        <f t="shared" si="3"/>
        <v>effect = { solar_system = { spawn_system = { min_distance = 10 max_distance= 10 min_orientation_angle = 70 max_orientation_angle = 70 max_jumps = 1 initializer= lost_colony_sol_neighbor_t1_first_colony}}}</v>
      </c>
      <c r="C257" s="43" t="s">
        <v>17021</v>
      </c>
      <c r="D257" s="44" t="s">
        <v>17027</v>
      </c>
    </row>
    <row r="258" ht="42.75" spans="1:4">
      <c r="A258" s="41" t="s">
        <v>17005</v>
      </c>
      <c r="B258" s="42" t="str">
        <f t="shared" si="3"/>
        <v>effect = { solar_system = { spawn_system = { min_distance = 10 max_distance= 10 min_orientation_angle = 70 max_orientation_angle = 70 max_jumps = 1 initializer= lost_colony_sol_neighbor_t1}}}</v>
      </c>
      <c r="C258" s="43"/>
      <c r="D258" s="44" t="s">
        <v>17028</v>
      </c>
    </row>
    <row r="259" ht="42.75" spans="1:4">
      <c r="A259" s="41" t="s">
        <v>17014</v>
      </c>
      <c r="B259" s="42" t="str">
        <f t="shared" si="3"/>
        <v>effect = { solar_system = { spawn_system = { min_distance = 10 max_distance= 10 min_orientation_angle = 70 max_orientation_angle = 70 max_jumps = 1 initializer= lost_colony_sol_neighbor_t2_second_colony}}}</v>
      </c>
      <c r="C259" s="43" t="s">
        <v>16984</v>
      </c>
      <c r="D259" s="44" t="s">
        <v>17029</v>
      </c>
    </row>
    <row r="260" ht="42.75" spans="1:4">
      <c r="A260" s="41" t="s">
        <v>16791</v>
      </c>
      <c r="B260" s="42" t="str">
        <f t="shared" si="3"/>
        <v>effect = { solar_system = { spawn_system = { min_distance = 10 max_distance= 10 min_orientation_angle = 70 max_orientation_angle = 70 max_jumps = 1 initializer= toxic_knights_sol_start}}}</v>
      </c>
      <c r="C260" s="43" t="s">
        <v>17030</v>
      </c>
      <c r="D260" s="44" t="s">
        <v>17031</v>
      </c>
    </row>
    <row r="261" ht="42.75" spans="1:4">
      <c r="A261" s="41" t="s">
        <v>16791</v>
      </c>
      <c r="B261" s="42" t="str">
        <f t="shared" si="3"/>
        <v>effect = { solar_system = { spawn_system = { min_distance = 10 max_distance= 10 min_orientation_angle = 70 max_orientation_angle = 70 max_jumps = 1 initializer= sol_system_fear_of_the_dark_system}}}</v>
      </c>
      <c r="C261" s="43" t="s">
        <v>17032</v>
      </c>
      <c r="D261" s="44" t="s">
        <v>17033</v>
      </c>
    </row>
    <row r="262" ht="42.75" spans="1:4">
      <c r="A262" s="37" t="s">
        <v>16791</v>
      </c>
      <c r="B262" s="38" t="str">
        <f t="shared" ref="B262:B306" si="4">_xlfn.CONCAT("effect = { solar_system = { spawn_system = { min_distance = ",$B$3," ","max_distance= ",$B$3," ","min_orientation_angle = ",$D$3," ","max_orientation_angle = ",$D$3," ","max_jumps = 1 ","initializer= ",D262,"}}}")</f>
        <v>effect = { solar_system = { spawn_system = { min_distance = 10 max_distance= 10 min_orientation_angle = 70 max_orientation_angle = 70 max_jumps = 1 initializer= special_init_04}}}</v>
      </c>
      <c r="C262" s="39" t="s">
        <v>17034</v>
      </c>
      <c r="D262" s="40" t="s">
        <v>17035</v>
      </c>
    </row>
    <row r="263" ht="42.75" spans="1:4">
      <c r="A263" s="41" t="s">
        <v>16568</v>
      </c>
      <c r="B263" s="42" t="str">
        <f t="shared" si="4"/>
        <v>effect = { solar_system = { spawn_system = { min_distance = 10 max_distance= 10 min_orientation_angle = 70 max_orientation_angle = 70 max_jumps = 1 initializer= special_init_01}}}</v>
      </c>
      <c r="C263" s="43" t="s">
        <v>4168</v>
      </c>
      <c r="D263" s="44" t="s">
        <v>17036</v>
      </c>
    </row>
    <row r="264" ht="42.75" spans="1:4">
      <c r="A264" s="37" t="s">
        <v>16568</v>
      </c>
      <c r="B264" s="38" t="str">
        <f t="shared" si="4"/>
        <v>effect = { solar_system = { spawn_system = { min_distance = 10 max_distance= 10 min_orientation_angle = 70 max_orientation_angle = 70 max_jumps = 1 initializer= special_init_06}}}</v>
      </c>
      <c r="C264" s="39" t="s">
        <v>17037</v>
      </c>
      <c r="D264" s="40" t="s">
        <v>17038</v>
      </c>
    </row>
    <row r="265" ht="42.75" spans="1:4">
      <c r="A265" s="37" t="s">
        <v>16568</v>
      </c>
      <c r="B265" s="38" t="str">
        <f t="shared" si="4"/>
        <v>effect = { solar_system = { spawn_system = { min_distance = 10 max_distance= 10 min_orientation_angle = 70 max_orientation_angle = 70 max_jumps = 1 initializer= special_init_07}}}</v>
      </c>
      <c r="C265" s="39" t="s">
        <v>17039</v>
      </c>
      <c r="D265" s="40" t="s">
        <v>17040</v>
      </c>
    </row>
    <row r="266" ht="42.75" spans="1:4">
      <c r="A266" s="41" t="s">
        <v>16568</v>
      </c>
      <c r="B266" s="42" t="str">
        <f t="shared" si="4"/>
        <v>effect = { solar_system = { spawn_system = { min_distance = 10 max_distance= 10 min_orientation_angle = 70 max_orientation_angle = 70 max_jumps = 1 initializer= special_init_08}}}</v>
      </c>
      <c r="C266" s="43" t="s">
        <v>4174</v>
      </c>
      <c r="D266" s="44" t="s">
        <v>17041</v>
      </c>
    </row>
    <row r="267" ht="42.75" spans="1:4">
      <c r="A267" s="41" t="s">
        <v>16568</v>
      </c>
      <c r="B267" s="42" t="str">
        <f t="shared" si="4"/>
        <v>effect = { solar_system = { spawn_system = { min_distance = 10 max_distance= 10 min_orientation_angle = 70 max_orientation_angle = 70 max_jumps = 1 initializer= special_init_09}}}</v>
      </c>
      <c r="C267" s="43" t="s">
        <v>4179</v>
      </c>
      <c r="D267" s="44" t="s">
        <v>17042</v>
      </c>
    </row>
    <row r="268" ht="42.75" spans="1:4">
      <c r="A268" s="41" t="s">
        <v>16568</v>
      </c>
      <c r="B268" s="42" t="str">
        <f t="shared" si="4"/>
        <v>effect = { solar_system = { spawn_system = { min_distance = 10 max_distance= 10 min_orientation_angle = 70 max_orientation_angle = 70 max_jumps = 1 initializer= hyacinth_system}}}</v>
      </c>
      <c r="C268" s="43" t="s">
        <v>17043</v>
      </c>
      <c r="D268" s="44" t="s">
        <v>17044</v>
      </c>
    </row>
    <row r="269" ht="42.75" spans="1:4">
      <c r="A269" s="41" t="s">
        <v>16568</v>
      </c>
      <c r="B269" s="42" t="str">
        <f t="shared" si="4"/>
        <v>effect = { solar_system = { spawn_system = { min_distance = 10 max_distance= 10 min_orientation_angle = 70 max_orientation_angle = 70 max_jumps = 1 initializer= ai_system_1}}}</v>
      </c>
      <c r="C269" s="43" t="s">
        <v>17045</v>
      </c>
      <c r="D269" s="44" t="s">
        <v>17046</v>
      </c>
    </row>
    <row r="270" ht="42.75" spans="1:4">
      <c r="A270" s="37" t="s">
        <v>16568</v>
      </c>
      <c r="B270" s="38" t="str">
        <f t="shared" si="4"/>
        <v>effect = { solar_system = { spawn_system = { min_distance = 10 max_distance= 10 min_orientation_angle = 70 max_orientation_angle = 70 max_jumps = 1 initializer= crystal_manufactory_system}}}</v>
      </c>
      <c r="C270" s="39" t="s">
        <v>17047</v>
      </c>
      <c r="D270" s="40" t="s">
        <v>17048</v>
      </c>
    </row>
    <row r="271" ht="42.75" spans="1:4">
      <c r="A271" s="37" t="s">
        <v>17049</v>
      </c>
      <c r="B271" s="38" t="str">
        <f t="shared" si="4"/>
        <v>effect = { solar_system = { spawn_system = { min_distance = 10 max_distance= 10 min_orientation_angle = 70 max_orientation_angle = 70 max_jumps = 1 initializer= trappist_initializer}}}</v>
      </c>
      <c r="C271" s="39" t="s">
        <v>16984</v>
      </c>
      <c r="D271" s="40" t="s">
        <v>17050</v>
      </c>
    </row>
    <row r="272" ht="42.75" spans="1:4">
      <c r="A272" s="37" t="s">
        <v>6833</v>
      </c>
      <c r="B272" s="38" t="str">
        <f t="shared" si="4"/>
        <v>effect = { solar_system = { spawn_system = { min_distance = 10 max_distance= 10 min_orientation_angle = 70 max_orientation_angle = 70 max_jumps = 1 initializer= parvus_system}}}</v>
      </c>
      <c r="C272" s="39" t="s">
        <v>17051</v>
      </c>
      <c r="D272" s="40" t="s">
        <v>17052</v>
      </c>
    </row>
    <row r="273" ht="42.75" spans="1:4">
      <c r="A273" s="37" t="s">
        <v>17053</v>
      </c>
      <c r="B273" s="38" t="str">
        <f t="shared" si="4"/>
        <v>effect = { solar_system = { spawn_system = { min_distance = 10 max_distance= 10 min_orientation_angle = 70 max_orientation_angle = 70 max_jumps = 1 initializer= polaris_civilization}}}</v>
      </c>
      <c r="C273" s="39" t="s">
        <v>17054</v>
      </c>
      <c r="D273" s="40" t="s">
        <v>17055</v>
      </c>
    </row>
    <row r="274" ht="42.75" spans="1:4">
      <c r="A274" s="37" t="s">
        <v>17056</v>
      </c>
      <c r="B274" s="38" t="str">
        <f t="shared" si="4"/>
        <v>effect = { solar_system = { spawn_system = { min_distance = 10 max_distance= 10 min_orientation_angle = 70 max_orientation_angle = 70 max_jumps = 1 initializer= fumongus_init_01}}}</v>
      </c>
      <c r="C274" s="39" t="s">
        <v>17057</v>
      </c>
      <c r="D274" s="40" t="s">
        <v>17058</v>
      </c>
    </row>
    <row r="275" ht="42.75" spans="1:4">
      <c r="A275" s="37" t="s">
        <v>6851</v>
      </c>
      <c r="B275" s="38" t="str">
        <f t="shared" si="4"/>
        <v>effect = { solar_system = { spawn_system = { min_distance = 10 max_distance= 10 min_orientation_angle = 70 max_orientation_angle = 70 max_jumps = 1 initializer= ghost_ship_system_initializer_01}}}</v>
      </c>
      <c r="C275" s="39" t="s">
        <v>17059</v>
      </c>
      <c r="D275" s="40" t="s">
        <v>17060</v>
      </c>
    </row>
    <row r="276" ht="42.75" spans="1:4">
      <c r="A276" s="41" t="s">
        <v>17061</v>
      </c>
      <c r="B276" s="42" t="str">
        <f t="shared" si="4"/>
        <v>effect = { solar_system = { spawn_system = { min_distance = 10 max_distance= 10 min_orientation_angle = 70 max_orientation_angle = 70 max_jumps = 1 initializer= surveillance_supercomputer_system}}}</v>
      </c>
      <c r="C276" s="43" t="s">
        <v>17062</v>
      </c>
      <c r="D276" s="44" t="s">
        <v>17063</v>
      </c>
    </row>
    <row r="277" ht="42.75" spans="1:4">
      <c r="A277" s="37" t="s">
        <v>17064</v>
      </c>
      <c r="B277" s="38" t="str">
        <f t="shared" si="4"/>
        <v>effect = { solar_system = { spawn_system = { min_distance = 10 max_distance= 10 min_orientation_angle = 70 max_orientation_angle = 70 max_jumps = 1 initializer= locust_system_initializer_01}}}</v>
      </c>
      <c r="C277" s="39" t="s">
        <v>17065</v>
      </c>
      <c r="D277" s="40" t="s">
        <v>17066</v>
      </c>
    </row>
    <row r="278" ht="42.75" spans="1:4">
      <c r="A278" s="37" t="s">
        <v>17067</v>
      </c>
      <c r="B278" s="38" t="str">
        <f t="shared" si="4"/>
        <v>effect = { solar_system = { spawn_system = { min_distance = 10 max_distance= 10 min_orientation_angle = 70 max_orientation_angle = 70 max_jumps = 1 initializer= Holibrae_initializer}}}</v>
      </c>
      <c r="C278" s="39" t="s">
        <v>17068</v>
      </c>
      <c r="D278" s="40" t="s">
        <v>17069</v>
      </c>
    </row>
    <row r="279" ht="42.75" spans="1:4">
      <c r="A279" s="37" t="s">
        <v>16568</v>
      </c>
      <c r="B279" s="38" t="str">
        <f t="shared" si="4"/>
        <v>effect = { solar_system = { spawn_system = { min_distance = 10 max_distance= 10 min_orientation_angle = 70 max_orientation_angle = 70 max_jumps = 1 initializer= debris_belt_initializer}}}</v>
      </c>
      <c r="C279" s="39" t="s">
        <v>17070</v>
      </c>
      <c r="D279" s="40" t="s">
        <v>17071</v>
      </c>
    </row>
    <row r="280" ht="42.75" spans="1:4">
      <c r="A280" s="41" t="s">
        <v>17072</v>
      </c>
      <c r="B280" s="42" t="str">
        <f t="shared" si="4"/>
        <v>effect = { solar_system = { spawn_system = { min_distance = 10 max_distance= 10 min_orientation_angle = 70 max_orientation_angle = 70 max_jumps = 1 initializer= the_chosen_home_initializer}}}</v>
      </c>
      <c r="C280" s="43" t="s">
        <v>17073</v>
      </c>
      <c r="D280" s="44" t="s">
        <v>17074</v>
      </c>
    </row>
    <row r="281" ht="42.75" spans="1:4">
      <c r="A281" s="41" t="s">
        <v>17075</v>
      </c>
      <c r="B281" s="42" t="str">
        <f t="shared" si="4"/>
        <v>effect = { solar_system = { spawn_system = { min_distance = 10 max_distance= 10 min_orientation_angle = 70 max_orientation_angle = 70 max_jumps = 1 initializer= the_chosen_resources_initializer}}}</v>
      </c>
      <c r="C281" s="43" t="s">
        <v>17076</v>
      </c>
      <c r="D281" s="44" t="s">
        <v>17077</v>
      </c>
    </row>
    <row r="282" ht="42.75" spans="1:4">
      <c r="A282" s="41" t="s">
        <v>17078</v>
      </c>
      <c r="B282" s="42" t="str">
        <f t="shared" si="4"/>
        <v>effect = { solar_system = { spawn_system = { min_distance = 10 max_distance= 10 min_orientation_angle = 70 max_orientation_angle = 70 max_jumps = 1 initializer= the_chosen_resources_initializer2}}}</v>
      </c>
      <c r="C282" s="43" t="s">
        <v>17076</v>
      </c>
      <c r="D282" s="44" t="s">
        <v>17079</v>
      </c>
    </row>
    <row r="283" ht="42.75" spans="1:4">
      <c r="A283" s="41" t="s">
        <v>17080</v>
      </c>
      <c r="B283" s="42" t="str">
        <f t="shared" si="4"/>
        <v>effect = { solar_system = { spawn_system = { min_distance = 10 max_distance= 10 min_orientation_angle = 70 max_orientation_angle = 70 max_jumps = 1 initializer= the_chosen_gate_initializer}}}</v>
      </c>
      <c r="C283" s="43" t="s">
        <v>17081</v>
      </c>
      <c r="D283" s="44" t="s">
        <v>17082</v>
      </c>
    </row>
    <row r="284" ht="42.75" spans="1:4">
      <c r="A284" s="41" t="s">
        <v>17083</v>
      </c>
      <c r="B284" s="42" t="str">
        <f t="shared" si="4"/>
        <v>effect = { solar_system = { spawn_system = { min_distance = 10 max_distance= 10 min_orientation_angle = 70 max_orientation_angle = 70 max_jumps = 1 initializer= the_chosen_escapee_initializer}}}</v>
      </c>
      <c r="C284" s="43" t="s">
        <v>17076</v>
      </c>
      <c r="D284" s="44" t="s">
        <v>17084</v>
      </c>
    </row>
    <row r="285" ht="42.75" spans="1:4">
      <c r="A285" s="37" t="s">
        <v>16568</v>
      </c>
      <c r="B285" s="38" t="str">
        <f t="shared" si="4"/>
        <v>effect = { solar_system = { spawn_system = { min_distance = 10 max_distance= 10 min_orientation_angle = 70 max_orientation_angle = 70 max_jumps = 1 initializer= the_star_mall_initializer}}}</v>
      </c>
      <c r="C285" s="39" t="s">
        <v>17085</v>
      </c>
      <c r="D285" s="40" t="s">
        <v>17086</v>
      </c>
    </row>
    <row r="286" ht="42.75" spans="1:4">
      <c r="A286" s="37" t="s">
        <v>17087</v>
      </c>
      <c r="B286" s="38" t="str">
        <f t="shared" si="4"/>
        <v>effect = { solar_system = { spawn_system = { min_distance = 10 max_distance= 10 min_orientation_angle = 70 max_orientation_angle = 70 max_jumps = 1 initializer= breachsealer_system}}}</v>
      </c>
      <c r="C286" s="39" t="s">
        <v>17088</v>
      </c>
      <c r="D286" s="40" t="s">
        <v>17089</v>
      </c>
    </row>
    <row r="287" ht="42.75" spans="1:4">
      <c r="A287" s="37" t="s">
        <v>16568</v>
      </c>
      <c r="B287" s="38" t="str">
        <f t="shared" si="4"/>
        <v>effect = { solar_system = { spawn_system = { min_distance = 10 max_distance= 10 min_orientation_angle = 70 max_orientation_angle = 70 max_jumps = 1 initializer= metal_planet_system_initializer}}}</v>
      </c>
      <c r="C287" s="50" t="s">
        <v>17090</v>
      </c>
      <c r="D287" s="51" t="s">
        <v>17091</v>
      </c>
    </row>
    <row r="288" ht="42.75" spans="1:4">
      <c r="A288" s="37" t="s">
        <v>16568</v>
      </c>
      <c r="B288" s="38" t="str">
        <f t="shared" si="4"/>
        <v>effect = { solar_system = { spawn_system = { min_distance = 10 max_distance= 10 min_orientation_angle = 70 max_orientation_angle = 70 max_jumps = 1 initializer= collided_planet_system_initializer}}}</v>
      </c>
      <c r="C288" s="50" t="s">
        <v>17092</v>
      </c>
      <c r="D288" s="51" t="s">
        <v>17093</v>
      </c>
    </row>
    <row r="289" ht="42.75" spans="1:4">
      <c r="A289" s="37" t="s">
        <v>16568</v>
      </c>
      <c r="B289" s="38" t="str">
        <f t="shared" si="4"/>
        <v>effect = { solar_system = { spawn_system = { min_distance = 10 max_distance= 10 min_orientation_angle = 70 max_orientation_angle = 70 max_jumps = 1 initializer= previously_terraformed_planet_system_initializer}}}</v>
      </c>
      <c r="C289" s="48" t="s">
        <v>15981</v>
      </c>
      <c r="D289" s="40" t="s">
        <v>17094</v>
      </c>
    </row>
    <row r="290" ht="42.75" spans="1:4">
      <c r="A290" s="41" t="s">
        <v>16568</v>
      </c>
      <c r="B290" s="42" t="str">
        <f t="shared" si="4"/>
        <v>effect = { solar_system = { spawn_system = { min_distance = 10 max_distance= 10 min_orientation_angle = 70 max_orientation_angle = 70 max_jumps = 1 initializer= wooden_planet_system_initializer}}}</v>
      </c>
      <c r="C290" s="46" t="s">
        <v>15990</v>
      </c>
      <c r="D290" s="41" t="s">
        <v>17095</v>
      </c>
    </row>
    <row r="291" ht="42.75" spans="1:4">
      <c r="A291" s="41" t="s">
        <v>16568</v>
      </c>
      <c r="B291" s="42" t="str">
        <f t="shared" si="4"/>
        <v>effect = { solar_system = { spawn_system = { min_distance = 10 max_distance= 10 min_orientation_angle = 70 max_orientation_angle = 70 max_jumps = 1 initializer= toxic_knights_start}}}</v>
      </c>
      <c r="C291" s="46" t="s">
        <v>17096</v>
      </c>
      <c r="D291" s="45" t="s">
        <v>17097</v>
      </c>
    </row>
    <row r="292" ht="42.75" spans="1:4">
      <c r="A292" s="41" t="s">
        <v>16568</v>
      </c>
      <c r="B292" s="42" t="str">
        <f t="shared" si="4"/>
        <v>effect = { solar_system = { spawn_system = { min_distance = 10 max_distance= 10 min_orientation_angle = 70 max_orientation_angle = 70 max_jumps = 1 initializer= toxic_knights_finish}}}</v>
      </c>
      <c r="C292" s="46" t="s">
        <v>17098</v>
      </c>
      <c r="D292" s="45" t="s">
        <v>17099</v>
      </c>
    </row>
    <row r="293" ht="42.75" spans="1:4">
      <c r="A293" s="37" t="s">
        <v>17100</v>
      </c>
      <c r="B293" s="38" t="str">
        <f t="shared" si="4"/>
        <v>effect = { solar_system = { spawn_system = { min_distance = 10 max_distance= 10 min_orientation_angle = 70 max_orientation_angle = 70 max_jumps = 1 initializer= unique_system_initializer_01}}}</v>
      </c>
      <c r="C293" s="39" t="s">
        <v>17101</v>
      </c>
      <c r="D293" s="40" t="s">
        <v>17102</v>
      </c>
    </row>
    <row r="294" ht="42.75" spans="1:4">
      <c r="A294" s="37" t="s">
        <v>17103</v>
      </c>
      <c r="B294" s="38" t="str">
        <f t="shared" si="4"/>
        <v>effect = { solar_system = { spawn_system = { min_distance = 10 max_distance= 10 min_orientation_angle = 70 max_orientation_angle = 70 max_jumps = 1 initializer= unique_system_initializer_02}}}</v>
      </c>
      <c r="C294" s="39" t="s">
        <v>17104</v>
      </c>
      <c r="D294" s="40" t="s">
        <v>17105</v>
      </c>
    </row>
    <row r="295" ht="42.75" spans="1:4">
      <c r="A295" s="37" t="s">
        <v>17106</v>
      </c>
      <c r="B295" s="38" t="str">
        <f t="shared" si="4"/>
        <v>effect = { solar_system = { spawn_system = { min_distance = 10 max_distance= 10 min_orientation_angle = 70 max_orientation_angle = 70 max_jumps = 1 initializer= unique_system_initializer_03}}}</v>
      </c>
      <c r="C295" s="39" t="s">
        <v>17107</v>
      </c>
      <c r="D295" s="40" t="s">
        <v>17108</v>
      </c>
    </row>
    <row r="296" ht="42.75" spans="1:4">
      <c r="A296" s="37" t="s">
        <v>17109</v>
      </c>
      <c r="B296" s="38" t="str">
        <f t="shared" si="4"/>
        <v>effect = { solar_system = { spawn_system = { min_distance = 10 max_distance= 10 min_orientation_angle = 70 max_orientation_angle = 70 max_jumps = 1 initializer= unique_system_initializer_04}}}</v>
      </c>
      <c r="C296" s="39" t="s">
        <v>17110</v>
      </c>
      <c r="D296" s="40" t="s">
        <v>17111</v>
      </c>
    </row>
    <row r="297" ht="42.75" spans="1:4">
      <c r="A297" s="37" t="s">
        <v>17112</v>
      </c>
      <c r="B297" s="38" t="str">
        <f t="shared" si="4"/>
        <v>effect = { solar_system = { spawn_system = { min_distance = 10 max_distance= 10 min_orientation_angle = 70 max_orientation_angle = 70 max_jumps = 1 initializer= unique_system_initializer_05}}}</v>
      </c>
      <c r="C297" s="39" t="s">
        <v>17110</v>
      </c>
      <c r="D297" s="40" t="s">
        <v>17113</v>
      </c>
    </row>
    <row r="298" ht="42.75" spans="1:4">
      <c r="A298" s="37" t="s">
        <v>17114</v>
      </c>
      <c r="B298" s="38" t="str">
        <f t="shared" si="4"/>
        <v>effect = { solar_system = { spawn_system = { min_distance = 10 max_distance= 10 min_orientation_angle = 70 max_orientation_angle = 70 max_jumps = 1 initializer= unique_system_initializer_06}}}</v>
      </c>
      <c r="C298" s="39" t="s">
        <v>17110</v>
      </c>
      <c r="D298" s="40" t="s">
        <v>17115</v>
      </c>
    </row>
    <row r="299" ht="42.75" spans="1:4">
      <c r="A299" s="37" t="s">
        <v>17116</v>
      </c>
      <c r="B299" s="38" t="str">
        <f t="shared" si="4"/>
        <v>effect = { solar_system = { spawn_system = { min_distance = 10 max_distance= 10 min_orientation_angle = 70 max_orientation_angle = 70 max_jumps = 1 initializer= unique_system_initializer_07}}}</v>
      </c>
      <c r="C299" s="39" t="s">
        <v>17117</v>
      </c>
      <c r="D299" s="40" t="s">
        <v>17118</v>
      </c>
    </row>
    <row r="300" ht="42.75" spans="1:4">
      <c r="A300" s="37" t="s">
        <v>17119</v>
      </c>
      <c r="B300" s="38" t="str">
        <f t="shared" si="4"/>
        <v>effect = { solar_system = { spawn_system = { min_distance = 10 max_distance= 10 min_orientation_angle = 70 max_orientation_angle = 70 max_jumps = 1 initializer= unique_system_initializer_08}}}</v>
      </c>
      <c r="C300" s="39" t="s">
        <v>17120</v>
      </c>
      <c r="D300" s="40" t="s">
        <v>17121</v>
      </c>
    </row>
    <row r="301" ht="42.75" spans="1:4">
      <c r="A301" s="37" t="s">
        <v>16568</v>
      </c>
      <c r="B301" s="38" t="str">
        <f t="shared" si="4"/>
        <v>effect = { solar_system = { spawn_system = { min_distance = 10 max_distance= 10 min_orientation_angle = 70 max_orientation_angle = 70 max_jumps = 1 initializer= unique_system_initializer_09}}}</v>
      </c>
      <c r="C301" s="39" t="s">
        <v>17122</v>
      </c>
      <c r="D301" s="40" t="s">
        <v>17123</v>
      </c>
    </row>
    <row r="302" ht="42.75" spans="1:4">
      <c r="A302" s="37" t="s">
        <v>17124</v>
      </c>
      <c r="B302" s="38" t="str">
        <f t="shared" si="4"/>
        <v>effect = { solar_system = { spawn_system = { min_distance = 10 max_distance= 10 min_orientation_angle = 70 max_orientation_angle = 70 max_jumps = 1 initializer= lone_defender}}}</v>
      </c>
      <c r="C302" s="39" t="s">
        <v>17125</v>
      </c>
      <c r="D302" s="40" t="s">
        <v>17126</v>
      </c>
    </row>
    <row r="303" ht="42.75" spans="1:4">
      <c r="A303" s="37" t="s">
        <v>16568</v>
      </c>
      <c r="B303" s="38" t="str">
        <f t="shared" si="4"/>
        <v>effect = { solar_system = { spawn_system = { min_distance = 10 max_distance= 10 min_orientation_angle = 70 max_orientation_angle = 70 max_jumps = 1 initializer= dyson_sphere_init_01}}}</v>
      </c>
      <c r="C303" s="39" t="s">
        <v>17127</v>
      </c>
      <c r="D303" s="40" t="s">
        <v>17128</v>
      </c>
    </row>
    <row r="304" ht="42.75" spans="1:4">
      <c r="A304" s="37" t="s">
        <v>16568</v>
      </c>
      <c r="B304" s="38" t="str">
        <f t="shared" si="4"/>
        <v>effect = { solar_system = { spawn_system = { min_distance = 10 max_distance= 10 min_orientation_angle = 70 max_orientation_angle = 70 max_jumps = 1 initializer= science_nexus_init_01}}}</v>
      </c>
      <c r="C304" s="39" t="s">
        <v>17129</v>
      </c>
      <c r="D304" s="40" t="s">
        <v>17130</v>
      </c>
    </row>
    <row r="305" ht="42.75" spans="1:4">
      <c r="A305" s="37" t="s">
        <v>16568</v>
      </c>
      <c r="B305" s="38" t="str">
        <f t="shared" si="4"/>
        <v>effect = { solar_system = { spawn_system = { min_distance = 10 max_distance= 10 min_orientation_angle = 70 max_orientation_angle = 70 max_jumps = 1 initializer= sentry_array_init_01}}}</v>
      </c>
      <c r="C305" s="39" t="s">
        <v>17131</v>
      </c>
      <c r="D305" s="40" t="s">
        <v>17132</v>
      </c>
    </row>
    <row r="306" ht="42.75" spans="1:4">
      <c r="A306" s="37" t="s">
        <v>16568</v>
      </c>
      <c r="B306" s="38" t="str">
        <f t="shared" si="4"/>
        <v>effect = { solar_system = { spawn_system = { min_distance = 10 max_distance= 10 min_orientation_angle = 70 max_orientation_angle = 70 max_jumps = 1 initializer= ring_world_init_01}}}</v>
      </c>
      <c r="C306" s="39" t="s">
        <v>17133</v>
      </c>
      <c r="D306" s="40" t="s">
        <v>17134</v>
      </c>
    </row>
  </sheetData>
  <mergeCells count="2">
    <mergeCell ref="A1:D1"/>
    <mergeCell ref="A2:D2"/>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1"/>
  <sheetViews>
    <sheetView zoomScale="115" zoomScaleNormal="115" workbookViewId="0">
      <pane ySplit="1" topLeftCell="A2" activePane="bottomLeft" state="frozen"/>
      <selection/>
      <selection pane="bottomLeft" activeCell="F86" sqref="F86"/>
    </sheetView>
  </sheetViews>
  <sheetFormatPr defaultColWidth="9" defaultRowHeight="13.5" outlineLevelCol="3"/>
  <cols>
    <col min="1" max="1" width="45" customWidth="1"/>
    <col min="2" max="2" width="61.75" customWidth="1"/>
    <col min="3" max="3" width="15.65" customWidth="1"/>
    <col min="4" max="4" width="15.4333333333333" customWidth="1"/>
  </cols>
  <sheetData>
    <row r="1" ht="50" customHeight="1" spans="1:4">
      <c r="A1" s="16" t="s">
        <v>17135</v>
      </c>
      <c r="B1" s="16"/>
      <c r="C1" s="16"/>
      <c r="D1" s="16"/>
    </row>
    <row r="2" ht="35" customHeight="1" spans="1:4">
      <c r="A2" s="22" t="s">
        <v>563</v>
      </c>
      <c r="B2" s="22" t="s">
        <v>564</v>
      </c>
      <c r="C2" s="22" t="s">
        <v>154</v>
      </c>
      <c r="D2" s="22"/>
    </row>
    <row r="3" spans="1:4">
      <c r="A3" s="23" t="s">
        <v>17136</v>
      </c>
      <c r="B3" s="23" t="s">
        <v>17137</v>
      </c>
      <c r="C3" s="23" t="s">
        <v>17138</v>
      </c>
      <c r="D3" s="24"/>
    </row>
    <row r="4" spans="1:4">
      <c r="A4" s="23" t="s">
        <v>17139</v>
      </c>
      <c r="B4" s="23" t="s">
        <v>17140</v>
      </c>
      <c r="C4" s="23" t="s">
        <v>17138</v>
      </c>
      <c r="D4" s="24"/>
    </row>
    <row r="5" spans="1:4">
      <c r="A5" s="23" t="s">
        <v>17141</v>
      </c>
      <c r="B5" s="23" t="s">
        <v>17142</v>
      </c>
      <c r="C5" s="23" t="s">
        <v>17138</v>
      </c>
      <c r="D5" s="23" t="s">
        <v>17143</v>
      </c>
    </row>
    <row r="6" spans="1:4">
      <c r="A6" s="23" t="s">
        <v>17144</v>
      </c>
      <c r="B6" s="23" t="s">
        <v>17145</v>
      </c>
      <c r="C6" s="23" t="s">
        <v>17138</v>
      </c>
      <c r="D6" s="24"/>
    </row>
    <row r="7" spans="1:4">
      <c r="A7" s="23" t="s">
        <v>17146</v>
      </c>
      <c r="B7" s="23" t="s">
        <v>17147</v>
      </c>
      <c r="C7" s="23" t="s">
        <v>17138</v>
      </c>
      <c r="D7" s="24"/>
    </row>
    <row r="8" spans="1:4">
      <c r="A8" s="23" t="s">
        <v>17148</v>
      </c>
      <c r="B8" s="23" t="s">
        <v>17149</v>
      </c>
      <c r="C8" s="23" t="s">
        <v>17138</v>
      </c>
      <c r="D8" s="24"/>
    </row>
    <row r="9" spans="1:4">
      <c r="A9" s="23" t="s">
        <v>17150</v>
      </c>
      <c r="B9" s="23" t="s">
        <v>17151</v>
      </c>
      <c r="C9" s="23" t="s">
        <v>17138</v>
      </c>
      <c r="D9" s="24"/>
    </row>
    <row r="10" spans="1:4">
      <c r="A10" s="23" t="s">
        <v>17152</v>
      </c>
      <c r="B10" s="23" t="s">
        <v>17153</v>
      </c>
      <c r="C10" s="23" t="s">
        <v>17138</v>
      </c>
      <c r="D10" s="24"/>
    </row>
    <row r="11" spans="1:4">
      <c r="A11" s="23" t="s">
        <v>17154</v>
      </c>
      <c r="B11" s="23" t="s">
        <v>17155</v>
      </c>
      <c r="C11" s="23" t="s">
        <v>17138</v>
      </c>
      <c r="D11" s="24"/>
    </row>
    <row r="12" spans="1:4">
      <c r="A12" s="23" t="s">
        <v>17156</v>
      </c>
      <c r="B12" s="23" t="s">
        <v>17157</v>
      </c>
      <c r="C12" s="23" t="s">
        <v>17138</v>
      </c>
      <c r="D12" s="24"/>
    </row>
    <row r="13" spans="1:4">
      <c r="A13" s="23" t="s">
        <v>17158</v>
      </c>
      <c r="B13" s="23" t="s">
        <v>17159</v>
      </c>
      <c r="C13" s="24"/>
      <c r="D13" s="24"/>
    </row>
    <row r="14" spans="1:4">
      <c r="A14" s="23" t="s">
        <v>17160</v>
      </c>
      <c r="B14" s="23" t="s">
        <v>17161</v>
      </c>
      <c r="C14" s="23" t="s">
        <v>17138</v>
      </c>
      <c r="D14" s="24"/>
    </row>
    <row r="15" spans="1:4">
      <c r="A15" s="23" t="s">
        <v>17162</v>
      </c>
      <c r="B15" s="23" t="s">
        <v>17163</v>
      </c>
      <c r="C15" s="23" t="s">
        <v>17138</v>
      </c>
      <c r="D15" s="24"/>
    </row>
    <row r="16" spans="1:4">
      <c r="A16" s="23" t="s">
        <v>17164</v>
      </c>
      <c r="B16" s="23" t="s">
        <v>17165</v>
      </c>
      <c r="C16" s="23" t="s">
        <v>17138</v>
      </c>
      <c r="D16" s="24"/>
    </row>
    <row r="17" spans="1:4">
      <c r="A17" s="23" t="s">
        <v>17166</v>
      </c>
      <c r="B17" s="23" t="s">
        <v>17167</v>
      </c>
      <c r="C17" s="23" t="s">
        <v>17138</v>
      </c>
      <c r="D17" s="24"/>
    </row>
    <row r="18" spans="1:4">
      <c r="A18" s="23" t="s">
        <v>17168</v>
      </c>
      <c r="B18" s="23" t="s">
        <v>17169</v>
      </c>
      <c r="C18" s="23" t="s">
        <v>17138</v>
      </c>
      <c r="D18" s="24"/>
    </row>
    <row r="19" spans="1:4">
      <c r="A19" s="23" t="s">
        <v>17170</v>
      </c>
      <c r="B19" s="23" t="s">
        <v>17171</v>
      </c>
      <c r="C19" s="23" t="s">
        <v>17138</v>
      </c>
      <c r="D19" s="24"/>
    </row>
    <row r="20" spans="1:4">
      <c r="A20" s="23" t="s">
        <v>17172</v>
      </c>
      <c r="B20" s="23" t="s">
        <v>17173</v>
      </c>
      <c r="C20" s="23" t="s">
        <v>17138</v>
      </c>
      <c r="D20" s="24"/>
    </row>
    <row r="21" spans="1:4">
      <c r="A21" s="23" t="s">
        <v>17174</v>
      </c>
      <c r="B21" s="23" t="s">
        <v>17175</v>
      </c>
      <c r="C21" s="23" t="s">
        <v>17138</v>
      </c>
      <c r="D21" s="23" t="s">
        <v>17176</v>
      </c>
    </row>
    <row r="22" spans="1:4">
      <c r="A22" s="23" t="s">
        <v>17177</v>
      </c>
      <c r="B22" s="23" t="s">
        <v>17178</v>
      </c>
      <c r="C22" s="23" t="s">
        <v>17138</v>
      </c>
      <c r="D22" s="24"/>
    </row>
    <row r="23" spans="1:4">
      <c r="A23" s="23" t="s">
        <v>17179</v>
      </c>
      <c r="B23" s="23" t="s">
        <v>17180</v>
      </c>
      <c r="C23" s="23" t="s">
        <v>17138</v>
      </c>
      <c r="D23" s="24"/>
    </row>
    <row r="24" spans="1:4">
      <c r="A24" s="23" t="s">
        <v>17181</v>
      </c>
      <c r="B24" s="23" t="s">
        <v>17182</v>
      </c>
      <c r="C24" s="23" t="s">
        <v>17138</v>
      </c>
      <c r="D24" s="24"/>
    </row>
    <row r="25" spans="1:4">
      <c r="A25" s="23" t="s">
        <v>17183</v>
      </c>
      <c r="B25" s="23" t="s">
        <v>17184</v>
      </c>
      <c r="C25" s="23" t="s">
        <v>17138</v>
      </c>
      <c r="D25" s="24"/>
    </row>
    <row r="26" spans="1:4">
      <c r="A26" s="23" t="s">
        <v>17185</v>
      </c>
      <c r="B26" s="23" t="s">
        <v>17186</v>
      </c>
      <c r="C26" s="24"/>
      <c r="D26" s="24"/>
    </row>
    <row r="27" spans="1:4">
      <c r="A27" s="23" t="s">
        <v>17187</v>
      </c>
      <c r="B27" s="23" t="s">
        <v>17188</v>
      </c>
      <c r="C27" s="24"/>
      <c r="D27" s="24"/>
    </row>
    <row r="28" spans="1:4">
      <c r="A28" s="23" t="s">
        <v>17189</v>
      </c>
      <c r="B28" s="23" t="s">
        <v>17190</v>
      </c>
      <c r="C28" s="24"/>
      <c r="D28" s="24"/>
    </row>
    <row r="29" spans="1:4">
      <c r="A29" s="23" t="s">
        <v>17191</v>
      </c>
      <c r="B29" s="23" t="s">
        <v>17192</v>
      </c>
      <c r="C29" s="24"/>
      <c r="D29" s="24"/>
    </row>
    <row r="30" spans="1:4">
      <c r="A30" s="23" t="s">
        <v>17193</v>
      </c>
      <c r="B30" s="23" t="s">
        <v>17194</v>
      </c>
      <c r="C30" s="24"/>
      <c r="D30" s="24"/>
    </row>
    <row r="31" spans="1:4">
      <c r="A31" s="23" t="s">
        <v>17195</v>
      </c>
      <c r="B31" s="23" t="s">
        <v>17196</v>
      </c>
      <c r="C31" s="24"/>
      <c r="D31" s="24"/>
    </row>
    <row r="32" spans="1:4">
      <c r="A32" s="23" t="s">
        <v>17197</v>
      </c>
      <c r="B32" s="23" t="s">
        <v>17198</v>
      </c>
      <c r="C32" s="24"/>
      <c r="D32" s="24"/>
    </row>
    <row r="33" spans="1:4">
      <c r="A33" s="23" t="s">
        <v>17199</v>
      </c>
      <c r="B33" s="23" t="s">
        <v>17200</v>
      </c>
      <c r="C33" s="24"/>
      <c r="D33" s="24"/>
    </row>
    <row r="34" spans="1:4">
      <c r="A34" s="23" t="s">
        <v>17201</v>
      </c>
      <c r="B34" s="23" t="s">
        <v>17202</v>
      </c>
      <c r="C34" s="24"/>
      <c r="D34" s="24"/>
    </row>
    <row r="35" spans="1:4">
      <c r="A35" s="23" t="s">
        <v>17203</v>
      </c>
      <c r="B35" s="23" t="s">
        <v>17204</v>
      </c>
      <c r="C35" s="24"/>
      <c r="D35" s="24"/>
    </row>
    <row r="36" spans="1:4">
      <c r="A36" s="23" t="s">
        <v>17205</v>
      </c>
      <c r="B36" s="23" t="s">
        <v>17206</v>
      </c>
      <c r="C36" s="24"/>
      <c r="D36" s="24"/>
    </row>
    <row r="37" spans="1:4">
      <c r="A37" s="23" t="s">
        <v>17207</v>
      </c>
      <c r="B37" s="23" t="s">
        <v>17208</v>
      </c>
      <c r="C37" s="24"/>
      <c r="D37" s="24"/>
    </row>
    <row r="38" spans="1:4">
      <c r="A38" s="23" t="s">
        <v>17209</v>
      </c>
      <c r="B38" s="23" t="s">
        <v>17210</v>
      </c>
      <c r="C38" s="24"/>
      <c r="D38" s="24"/>
    </row>
    <row r="39" spans="1:4">
      <c r="A39" s="23" t="s">
        <v>17211</v>
      </c>
      <c r="B39" s="23" t="s">
        <v>17212</v>
      </c>
      <c r="C39" s="24"/>
      <c r="D39" s="24"/>
    </row>
    <row r="40" spans="1:4">
      <c r="A40" s="23" t="s">
        <v>17213</v>
      </c>
      <c r="B40" s="23" t="s">
        <v>17214</v>
      </c>
      <c r="C40" s="24"/>
      <c r="D40" s="24"/>
    </row>
    <row r="41" spans="1:4">
      <c r="A41" s="23" t="s">
        <v>17215</v>
      </c>
      <c r="B41" s="23" t="s">
        <v>17216</v>
      </c>
      <c r="C41" s="24"/>
      <c r="D41" s="24"/>
    </row>
    <row r="42" spans="1:4">
      <c r="A42" s="23" t="s">
        <v>17217</v>
      </c>
      <c r="B42" s="23" t="s">
        <v>17218</v>
      </c>
      <c r="C42" s="24"/>
      <c r="D42" s="24"/>
    </row>
    <row r="43" spans="1:4">
      <c r="A43" s="23" t="s">
        <v>17219</v>
      </c>
      <c r="B43" s="23" t="s">
        <v>17220</v>
      </c>
      <c r="C43" s="24"/>
      <c r="D43" s="24"/>
    </row>
    <row r="44" spans="1:4">
      <c r="A44" s="23" t="s">
        <v>17221</v>
      </c>
      <c r="B44" s="23" t="s">
        <v>17222</v>
      </c>
      <c r="C44" s="24"/>
      <c r="D44" s="24"/>
    </row>
    <row r="45" spans="1:4">
      <c r="A45" s="23" t="s">
        <v>17223</v>
      </c>
      <c r="B45" s="23" t="s">
        <v>17224</v>
      </c>
      <c r="C45" s="24"/>
      <c r="D45" s="24"/>
    </row>
    <row r="46" spans="1:4">
      <c r="A46" s="23" t="s">
        <v>17225</v>
      </c>
      <c r="B46" s="23" t="s">
        <v>17226</v>
      </c>
      <c r="C46" s="24"/>
      <c r="D46" s="24"/>
    </row>
    <row r="47" spans="1:4">
      <c r="A47" s="23" t="s">
        <v>17227</v>
      </c>
      <c r="B47" s="23" t="s">
        <v>17228</v>
      </c>
      <c r="C47" s="24"/>
      <c r="D47" s="24"/>
    </row>
    <row r="48" spans="1:4">
      <c r="A48" s="23" t="s">
        <v>17229</v>
      </c>
      <c r="B48" s="23" t="s">
        <v>17230</v>
      </c>
      <c r="C48" s="24"/>
      <c r="D48" s="24"/>
    </row>
    <row r="49" spans="1:4">
      <c r="A49" s="23" t="s">
        <v>17231</v>
      </c>
      <c r="B49" s="23" t="s">
        <v>17232</v>
      </c>
      <c r="C49" s="24"/>
      <c r="D49" s="24"/>
    </row>
    <row r="50" spans="1:4">
      <c r="A50" s="23" t="s">
        <v>17233</v>
      </c>
      <c r="B50" s="23" t="s">
        <v>17234</v>
      </c>
      <c r="C50" s="24"/>
      <c r="D50" s="24"/>
    </row>
    <row r="51" spans="1:4">
      <c r="A51" s="23" t="s">
        <v>17235</v>
      </c>
      <c r="B51" s="23" t="s">
        <v>17236</v>
      </c>
      <c r="C51" s="24"/>
      <c r="D51" s="24"/>
    </row>
    <row r="52" spans="1:4">
      <c r="A52" s="23" t="s">
        <v>17237</v>
      </c>
      <c r="B52" s="23" t="s">
        <v>17238</v>
      </c>
      <c r="C52" s="24"/>
      <c r="D52" s="24"/>
    </row>
    <row r="53" spans="1:4">
      <c r="A53" s="23" t="s">
        <v>17239</v>
      </c>
      <c r="B53" s="23" t="s">
        <v>17240</v>
      </c>
      <c r="C53" s="24"/>
      <c r="D53" s="24"/>
    </row>
    <row r="54" spans="1:4">
      <c r="A54" s="23" t="s">
        <v>17241</v>
      </c>
      <c r="B54" s="23" t="s">
        <v>17242</v>
      </c>
      <c r="C54" s="24"/>
      <c r="D54" s="24"/>
    </row>
    <row r="55" spans="1:4">
      <c r="A55" s="23" t="s">
        <v>17243</v>
      </c>
      <c r="B55" s="23" t="s">
        <v>17244</v>
      </c>
      <c r="C55" s="24"/>
      <c r="D55" s="24"/>
    </row>
    <row r="56" spans="1:4">
      <c r="A56" s="23" t="s">
        <v>17245</v>
      </c>
      <c r="B56" s="23" t="s">
        <v>17246</v>
      </c>
      <c r="C56" s="24"/>
      <c r="D56" s="24"/>
    </row>
    <row r="57" spans="1:4">
      <c r="A57" s="23" t="s">
        <v>17247</v>
      </c>
      <c r="B57" s="23" t="s">
        <v>17248</v>
      </c>
      <c r="C57" s="24"/>
      <c r="D57" s="24"/>
    </row>
    <row r="58" spans="1:4">
      <c r="A58" s="23" t="s">
        <v>17249</v>
      </c>
      <c r="B58" s="23" t="s">
        <v>17250</v>
      </c>
      <c r="C58" s="24"/>
      <c r="D58" s="24"/>
    </row>
    <row r="59" spans="1:4">
      <c r="A59" s="23" t="s">
        <v>17251</v>
      </c>
      <c r="B59" s="23" t="s">
        <v>17252</v>
      </c>
      <c r="C59" s="23" t="s">
        <v>17253</v>
      </c>
      <c r="D59" s="24"/>
    </row>
    <row r="60" spans="1:4">
      <c r="A60" s="23" t="s">
        <v>17254</v>
      </c>
      <c r="B60" s="23" t="s">
        <v>17255</v>
      </c>
      <c r="C60" s="23" t="s">
        <v>17138</v>
      </c>
      <c r="D60" s="24"/>
    </row>
    <row r="61" spans="1:4">
      <c r="A61" s="23" t="s">
        <v>17256</v>
      </c>
      <c r="B61" s="23" t="s">
        <v>17257</v>
      </c>
      <c r="C61" s="23" t="s">
        <v>17138</v>
      </c>
      <c r="D61" s="24"/>
    </row>
    <row r="62" spans="1:4">
      <c r="A62" s="23" t="s">
        <v>17258</v>
      </c>
      <c r="B62" s="23" t="s">
        <v>17259</v>
      </c>
      <c r="C62" s="24"/>
      <c r="D62" s="24"/>
    </row>
    <row r="63" spans="1:4">
      <c r="A63" s="23" t="s">
        <v>17260</v>
      </c>
      <c r="B63" s="23" t="s">
        <v>17261</v>
      </c>
      <c r="C63" s="24"/>
      <c r="D63" s="24"/>
    </row>
    <row r="64" spans="1:4">
      <c r="A64" s="23" t="s">
        <v>17262</v>
      </c>
      <c r="B64" s="23" t="s">
        <v>17263</v>
      </c>
      <c r="C64" s="24"/>
      <c r="D64" s="24"/>
    </row>
    <row r="65" spans="1:4">
      <c r="A65" s="23" t="s">
        <v>17262</v>
      </c>
      <c r="B65" s="23" t="s">
        <v>17264</v>
      </c>
      <c r="C65" s="24"/>
      <c r="D65" s="24"/>
    </row>
    <row r="66" spans="1:4">
      <c r="A66" s="23" t="s">
        <v>17265</v>
      </c>
      <c r="B66" s="23" t="s">
        <v>17266</v>
      </c>
      <c r="C66" s="24"/>
      <c r="D66" s="24"/>
    </row>
    <row r="67" spans="1:4">
      <c r="A67" s="23" t="s">
        <v>17267</v>
      </c>
      <c r="B67" s="23" t="s">
        <v>17268</v>
      </c>
      <c r="C67" s="24"/>
      <c r="D67" s="24"/>
    </row>
    <row r="68" spans="1:4">
      <c r="A68" s="23" t="s">
        <v>17269</v>
      </c>
      <c r="B68" s="23" t="s">
        <v>17270</v>
      </c>
      <c r="C68" s="24"/>
      <c r="D68" s="24"/>
    </row>
    <row r="69" spans="1:4">
      <c r="A69" s="23" t="s">
        <v>17271</v>
      </c>
      <c r="B69" s="23" t="s">
        <v>17272</v>
      </c>
      <c r="C69" s="24"/>
      <c r="D69" s="24"/>
    </row>
    <row r="70" spans="1:4">
      <c r="A70" s="23" t="s">
        <v>17273</v>
      </c>
      <c r="B70" s="23" t="s">
        <v>17274</v>
      </c>
      <c r="C70" s="24"/>
      <c r="D70" s="24"/>
    </row>
    <row r="71" spans="1:4">
      <c r="A71" s="23" t="s">
        <v>17275</v>
      </c>
      <c r="B71" s="23" t="s">
        <v>17276</v>
      </c>
      <c r="C71" s="24"/>
      <c r="D71" s="24"/>
    </row>
    <row r="72" spans="1:4">
      <c r="A72" s="23" t="s">
        <v>17277</v>
      </c>
      <c r="B72" s="23" t="s">
        <v>17278</v>
      </c>
      <c r="C72" s="24"/>
      <c r="D72" s="24"/>
    </row>
    <row r="73" spans="1:4">
      <c r="A73" s="23" t="s">
        <v>17279</v>
      </c>
      <c r="B73" s="23" t="s">
        <v>17280</v>
      </c>
      <c r="C73" s="24"/>
      <c r="D73" s="24"/>
    </row>
    <row r="74" spans="1:4">
      <c r="A74" s="23" t="s">
        <v>17281</v>
      </c>
      <c r="B74" s="23" t="s">
        <v>17282</v>
      </c>
      <c r="C74" s="24"/>
      <c r="D74" s="24"/>
    </row>
    <row r="75" spans="1:4">
      <c r="A75" s="23" t="s">
        <v>17283</v>
      </c>
      <c r="B75" s="23" t="s">
        <v>17284</v>
      </c>
      <c r="C75" s="24"/>
      <c r="D75" s="24"/>
    </row>
    <row r="76" spans="1:4">
      <c r="A76" s="23" t="s">
        <v>17285</v>
      </c>
      <c r="B76" s="23" t="s">
        <v>17286</v>
      </c>
      <c r="C76" s="24"/>
      <c r="D76" s="24"/>
    </row>
    <row r="77" spans="1:4">
      <c r="A77" s="23" t="s">
        <v>17287</v>
      </c>
      <c r="B77" s="23" t="s">
        <v>17288</v>
      </c>
      <c r="C77" s="24"/>
      <c r="D77" s="24"/>
    </row>
    <row r="78" spans="1:4">
      <c r="A78" s="23" t="s">
        <v>17289</v>
      </c>
      <c r="B78" s="23" t="s">
        <v>17290</v>
      </c>
      <c r="C78" s="24"/>
      <c r="D78" s="24"/>
    </row>
    <row r="79" spans="1:4">
      <c r="A79" s="23" t="s">
        <v>17291</v>
      </c>
      <c r="B79" s="23" t="s">
        <v>17292</v>
      </c>
      <c r="C79" s="24"/>
      <c r="D79" s="24"/>
    </row>
    <row r="80" spans="1:4">
      <c r="A80" s="23" t="s">
        <v>17293</v>
      </c>
      <c r="B80" s="23" t="s">
        <v>17294</v>
      </c>
      <c r="C80" s="24"/>
      <c r="D80" s="24"/>
    </row>
    <row r="81" spans="1:4">
      <c r="A81" s="23" t="s">
        <v>17295</v>
      </c>
      <c r="B81" s="23" t="s">
        <v>17296</v>
      </c>
      <c r="C81" s="24"/>
      <c r="D81" s="24"/>
    </row>
    <row r="82" spans="1:4">
      <c r="A82" s="23" t="s">
        <v>17297</v>
      </c>
      <c r="B82" s="23" t="s">
        <v>17298</v>
      </c>
      <c r="C82" s="24"/>
      <c r="D82" s="24"/>
    </row>
    <row r="83" spans="1:4">
      <c r="A83" s="23" t="s">
        <v>17299</v>
      </c>
      <c r="B83" s="23" t="s">
        <v>17300</v>
      </c>
      <c r="C83" s="24"/>
      <c r="D83" s="24"/>
    </row>
    <row r="84" spans="1:4">
      <c r="A84" s="23" t="s">
        <v>17301</v>
      </c>
      <c r="B84" s="23" t="s">
        <v>17302</v>
      </c>
      <c r="C84" s="24"/>
      <c r="D84" s="24"/>
    </row>
    <row r="85" spans="1:4">
      <c r="A85" s="23" t="s">
        <v>17303</v>
      </c>
      <c r="B85" s="23" t="s">
        <v>17304</v>
      </c>
      <c r="C85" s="24"/>
      <c r="D85" s="24"/>
    </row>
    <row r="86" spans="1:4">
      <c r="A86" s="23" t="s">
        <v>17305</v>
      </c>
      <c r="B86" s="23" t="s">
        <v>17306</v>
      </c>
      <c r="C86" s="24"/>
      <c r="D86" s="24"/>
    </row>
    <row r="87" spans="1:4">
      <c r="A87" s="23" t="s">
        <v>17307</v>
      </c>
      <c r="B87" s="23" t="s">
        <v>17308</v>
      </c>
      <c r="C87" s="24"/>
      <c r="D87" s="24"/>
    </row>
    <row r="88" spans="1:4">
      <c r="A88" s="23" t="s">
        <v>17309</v>
      </c>
      <c r="B88" s="23" t="s">
        <v>17310</v>
      </c>
      <c r="C88" s="23" t="s">
        <v>17176</v>
      </c>
      <c r="D88" s="24"/>
    </row>
    <row r="89" spans="1:4">
      <c r="A89" s="23" t="s">
        <v>17311</v>
      </c>
      <c r="B89" s="23" t="s">
        <v>17312</v>
      </c>
      <c r="C89" s="24"/>
      <c r="D89" s="24"/>
    </row>
    <row r="90" spans="1:4">
      <c r="A90" s="23" t="s">
        <v>17313</v>
      </c>
      <c r="B90" s="23" t="s">
        <v>17314</v>
      </c>
      <c r="C90" s="24"/>
      <c r="D90" s="24"/>
    </row>
    <row r="91" spans="1:4">
      <c r="A91" s="23" t="s">
        <v>17315</v>
      </c>
      <c r="B91" s="23" t="s">
        <v>17316</v>
      </c>
      <c r="C91" s="24"/>
      <c r="D91" s="24"/>
    </row>
    <row r="92" spans="1:4">
      <c r="A92" s="23" t="s">
        <v>17317</v>
      </c>
      <c r="B92" s="23" t="s">
        <v>17318</v>
      </c>
      <c r="C92" s="24"/>
      <c r="D92" s="24"/>
    </row>
    <row r="93" spans="1:4">
      <c r="A93" s="23" t="s">
        <v>17319</v>
      </c>
      <c r="B93" s="23" t="s">
        <v>17320</v>
      </c>
      <c r="C93" s="24"/>
      <c r="D93" s="24"/>
    </row>
    <row r="94" spans="1:4">
      <c r="A94" s="23" t="s">
        <v>17321</v>
      </c>
      <c r="B94" s="23" t="s">
        <v>17322</v>
      </c>
      <c r="C94" s="24"/>
      <c r="D94" s="24"/>
    </row>
    <row r="95" spans="1:4">
      <c r="A95" s="23" t="s">
        <v>17323</v>
      </c>
      <c r="B95" s="23" t="s">
        <v>17324</v>
      </c>
      <c r="C95" s="24"/>
      <c r="D95" s="24"/>
    </row>
    <row r="96" spans="1:4">
      <c r="A96" s="23" t="s">
        <v>17325</v>
      </c>
      <c r="B96" s="23" t="s">
        <v>17326</v>
      </c>
      <c r="C96" s="23" t="s">
        <v>17138</v>
      </c>
      <c r="D96" s="24"/>
    </row>
    <row r="97" spans="1:4">
      <c r="A97" s="23" t="s">
        <v>17327</v>
      </c>
      <c r="B97" s="23" t="s">
        <v>17328</v>
      </c>
      <c r="C97" s="24"/>
      <c r="D97" s="24"/>
    </row>
    <row r="98" spans="1:4">
      <c r="A98" s="23" t="s">
        <v>17329</v>
      </c>
      <c r="B98" s="23" t="s">
        <v>17330</v>
      </c>
      <c r="C98" s="24"/>
      <c r="D98" s="24"/>
    </row>
    <row r="99" spans="1:4">
      <c r="A99" s="23" t="s">
        <v>17331</v>
      </c>
      <c r="B99" s="23" t="s">
        <v>17332</v>
      </c>
      <c r="C99" s="24"/>
      <c r="D99" s="24"/>
    </row>
    <row r="100" spans="1:4">
      <c r="A100" s="23" t="s">
        <v>17333</v>
      </c>
      <c r="B100" s="23" t="s">
        <v>17334</v>
      </c>
      <c r="C100" s="24"/>
      <c r="D100" s="24"/>
    </row>
    <row r="101" spans="1:4">
      <c r="A101" s="23" t="s">
        <v>17335</v>
      </c>
      <c r="B101" s="23" t="s">
        <v>17336</v>
      </c>
      <c r="C101" s="24"/>
      <c r="D101" s="24"/>
    </row>
    <row r="102" spans="1:4">
      <c r="A102" s="23" t="s">
        <v>17337</v>
      </c>
      <c r="B102" s="23" t="s">
        <v>17338</v>
      </c>
      <c r="C102" s="24"/>
      <c r="D102" s="24"/>
    </row>
    <row r="103" spans="1:4">
      <c r="A103" s="23" t="s">
        <v>17339</v>
      </c>
      <c r="B103" s="23" t="s">
        <v>17340</v>
      </c>
      <c r="C103" s="24"/>
      <c r="D103" s="24"/>
    </row>
    <row r="104" spans="1:4">
      <c r="A104" s="23" t="s">
        <v>17341</v>
      </c>
      <c r="B104" s="23" t="s">
        <v>17342</v>
      </c>
      <c r="C104" s="23" t="s">
        <v>17343</v>
      </c>
      <c r="D104" s="24"/>
    </row>
    <row r="105" spans="1:4">
      <c r="A105" s="23" t="s">
        <v>17344</v>
      </c>
      <c r="B105" s="23" t="s">
        <v>17345</v>
      </c>
      <c r="C105" s="23" t="s">
        <v>17343</v>
      </c>
      <c r="D105" s="24"/>
    </row>
    <row r="106" spans="1:4">
      <c r="A106" s="23" t="s">
        <v>17346</v>
      </c>
      <c r="B106" s="23" t="s">
        <v>17347</v>
      </c>
      <c r="C106" s="24"/>
      <c r="D106" s="24"/>
    </row>
    <row r="107" spans="1:4">
      <c r="A107" s="23" t="s">
        <v>17348</v>
      </c>
      <c r="B107" s="23" t="s">
        <v>17349</v>
      </c>
      <c r="C107" s="24"/>
      <c r="D107" s="24"/>
    </row>
    <row r="108" spans="1:4">
      <c r="A108" s="23" t="s">
        <v>4069</v>
      </c>
      <c r="B108" s="23" t="s">
        <v>17350</v>
      </c>
      <c r="C108" s="24"/>
      <c r="D108" s="24"/>
    </row>
    <row r="109" spans="1:4">
      <c r="A109" s="23" t="s">
        <v>17351</v>
      </c>
      <c r="B109" s="23" t="s">
        <v>17352</v>
      </c>
      <c r="C109" s="24"/>
      <c r="D109" s="24"/>
    </row>
    <row r="110" spans="1:4">
      <c r="A110" s="23" t="s">
        <v>17353</v>
      </c>
      <c r="B110" s="23" t="s">
        <v>17354</v>
      </c>
      <c r="C110" s="24"/>
      <c r="D110" s="24"/>
    </row>
    <row r="111" spans="1:4">
      <c r="A111" s="23" t="s">
        <v>17355</v>
      </c>
      <c r="B111" s="23" t="s">
        <v>17356</v>
      </c>
      <c r="C111" s="24"/>
      <c r="D111" s="24"/>
    </row>
    <row r="112" spans="1:4">
      <c r="A112" s="23" t="s">
        <v>17357</v>
      </c>
      <c r="B112" s="23" t="s">
        <v>17358</v>
      </c>
      <c r="C112" s="24"/>
      <c r="D112" s="24"/>
    </row>
    <row r="113" spans="1:4">
      <c r="A113" s="23" t="s">
        <v>17359</v>
      </c>
      <c r="B113" s="23" t="s">
        <v>17360</v>
      </c>
      <c r="C113" s="24"/>
      <c r="D113" s="24"/>
    </row>
    <row r="114" spans="1:4">
      <c r="A114" s="23" t="s">
        <v>17361</v>
      </c>
      <c r="B114" s="23" t="s">
        <v>17362</v>
      </c>
      <c r="C114" s="24"/>
      <c r="D114" s="24"/>
    </row>
    <row r="115" spans="1:4">
      <c r="A115" s="23" t="s">
        <v>17363</v>
      </c>
      <c r="B115" s="23" t="s">
        <v>17364</v>
      </c>
      <c r="C115" s="24"/>
      <c r="D115" s="24"/>
    </row>
    <row r="116" spans="1:4">
      <c r="A116" s="23" t="s">
        <v>17365</v>
      </c>
      <c r="B116" s="23" t="s">
        <v>17366</v>
      </c>
      <c r="C116" s="23" t="s">
        <v>17138</v>
      </c>
      <c r="D116" s="24"/>
    </row>
    <row r="117" spans="1:4">
      <c r="A117" s="23" t="s">
        <v>17367</v>
      </c>
      <c r="B117" s="23" t="s">
        <v>17368</v>
      </c>
      <c r="C117" s="24"/>
      <c r="D117" s="24"/>
    </row>
    <row r="118" spans="1:4">
      <c r="A118" s="23" t="s">
        <v>17369</v>
      </c>
      <c r="B118" s="23" t="s">
        <v>17370</v>
      </c>
      <c r="C118" s="24"/>
      <c r="D118" s="24"/>
    </row>
    <row r="119" spans="1:4">
      <c r="A119" s="23" t="s">
        <v>17371</v>
      </c>
      <c r="B119" s="23" t="s">
        <v>17372</v>
      </c>
      <c r="C119" s="24"/>
      <c r="D119" s="24"/>
    </row>
    <row r="120" spans="1:4">
      <c r="A120" s="23" t="s">
        <v>17373</v>
      </c>
      <c r="B120" s="23" t="s">
        <v>17374</v>
      </c>
      <c r="C120" s="24"/>
      <c r="D120" s="24"/>
    </row>
    <row r="121" spans="1:4">
      <c r="A121" s="23" t="s">
        <v>17375</v>
      </c>
      <c r="B121" s="23" t="s">
        <v>17376</v>
      </c>
      <c r="C121" s="24"/>
      <c r="D121" s="24"/>
    </row>
    <row r="122" spans="1:4">
      <c r="A122" s="23" t="s">
        <v>17377</v>
      </c>
      <c r="B122" s="23" t="s">
        <v>17378</v>
      </c>
      <c r="C122" s="24"/>
      <c r="D122" s="24"/>
    </row>
    <row r="123" spans="1:4">
      <c r="A123" s="23" t="s">
        <v>17379</v>
      </c>
      <c r="B123" s="23" t="s">
        <v>17380</v>
      </c>
      <c r="C123" s="24"/>
      <c r="D123" s="24"/>
    </row>
    <row r="124" spans="1:4">
      <c r="A124" s="23" t="s">
        <v>17381</v>
      </c>
      <c r="B124" s="23" t="s">
        <v>17382</v>
      </c>
      <c r="C124" s="24"/>
      <c r="D124" s="24"/>
    </row>
    <row r="125" spans="1:4">
      <c r="A125" s="23" t="s">
        <v>17383</v>
      </c>
      <c r="B125" s="23" t="s">
        <v>17384</v>
      </c>
      <c r="C125" s="24"/>
      <c r="D125" s="24"/>
    </row>
    <row r="126" spans="1:4">
      <c r="A126" s="23" t="s">
        <v>17385</v>
      </c>
      <c r="B126" s="23" t="s">
        <v>17386</v>
      </c>
      <c r="C126" s="24"/>
      <c r="D126" s="24"/>
    </row>
    <row r="127" spans="1:4">
      <c r="A127" s="23" t="s">
        <v>17387</v>
      </c>
      <c r="B127" s="23" t="s">
        <v>17388</v>
      </c>
      <c r="C127" s="23" t="s">
        <v>17138</v>
      </c>
      <c r="D127" s="24"/>
    </row>
    <row r="128" spans="1:4">
      <c r="A128" s="23" t="s">
        <v>17389</v>
      </c>
      <c r="B128" s="23" t="s">
        <v>17390</v>
      </c>
      <c r="C128" s="23" t="s">
        <v>17138</v>
      </c>
      <c r="D128" s="24"/>
    </row>
    <row r="129" spans="1:4">
      <c r="A129" s="23" t="s">
        <v>17391</v>
      </c>
      <c r="B129" s="23" t="s">
        <v>17392</v>
      </c>
      <c r="C129" s="23" t="s">
        <v>17138</v>
      </c>
      <c r="D129" s="24"/>
    </row>
    <row r="130" spans="1:4">
      <c r="A130" s="23" t="s">
        <v>17393</v>
      </c>
      <c r="B130" s="23" t="s">
        <v>17394</v>
      </c>
      <c r="C130" s="23" t="s">
        <v>17138</v>
      </c>
      <c r="D130" s="24"/>
    </row>
    <row r="131" spans="1:4">
      <c r="A131" s="23" t="s">
        <v>17395</v>
      </c>
      <c r="B131" s="23" t="s">
        <v>17396</v>
      </c>
      <c r="C131" s="24"/>
      <c r="D131" s="24"/>
    </row>
    <row r="132" spans="1:4">
      <c r="A132" s="23" t="s">
        <v>17397</v>
      </c>
      <c r="B132" s="23" t="s">
        <v>17398</v>
      </c>
      <c r="C132" s="24"/>
      <c r="D132" s="24"/>
    </row>
    <row r="133" spans="1:4">
      <c r="A133" s="23" t="s">
        <v>17399</v>
      </c>
      <c r="B133" s="23" t="s">
        <v>17400</v>
      </c>
      <c r="C133" s="23" t="s">
        <v>17401</v>
      </c>
      <c r="D133" s="24"/>
    </row>
    <row r="134" spans="1:4">
      <c r="A134" s="23" t="s">
        <v>17402</v>
      </c>
      <c r="B134" s="23" t="s">
        <v>17403</v>
      </c>
      <c r="C134" s="23" t="s">
        <v>17401</v>
      </c>
      <c r="D134" s="24"/>
    </row>
    <row r="135" spans="1:4">
      <c r="A135" s="23" t="s">
        <v>17404</v>
      </c>
      <c r="B135" s="23" t="s">
        <v>17405</v>
      </c>
      <c r="C135" s="23" t="s">
        <v>17401</v>
      </c>
      <c r="D135" s="24"/>
    </row>
    <row r="136" spans="1:4">
      <c r="A136" s="23" t="s">
        <v>17406</v>
      </c>
      <c r="B136" s="23" t="s">
        <v>17407</v>
      </c>
      <c r="C136" s="23" t="s">
        <v>17401</v>
      </c>
      <c r="D136" s="24"/>
    </row>
    <row r="137" spans="1:4">
      <c r="A137" s="23" t="s">
        <v>17408</v>
      </c>
      <c r="B137" s="23" t="s">
        <v>17409</v>
      </c>
      <c r="C137" s="23" t="s">
        <v>17401</v>
      </c>
      <c r="D137" s="24"/>
    </row>
    <row r="138" spans="1:4">
      <c r="A138" s="23" t="s">
        <v>17410</v>
      </c>
      <c r="B138" s="23" t="s">
        <v>17411</v>
      </c>
      <c r="C138" s="23" t="s">
        <v>17401</v>
      </c>
      <c r="D138" s="24"/>
    </row>
    <row r="139" spans="1:4">
      <c r="A139" s="23" t="s">
        <v>17412</v>
      </c>
      <c r="B139" s="23" t="s">
        <v>17413</v>
      </c>
      <c r="C139" s="23" t="s">
        <v>17401</v>
      </c>
      <c r="D139" s="24"/>
    </row>
    <row r="140" spans="1:4">
      <c r="A140" s="23" t="s">
        <v>17406</v>
      </c>
      <c r="B140" s="23" t="s">
        <v>17414</v>
      </c>
      <c r="C140" s="23" t="s">
        <v>17401</v>
      </c>
      <c r="D140" s="24"/>
    </row>
    <row r="141" spans="1:4">
      <c r="A141" s="23" t="s">
        <v>17415</v>
      </c>
      <c r="B141" s="23" t="s">
        <v>17416</v>
      </c>
      <c r="C141" s="23" t="s">
        <v>17401</v>
      </c>
      <c r="D141" s="24"/>
    </row>
    <row r="142" spans="1:4">
      <c r="A142" s="23" t="s">
        <v>17417</v>
      </c>
      <c r="B142" s="23" t="s">
        <v>17418</v>
      </c>
      <c r="C142" s="23" t="s">
        <v>17401</v>
      </c>
      <c r="D142" s="24"/>
    </row>
    <row r="143" spans="1:4">
      <c r="A143" s="23" t="s">
        <v>17419</v>
      </c>
      <c r="B143" s="23" t="s">
        <v>17420</v>
      </c>
      <c r="C143" s="23" t="s">
        <v>17401</v>
      </c>
      <c r="D143" s="24"/>
    </row>
    <row r="144" spans="1:4">
      <c r="A144" s="23" t="s">
        <v>17421</v>
      </c>
      <c r="B144" s="23" t="s">
        <v>17422</v>
      </c>
      <c r="C144" s="23" t="s">
        <v>17401</v>
      </c>
      <c r="D144" s="24"/>
    </row>
    <row r="145" spans="1:4">
      <c r="A145" s="23" t="s">
        <v>17423</v>
      </c>
      <c r="B145" s="23" t="s">
        <v>17424</v>
      </c>
      <c r="C145" s="23" t="s">
        <v>17401</v>
      </c>
      <c r="D145" s="24"/>
    </row>
    <row r="146" spans="1:4">
      <c r="A146" s="23" t="s">
        <v>17425</v>
      </c>
      <c r="B146" s="23" t="s">
        <v>17426</v>
      </c>
      <c r="C146" s="23" t="s">
        <v>17401</v>
      </c>
      <c r="D146" s="24"/>
    </row>
    <row r="147" spans="1:4">
      <c r="A147" s="23" t="s">
        <v>17427</v>
      </c>
      <c r="B147" s="23" t="s">
        <v>17428</v>
      </c>
      <c r="C147" s="23" t="s">
        <v>17401</v>
      </c>
      <c r="D147" s="24"/>
    </row>
    <row r="148" spans="1:4">
      <c r="A148" s="23" t="s">
        <v>17429</v>
      </c>
      <c r="B148" s="23" t="s">
        <v>17430</v>
      </c>
      <c r="C148" s="24"/>
      <c r="D148" s="24"/>
    </row>
    <row r="149" spans="1:4">
      <c r="A149" s="23" t="s">
        <v>17431</v>
      </c>
      <c r="B149" s="23" t="s">
        <v>17432</v>
      </c>
      <c r="C149" s="23" t="s">
        <v>17176</v>
      </c>
      <c r="D149" s="23" t="s">
        <v>17138</v>
      </c>
    </row>
    <row r="150" spans="1:4">
      <c r="A150" s="23" t="s">
        <v>17433</v>
      </c>
      <c r="B150" s="23" t="s">
        <v>17434</v>
      </c>
      <c r="C150" s="23" t="s">
        <v>17176</v>
      </c>
      <c r="D150" s="23" t="s">
        <v>17138</v>
      </c>
    </row>
    <row r="151" spans="1:4">
      <c r="A151" s="23" t="s">
        <v>17435</v>
      </c>
      <c r="B151" s="23" t="s">
        <v>17436</v>
      </c>
      <c r="C151" s="23" t="s">
        <v>17176</v>
      </c>
      <c r="D151" s="23" t="s">
        <v>17138</v>
      </c>
    </row>
    <row r="152" spans="1:4">
      <c r="A152" s="23" t="s">
        <v>17437</v>
      </c>
      <c r="B152" s="23" t="s">
        <v>17438</v>
      </c>
      <c r="C152" s="24"/>
      <c r="D152" s="24"/>
    </row>
    <row r="153" spans="1:4">
      <c r="A153" s="23" t="s">
        <v>17439</v>
      </c>
      <c r="B153" s="23" t="s">
        <v>17440</v>
      </c>
      <c r="C153" s="23" t="s">
        <v>17138</v>
      </c>
      <c r="D153" s="24"/>
    </row>
    <row r="154" spans="1:4">
      <c r="A154" s="23" t="s">
        <v>17441</v>
      </c>
      <c r="B154" s="23" t="s">
        <v>17442</v>
      </c>
      <c r="C154" s="23" t="s">
        <v>17138</v>
      </c>
      <c r="D154" s="24"/>
    </row>
    <row r="155" spans="1:4">
      <c r="A155" s="23" t="s">
        <v>17443</v>
      </c>
      <c r="B155" s="23" t="s">
        <v>17444</v>
      </c>
      <c r="C155" s="23" t="s">
        <v>17138</v>
      </c>
      <c r="D155" s="24"/>
    </row>
    <row r="156" spans="1:4">
      <c r="A156" s="23" t="s">
        <v>17445</v>
      </c>
      <c r="B156" s="23" t="s">
        <v>17446</v>
      </c>
      <c r="C156" s="23" t="s">
        <v>17138</v>
      </c>
      <c r="D156" s="24"/>
    </row>
    <row r="157" spans="1:4">
      <c r="A157" s="23" t="s">
        <v>17447</v>
      </c>
      <c r="B157" s="23" t="s">
        <v>17448</v>
      </c>
      <c r="C157" s="24"/>
      <c r="D157" s="24"/>
    </row>
    <row r="158" spans="1:4">
      <c r="A158" s="23" t="s">
        <v>17449</v>
      </c>
      <c r="B158" s="23" t="s">
        <v>17450</v>
      </c>
      <c r="C158" s="24"/>
      <c r="D158" s="24"/>
    </row>
    <row r="159" spans="1:4">
      <c r="A159" s="23" t="s">
        <v>17451</v>
      </c>
      <c r="B159" s="23" t="s">
        <v>17452</v>
      </c>
      <c r="C159" s="24"/>
      <c r="D159" s="24"/>
    </row>
    <row r="160" spans="1:4">
      <c r="A160" s="23" t="s">
        <v>17453</v>
      </c>
      <c r="B160" s="23" t="s">
        <v>17454</v>
      </c>
      <c r="C160" s="23" t="s">
        <v>17138</v>
      </c>
      <c r="D160" s="24"/>
    </row>
    <row r="161" spans="1:4">
      <c r="A161" s="23" t="s">
        <v>17455</v>
      </c>
      <c r="B161" s="23" t="s">
        <v>17456</v>
      </c>
      <c r="C161" s="23" t="s">
        <v>17138</v>
      </c>
      <c r="D161" s="24"/>
    </row>
    <row r="162" spans="1:4">
      <c r="A162" s="23" t="s">
        <v>17457</v>
      </c>
      <c r="B162" s="23" t="s">
        <v>17458</v>
      </c>
      <c r="C162" s="23" t="s">
        <v>17138</v>
      </c>
      <c r="D162" s="24"/>
    </row>
    <row r="163" spans="1:4">
      <c r="A163" s="23" t="s">
        <v>17459</v>
      </c>
      <c r="B163" s="23" t="s">
        <v>17460</v>
      </c>
      <c r="C163" s="23" t="s">
        <v>17138</v>
      </c>
      <c r="D163" s="24"/>
    </row>
    <row r="164" spans="1:4">
      <c r="A164" s="23" t="s">
        <v>17461</v>
      </c>
      <c r="B164" s="23" t="s">
        <v>17462</v>
      </c>
      <c r="C164" s="24"/>
      <c r="D164" s="24"/>
    </row>
    <row r="165" spans="1:4">
      <c r="A165" s="23" t="s">
        <v>17463</v>
      </c>
      <c r="B165" s="23" t="s">
        <v>17464</v>
      </c>
      <c r="C165" s="24"/>
      <c r="D165" s="24"/>
    </row>
    <row r="166" spans="1:4">
      <c r="A166" s="23" t="s">
        <v>17465</v>
      </c>
      <c r="B166" s="23" t="s">
        <v>17466</v>
      </c>
      <c r="C166" s="24"/>
      <c r="D166" s="24"/>
    </row>
    <row r="167" spans="1:4">
      <c r="A167" s="23" t="s">
        <v>17467</v>
      </c>
      <c r="B167" s="23" t="s">
        <v>17468</v>
      </c>
      <c r="C167" s="23" t="s">
        <v>17138</v>
      </c>
      <c r="D167" s="24"/>
    </row>
    <row r="168" spans="1:4">
      <c r="A168" s="23" t="s">
        <v>17469</v>
      </c>
      <c r="B168" s="23" t="s">
        <v>17470</v>
      </c>
      <c r="C168" s="23" t="s">
        <v>17138</v>
      </c>
      <c r="D168" s="24"/>
    </row>
    <row r="169" spans="1:4">
      <c r="A169" s="23" t="s">
        <v>17471</v>
      </c>
      <c r="B169" s="23" t="s">
        <v>17472</v>
      </c>
      <c r="C169" s="23" t="s">
        <v>17138</v>
      </c>
      <c r="D169" s="24"/>
    </row>
    <row r="170" spans="1:4">
      <c r="A170" s="23" t="s">
        <v>17473</v>
      </c>
      <c r="B170" s="23" t="s">
        <v>17474</v>
      </c>
      <c r="C170" s="23" t="s">
        <v>17138</v>
      </c>
      <c r="D170" s="24"/>
    </row>
    <row r="171" spans="1:4">
      <c r="A171" s="23" t="s">
        <v>17475</v>
      </c>
      <c r="B171" s="23" t="s">
        <v>17476</v>
      </c>
      <c r="C171" s="24"/>
      <c r="D171" s="24"/>
    </row>
    <row r="172" spans="1:4">
      <c r="A172" s="23" t="s">
        <v>17477</v>
      </c>
      <c r="B172" s="23" t="s">
        <v>17478</v>
      </c>
      <c r="C172" s="24"/>
      <c r="D172" s="24"/>
    </row>
    <row r="173" spans="1:4">
      <c r="A173" s="23" t="s">
        <v>17479</v>
      </c>
      <c r="B173" s="23" t="s">
        <v>17480</v>
      </c>
      <c r="C173" s="24"/>
      <c r="D173" s="24"/>
    </row>
    <row r="174" spans="1:4">
      <c r="A174" s="23" t="s">
        <v>17481</v>
      </c>
      <c r="B174" s="23" t="s">
        <v>17482</v>
      </c>
      <c r="C174" s="23" t="s">
        <v>17138</v>
      </c>
      <c r="D174" s="24"/>
    </row>
    <row r="175" spans="1:4">
      <c r="A175" s="23" t="s">
        <v>17483</v>
      </c>
      <c r="B175" s="23" t="s">
        <v>17484</v>
      </c>
      <c r="C175" s="23" t="s">
        <v>17138</v>
      </c>
      <c r="D175" s="24"/>
    </row>
    <row r="176" spans="1:4">
      <c r="A176" s="23" t="s">
        <v>17485</v>
      </c>
      <c r="B176" s="23" t="s">
        <v>17486</v>
      </c>
      <c r="C176" s="23" t="s">
        <v>17138</v>
      </c>
      <c r="D176" s="24"/>
    </row>
    <row r="177" spans="1:4">
      <c r="A177" s="23" t="s">
        <v>17487</v>
      </c>
      <c r="B177" s="23" t="s">
        <v>17488</v>
      </c>
      <c r="C177" s="23" t="s">
        <v>17138</v>
      </c>
      <c r="D177" s="24"/>
    </row>
    <row r="178" spans="1:4">
      <c r="A178" s="23" t="s">
        <v>17489</v>
      </c>
      <c r="B178" s="23" t="s">
        <v>17490</v>
      </c>
      <c r="C178" s="24"/>
      <c r="D178" s="24"/>
    </row>
    <row r="179" spans="1:4">
      <c r="A179" s="23" t="s">
        <v>17491</v>
      </c>
      <c r="B179" s="23" t="s">
        <v>17492</v>
      </c>
      <c r="C179" s="24"/>
      <c r="D179" s="24"/>
    </row>
    <row r="180" spans="1:4">
      <c r="A180" s="23" t="s">
        <v>17493</v>
      </c>
      <c r="B180" s="23" t="s">
        <v>17494</v>
      </c>
      <c r="C180" s="24"/>
      <c r="D180" s="24"/>
    </row>
    <row r="181" spans="1:4">
      <c r="A181" s="23" t="s">
        <v>17495</v>
      </c>
      <c r="B181" s="23" t="s">
        <v>17496</v>
      </c>
      <c r="C181" s="23" t="s">
        <v>17138</v>
      </c>
      <c r="D181" s="24"/>
    </row>
    <row r="182" spans="1:4">
      <c r="A182" s="23" t="s">
        <v>17497</v>
      </c>
      <c r="B182" s="23" t="s">
        <v>17498</v>
      </c>
      <c r="C182" s="23" t="s">
        <v>17138</v>
      </c>
      <c r="D182" s="24"/>
    </row>
    <row r="183" spans="1:4">
      <c r="A183" s="23" t="s">
        <v>17499</v>
      </c>
      <c r="B183" s="23" t="s">
        <v>17500</v>
      </c>
      <c r="C183" s="23" t="s">
        <v>17138</v>
      </c>
      <c r="D183" s="24"/>
    </row>
    <row r="184" spans="1:4">
      <c r="A184" s="23" t="s">
        <v>17501</v>
      </c>
      <c r="B184" s="23" t="s">
        <v>17502</v>
      </c>
      <c r="C184" s="24"/>
      <c r="D184" s="24"/>
    </row>
    <row r="185" spans="1:4">
      <c r="A185" s="23" t="s">
        <v>17503</v>
      </c>
      <c r="B185" s="23" t="s">
        <v>17504</v>
      </c>
      <c r="C185" s="24"/>
      <c r="D185" s="24"/>
    </row>
    <row r="186" spans="1:4">
      <c r="A186" s="23" t="s">
        <v>17505</v>
      </c>
      <c r="B186" s="23" t="s">
        <v>17506</v>
      </c>
      <c r="C186" s="24"/>
      <c r="D186" s="24"/>
    </row>
    <row r="187" spans="1:4">
      <c r="A187" s="23" t="s">
        <v>17507</v>
      </c>
      <c r="B187" s="23" t="s">
        <v>17508</v>
      </c>
      <c r="C187" s="23" t="s">
        <v>17138</v>
      </c>
      <c r="D187" s="24"/>
    </row>
    <row r="188" spans="1:4">
      <c r="A188" s="23" t="s">
        <v>17509</v>
      </c>
      <c r="B188" s="23" t="s">
        <v>17510</v>
      </c>
      <c r="C188" s="23" t="s">
        <v>17138</v>
      </c>
      <c r="D188" s="24"/>
    </row>
    <row r="189" spans="1:4">
      <c r="A189" s="23" t="s">
        <v>17511</v>
      </c>
      <c r="B189" s="23" t="s">
        <v>17512</v>
      </c>
      <c r="C189" s="23" t="s">
        <v>17138</v>
      </c>
      <c r="D189" s="24"/>
    </row>
    <row r="190" spans="1:4">
      <c r="A190" s="23" t="s">
        <v>17513</v>
      </c>
      <c r="B190" s="23" t="s">
        <v>17514</v>
      </c>
      <c r="C190" s="23" t="s">
        <v>17138</v>
      </c>
      <c r="D190" s="24"/>
    </row>
    <row r="191" spans="1:4">
      <c r="A191" s="23" t="s">
        <v>17515</v>
      </c>
      <c r="B191" s="23" t="s">
        <v>17516</v>
      </c>
      <c r="C191" s="23" t="s">
        <v>17138</v>
      </c>
      <c r="D191" s="24"/>
    </row>
    <row r="192" spans="1:4">
      <c r="A192" s="23" t="s">
        <v>17517</v>
      </c>
      <c r="B192" s="23" t="s">
        <v>17518</v>
      </c>
      <c r="C192" s="23" t="s">
        <v>17138</v>
      </c>
      <c r="D192" s="24"/>
    </row>
    <row r="193" spans="1:4">
      <c r="A193" s="23" t="s">
        <v>17519</v>
      </c>
      <c r="B193" s="23" t="s">
        <v>17520</v>
      </c>
      <c r="C193" s="23" t="s">
        <v>17138</v>
      </c>
      <c r="D193" s="24"/>
    </row>
    <row r="194" spans="1:4">
      <c r="A194" s="23" t="s">
        <v>17521</v>
      </c>
      <c r="B194" s="23" t="s">
        <v>17522</v>
      </c>
      <c r="C194" s="23" t="s">
        <v>17138</v>
      </c>
      <c r="D194" s="24"/>
    </row>
    <row r="195" spans="1:4">
      <c r="A195" s="23" t="s">
        <v>17523</v>
      </c>
      <c r="B195" s="23" t="s">
        <v>17524</v>
      </c>
      <c r="C195" s="23" t="s">
        <v>17176</v>
      </c>
      <c r="D195" s="23" t="s">
        <v>17138</v>
      </c>
    </row>
    <row r="196" spans="1:4">
      <c r="A196" s="23" t="s">
        <v>17525</v>
      </c>
      <c r="B196" s="23" t="s">
        <v>17526</v>
      </c>
      <c r="C196" s="24"/>
      <c r="D196" s="24"/>
    </row>
    <row r="197" spans="1:4">
      <c r="A197" s="23" t="s">
        <v>17527</v>
      </c>
      <c r="B197" s="23" t="s">
        <v>17528</v>
      </c>
      <c r="C197" s="24"/>
      <c r="D197" s="24"/>
    </row>
    <row r="198" spans="1:4">
      <c r="A198" s="23" t="s">
        <v>17527</v>
      </c>
      <c r="B198" s="23" t="s">
        <v>17529</v>
      </c>
      <c r="C198" s="24"/>
      <c r="D198" s="24"/>
    </row>
    <row r="199" spans="1:4">
      <c r="A199" s="23" t="s">
        <v>17527</v>
      </c>
      <c r="B199" s="23" t="s">
        <v>17530</v>
      </c>
      <c r="C199" s="24"/>
      <c r="D199" s="24"/>
    </row>
    <row r="200" spans="1:4">
      <c r="A200" s="23" t="s">
        <v>17527</v>
      </c>
      <c r="B200" s="23" t="s">
        <v>17531</v>
      </c>
      <c r="C200" s="24"/>
      <c r="D200" s="24"/>
    </row>
    <row r="201" spans="1:4">
      <c r="A201" s="23" t="s">
        <v>17532</v>
      </c>
      <c r="B201" s="23" t="s">
        <v>17533</v>
      </c>
      <c r="C201" s="24"/>
      <c r="D201" s="24"/>
    </row>
    <row r="202" spans="1:4">
      <c r="A202" s="23" t="s">
        <v>17534</v>
      </c>
      <c r="B202" s="23" t="s">
        <v>17535</v>
      </c>
      <c r="C202" s="24"/>
      <c r="D202" s="24"/>
    </row>
    <row r="203" spans="1:4">
      <c r="A203" s="23" t="s">
        <v>17536</v>
      </c>
      <c r="B203" s="23" t="s">
        <v>17537</v>
      </c>
      <c r="C203" s="24"/>
      <c r="D203" s="24"/>
    </row>
    <row r="204" spans="1:4">
      <c r="A204" s="23" t="s">
        <v>17538</v>
      </c>
      <c r="B204" s="23" t="s">
        <v>17539</v>
      </c>
      <c r="C204" s="24"/>
      <c r="D204" s="24"/>
    </row>
    <row r="205" spans="1:4">
      <c r="A205" s="23" t="s">
        <v>17540</v>
      </c>
      <c r="B205" s="23" t="s">
        <v>17541</v>
      </c>
      <c r="C205" s="24"/>
      <c r="D205" s="24"/>
    </row>
    <row r="206" spans="1:4">
      <c r="A206" s="23" t="s">
        <v>17542</v>
      </c>
      <c r="B206" s="23" t="s">
        <v>17543</v>
      </c>
      <c r="C206" s="24"/>
      <c r="D206" s="24"/>
    </row>
    <row r="207" spans="1:4">
      <c r="A207" s="23" t="s">
        <v>17542</v>
      </c>
      <c r="B207" s="23" t="s">
        <v>17544</v>
      </c>
      <c r="C207" s="24"/>
      <c r="D207" s="24"/>
    </row>
    <row r="208" spans="1:4">
      <c r="A208" s="23" t="s">
        <v>17542</v>
      </c>
      <c r="B208" s="23" t="s">
        <v>17545</v>
      </c>
      <c r="C208" s="24"/>
      <c r="D208" s="24"/>
    </row>
    <row r="209" spans="1:4">
      <c r="A209" s="23" t="s">
        <v>17542</v>
      </c>
      <c r="B209" s="23" t="s">
        <v>17546</v>
      </c>
      <c r="C209" s="24"/>
      <c r="D209" s="24"/>
    </row>
    <row r="210" spans="1:4">
      <c r="A210" s="23" t="s">
        <v>17547</v>
      </c>
      <c r="B210" s="23" t="s">
        <v>17548</v>
      </c>
      <c r="C210" s="24"/>
      <c r="D210" s="24"/>
    </row>
    <row r="211" spans="1:4">
      <c r="A211" s="23" t="s">
        <v>17547</v>
      </c>
      <c r="B211" s="23" t="s">
        <v>17549</v>
      </c>
      <c r="C211" s="24"/>
      <c r="D211" s="24"/>
    </row>
    <row r="212" spans="1:4">
      <c r="A212" s="23" t="s">
        <v>17547</v>
      </c>
      <c r="B212" s="23" t="s">
        <v>17550</v>
      </c>
      <c r="C212" s="24"/>
      <c r="D212" s="24"/>
    </row>
    <row r="213" spans="1:4">
      <c r="A213" s="23" t="s">
        <v>17547</v>
      </c>
      <c r="B213" s="23" t="s">
        <v>17551</v>
      </c>
      <c r="C213" s="24"/>
      <c r="D213" s="24"/>
    </row>
    <row r="214" spans="1:4">
      <c r="A214" s="23" t="s">
        <v>17552</v>
      </c>
      <c r="B214" s="23" t="s">
        <v>17553</v>
      </c>
      <c r="C214" s="24"/>
      <c r="D214" s="24"/>
    </row>
    <row r="215" spans="1:4">
      <c r="A215" s="23" t="s">
        <v>17552</v>
      </c>
      <c r="B215" s="23" t="s">
        <v>17554</v>
      </c>
      <c r="C215" s="24"/>
      <c r="D215" s="24"/>
    </row>
    <row r="216" spans="1:4">
      <c r="A216" s="23" t="s">
        <v>17552</v>
      </c>
      <c r="B216" s="23" t="s">
        <v>17555</v>
      </c>
      <c r="C216" s="24"/>
      <c r="D216" s="24"/>
    </row>
    <row r="217" spans="1:4">
      <c r="A217" s="23" t="s">
        <v>17556</v>
      </c>
      <c r="B217" s="23" t="s">
        <v>17557</v>
      </c>
      <c r="C217" s="24"/>
      <c r="D217" s="24"/>
    </row>
    <row r="218" spans="1:4">
      <c r="A218" s="23" t="s">
        <v>17556</v>
      </c>
      <c r="B218" s="23" t="s">
        <v>17558</v>
      </c>
      <c r="C218" s="24"/>
      <c r="D218" s="24"/>
    </row>
    <row r="219" spans="1:4">
      <c r="A219" s="23" t="s">
        <v>17503</v>
      </c>
      <c r="B219" s="23" t="s">
        <v>17559</v>
      </c>
      <c r="C219" s="24"/>
      <c r="D219" s="24"/>
    </row>
    <row r="220" spans="1:4">
      <c r="A220" s="23" t="s">
        <v>17560</v>
      </c>
      <c r="B220" s="23" t="s">
        <v>17561</v>
      </c>
      <c r="C220" s="24"/>
      <c r="D220" s="24"/>
    </row>
    <row r="221" spans="1:4">
      <c r="A221" s="23" t="s">
        <v>17562</v>
      </c>
      <c r="B221" s="23" t="s">
        <v>17563</v>
      </c>
      <c r="C221" s="24"/>
      <c r="D221" s="24"/>
    </row>
    <row r="222" spans="1:4">
      <c r="A222" s="23" t="s">
        <v>17564</v>
      </c>
      <c r="B222" s="23" t="s">
        <v>17565</v>
      </c>
      <c r="C222" s="24"/>
      <c r="D222" s="24"/>
    </row>
    <row r="223" spans="1:4">
      <c r="A223" s="23" t="s">
        <v>17566</v>
      </c>
      <c r="B223" s="23" t="s">
        <v>17567</v>
      </c>
      <c r="C223" s="24"/>
      <c r="D223" s="24"/>
    </row>
    <row r="224" spans="1:4">
      <c r="A224" s="23" t="s">
        <v>17568</v>
      </c>
      <c r="B224" s="23" t="s">
        <v>17569</v>
      </c>
      <c r="C224" s="24"/>
      <c r="D224" s="24"/>
    </row>
    <row r="225" spans="1:4">
      <c r="A225" s="23" t="s">
        <v>17570</v>
      </c>
      <c r="B225" s="23" t="s">
        <v>17571</v>
      </c>
      <c r="C225" s="24"/>
      <c r="D225" s="24"/>
    </row>
    <row r="226" spans="1:4">
      <c r="A226" s="23" t="s">
        <v>17572</v>
      </c>
      <c r="B226" s="23" t="s">
        <v>17573</v>
      </c>
      <c r="C226" s="24"/>
      <c r="D226" s="24"/>
    </row>
    <row r="227" spans="1:4">
      <c r="A227" s="23" t="s">
        <v>17574</v>
      </c>
      <c r="B227" s="23" t="s">
        <v>17575</v>
      </c>
      <c r="C227" s="24"/>
      <c r="D227" s="24"/>
    </row>
    <row r="228" spans="1:4">
      <c r="A228" s="23" t="s">
        <v>17576</v>
      </c>
      <c r="B228" s="23" t="s">
        <v>17577</v>
      </c>
      <c r="C228" s="24"/>
      <c r="D228" s="24"/>
    </row>
    <row r="229" spans="1:4">
      <c r="A229" s="23" t="s">
        <v>17578</v>
      </c>
      <c r="B229" s="23" t="s">
        <v>17579</v>
      </c>
      <c r="C229" s="24"/>
      <c r="D229" s="24"/>
    </row>
    <row r="230" spans="1:4">
      <c r="A230" s="23" t="s">
        <v>17580</v>
      </c>
      <c r="B230" s="23" t="s">
        <v>17581</v>
      </c>
      <c r="C230" s="24"/>
      <c r="D230" s="24"/>
    </row>
    <row r="231" spans="1:4">
      <c r="A231" s="23" t="s">
        <v>17582</v>
      </c>
      <c r="B231" s="23" t="s">
        <v>17583</v>
      </c>
      <c r="C231" s="24"/>
      <c r="D231" s="24"/>
    </row>
    <row r="232" spans="1:4">
      <c r="A232" s="24" t="s">
        <v>17584</v>
      </c>
      <c r="B232" s="23" t="s">
        <v>17585</v>
      </c>
      <c r="C232" s="24"/>
      <c r="D232" s="24"/>
    </row>
    <row r="233" spans="1:4">
      <c r="A233" s="23" t="s">
        <v>17586</v>
      </c>
      <c r="B233" s="23" t="s">
        <v>17587</v>
      </c>
      <c r="C233" s="24"/>
      <c r="D233" s="24"/>
    </row>
    <row r="234" spans="1:4">
      <c r="A234" s="23" t="s">
        <v>17588</v>
      </c>
      <c r="B234" s="23" t="s">
        <v>17589</v>
      </c>
      <c r="C234" s="24"/>
      <c r="D234" s="24"/>
    </row>
    <row r="235" spans="1:4">
      <c r="A235" s="23" t="s">
        <v>17590</v>
      </c>
      <c r="B235" s="23" t="s">
        <v>17591</v>
      </c>
      <c r="C235" s="24"/>
      <c r="D235" s="24"/>
    </row>
    <row r="236" spans="1:4">
      <c r="A236" s="23" t="s">
        <v>17592</v>
      </c>
      <c r="B236" s="23" t="s">
        <v>17593</v>
      </c>
      <c r="C236" s="24"/>
      <c r="D236" s="24"/>
    </row>
    <row r="237" spans="1:4">
      <c r="A237" s="23" t="s">
        <v>17594</v>
      </c>
      <c r="B237" s="23" t="s">
        <v>17595</v>
      </c>
      <c r="C237" s="24"/>
      <c r="D237" s="24"/>
    </row>
    <row r="238" spans="1:4">
      <c r="A238" s="23" t="s">
        <v>17596</v>
      </c>
      <c r="B238" s="23" t="s">
        <v>17597</v>
      </c>
      <c r="C238" s="24"/>
      <c r="D238" s="24"/>
    </row>
    <row r="239" spans="1:4">
      <c r="A239" s="23" t="s">
        <v>17598</v>
      </c>
      <c r="B239" s="23" t="s">
        <v>17599</v>
      </c>
      <c r="C239" s="24"/>
      <c r="D239" s="24"/>
    </row>
    <row r="240" spans="1:4">
      <c r="A240" s="23" t="s">
        <v>17600</v>
      </c>
      <c r="B240" s="23" t="s">
        <v>17601</v>
      </c>
      <c r="C240" s="24"/>
      <c r="D240" s="24"/>
    </row>
    <row r="241" spans="1:4">
      <c r="A241" s="23" t="s">
        <v>17602</v>
      </c>
      <c r="B241" s="23" t="s">
        <v>17603</v>
      </c>
      <c r="C241" s="24"/>
      <c r="D241" s="24"/>
    </row>
    <row r="242" spans="1:4">
      <c r="A242" s="23" t="s">
        <v>17604</v>
      </c>
      <c r="B242" s="23" t="s">
        <v>17605</v>
      </c>
      <c r="C242" s="24"/>
      <c r="D242" s="24"/>
    </row>
    <row r="243" spans="1:4">
      <c r="A243" s="23" t="s">
        <v>17606</v>
      </c>
      <c r="B243" s="23" t="s">
        <v>17607</v>
      </c>
      <c r="C243" s="24"/>
      <c r="D243" s="24"/>
    </row>
    <row r="244" spans="1:4">
      <c r="A244" s="23" t="s">
        <v>17608</v>
      </c>
      <c r="B244" s="23" t="s">
        <v>17609</v>
      </c>
      <c r="C244" s="24"/>
      <c r="D244" s="24"/>
    </row>
    <row r="245" spans="1:4">
      <c r="A245" s="23" t="s">
        <v>17610</v>
      </c>
      <c r="B245" s="23" t="s">
        <v>17611</v>
      </c>
      <c r="C245" s="24"/>
      <c r="D245" s="24"/>
    </row>
    <row r="246" spans="1:4">
      <c r="A246" s="23" t="s">
        <v>17612</v>
      </c>
      <c r="B246" s="23" t="s">
        <v>17613</v>
      </c>
      <c r="C246" s="24"/>
      <c r="D246" s="24"/>
    </row>
    <row r="247" spans="1:4">
      <c r="A247" s="23" t="s">
        <v>17614</v>
      </c>
      <c r="B247" s="23" t="s">
        <v>17615</v>
      </c>
      <c r="C247" s="24"/>
      <c r="D247" s="24"/>
    </row>
    <row r="248" spans="1:4">
      <c r="A248" s="23" t="s">
        <v>17616</v>
      </c>
      <c r="B248" s="23" t="s">
        <v>17617</v>
      </c>
      <c r="C248" s="24"/>
      <c r="D248" s="24"/>
    </row>
    <row r="249" spans="1:4">
      <c r="A249" s="23" t="s">
        <v>17618</v>
      </c>
      <c r="B249" s="23" t="s">
        <v>17619</v>
      </c>
      <c r="C249" s="24"/>
      <c r="D249" s="24"/>
    </row>
    <row r="250" spans="1:4">
      <c r="A250" s="23" t="s">
        <v>17620</v>
      </c>
      <c r="B250" s="23" t="s">
        <v>17621</v>
      </c>
      <c r="C250" s="24"/>
      <c r="D250" s="24"/>
    </row>
    <row r="251" spans="1:4">
      <c r="A251" s="23" t="s">
        <v>17622</v>
      </c>
      <c r="B251" s="23" t="s">
        <v>17623</v>
      </c>
      <c r="C251" s="24"/>
      <c r="D251" s="24"/>
    </row>
    <row r="252" spans="1:4">
      <c r="A252" s="23" t="s">
        <v>17624</v>
      </c>
      <c r="B252" s="23" t="s">
        <v>17625</v>
      </c>
      <c r="C252" s="24"/>
      <c r="D252" s="24"/>
    </row>
    <row r="253" spans="1:4">
      <c r="A253" s="23" t="s">
        <v>17626</v>
      </c>
      <c r="B253" s="23" t="s">
        <v>17627</v>
      </c>
      <c r="C253" s="24"/>
      <c r="D253" s="24"/>
    </row>
    <row r="254" spans="1:4">
      <c r="A254" s="23" t="s">
        <v>17628</v>
      </c>
      <c r="B254" s="23" t="s">
        <v>17629</v>
      </c>
      <c r="C254" s="24"/>
      <c r="D254" s="24"/>
    </row>
    <row r="255" spans="1:4">
      <c r="A255" s="23" t="s">
        <v>17630</v>
      </c>
      <c r="B255" s="23" t="s">
        <v>17631</v>
      </c>
      <c r="C255" s="24"/>
      <c r="D255" s="24"/>
    </row>
    <row r="256" spans="1:4">
      <c r="A256" s="23" t="s">
        <v>17632</v>
      </c>
      <c r="B256" s="23" t="s">
        <v>17633</v>
      </c>
      <c r="C256" s="24"/>
      <c r="D256" s="24"/>
    </row>
    <row r="257" spans="1:4">
      <c r="A257" s="23" t="s">
        <v>17634</v>
      </c>
      <c r="B257" s="23" t="s">
        <v>17635</v>
      </c>
      <c r="C257" s="24"/>
      <c r="D257" s="24"/>
    </row>
    <row r="258" spans="1:4">
      <c r="A258" s="23" t="s">
        <v>17636</v>
      </c>
      <c r="B258" s="23" t="s">
        <v>17637</v>
      </c>
      <c r="C258" s="24"/>
      <c r="D258" s="24"/>
    </row>
    <row r="259" spans="1:4">
      <c r="A259" s="23" t="s">
        <v>17636</v>
      </c>
      <c r="B259" s="23" t="s">
        <v>17638</v>
      </c>
      <c r="C259" s="24"/>
      <c r="D259" s="24"/>
    </row>
    <row r="260" spans="1:4">
      <c r="A260" s="23" t="s">
        <v>17639</v>
      </c>
      <c r="B260" s="23" t="s">
        <v>17640</v>
      </c>
      <c r="C260" s="24"/>
      <c r="D260" s="24"/>
    </row>
    <row r="261" spans="1:4">
      <c r="A261" s="23" t="s">
        <v>17641</v>
      </c>
      <c r="B261" s="23" t="s">
        <v>17642</v>
      </c>
      <c r="C261" s="24"/>
      <c r="D261" s="24"/>
    </row>
    <row r="262" spans="1:4">
      <c r="A262" s="23" t="s">
        <v>17643</v>
      </c>
      <c r="B262" s="23" t="s">
        <v>17644</v>
      </c>
      <c r="C262" s="24"/>
      <c r="D262" s="24"/>
    </row>
    <row r="263" spans="1:4">
      <c r="A263" s="23" t="s">
        <v>17645</v>
      </c>
      <c r="B263" s="23" t="s">
        <v>17646</v>
      </c>
      <c r="C263" s="24"/>
      <c r="D263" s="24"/>
    </row>
    <row r="264" spans="1:4">
      <c r="A264" s="23" t="s">
        <v>17647</v>
      </c>
      <c r="B264" s="23" t="s">
        <v>17648</v>
      </c>
      <c r="C264" s="24"/>
      <c r="D264" s="24"/>
    </row>
    <row r="265" spans="1:4">
      <c r="A265" s="23" t="s">
        <v>17649</v>
      </c>
      <c r="B265" s="23" t="s">
        <v>17650</v>
      </c>
      <c r="C265" s="24"/>
      <c r="D265" s="24"/>
    </row>
    <row r="266" spans="1:4">
      <c r="A266" s="23" t="s">
        <v>17651</v>
      </c>
      <c r="B266" s="23" t="s">
        <v>17652</v>
      </c>
      <c r="C266" s="24"/>
      <c r="D266" s="24"/>
    </row>
    <row r="267" spans="1:4">
      <c r="A267" s="23" t="s">
        <v>17653</v>
      </c>
      <c r="B267" s="23" t="s">
        <v>17654</v>
      </c>
      <c r="C267" s="24"/>
      <c r="D267" s="24"/>
    </row>
    <row r="268" spans="1:4">
      <c r="A268" s="23" t="s">
        <v>17655</v>
      </c>
      <c r="B268" s="23" t="s">
        <v>17656</v>
      </c>
      <c r="C268" s="24"/>
      <c r="D268" s="24"/>
    </row>
    <row r="269" spans="1:4">
      <c r="A269" s="23" t="s">
        <v>17657</v>
      </c>
      <c r="B269" s="23" t="s">
        <v>17658</v>
      </c>
      <c r="C269" s="24"/>
      <c r="D269" s="24"/>
    </row>
    <row r="270" spans="1:4">
      <c r="A270" s="23" t="s">
        <v>17659</v>
      </c>
      <c r="B270" s="23" t="s">
        <v>17660</v>
      </c>
      <c r="C270" s="24"/>
      <c r="D270" s="24"/>
    </row>
    <row r="271" spans="1:4">
      <c r="A271" s="23" t="s">
        <v>17661</v>
      </c>
      <c r="B271" s="23" t="s">
        <v>17662</v>
      </c>
      <c r="C271" s="24"/>
      <c r="D271" s="24"/>
    </row>
    <row r="272" spans="1:4">
      <c r="A272" s="23" t="s">
        <v>17663</v>
      </c>
      <c r="B272" s="23" t="s">
        <v>17664</v>
      </c>
      <c r="C272" s="24"/>
      <c r="D272" s="24"/>
    </row>
    <row r="273" spans="1:4">
      <c r="A273" s="23" t="s">
        <v>17665</v>
      </c>
      <c r="B273" s="23" t="s">
        <v>17666</v>
      </c>
      <c r="C273" s="23" t="s">
        <v>17401</v>
      </c>
      <c r="D273" s="24"/>
    </row>
    <row r="274" spans="1:4">
      <c r="A274" s="23" t="s">
        <v>17667</v>
      </c>
      <c r="B274" s="23" t="s">
        <v>17668</v>
      </c>
      <c r="C274" s="23" t="s">
        <v>17401</v>
      </c>
      <c r="D274" s="24"/>
    </row>
    <row r="275" spans="1:4">
      <c r="A275" s="23" t="s">
        <v>17669</v>
      </c>
      <c r="B275" s="23" t="s">
        <v>17670</v>
      </c>
      <c r="C275" s="23" t="s">
        <v>17401</v>
      </c>
      <c r="D275" s="24"/>
    </row>
    <row r="276" spans="1:4">
      <c r="A276" s="23" t="s">
        <v>17671</v>
      </c>
      <c r="B276" s="23" t="s">
        <v>17672</v>
      </c>
      <c r="C276" s="23" t="s">
        <v>17401</v>
      </c>
      <c r="D276" s="24"/>
    </row>
    <row r="277" spans="1:4">
      <c r="A277" s="23" t="s">
        <v>17673</v>
      </c>
      <c r="B277" s="23" t="s">
        <v>17674</v>
      </c>
      <c r="C277" s="23" t="s">
        <v>17401</v>
      </c>
      <c r="D277" s="24"/>
    </row>
    <row r="278" spans="1:4">
      <c r="A278" s="23" t="s">
        <v>17675</v>
      </c>
      <c r="B278" s="23" t="s">
        <v>17676</v>
      </c>
      <c r="C278" s="23" t="s">
        <v>17138</v>
      </c>
      <c r="D278" s="23" t="s">
        <v>17176</v>
      </c>
    </row>
    <row r="279" spans="1:4">
      <c r="A279" s="23" t="s">
        <v>17677</v>
      </c>
      <c r="B279" s="23" t="s">
        <v>17678</v>
      </c>
      <c r="C279" s="23" t="s">
        <v>17138</v>
      </c>
      <c r="D279" s="23" t="s">
        <v>17143</v>
      </c>
    </row>
    <row r="280" spans="1:4">
      <c r="A280" s="23" t="s">
        <v>17679</v>
      </c>
      <c r="B280" s="23" t="s">
        <v>17680</v>
      </c>
      <c r="C280" s="24"/>
      <c r="D280" s="24"/>
    </row>
    <row r="281" spans="1:4">
      <c r="A281" s="23" t="s">
        <v>17681</v>
      </c>
      <c r="B281" s="23" t="s">
        <v>17682</v>
      </c>
      <c r="C281" s="24"/>
      <c r="D281" s="24"/>
    </row>
    <row r="282" spans="1:4">
      <c r="A282" s="23" t="s">
        <v>17683</v>
      </c>
      <c r="B282" s="23" t="s">
        <v>17684</v>
      </c>
      <c r="C282" s="24"/>
      <c r="D282" s="24"/>
    </row>
    <row r="283" spans="1:4">
      <c r="A283" s="23" t="s">
        <v>17685</v>
      </c>
      <c r="B283" s="23" t="s">
        <v>17686</v>
      </c>
      <c r="C283" s="24"/>
      <c r="D283" s="24"/>
    </row>
    <row r="284" spans="1:4">
      <c r="A284" s="23" t="s">
        <v>17687</v>
      </c>
      <c r="B284" s="23" t="s">
        <v>17688</v>
      </c>
      <c r="C284" s="24"/>
      <c r="D284" s="24"/>
    </row>
    <row r="285" spans="1:4">
      <c r="A285" s="23" t="s">
        <v>17689</v>
      </c>
      <c r="B285" s="23" t="s">
        <v>17690</v>
      </c>
      <c r="C285" s="24"/>
      <c r="D285" s="24"/>
    </row>
    <row r="286" spans="1:4">
      <c r="A286" s="23" t="s">
        <v>17691</v>
      </c>
      <c r="B286" s="23" t="s">
        <v>17692</v>
      </c>
      <c r="C286" s="24"/>
      <c r="D286" s="24"/>
    </row>
    <row r="287" spans="1:4">
      <c r="A287" s="23" t="s">
        <v>17693</v>
      </c>
      <c r="B287" s="23" t="s">
        <v>17694</v>
      </c>
      <c r="C287" s="24"/>
      <c r="D287" s="24"/>
    </row>
    <row r="288" spans="1:4">
      <c r="A288" s="23" t="s">
        <v>17695</v>
      </c>
      <c r="B288" s="23" t="s">
        <v>17696</v>
      </c>
      <c r="C288" s="24"/>
      <c r="D288" s="24"/>
    </row>
    <row r="289" spans="1:4">
      <c r="A289" s="23" t="s">
        <v>17697</v>
      </c>
      <c r="B289" s="23" t="s">
        <v>17698</v>
      </c>
      <c r="C289" s="23" t="s">
        <v>17176</v>
      </c>
      <c r="D289" s="24"/>
    </row>
    <row r="290" spans="1:4">
      <c r="A290" s="23" t="s">
        <v>17699</v>
      </c>
      <c r="B290" s="23" t="s">
        <v>17700</v>
      </c>
      <c r="C290" s="23" t="s">
        <v>17176</v>
      </c>
      <c r="D290" s="24"/>
    </row>
    <row r="291" spans="1:4">
      <c r="A291" s="23" t="s">
        <v>17701</v>
      </c>
      <c r="B291" s="23" t="s">
        <v>17702</v>
      </c>
      <c r="C291" s="23" t="s">
        <v>17176</v>
      </c>
      <c r="D291" s="24"/>
    </row>
    <row r="292" spans="1:4">
      <c r="A292" s="23" t="s">
        <v>17703</v>
      </c>
      <c r="B292" s="23" t="s">
        <v>17704</v>
      </c>
      <c r="C292" s="23" t="s">
        <v>17176</v>
      </c>
      <c r="D292" s="24"/>
    </row>
    <row r="293" spans="1:4">
      <c r="A293" s="23" t="s">
        <v>17705</v>
      </c>
      <c r="B293" s="23" t="s">
        <v>17706</v>
      </c>
      <c r="C293" s="23" t="s">
        <v>17176</v>
      </c>
      <c r="D293" s="24"/>
    </row>
    <row r="294" spans="1:4">
      <c r="A294" s="23" t="s">
        <v>17707</v>
      </c>
      <c r="B294" s="23" t="s">
        <v>17708</v>
      </c>
      <c r="C294" s="23" t="s">
        <v>17176</v>
      </c>
      <c r="D294" s="24"/>
    </row>
    <row r="295" spans="1:4">
      <c r="A295" s="23" t="s">
        <v>17709</v>
      </c>
      <c r="B295" s="23" t="s">
        <v>17710</v>
      </c>
      <c r="C295" s="23" t="s">
        <v>17176</v>
      </c>
      <c r="D295" s="24"/>
    </row>
    <row r="296" spans="1:4">
      <c r="A296" s="23" t="s">
        <v>17711</v>
      </c>
      <c r="B296" s="23" t="s">
        <v>17712</v>
      </c>
      <c r="C296" s="23" t="s">
        <v>17176</v>
      </c>
      <c r="D296" s="24"/>
    </row>
    <row r="297" spans="1:4">
      <c r="A297" s="23" t="s">
        <v>17713</v>
      </c>
      <c r="B297" s="23" t="s">
        <v>17714</v>
      </c>
      <c r="C297" s="24"/>
      <c r="D297" s="24"/>
    </row>
    <row r="298" spans="1:4">
      <c r="A298" s="23" t="s">
        <v>17715</v>
      </c>
      <c r="B298" s="23" t="s">
        <v>17716</v>
      </c>
      <c r="C298" s="24"/>
      <c r="D298" s="24"/>
    </row>
    <row r="299" spans="1:4">
      <c r="A299" s="23" t="s">
        <v>17540</v>
      </c>
      <c r="B299" s="23" t="s">
        <v>17717</v>
      </c>
      <c r="C299" s="24"/>
      <c r="D299" s="24"/>
    </row>
    <row r="300" spans="1:4">
      <c r="A300" s="23" t="s">
        <v>17718</v>
      </c>
      <c r="B300" s="23" t="s">
        <v>17719</v>
      </c>
      <c r="C300" s="24"/>
      <c r="D300" s="24"/>
    </row>
    <row r="301" spans="1:4">
      <c r="A301" s="23" t="s">
        <v>17720</v>
      </c>
      <c r="B301" s="23" t="s">
        <v>17721</v>
      </c>
      <c r="C301" s="24"/>
      <c r="D301" s="24"/>
    </row>
    <row r="302" spans="1:4">
      <c r="A302" s="23" t="s">
        <v>17722</v>
      </c>
      <c r="B302" s="23" t="s">
        <v>17723</v>
      </c>
      <c r="C302" s="23" t="s">
        <v>17138</v>
      </c>
      <c r="D302" s="24"/>
    </row>
    <row r="303" spans="1:4">
      <c r="A303" s="23" t="s">
        <v>17724</v>
      </c>
      <c r="B303" s="23" t="s">
        <v>17725</v>
      </c>
      <c r="C303" s="23" t="s">
        <v>17138</v>
      </c>
      <c r="D303" s="24"/>
    </row>
    <row r="304" spans="1:4">
      <c r="A304" s="23" t="s">
        <v>17726</v>
      </c>
      <c r="B304" s="23" t="s">
        <v>17727</v>
      </c>
      <c r="C304" s="23" t="s">
        <v>17138</v>
      </c>
      <c r="D304" s="24"/>
    </row>
    <row r="305" spans="1:4">
      <c r="A305" s="23" t="s">
        <v>17728</v>
      </c>
      <c r="B305" s="23" t="s">
        <v>17729</v>
      </c>
      <c r="C305" s="23" t="s">
        <v>17138</v>
      </c>
      <c r="D305" s="24"/>
    </row>
    <row r="306" spans="1:4">
      <c r="A306" s="23" t="s">
        <v>17730</v>
      </c>
      <c r="B306" s="23" t="s">
        <v>17731</v>
      </c>
      <c r="C306" s="23" t="s">
        <v>17138</v>
      </c>
      <c r="D306" s="24"/>
    </row>
    <row r="307" spans="1:4">
      <c r="A307" s="23" t="s">
        <v>17732</v>
      </c>
      <c r="B307" s="23" t="s">
        <v>17733</v>
      </c>
      <c r="C307" s="23" t="s">
        <v>17138</v>
      </c>
      <c r="D307" s="24"/>
    </row>
    <row r="308" spans="1:4">
      <c r="A308" s="23" t="s">
        <v>17734</v>
      </c>
      <c r="B308" s="23" t="s">
        <v>17735</v>
      </c>
      <c r="C308" s="23" t="s">
        <v>17138</v>
      </c>
      <c r="D308" s="24"/>
    </row>
    <row r="309" spans="1:4">
      <c r="A309" s="23" t="s">
        <v>17736</v>
      </c>
      <c r="B309" s="23" t="s">
        <v>17737</v>
      </c>
      <c r="C309" s="23" t="s">
        <v>17138</v>
      </c>
      <c r="D309" s="24"/>
    </row>
    <row r="310" spans="1:4">
      <c r="A310" s="23" t="s">
        <v>17738</v>
      </c>
      <c r="B310" s="23" t="s">
        <v>17739</v>
      </c>
      <c r="C310" s="24"/>
      <c r="D310" s="24"/>
    </row>
    <row r="311" spans="1:4">
      <c r="A311" s="23" t="s">
        <v>17740</v>
      </c>
      <c r="B311" s="23" t="s">
        <v>17741</v>
      </c>
      <c r="C311" s="23" t="s">
        <v>17401</v>
      </c>
      <c r="D311" s="24"/>
    </row>
    <row r="312" spans="1:4">
      <c r="A312" s="23" t="s">
        <v>17742</v>
      </c>
      <c r="B312" s="23" t="s">
        <v>17743</v>
      </c>
      <c r="C312" s="23" t="s">
        <v>17401</v>
      </c>
      <c r="D312" s="24"/>
    </row>
    <row r="313" spans="1:4">
      <c r="A313" s="23" t="s">
        <v>17744</v>
      </c>
      <c r="B313" s="23" t="s">
        <v>17745</v>
      </c>
      <c r="C313" s="23" t="s">
        <v>17401</v>
      </c>
      <c r="D313" s="24"/>
    </row>
    <row r="314" spans="1:4">
      <c r="A314" s="23" t="s">
        <v>17746</v>
      </c>
      <c r="B314" s="23" t="s">
        <v>17747</v>
      </c>
      <c r="C314" s="23" t="s">
        <v>17401</v>
      </c>
      <c r="D314" s="24"/>
    </row>
    <row r="315" spans="1:4">
      <c r="A315" s="23" t="s">
        <v>17748</v>
      </c>
      <c r="B315" s="23" t="s">
        <v>17749</v>
      </c>
      <c r="C315" s="23" t="s">
        <v>17401</v>
      </c>
      <c r="D315" s="24"/>
    </row>
    <row r="316" spans="1:4">
      <c r="A316" s="23" t="s">
        <v>17750</v>
      </c>
      <c r="B316" s="23" t="s">
        <v>17751</v>
      </c>
      <c r="C316" s="24"/>
      <c r="D316" s="24"/>
    </row>
    <row r="317" spans="1:4">
      <c r="A317" s="23" t="s">
        <v>17752</v>
      </c>
      <c r="B317" s="23" t="s">
        <v>17753</v>
      </c>
      <c r="C317" s="24"/>
      <c r="D317" s="24"/>
    </row>
    <row r="318" spans="1:4">
      <c r="A318" s="23" t="s">
        <v>17754</v>
      </c>
      <c r="B318" s="23" t="s">
        <v>17755</v>
      </c>
      <c r="C318" s="24"/>
      <c r="D318" s="24"/>
    </row>
    <row r="319" spans="1:4">
      <c r="A319" s="23" t="s">
        <v>17756</v>
      </c>
      <c r="B319" s="23" t="s">
        <v>17757</v>
      </c>
      <c r="C319" s="24"/>
      <c r="D319" s="24"/>
    </row>
    <row r="320" spans="1:4">
      <c r="A320" s="23" t="s">
        <v>17758</v>
      </c>
      <c r="B320" s="23" t="s">
        <v>17759</v>
      </c>
      <c r="C320" s="24"/>
      <c r="D320" s="24"/>
    </row>
    <row r="321" spans="1:4">
      <c r="A321" s="23" t="s">
        <v>17760</v>
      </c>
      <c r="B321" s="23" t="s">
        <v>17761</v>
      </c>
      <c r="C321" s="24"/>
      <c r="D321" s="24"/>
    </row>
    <row r="322" spans="1:4">
      <c r="A322" s="23" t="s">
        <v>17762</v>
      </c>
      <c r="B322" s="23" t="s">
        <v>17763</v>
      </c>
      <c r="C322" s="24"/>
      <c r="D322" s="24"/>
    </row>
    <row r="323" spans="1:4">
      <c r="A323" s="23" t="s">
        <v>17764</v>
      </c>
      <c r="B323" s="23" t="s">
        <v>17765</v>
      </c>
      <c r="C323" s="24"/>
      <c r="D323" s="24"/>
    </row>
    <row r="324" spans="1:4">
      <c r="A324" s="23" t="s">
        <v>17766</v>
      </c>
      <c r="B324" s="23" t="s">
        <v>17767</v>
      </c>
      <c r="C324" s="24"/>
      <c r="D324" s="24"/>
    </row>
    <row r="325" spans="1:4">
      <c r="A325" s="23" t="s">
        <v>17768</v>
      </c>
      <c r="B325" s="23" t="s">
        <v>17769</v>
      </c>
      <c r="C325" s="24"/>
      <c r="D325" s="24"/>
    </row>
    <row r="326" spans="1:4">
      <c r="A326" s="23" t="s">
        <v>17770</v>
      </c>
      <c r="B326" s="23" t="s">
        <v>17771</v>
      </c>
      <c r="C326" s="24"/>
      <c r="D326" s="24"/>
    </row>
    <row r="327" spans="1:4">
      <c r="A327" s="23" t="s">
        <v>17772</v>
      </c>
      <c r="B327" s="23" t="s">
        <v>17773</v>
      </c>
      <c r="C327" s="24"/>
      <c r="D327" s="24"/>
    </row>
    <row r="328" spans="1:4">
      <c r="A328" s="23" t="s">
        <v>17774</v>
      </c>
      <c r="B328" s="23" t="s">
        <v>17775</v>
      </c>
      <c r="C328" s="24"/>
      <c r="D328" s="24"/>
    </row>
    <row r="329" spans="1:4">
      <c r="A329" s="23" t="s">
        <v>17776</v>
      </c>
      <c r="B329" s="23" t="s">
        <v>17777</v>
      </c>
      <c r="C329" s="24"/>
      <c r="D329" s="24"/>
    </row>
    <row r="330" spans="1:4">
      <c r="A330" s="23" t="s">
        <v>17778</v>
      </c>
      <c r="B330" s="23" t="s">
        <v>17779</v>
      </c>
      <c r="C330" s="24"/>
      <c r="D330" s="24"/>
    </row>
    <row r="331" spans="1:4">
      <c r="A331" s="23" t="s">
        <v>17780</v>
      </c>
      <c r="B331" s="23" t="s">
        <v>17781</v>
      </c>
      <c r="C331" s="24"/>
      <c r="D331" s="24"/>
    </row>
    <row r="332" spans="1:4">
      <c r="A332" s="23" t="s">
        <v>17782</v>
      </c>
      <c r="B332" s="23" t="s">
        <v>17783</v>
      </c>
      <c r="C332" s="24"/>
      <c r="D332" s="24"/>
    </row>
    <row r="333" spans="1:4">
      <c r="A333" s="23" t="s">
        <v>17784</v>
      </c>
      <c r="B333" s="23" t="s">
        <v>17785</v>
      </c>
      <c r="C333" s="24"/>
      <c r="D333" s="24"/>
    </row>
    <row r="334" spans="1:4">
      <c r="A334" s="23" t="s">
        <v>17786</v>
      </c>
      <c r="B334" s="23" t="s">
        <v>17787</v>
      </c>
      <c r="C334" s="24"/>
      <c r="D334" s="24"/>
    </row>
    <row r="335" spans="1:4">
      <c r="A335" s="23" t="s">
        <v>17788</v>
      </c>
      <c r="B335" s="23" t="s">
        <v>17789</v>
      </c>
      <c r="C335" s="24"/>
      <c r="D335" s="24"/>
    </row>
    <row r="336" spans="1:4">
      <c r="A336" s="23" t="s">
        <v>17790</v>
      </c>
      <c r="B336" s="23" t="s">
        <v>17791</v>
      </c>
      <c r="C336" s="24"/>
      <c r="D336" s="24"/>
    </row>
    <row r="337" spans="1:4">
      <c r="A337" s="23" t="s">
        <v>17792</v>
      </c>
      <c r="B337" s="23" t="s">
        <v>17793</v>
      </c>
      <c r="C337" s="24"/>
      <c r="D337" s="24"/>
    </row>
    <row r="338" spans="1:4">
      <c r="A338" s="23" t="s">
        <v>17794</v>
      </c>
      <c r="B338" s="23" t="s">
        <v>17795</v>
      </c>
      <c r="C338" s="24"/>
      <c r="D338" s="24"/>
    </row>
    <row r="339" spans="1:4">
      <c r="A339" s="23" t="s">
        <v>17796</v>
      </c>
      <c r="B339" s="23" t="s">
        <v>17797</v>
      </c>
      <c r="C339" s="24"/>
      <c r="D339" s="24"/>
    </row>
    <row r="340" spans="1:4">
      <c r="A340" s="23" t="s">
        <v>17798</v>
      </c>
      <c r="B340" s="23" t="s">
        <v>17799</v>
      </c>
      <c r="C340" s="24"/>
      <c r="D340" s="24"/>
    </row>
    <row r="341" spans="1:4">
      <c r="A341" s="23" t="s">
        <v>17800</v>
      </c>
      <c r="B341" s="23" t="s">
        <v>17801</v>
      </c>
      <c r="C341" s="24"/>
      <c r="D341" s="24"/>
    </row>
    <row r="342" spans="1:4">
      <c r="A342" s="23" t="s">
        <v>17802</v>
      </c>
      <c r="B342" s="23" t="s">
        <v>17803</v>
      </c>
      <c r="C342" s="24"/>
      <c r="D342" s="24"/>
    </row>
    <row r="343" spans="1:4">
      <c r="A343" s="23" t="s">
        <v>17804</v>
      </c>
      <c r="B343" s="23" t="s">
        <v>17805</v>
      </c>
      <c r="C343" s="24"/>
      <c r="D343" s="24"/>
    </row>
    <row r="344" spans="1:4">
      <c r="A344" s="23" t="s">
        <v>17806</v>
      </c>
      <c r="B344" s="23" t="s">
        <v>17807</v>
      </c>
      <c r="C344" s="23" t="s">
        <v>17138</v>
      </c>
      <c r="D344" s="24"/>
    </row>
    <row r="345" spans="1:4">
      <c r="A345" s="23" t="s">
        <v>17808</v>
      </c>
      <c r="B345" s="23" t="s">
        <v>17809</v>
      </c>
      <c r="C345" s="23" t="s">
        <v>17138</v>
      </c>
      <c r="D345" s="24"/>
    </row>
    <row r="346" spans="1:4">
      <c r="A346" s="23" t="s">
        <v>17810</v>
      </c>
      <c r="B346" s="23" t="s">
        <v>17811</v>
      </c>
      <c r="C346" s="23" t="s">
        <v>17138</v>
      </c>
      <c r="D346" s="24"/>
    </row>
    <row r="347" spans="1:4">
      <c r="A347" s="23" t="s">
        <v>17812</v>
      </c>
      <c r="B347" s="23" t="s">
        <v>17813</v>
      </c>
      <c r="C347" s="23" t="s">
        <v>17138</v>
      </c>
      <c r="D347" s="23" t="s">
        <v>17176</v>
      </c>
    </row>
    <row r="348" spans="1:4">
      <c r="A348" s="23" t="s">
        <v>17814</v>
      </c>
      <c r="B348" s="23" t="s">
        <v>17815</v>
      </c>
      <c r="C348" s="23" t="s">
        <v>17138</v>
      </c>
      <c r="D348" s="24"/>
    </row>
    <row r="349" spans="1:4">
      <c r="A349" s="23" t="s">
        <v>17816</v>
      </c>
      <c r="B349" s="23" t="s">
        <v>17817</v>
      </c>
      <c r="C349" s="23" t="s">
        <v>17138</v>
      </c>
      <c r="D349" s="24"/>
    </row>
    <row r="350" spans="1:4">
      <c r="A350" s="23" t="s">
        <v>17818</v>
      </c>
      <c r="B350" s="23" t="s">
        <v>17819</v>
      </c>
      <c r="C350" s="23" t="s">
        <v>17138</v>
      </c>
      <c r="D350" s="24"/>
    </row>
    <row r="351" spans="1:4">
      <c r="A351" s="23" t="s">
        <v>17820</v>
      </c>
      <c r="B351" s="23" t="s">
        <v>17821</v>
      </c>
      <c r="C351" s="24"/>
      <c r="D351" s="24"/>
    </row>
    <row r="352" spans="1:4">
      <c r="A352" s="23" t="s">
        <v>17822</v>
      </c>
      <c r="B352" s="23" t="s">
        <v>17823</v>
      </c>
      <c r="C352" s="23" t="s">
        <v>17401</v>
      </c>
      <c r="D352" s="24"/>
    </row>
    <row r="353" spans="1:4">
      <c r="A353" s="23" t="s">
        <v>17824</v>
      </c>
      <c r="B353" s="23" t="s">
        <v>17825</v>
      </c>
      <c r="C353" s="23" t="s">
        <v>17401</v>
      </c>
      <c r="D353" s="24"/>
    </row>
    <row r="354" spans="1:4">
      <c r="A354" s="23" t="s">
        <v>17826</v>
      </c>
      <c r="B354" s="23" t="s">
        <v>17827</v>
      </c>
      <c r="C354" s="23" t="s">
        <v>17401</v>
      </c>
      <c r="D354" s="23" t="s">
        <v>17176</v>
      </c>
    </row>
    <row r="355" spans="1:4">
      <c r="A355" s="23" t="s">
        <v>17828</v>
      </c>
      <c r="B355" s="23" t="s">
        <v>17829</v>
      </c>
      <c r="C355" s="23" t="s">
        <v>17401</v>
      </c>
      <c r="D355" s="23" t="s">
        <v>17176</v>
      </c>
    </row>
    <row r="356" spans="1:4">
      <c r="A356" s="23" t="s">
        <v>17830</v>
      </c>
      <c r="B356" s="23" t="s">
        <v>17831</v>
      </c>
      <c r="C356" s="23" t="s">
        <v>17401</v>
      </c>
      <c r="D356" s="24"/>
    </row>
    <row r="357" spans="1:4">
      <c r="A357" s="23" t="s">
        <v>17832</v>
      </c>
      <c r="B357" s="23" t="s">
        <v>17833</v>
      </c>
      <c r="C357" s="23" t="s">
        <v>17401</v>
      </c>
      <c r="D357" s="24"/>
    </row>
    <row r="358" spans="1:4">
      <c r="A358" s="23" t="s">
        <v>17834</v>
      </c>
      <c r="B358" s="23" t="s">
        <v>17835</v>
      </c>
      <c r="C358" s="24"/>
      <c r="D358" s="24"/>
    </row>
    <row r="359" spans="1:4">
      <c r="A359" s="23" t="s">
        <v>17836</v>
      </c>
      <c r="B359" s="23" t="s">
        <v>17837</v>
      </c>
      <c r="C359" s="24"/>
      <c r="D359" s="24"/>
    </row>
    <row r="360" spans="1:4">
      <c r="A360" s="23" t="s">
        <v>17838</v>
      </c>
      <c r="B360" s="23" t="s">
        <v>17839</v>
      </c>
      <c r="C360" s="24"/>
      <c r="D360" s="24"/>
    </row>
    <row r="361" spans="1:4">
      <c r="A361" s="23" t="s">
        <v>17840</v>
      </c>
      <c r="B361" s="23" t="s">
        <v>17841</v>
      </c>
      <c r="C361" s="24"/>
      <c r="D361" s="25"/>
    </row>
  </sheetData>
  <mergeCells count="2">
    <mergeCell ref="A1:D1"/>
    <mergeCell ref="C2:D2"/>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4"/>
  <sheetViews>
    <sheetView workbookViewId="0">
      <pane ySplit="2" topLeftCell="A3" activePane="bottomLeft" state="frozen"/>
      <selection/>
      <selection pane="bottomLeft" activeCell="J67" sqref="J67"/>
    </sheetView>
  </sheetViews>
  <sheetFormatPr defaultColWidth="9" defaultRowHeight="13.5"/>
  <cols>
    <col min="1" max="1" width="26.25" customWidth="1"/>
    <col min="2" max="2" width="45.5" customWidth="1"/>
    <col min="3" max="3" width="8" customWidth="1"/>
    <col min="4" max="4" width="13.125" customWidth="1"/>
    <col min="6" max="6" width="8.875" customWidth="1"/>
    <col min="20" max="20" width="59.625" customWidth="1"/>
  </cols>
  <sheetData>
    <row r="1" ht="50" customHeight="1" spans="1:20">
      <c r="A1" s="16" t="s">
        <v>17842</v>
      </c>
      <c r="B1" s="16"/>
      <c r="C1" s="16"/>
      <c r="D1" s="16"/>
      <c r="E1" s="16"/>
      <c r="F1" s="16"/>
      <c r="G1" s="16"/>
      <c r="H1" s="16"/>
      <c r="I1" s="16"/>
      <c r="J1" s="16"/>
      <c r="K1" s="16"/>
      <c r="L1" s="16"/>
      <c r="M1" s="16"/>
      <c r="N1" s="16"/>
      <c r="O1" s="16"/>
      <c r="P1" s="16"/>
      <c r="Q1" s="16"/>
      <c r="R1" s="16"/>
      <c r="S1" s="16"/>
      <c r="T1" s="16"/>
    </row>
    <row r="2" ht="30" customHeight="1" spans="1:20">
      <c r="A2" s="17" t="s">
        <v>563</v>
      </c>
      <c r="B2" s="17" t="s">
        <v>153</v>
      </c>
      <c r="C2" s="17" t="s">
        <v>17843</v>
      </c>
      <c r="D2" s="17" t="s">
        <v>17844</v>
      </c>
      <c r="E2" s="17" t="s">
        <v>562</v>
      </c>
      <c r="F2" s="17" t="s">
        <v>17845</v>
      </c>
      <c r="G2" s="17" t="s">
        <v>17846</v>
      </c>
      <c r="H2" s="17" t="s">
        <v>17847</v>
      </c>
      <c r="I2" s="17" t="s">
        <v>17848</v>
      </c>
      <c r="J2" s="17" t="s">
        <v>17849</v>
      </c>
      <c r="K2" s="17" t="s">
        <v>17850</v>
      </c>
      <c r="L2" s="17" t="s">
        <v>17851</v>
      </c>
      <c r="M2" s="17" t="s">
        <v>17852</v>
      </c>
      <c r="N2" s="17" t="s">
        <v>17853</v>
      </c>
      <c r="O2" s="17" t="s">
        <v>17854</v>
      </c>
      <c r="P2" s="17" t="s">
        <v>17855</v>
      </c>
      <c r="Q2" s="17" t="s">
        <v>17856</v>
      </c>
      <c r="R2" s="17" t="s">
        <v>17857</v>
      </c>
      <c r="S2" s="17" t="s">
        <v>17858</v>
      </c>
      <c r="T2" s="17" t="s">
        <v>17859</v>
      </c>
    </row>
    <row r="3" spans="1:20">
      <c r="A3" s="18" t="s">
        <v>17860</v>
      </c>
      <c r="B3" s="18" t="s">
        <v>17861</v>
      </c>
      <c r="C3" s="19" t="s">
        <v>17862</v>
      </c>
      <c r="D3" s="18" t="s">
        <v>17098</v>
      </c>
      <c r="E3" s="19"/>
      <c r="F3" s="19"/>
      <c r="G3" s="19"/>
      <c r="H3" s="19"/>
      <c r="I3" s="19"/>
      <c r="J3" s="19"/>
      <c r="K3" s="19"/>
      <c r="L3" s="19"/>
      <c r="M3" s="19"/>
      <c r="N3" s="19"/>
      <c r="O3" s="19"/>
      <c r="P3" s="19"/>
      <c r="Q3" s="19"/>
      <c r="R3" s="19"/>
      <c r="S3" s="19"/>
      <c r="T3" s="18" t="s">
        <v>17863</v>
      </c>
    </row>
    <row r="4" spans="1:20">
      <c r="A4" s="18" t="s">
        <v>17864</v>
      </c>
      <c r="B4" s="18" t="s">
        <v>17865</v>
      </c>
      <c r="C4" s="19" t="s">
        <v>17862</v>
      </c>
      <c r="D4" s="18" t="s">
        <v>17866</v>
      </c>
      <c r="E4" s="19"/>
      <c r="F4" s="19"/>
      <c r="G4" s="19"/>
      <c r="H4" s="19"/>
      <c r="I4" s="19"/>
      <c r="J4" s="19"/>
      <c r="K4" s="19"/>
      <c r="L4" s="19"/>
      <c r="M4" s="19"/>
      <c r="N4" s="19"/>
      <c r="O4" s="19"/>
      <c r="P4" s="19"/>
      <c r="Q4" s="19"/>
      <c r="R4" s="19"/>
      <c r="S4" s="19"/>
      <c r="T4" s="18" t="s">
        <v>17867</v>
      </c>
    </row>
    <row r="5" spans="1:20">
      <c r="A5" s="18" t="s">
        <v>17868</v>
      </c>
      <c r="B5" s="18" t="s">
        <v>17869</v>
      </c>
      <c r="C5" s="19" t="s">
        <v>17862</v>
      </c>
      <c r="D5" s="18" t="s">
        <v>7430</v>
      </c>
      <c r="E5" s="19"/>
      <c r="F5" s="19"/>
      <c r="G5" s="19"/>
      <c r="H5" s="19"/>
      <c r="I5" s="19"/>
      <c r="J5" s="19"/>
      <c r="K5" s="19"/>
      <c r="L5" s="19"/>
      <c r="M5" s="19"/>
      <c r="N5" s="19"/>
      <c r="O5" s="19"/>
      <c r="P5" s="19"/>
      <c r="Q5" s="19"/>
      <c r="R5" s="19"/>
      <c r="S5" s="19"/>
      <c r="T5" s="18" t="s">
        <v>17870</v>
      </c>
    </row>
    <row r="6" spans="1:20">
      <c r="A6" s="18" t="s">
        <v>17871</v>
      </c>
      <c r="B6" s="18" t="s">
        <v>17872</v>
      </c>
      <c r="C6" s="19" t="s">
        <v>17873</v>
      </c>
      <c r="D6" s="18" t="s">
        <v>16871</v>
      </c>
      <c r="E6" s="19" t="s">
        <v>17874</v>
      </c>
      <c r="F6" s="19">
        <v>4948</v>
      </c>
      <c r="G6" s="19">
        <v>12123</v>
      </c>
      <c r="H6" s="19">
        <v>9.95</v>
      </c>
      <c r="I6" s="19">
        <v>85</v>
      </c>
      <c r="J6" s="19">
        <v>0</v>
      </c>
      <c r="K6" s="19">
        <v>30</v>
      </c>
      <c r="L6" s="19">
        <v>100</v>
      </c>
      <c r="M6" s="19">
        <v>15</v>
      </c>
      <c r="N6" s="19">
        <v>729.16</v>
      </c>
      <c r="O6" s="19"/>
      <c r="P6" s="19">
        <v>-25</v>
      </c>
      <c r="Q6" s="19"/>
      <c r="R6" s="19">
        <v>100</v>
      </c>
      <c r="S6" s="19">
        <v>100</v>
      </c>
      <c r="T6" s="18"/>
    </row>
    <row r="7" spans="1:20">
      <c r="A7" s="18" t="s">
        <v>17875</v>
      </c>
      <c r="B7" s="18" t="s">
        <v>17876</v>
      </c>
      <c r="C7" s="19" t="s">
        <v>17877</v>
      </c>
      <c r="D7" s="18" t="s">
        <v>16871</v>
      </c>
      <c r="E7" s="19" t="s">
        <v>17874</v>
      </c>
      <c r="F7" s="19">
        <v>500</v>
      </c>
      <c r="G7" s="19">
        <v>750</v>
      </c>
      <c r="H7" s="19">
        <v>4.25</v>
      </c>
      <c r="I7" s="19">
        <v>100</v>
      </c>
      <c r="J7" s="19">
        <v>50</v>
      </c>
      <c r="K7" s="19">
        <v>0</v>
      </c>
      <c r="L7" s="19">
        <v>150</v>
      </c>
      <c r="M7" s="19"/>
      <c r="N7" s="19">
        <v>147.05</v>
      </c>
      <c r="O7" s="19">
        <v>100</v>
      </c>
      <c r="P7" s="19"/>
      <c r="Q7" s="19"/>
      <c r="R7" s="19">
        <v>50</v>
      </c>
      <c r="S7" s="19"/>
      <c r="T7" s="18"/>
    </row>
    <row r="8" spans="1:20">
      <c r="A8" s="18" t="s">
        <v>17878</v>
      </c>
      <c r="B8" s="18" t="s">
        <v>17879</v>
      </c>
      <c r="C8" s="19" t="s">
        <v>17877</v>
      </c>
      <c r="D8" s="18" t="s">
        <v>16871</v>
      </c>
      <c r="E8" s="19" t="s">
        <v>17874</v>
      </c>
      <c r="F8" s="19">
        <v>250</v>
      </c>
      <c r="G8" s="19">
        <v>325</v>
      </c>
      <c r="H8" s="19">
        <v>1.45</v>
      </c>
      <c r="I8" s="19">
        <v>80</v>
      </c>
      <c r="J8" s="19">
        <v>75</v>
      </c>
      <c r="K8" s="19">
        <v>0</v>
      </c>
      <c r="L8" s="19">
        <v>150</v>
      </c>
      <c r="M8" s="19"/>
      <c r="N8" s="19">
        <v>158.62</v>
      </c>
      <c r="O8" s="19"/>
      <c r="P8" s="19">
        <v>-50</v>
      </c>
      <c r="Q8" s="19"/>
      <c r="R8" s="19"/>
      <c r="S8" s="19"/>
      <c r="T8" s="18"/>
    </row>
    <row r="9" spans="1:20">
      <c r="A9" s="18" t="s">
        <v>17880</v>
      </c>
      <c r="B9" s="18" t="s">
        <v>17881</v>
      </c>
      <c r="C9" s="19" t="s">
        <v>17882</v>
      </c>
      <c r="D9" s="18" t="s">
        <v>16871</v>
      </c>
      <c r="E9" s="19" t="s">
        <v>17874</v>
      </c>
      <c r="F9" s="20">
        <v>10</v>
      </c>
      <c r="G9" s="19">
        <v>12</v>
      </c>
      <c r="H9" s="19">
        <v>1.45</v>
      </c>
      <c r="I9" s="19">
        <v>80</v>
      </c>
      <c r="J9" s="19">
        <v>50</v>
      </c>
      <c r="K9" s="19">
        <v>0</v>
      </c>
      <c r="L9" s="19">
        <v>10</v>
      </c>
      <c r="M9" s="19"/>
      <c r="N9" s="19">
        <v>6.06</v>
      </c>
      <c r="O9" s="19"/>
      <c r="P9" s="19">
        <v>-50</v>
      </c>
      <c r="Q9" s="19"/>
      <c r="R9" s="19">
        <v>100</v>
      </c>
      <c r="S9" s="19"/>
      <c r="T9" s="18"/>
    </row>
    <row r="10" spans="1:20">
      <c r="A10" s="18" t="s">
        <v>17883</v>
      </c>
      <c r="B10" s="18" t="s">
        <v>17884</v>
      </c>
      <c r="C10" s="19" t="s">
        <v>17877</v>
      </c>
      <c r="D10" s="18" t="s">
        <v>16882</v>
      </c>
      <c r="E10" s="19" t="s">
        <v>17874</v>
      </c>
      <c r="F10" s="19">
        <v>500</v>
      </c>
      <c r="G10" s="19">
        <v>100</v>
      </c>
      <c r="H10" s="21">
        <v>14.2</v>
      </c>
      <c r="I10" s="19">
        <v>85</v>
      </c>
      <c r="J10" s="19">
        <v>0</v>
      </c>
      <c r="K10" s="19">
        <v>0</v>
      </c>
      <c r="L10" s="19">
        <v>120</v>
      </c>
      <c r="M10" s="19"/>
      <c r="N10" s="19">
        <v>44.89</v>
      </c>
      <c r="O10" s="19"/>
      <c r="P10" s="19">
        <v>50</v>
      </c>
      <c r="Q10" s="19"/>
      <c r="R10" s="19"/>
      <c r="S10" s="19"/>
      <c r="T10" s="18"/>
    </row>
    <row r="11" spans="1:20">
      <c r="A11" s="18" t="s">
        <v>17885</v>
      </c>
      <c r="B11" s="18" t="s">
        <v>17886</v>
      </c>
      <c r="C11" s="19" t="s">
        <v>17882</v>
      </c>
      <c r="D11" s="18" t="s">
        <v>16882</v>
      </c>
      <c r="E11" s="19" t="s">
        <v>17874</v>
      </c>
      <c r="F11" s="19">
        <v>15</v>
      </c>
      <c r="G11" s="19">
        <v>20</v>
      </c>
      <c r="H11" s="19">
        <v>0.75</v>
      </c>
      <c r="I11" s="19">
        <v>80</v>
      </c>
      <c r="J11" s="19">
        <v>50</v>
      </c>
      <c r="K11" s="19">
        <v>0</v>
      </c>
      <c r="L11" s="19">
        <v>10</v>
      </c>
      <c r="M11" s="19"/>
      <c r="N11" s="19">
        <v>18.66</v>
      </c>
      <c r="O11" s="19"/>
      <c r="P11" s="19"/>
      <c r="Q11" s="19"/>
      <c r="R11" s="19"/>
      <c r="S11" s="19"/>
      <c r="T11" s="18"/>
    </row>
    <row r="12" spans="1:20">
      <c r="A12" s="18" t="s">
        <v>17887</v>
      </c>
      <c r="B12" s="18" t="s">
        <v>17888</v>
      </c>
      <c r="C12" s="19" t="s">
        <v>17877</v>
      </c>
      <c r="D12" s="18" t="s">
        <v>17889</v>
      </c>
      <c r="E12" s="19" t="s">
        <v>17874</v>
      </c>
      <c r="F12" s="19">
        <v>4948</v>
      </c>
      <c r="G12" s="19">
        <v>12123</v>
      </c>
      <c r="H12" s="21">
        <v>25.5</v>
      </c>
      <c r="I12" s="19">
        <v>85</v>
      </c>
      <c r="J12" s="19">
        <v>0</v>
      </c>
      <c r="K12" s="19">
        <v>30</v>
      </c>
      <c r="L12" s="19">
        <v>150</v>
      </c>
      <c r="M12" s="19">
        <v>15</v>
      </c>
      <c r="N12" s="19">
        <v>284.51</v>
      </c>
      <c r="O12" s="19"/>
      <c r="P12" s="19">
        <v>-25</v>
      </c>
      <c r="Q12" s="19"/>
      <c r="R12" s="19">
        <v>100</v>
      </c>
      <c r="S12" s="19">
        <v>100</v>
      </c>
      <c r="T12" s="18"/>
    </row>
    <row r="13" spans="1:20">
      <c r="A13" s="18" t="s">
        <v>17887</v>
      </c>
      <c r="B13" s="18" t="s">
        <v>17890</v>
      </c>
      <c r="C13" s="19" t="s">
        <v>17877</v>
      </c>
      <c r="D13" s="18" t="s">
        <v>17889</v>
      </c>
      <c r="E13" s="19" t="s">
        <v>17874</v>
      </c>
      <c r="F13" s="19">
        <v>4948</v>
      </c>
      <c r="G13" s="19">
        <v>12123</v>
      </c>
      <c r="H13" s="21">
        <v>25.5</v>
      </c>
      <c r="I13" s="19">
        <v>85</v>
      </c>
      <c r="J13" s="19">
        <v>0</v>
      </c>
      <c r="K13" s="19">
        <v>30</v>
      </c>
      <c r="L13" s="19">
        <v>150</v>
      </c>
      <c r="M13" s="19">
        <v>15</v>
      </c>
      <c r="N13" s="19">
        <v>284.51</v>
      </c>
      <c r="O13" s="19"/>
      <c r="P13" s="19">
        <v>-25</v>
      </c>
      <c r="Q13" s="19"/>
      <c r="R13" s="19">
        <v>100</v>
      </c>
      <c r="S13" s="19">
        <v>100</v>
      </c>
      <c r="T13" s="18"/>
    </row>
    <row r="14" spans="1:20">
      <c r="A14" s="18" t="s">
        <v>17891</v>
      </c>
      <c r="B14" s="18" t="s">
        <v>17892</v>
      </c>
      <c r="C14" s="19" t="s">
        <v>17893</v>
      </c>
      <c r="D14" s="18" t="s">
        <v>17889</v>
      </c>
      <c r="E14" s="19" t="s">
        <v>17874</v>
      </c>
      <c r="F14" s="19">
        <v>100</v>
      </c>
      <c r="G14" s="19">
        <v>150</v>
      </c>
      <c r="H14" s="19">
        <v>1.45</v>
      </c>
      <c r="I14" s="19">
        <v>80</v>
      </c>
      <c r="J14" s="19">
        <v>75</v>
      </c>
      <c r="K14" s="19">
        <v>0</v>
      </c>
      <c r="L14" s="19">
        <v>80</v>
      </c>
      <c r="M14" s="19"/>
      <c r="N14" s="19">
        <v>68.96</v>
      </c>
      <c r="O14" s="19"/>
      <c r="P14" s="19">
        <v>-20</v>
      </c>
      <c r="Q14" s="19"/>
      <c r="R14" s="19"/>
      <c r="S14" s="19"/>
      <c r="T14" s="18"/>
    </row>
    <row r="15" spans="1:20">
      <c r="A15" s="18" t="s">
        <v>17891</v>
      </c>
      <c r="B15" s="18" t="s">
        <v>17894</v>
      </c>
      <c r="C15" s="19" t="s">
        <v>17893</v>
      </c>
      <c r="D15" s="18" t="s">
        <v>17889</v>
      </c>
      <c r="E15" s="19" t="s">
        <v>17874</v>
      </c>
      <c r="F15" s="19">
        <v>100</v>
      </c>
      <c r="G15" s="19">
        <v>150</v>
      </c>
      <c r="H15" s="19">
        <v>1.45</v>
      </c>
      <c r="I15" s="19">
        <v>80</v>
      </c>
      <c r="J15" s="19">
        <v>75</v>
      </c>
      <c r="K15" s="19">
        <v>0</v>
      </c>
      <c r="L15" s="19">
        <v>80</v>
      </c>
      <c r="M15" s="19"/>
      <c r="N15" s="19">
        <v>68.96</v>
      </c>
      <c r="O15" s="19"/>
      <c r="P15" s="19">
        <v>-20</v>
      </c>
      <c r="Q15" s="19"/>
      <c r="R15" s="19"/>
      <c r="S15" s="19"/>
      <c r="T15" s="18"/>
    </row>
    <row r="16" spans="1:20">
      <c r="A16" s="18" t="s">
        <v>17895</v>
      </c>
      <c r="B16" s="18" t="s">
        <v>17896</v>
      </c>
      <c r="C16" s="19" t="s">
        <v>17882</v>
      </c>
      <c r="D16" s="18" t="s">
        <v>17889</v>
      </c>
      <c r="E16" s="19" t="s">
        <v>17874</v>
      </c>
      <c r="F16" s="20">
        <v>10</v>
      </c>
      <c r="G16" s="19">
        <v>12</v>
      </c>
      <c r="H16" s="19">
        <v>1.45</v>
      </c>
      <c r="I16" s="19">
        <v>80</v>
      </c>
      <c r="J16" s="19">
        <v>50</v>
      </c>
      <c r="K16" s="19">
        <v>0</v>
      </c>
      <c r="L16" s="19">
        <v>10</v>
      </c>
      <c r="M16" s="19"/>
      <c r="N16" s="19">
        <v>6.06</v>
      </c>
      <c r="O16" s="19"/>
      <c r="P16" s="19">
        <v>-20</v>
      </c>
      <c r="Q16" s="19"/>
      <c r="R16" s="19"/>
      <c r="S16" s="19"/>
      <c r="T16" s="18"/>
    </row>
    <row r="17" spans="1:20">
      <c r="A17" s="18" t="s">
        <v>17895</v>
      </c>
      <c r="B17" s="18" t="s">
        <v>17897</v>
      </c>
      <c r="C17" s="19" t="s">
        <v>17882</v>
      </c>
      <c r="D17" s="18" t="s">
        <v>17889</v>
      </c>
      <c r="E17" s="19" t="s">
        <v>17874</v>
      </c>
      <c r="F17" s="20">
        <v>10</v>
      </c>
      <c r="G17" s="19">
        <v>12</v>
      </c>
      <c r="H17" s="19">
        <v>1.45</v>
      </c>
      <c r="I17" s="19">
        <v>80</v>
      </c>
      <c r="J17" s="19">
        <v>50</v>
      </c>
      <c r="K17" s="19">
        <v>0</v>
      </c>
      <c r="L17" s="19">
        <v>10</v>
      </c>
      <c r="M17" s="19"/>
      <c r="N17" s="19">
        <v>6.06</v>
      </c>
      <c r="O17" s="19"/>
      <c r="P17" s="19">
        <v>-20</v>
      </c>
      <c r="Q17" s="19"/>
      <c r="R17" s="19"/>
      <c r="S17" s="19"/>
      <c r="T17" s="18"/>
    </row>
    <row r="18" spans="1:20">
      <c r="A18" s="18" t="s">
        <v>17898</v>
      </c>
      <c r="B18" s="18" t="s">
        <v>17899</v>
      </c>
      <c r="C18" s="19" t="s">
        <v>17873</v>
      </c>
      <c r="D18" s="18" t="s">
        <v>16875</v>
      </c>
      <c r="E18" s="19" t="s">
        <v>17874</v>
      </c>
      <c r="F18" s="19">
        <v>500</v>
      </c>
      <c r="G18" s="19">
        <v>5000</v>
      </c>
      <c r="H18" s="19">
        <v>21.25</v>
      </c>
      <c r="I18" s="19">
        <v>85</v>
      </c>
      <c r="J18" s="19">
        <v>0</v>
      </c>
      <c r="K18" s="19">
        <v>30</v>
      </c>
      <c r="L18" s="19">
        <v>250</v>
      </c>
      <c r="M18" s="19">
        <v>15</v>
      </c>
      <c r="N18" s="19">
        <v>109.99</v>
      </c>
      <c r="O18" s="19"/>
      <c r="P18" s="19">
        <v>-75</v>
      </c>
      <c r="Q18" s="19">
        <v>100</v>
      </c>
      <c r="R18" s="19"/>
      <c r="S18" s="19"/>
      <c r="T18" s="18"/>
    </row>
    <row r="19" spans="1:20">
      <c r="A19" s="18" t="s">
        <v>17900</v>
      </c>
      <c r="B19" s="18" t="s">
        <v>17901</v>
      </c>
      <c r="C19" s="19" t="s">
        <v>17877</v>
      </c>
      <c r="D19" s="18" t="s">
        <v>16875</v>
      </c>
      <c r="E19" s="19" t="s">
        <v>17874</v>
      </c>
      <c r="F19" s="19">
        <v>250</v>
      </c>
      <c r="G19" s="19">
        <v>1000</v>
      </c>
      <c r="H19" s="21">
        <v>2.3</v>
      </c>
      <c r="I19" s="19">
        <v>80</v>
      </c>
      <c r="J19" s="19">
        <v>75</v>
      </c>
      <c r="K19" s="19">
        <v>0</v>
      </c>
      <c r="L19" s="19">
        <v>250</v>
      </c>
      <c r="M19" s="19"/>
      <c r="N19" s="19">
        <v>217.39</v>
      </c>
      <c r="O19" s="19"/>
      <c r="P19" s="19">
        <v>-75</v>
      </c>
      <c r="Q19" s="19">
        <v>100</v>
      </c>
      <c r="R19" s="19"/>
      <c r="S19" s="19"/>
      <c r="T19" s="18"/>
    </row>
    <row r="20" spans="1:20">
      <c r="A20" s="18" t="s">
        <v>17902</v>
      </c>
      <c r="B20" s="18" t="s">
        <v>17903</v>
      </c>
      <c r="C20" s="19" t="s">
        <v>17877</v>
      </c>
      <c r="D20" s="18" t="s">
        <v>16875</v>
      </c>
      <c r="E20" s="19" t="s">
        <v>17874</v>
      </c>
      <c r="F20" s="19">
        <v>100</v>
      </c>
      <c r="G20" s="19">
        <v>400</v>
      </c>
      <c r="H20" s="19">
        <v>2.15</v>
      </c>
      <c r="I20" s="19">
        <v>80</v>
      </c>
      <c r="J20" s="19">
        <v>50</v>
      </c>
      <c r="K20" s="19">
        <v>0</v>
      </c>
      <c r="L20" s="19">
        <v>250</v>
      </c>
      <c r="M20" s="19"/>
      <c r="N20" s="19">
        <v>93.02</v>
      </c>
      <c r="O20" s="19"/>
      <c r="P20" s="19">
        <v>-75</v>
      </c>
      <c r="Q20" s="19">
        <v>100</v>
      </c>
      <c r="R20" s="19"/>
      <c r="S20" s="19"/>
      <c r="T20" s="18"/>
    </row>
    <row r="21" spans="1:20">
      <c r="A21" s="18" t="s">
        <v>17904</v>
      </c>
      <c r="B21" s="18" t="s">
        <v>17905</v>
      </c>
      <c r="C21" s="19" t="s">
        <v>17906</v>
      </c>
      <c r="D21" s="18" t="s">
        <v>16875</v>
      </c>
      <c r="E21" s="19" t="s">
        <v>17874</v>
      </c>
      <c r="F21" s="19">
        <v>50</v>
      </c>
      <c r="G21" s="19">
        <v>200</v>
      </c>
      <c r="H21" s="19">
        <v>2.05</v>
      </c>
      <c r="I21" s="19">
        <v>80</v>
      </c>
      <c r="J21" s="19">
        <v>25</v>
      </c>
      <c r="K21" s="19">
        <v>0</v>
      </c>
      <c r="L21" s="19">
        <v>250</v>
      </c>
      <c r="M21" s="19"/>
      <c r="N21" s="19">
        <v>48.78</v>
      </c>
      <c r="O21" s="19"/>
      <c r="P21" s="19">
        <v>-75</v>
      </c>
      <c r="Q21" s="19">
        <v>100</v>
      </c>
      <c r="R21" s="19"/>
      <c r="S21" s="19"/>
      <c r="T21" s="18"/>
    </row>
    <row r="22" spans="1:20">
      <c r="A22" s="18" t="s">
        <v>17907</v>
      </c>
      <c r="B22" s="18" t="s">
        <v>17908</v>
      </c>
      <c r="C22" s="19" t="s">
        <v>17882</v>
      </c>
      <c r="D22" s="18" t="s">
        <v>16875</v>
      </c>
      <c r="E22" s="19" t="s">
        <v>17874</v>
      </c>
      <c r="F22" s="19">
        <v>10</v>
      </c>
      <c r="G22" s="19">
        <v>50</v>
      </c>
      <c r="H22" s="19">
        <v>2.15</v>
      </c>
      <c r="I22" s="19">
        <v>80</v>
      </c>
      <c r="J22" s="19">
        <v>50</v>
      </c>
      <c r="K22" s="19">
        <v>0</v>
      </c>
      <c r="L22" s="19">
        <v>250</v>
      </c>
      <c r="M22" s="19"/>
      <c r="N22" s="19">
        <v>11.16</v>
      </c>
      <c r="O22" s="19"/>
      <c r="P22" s="19"/>
      <c r="Q22" s="19"/>
      <c r="R22" s="19"/>
      <c r="S22" s="19"/>
      <c r="T22" s="18"/>
    </row>
    <row r="23" spans="1:20">
      <c r="A23" s="18" t="s">
        <v>17909</v>
      </c>
      <c r="B23" s="18" t="s">
        <v>17910</v>
      </c>
      <c r="C23" s="19" t="s">
        <v>17877</v>
      </c>
      <c r="D23" s="18" t="s">
        <v>16885</v>
      </c>
      <c r="E23" s="19" t="s">
        <v>17874</v>
      </c>
      <c r="F23" s="19">
        <v>150</v>
      </c>
      <c r="G23" s="19">
        <v>250</v>
      </c>
      <c r="H23" s="19">
        <v>1.45</v>
      </c>
      <c r="I23" s="19">
        <v>80</v>
      </c>
      <c r="J23" s="19">
        <v>75</v>
      </c>
      <c r="K23" s="19">
        <v>0</v>
      </c>
      <c r="L23" s="19">
        <v>150</v>
      </c>
      <c r="M23" s="19"/>
      <c r="N23" s="19">
        <v>110.34</v>
      </c>
      <c r="O23" s="19"/>
      <c r="P23" s="19">
        <v>-50</v>
      </c>
      <c r="Q23" s="19"/>
      <c r="R23" s="19">
        <v>100</v>
      </c>
      <c r="S23" s="19"/>
      <c r="T23" s="18"/>
    </row>
    <row r="24" spans="1:20">
      <c r="A24" s="18" t="s">
        <v>17911</v>
      </c>
      <c r="B24" s="18" t="s">
        <v>17912</v>
      </c>
      <c r="C24" s="19" t="s">
        <v>17877</v>
      </c>
      <c r="D24" s="18" t="s">
        <v>16885</v>
      </c>
      <c r="E24" s="19" t="s">
        <v>17874</v>
      </c>
      <c r="F24" s="19">
        <v>150</v>
      </c>
      <c r="G24" s="19">
        <v>250</v>
      </c>
      <c r="H24" s="19">
        <v>1.45</v>
      </c>
      <c r="I24" s="19">
        <v>80</v>
      </c>
      <c r="J24" s="19">
        <v>75</v>
      </c>
      <c r="K24" s="19">
        <v>0</v>
      </c>
      <c r="L24" s="19">
        <v>150</v>
      </c>
      <c r="M24" s="19"/>
      <c r="N24" s="19">
        <v>110.34</v>
      </c>
      <c r="O24" s="19"/>
      <c r="P24" s="19">
        <v>-50</v>
      </c>
      <c r="Q24" s="19"/>
      <c r="R24" s="19">
        <v>100</v>
      </c>
      <c r="S24" s="19"/>
      <c r="T24" s="18"/>
    </row>
    <row r="25" spans="1:20">
      <c r="A25" s="18" t="s">
        <v>17913</v>
      </c>
      <c r="B25" s="18" t="s">
        <v>17914</v>
      </c>
      <c r="C25" s="19" t="s">
        <v>17877</v>
      </c>
      <c r="D25" s="18" t="s">
        <v>16885</v>
      </c>
      <c r="E25" s="19" t="s">
        <v>17874</v>
      </c>
      <c r="F25" s="19">
        <v>150</v>
      </c>
      <c r="G25" s="19">
        <v>250</v>
      </c>
      <c r="H25" s="19">
        <v>1.45</v>
      </c>
      <c r="I25" s="19">
        <v>80</v>
      </c>
      <c r="J25" s="19">
        <v>75</v>
      </c>
      <c r="K25" s="19">
        <v>0</v>
      </c>
      <c r="L25" s="19">
        <v>150</v>
      </c>
      <c r="M25" s="19"/>
      <c r="N25" s="19">
        <v>110.34</v>
      </c>
      <c r="O25" s="19"/>
      <c r="P25" s="19">
        <v>-50</v>
      </c>
      <c r="Q25" s="19"/>
      <c r="R25" s="19">
        <v>100</v>
      </c>
      <c r="S25" s="19"/>
      <c r="T25" s="18"/>
    </row>
    <row r="26" spans="1:20">
      <c r="A26" s="18" t="s">
        <v>17915</v>
      </c>
      <c r="B26" s="18" t="s">
        <v>17916</v>
      </c>
      <c r="C26" s="19" t="s">
        <v>17917</v>
      </c>
      <c r="D26" s="18" t="s">
        <v>17098</v>
      </c>
      <c r="E26" s="19" t="s">
        <v>17874</v>
      </c>
      <c r="F26" s="19">
        <v>8</v>
      </c>
      <c r="G26" s="19">
        <v>12</v>
      </c>
      <c r="H26" s="19">
        <v>2</v>
      </c>
      <c r="I26" s="19">
        <v>100</v>
      </c>
      <c r="J26" s="19">
        <v>80</v>
      </c>
      <c r="K26" s="19">
        <v>0</v>
      </c>
      <c r="L26" s="19">
        <v>10</v>
      </c>
      <c r="M26" s="19"/>
      <c r="N26" s="21">
        <v>50</v>
      </c>
      <c r="O26" s="19"/>
      <c r="P26" s="19"/>
      <c r="Q26" s="19"/>
      <c r="R26" s="19"/>
      <c r="S26" s="19"/>
      <c r="T26" s="18" t="s">
        <v>17918</v>
      </c>
    </row>
    <row r="27" spans="1:20">
      <c r="A27" s="18" t="s">
        <v>17919</v>
      </c>
      <c r="B27" s="18" t="s">
        <v>17920</v>
      </c>
      <c r="C27" s="19" t="s">
        <v>17877</v>
      </c>
      <c r="D27" s="18" t="s">
        <v>17098</v>
      </c>
      <c r="E27" s="19" t="s">
        <v>17874</v>
      </c>
      <c r="F27" s="19">
        <v>5000</v>
      </c>
      <c r="G27" s="19">
        <v>10000</v>
      </c>
      <c r="H27" s="21">
        <v>22.7</v>
      </c>
      <c r="I27" s="19">
        <v>80</v>
      </c>
      <c r="J27" s="19">
        <v>75</v>
      </c>
      <c r="K27" s="19">
        <v>0</v>
      </c>
      <c r="L27" s="19">
        <v>250</v>
      </c>
      <c r="M27" s="19"/>
      <c r="N27" s="19">
        <v>264.31</v>
      </c>
      <c r="O27" s="19">
        <v>50</v>
      </c>
      <c r="P27" s="19">
        <v>-50</v>
      </c>
      <c r="Q27" s="19"/>
      <c r="R27" s="19"/>
      <c r="S27" s="19">
        <v>50</v>
      </c>
      <c r="T27" s="18"/>
    </row>
    <row r="28" spans="1:20">
      <c r="A28" s="18" t="s">
        <v>17921</v>
      </c>
      <c r="B28" s="18" t="s">
        <v>17922</v>
      </c>
      <c r="C28" s="19" t="s">
        <v>17906</v>
      </c>
      <c r="D28" s="18" t="s">
        <v>17098</v>
      </c>
      <c r="E28" s="19" t="s">
        <v>17874</v>
      </c>
      <c r="F28" s="19">
        <v>50</v>
      </c>
      <c r="G28" s="19">
        <v>200</v>
      </c>
      <c r="H28" s="19">
        <v>2.05</v>
      </c>
      <c r="I28" s="19">
        <v>80</v>
      </c>
      <c r="J28" s="19">
        <v>25</v>
      </c>
      <c r="K28" s="19">
        <v>0</v>
      </c>
      <c r="L28" s="19">
        <v>250</v>
      </c>
      <c r="M28" s="19"/>
      <c r="N28" s="19">
        <v>48.78</v>
      </c>
      <c r="O28" s="19">
        <v>100</v>
      </c>
      <c r="P28" s="19"/>
      <c r="Q28" s="19">
        <v>100</v>
      </c>
      <c r="R28" s="19"/>
      <c r="S28" s="19"/>
      <c r="T28" s="18"/>
    </row>
    <row r="29" spans="1:20">
      <c r="A29" s="18" t="s">
        <v>17923</v>
      </c>
      <c r="B29" s="18" t="s">
        <v>17924</v>
      </c>
      <c r="C29" s="19" t="s">
        <v>17882</v>
      </c>
      <c r="D29" s="18" t="s">
        <v>17098</v>
      </c>
      <c r="E29" s="19" t="s">
        <v>17874</v>
      </c>
      <c r="F29" s="19">
        <v>10</v>
      </c>
      <c r="G29" s="19">
        <v>50</v>
      </c>
      <c r="H29" s="19">
        <v>2.15</v>
      </c>
      <c r="I29" s="19">
        <v>80</v>
      </c>
      <c r="J29" s="19">
        <v>50</v>
      </c>
      <c r="K29" s="19">
        <v>0</v>
      </c>
      <c r="L29" s="19">
        <v>250</v>
      </c>
      <c r="M29" s="19"/>
      <c r="N29" s="19">
        <v>11.16</v>
      </c>
      <c r="O29" s="19"/>
      <c r="P29" s="19"/>
      <c r="Q29" s="19"/>
      <c r="R29" s="19">
        <v>-50</v>
      </c>
      <c r="S29" s="19"/>
      <c r="T29" s="18"/>
    </row>
    <row r="30" spans="1:20">
      <c r="A30" s="18" t="s">
        <v>17925</v>
      </c>
      <c r="B30" s="18" t="s">
        <v>17926</v>
      </c>
      <c r="C30" s="19" t="s">
        <v>17862</v>
      </c>
      <c r="D30" s="18" t="s">
        <v>7085</v>
      </c>
      <c r="E30" s="19"/>
      <c r="F30" s="19"/>
      <c r="G30" s="19"/>
      <c r="H30" s="19"/>
      <c r="I30" s="19"/>
      <c r="J30" s="19"/>
      <c r="K30" s="19"/>
      <c r="L30" s="19"/>
      <c r="M30" s="19"/>
      <c r="N30" s="19"/>
      <c r="O30" s="19"/>
      <c r="P30" s="19"/>
      <c r="Q30" s="19"/>
      <c r="R30" s="19"/>
      <c r="S30" s="19"/>
      <c r="T30" s="18" t="s">
        <v>17927</v>
      </c>
    </row>
    <row r="31" spans="1:20">
      <c r="A31" s="18" t="s">
        <v>17928</v>
      </c>
      <c r="B31" s="18" t="s">
        <v>17929</v>
      </c>
      <c r="C31" s="19" t="s">
        <v>17917</v>
      </c>
      <c r="D31" s="18" t="s">
        <v>17930</v>
      </c>
      <c r="E31" s="19"/>
      <c r="F31" s="19"/>
      <c r="G31" s="19"/>
      <c r="H31" s="19"/>
      <c r="I31" s="19"/>
      <c r="J31" s="19"/>
      <c r="K31" s="19"/>
      <c r="L31" s="19"/>
      <c r="M31" s="19"/>
      <c r="N31" s="19"/>
      <c r="O31" s="19"/>
      <c r="P31" s="19"/>
      <c r="Q31" s="19"/>
      <c r="R31" s="19"/>
      <c r="S31" s="19"/>
      <c r="T31" s="18"/>
    </row>
    <row r="32" spans="1:20">
      <c r="A32" s="18" t="s">
        <v>17931</v>
      </c>
      <c r="B32" s="18" t="s">
        <v>17932</v>
      </c>
      <c r="C32" s="19" t="s">
        <v>17862</v>
      </c>
      <c r="D32" s="18" t="s">
        <v>907</v>
      </c>
      <c r="E32" s="19"/>
      <c r="F32" s="19"/>
      <c r="G32" s="19"/>
      <c r="H32" s="19"/>
      <c r="I32" s="19"/>
      <c r="J32" s="19"/>
      <c r="K32" s="19"/>
      <c r="L32" s="19"/>
      <c r="M32" s="19"/>
      <c r="N32" s="19"/>
      <c r="O32" s="19"/>
      <c r="P32" s="19"/>
      <c r="Q32" s="19"/>
      <c r="R32" s="19"/>
      <c r="S32" s="19"/>
      <c r="T32" s="18" t="s">
        <v>17933</v>
      </c>
    </row>
    <row r="33" spans="1:20">
      <c r="A33" s="18" t="s">
        <v>17934</v>
      </c>
      <c r="B33" s="18" t="s">
        <v>17935</v>
      </c>
      <c r="C33" s="19" t="s">
        <v>17862</v>
      </c>
      <c r="D33" s="18" t="s">
        <v>907</v>
      </c>
      <c r="E33" s="19"/>
      <c r="F33" s="19"/>
      <c r="G33" s="19"/>
      <c r="H33" s="19"/>
      <c r="I33" s="19"/>
      <c r="J33" s="19"/>
      <c r="K33" s="19"/>
      <c r="L33" s="19"/>
      <c r="M33" s="19"/>
      <c r="N33" s="19"/>
      <c r="O33" s="19"/>
      <c r="P33" s="19"/>
      <c r="Q33" s="19"/>
      <c r="R33" s="19"/>
      <c r="S33" s="19"/>
      <c r="T33" s="18"/>
    </row>
    <row r="34" spans="1:20">
      <c r="A34" s="18" t="s">
        <v>17936</v>
      </c>
      <c r="B34" s="18" t="s">
        <v>17937</v>
      </c>
      <c r="C34" s="19" t="s">
        <v>17862</v>
      </c>
      <c r="D34" s="18" t="s">
        <v>907</v>
      </c>
      <c r="E34" s="19"/>
      <c r="F34" s="19"/>
      <c r="G34" s="19"/>
      <c r="H34" s="19"/>
      <c r="I34" s="19"/>
      <c r="J34" s="19"/>
      <c r="K34" s="19"/>
      <c r="L34" s="19"/>
      <c r="M34" s="19"/>
      <c r="N34" s="19"/>
      <c r="O34" s="19"/>
      <c r="P34" s="19"/>
      <c r="Q34" s="19"/>
      <c r="R34" s="19"/>
      <c r="S34" s="19"/>
      <c r="T34" s="18"/>
    </row>
    <row r="35" spans="1:20">
      <c r="A35" s="18" t="s">
        <v>17938</v>
      </c>
      <c r="B35" s="18" t="s">
        <v>17939</v>
      </c>
      <c r="C35" s="19" t="s">
        <v>17940</v>
      </c>
      <c r="D35" s="18" t="s">
        <v>17941</v>
      </c>
      <c r="E35" s="19"/>
      <c r="F35" s="19"/>
      <c r="G35" s="19"/>
      <c r="H35" s="19"/>
      <c r="I35" s="19"/>
      <c r="J35" s="19"/>
      <c r="K35" s="19"/>
      <c r="L35" s="19"/>
      <c r="M35" s="19"/>
      <c r="N35" s="19"/>
      <c r="O35" s="19"/>
      <c r="P35" s="19"/>
      <c r="Q35" s="19"/>
      <c r="R35" s="19"/>
      <c r="S35" s="19"/>
      <c r="T35" s="18"/>
    </row>
    <row r="36" spans="1:20">
      <c r="A36" s="18" t="s">
        <v>17942</v>
      </c>
      <c r="B36" s="18" t="s">
        <v>17943</v>
      </c>
      <c r="C36" s="19" t="s">
        <v>17944</v>
      </c>
      <c r="D36" s="18" t="s">
        <v>16871</v>
      </c>
      <c r="E36" s="19"/>
      <c r="F36" s="19"/>
      <c r="G36" s="19"/>
      <c r="H36" s="19"/>
      <c r="I36" s="19"/>
      <c r="J36" s="19"/>
      <c r="K36" s="19"/>
      <c r="L36" s="19"/>
      <c r="M36" s="19"/>
      <c r="N36" s="19"/>
      <c r="O36" s="19"/>
      <c r="P36" s="19"/>
      <c r="Q36" s="19"/>
      <c r="R36" s="19"/>
      <c r="S36" s="19"/>
      <c r="T36" s="18" t="s">
        <v>17945</v>
      </c>
    </row>
    <row r="37" spans="1:20">
      <c r="A37" s="18" t="s">
        <v>17946</v>
      </c>
      <c r="B37" s="18" t="s">
        <v>17947</v>
      </c>
      <c r="C37" s="19" t="s">
        <v>17917</v>
      </c>
      <c r="D37" s="18" t="s">
        <v>7430</v>
      </c>
      <c r="E37" s="19" t="s">
        <v>17874</v>
      </c>
      <c r="F37" s="19">
        <v>7</v>
      </c>
      <c r="G37" s="19">
        <v>19</v>
      </c>
      <c r="H37" s="21">
        <v>2.3</v>
      </c>
      <c r="I37" s="19">
        <v>100</v>
      </c>
      <c r="J37" s="19">
        <v>100</v>
      </c>
      <c r="K37" s="19">
        <v>0</v>
      </c>
      <c r="L37" s="19">
        <v>20</v>
      </c>
      <c r="M37" s="19"/>
      <c r="N37" s="19">
        <v>56.52</v>
      </c>
      <c r="O37" s="19">
        <v>100</v>
      </c>
      <c r="P37" s="19"/>
      <c r="Q37" s="19">
        <v>66</v>
      </c>
      <c r="R37" s="19"/>
      <c r="S37" s="19"/>
      <c r="T37" s="18" t="s">
        <v>17948</v>
      </c>
    </row>
    <row r="38" spans="1:20">
      <c r="A38" s="18" t="s">
        <v>17949</v>
      </c>
      <c r="B38" s="18" t="s">
        <v>17950</v>
      </c>
      <c r="C38" s="19" t="s">
        <v>17877</v>
      </c>
      <c r="D38" s="18" t="s">
        <v>430</v>
      </c>
      <c r="E38" s="19" t="s">
        <v>17874</v>
      </c>
      <c r="F38" s="19">
        <v>54</v>
      </c>
      <c r="G38" s="19">
        <v>132</v>
      </c>
      <c r="H38" s="21">
        <v>5</v>
      </c>
      <c r="I38" s="19">
        <v>75</v>
      </c>
      <c r="J38" s="19">
        <v>30</v>
      </c>
      <c r="K38" s="19">
        <v>0</v>
      </c>
      <c r="L38" s="19">
        <v>60</v>
      </c>
      <c r="M38" s="19"/>
      <c r="N38" s="19">
        <v>13.95</v>
      </c>
      <c r="O38" s="19"/>
      <c r="P38" s="19"/>
      <c r="Q38" s="19"/>
      <c r="R38" s="19">
        <v>25</v>
      </c>
      <c r="S38" s="19">
        <v>33</v>
      </c>
      <c r="T38" s="18"/>
    </row>
    <row r="39" spans="1:20">
      <c r="A39" s="18" t="s">
        <v>17951</v>
      </c>
      <c r="B39" s="18" t="s">
        <v>17952</v>
      </c>
      <c r="C39" s="19" t="s">
        <v>17906</v>
      </c>
      <c r="D39" s="18" t="s">
        <v>430</v>
      </c>
      <c r="E39" s="19" t="s">
        <v>17874</v>
      </c>
      <c r="F39" s="19">
        <v>9</v>
      </c>
      <c r="G39" s="19">
        <v>22</v>
      </c>
      <c r="H39" s="21">
        <v>3.6</v>
      </c>
      <c r="I39" s="19">
        <v>75</v>
      </c>
      <c r="J39" s="19">
        <v>50</v>
      </c>
      <c r="K39" s="19">
        <v>0</v>
      </c>
      <c r="L39" s="19">
        <v>40</v>
      </c>
      <c r="M39" s="19"/>
      <c r="N39" s="19">
        <v>3.22</v>
      </c>
      <c r="O39" s="19"/>
      <c r="P39" s="19"/>
      <c r="Q39" s="19"/>
      <c r="R39" s="19"/>
      <c r="S39" s="19"/>
      <c r="T39" s="18"/>
    </row>
    <row r="40" spans="1:20">
      <c r="A40" s="18" t="s">
        <v>17953</v>
      </c>
      <c r="B40" s="18" t="s">
        <v>17954</v>
      </c>
      <c r="C40" s="19" t="s">
        <v>17906</v>
      </c>
      <c r="D40" s="18" t="s">
        <v>430</v>
      </c>
      <c r="E40" s="19" t="s">
        <v>17955</v>
      </c>
      <c r="F40" s="19">
        <v>10</v>
      </c>
      <c r="G40" s="19">
        <v>30</v>
      </c>
      <c r="H40" s="19">
        <v>4.25</v>
      </c>
      <c r="I40" s="19">
        <v>75</v>
      </c>
      <c r="J40" s="19">
        <v>50</v>
      </c>
      <c r="K40" s="19">
        <v>0</v>
      </c>
      <c r="L40" s="19">
        <v>45</v>
      </c>
      <c r="M40" s="19"/>
      <c r="N40" s="19">
        <v>3.52</v>
      </c>
      <c r="O40" s="19"/>
      <c r="P40" s="19"/>
      <c r="Q40" s="19"/>
      <c r="R40" s="19"/>
      <c r="S40" s="19">
        <v>50</v>
      </c>
      <c r="T40" s="18"/>
    </row>
    <row r="41" spans="1:20">
      <c r="A41" s="18" t="s">
        <v>17956</v>
      </c>
      <c r="B41" s="18" t="s">
        <v>17957</v>
      </c>
      <c r="C41" s="19" t="s">
        <v>17893</v>
      </c>
      <c r="D41" s="18" t="s">
        <v>430</v>
      </c>
      <c r="E41" s="19" t="s">
        <v>17955</v>
      </c>
      <c r="F41" s="19">
        <v>25</v>
      </c>
      <c r="G41" s="19">
        <v>75</v>
      </c>
      <c r="H41" s="21">
        <v>5</v>
      </c>
      <c r="I41" s="19">
        <v>75</v>
      </c>
      <c r="J41" s="19">
        <v>30</v>
      </c>
      <c r="K41" s="19">
        <v>0</v>
      </c>
      <c r="L41" s="19">
        <v>65</v>
      </c>
      <c r="M41" s="19"/>
      <c r="N41" s="21">
        <v>7.5</v>
      </c>
      <c r="O41" s="19"/>
      <c r="P41" s="19"/>
      <c r="Q41" s="19"/>
      <c r="R41" s="19"/>
      <c r="S41" s="19">
        <v>50</v>
      </c>
      <c r="T41" s="18"/>
    </row>
    <row r="42" spans="1:20">
      <c r="A42" s="18" t="s">
        <v>17958</v>
      </c>
      <c r="B42" s="18" t="s">
        <v>17959</v>
      </c>
      <c r="C42" s="19" t="s">
        <v>17877</v>
      </c>
      <c r="D42" s="18" t="s">
        <v>430</v>
      </c>
      <c r="E42" s="19" t="s">
        <v>17955</v>
      </c>
      <c r="F42" s="19">
        <v>60</v>
      </c>
      <c r="G42" s="19">
        <v>180</v>
      </c>
      <c r="H42" s="21">
        <v>5.7</v>
      </c>
      <c r="I42" s="19">
        <v>75</v>
      </c>
      <c r="J42" s="19">
        <v>5</v>
      </c>
      <c r="K42" s="19">
        <v>0</v>
      </c>
      <c r="L42" s="19">
        <v>85</v>
      </c>
      <c r="M42" s="19"/>
      <c r="N42" s="19">
        <v>15.78</v>
      </c>
      <c r="O42" s="19"/>
      <c r="P42" s="19"/>
      <c r="Q42" s="19"/>
      <c r="R42" s="19"/>
      <c r="S42" s="19">
        <v>50</v>
      </c>
      <c r="T42" s="18"/>
    </row>
    <row r="43" spans="1:20">
      <c r="A43" s="18" t="s">
        <v>17960</v>
      </c>
      <c r="B43" s="18" t="s">
        <v>17961</v>
      </c>
      <c r="C43" s="19" t="s">
        <v>17893</v>
      </c>
      <c r="D43" s="18" t="s">
        <v>430</v>
      </c>
      <c r="E43" s="19" t="s">
        <v>17955</v>
      </c>
      <c r="F43" s="19">
        <v>30</v>
      </c>
      <c r="G43" s="19">
        <v>88</v>
      </c>
      <c r="H43" s="19">
        <v>3.75</v>
      </c>
      <c r="I43" s="19">
        <v>75</v>
      </c>
      <c r="J43" s="19">
        <v>30</v>
      </c>
      <c r="K43" s="19">
        <v>0</v>
      </c>
      <c r="L43" s="19">
        <v>120</v>
      </c>
      <c r="M43" s="19">
        <v>25</v>
      </c>
      <c r="N43" s="19">
        <v>11.79</v>
      </c>
      <c r="O43" s="19"/>
      <c r="P43" s="19">
        <v>100</v>
      </c>
      <c r="Q43" s="19"/>
      <c r="R43" s="19">
        <v>-50</v>
      </c>
      <c r="S43" s="19"/>
      <c r="T43" s="18"/>
    </row>
    <row r="44" spans="1:20">
      <c r="A44" s="18" t="s">
        <v>17962</v>
      </c>
      <c r="B44" s="18" t="s">
        <v>17963</v>
      </c>
      <c r="C44" s="19" t="s">
        <v>17877</v>
      </c>
      <c r="D44" s="18" t="s">
        <v>430</v>
      </c>
      <c r="E44" s="19" t="s">
        <v>17955</v>
      </c>
      <c r="F44" s="19">
        <v>60</v>
      </c>
      <c r="G44" s="19">
        <v>176</v>
      </c>
      <c r="H44" s="19">
        <v>3.75</v>
      </c>
      <c r="I44" s="19">
        <v>75</v>
      </c>
      <c r="J44" s="19">
        <v>30</v>
      </c>
      <c r="K44" s="19">
        <v>0</v>
      </c>
      <c r="L44" s="19">
        <v>120</v>
      </c>
      <c r="M44" s="19">
        <v>25</v>
      </c>
      <c r="N44" s="19">
        <v>23.59</v>
      </c>
      <c r="O44" s="19"/>
      <c r="P44" s="19">
        <v>100</v>
      </c>
      <c r="Q44" s="19"/>
      <c r="R44" s="19">
        <v>-50</v>
      </c>
      <c r="S44" s="19"/>
      <c r="T44" s="18"/>
    </row>
    <row r="45" spans="1:20">
      <c r="A45" s="18" t="s">
        <v>17964</v>
      </c>
      <c r="B45" s="18" t="s">
        <v>17965</v>
      </c>
      <c r="C45" s="19" t="s">
        <v>2082</v>
      </c>
      <c r="D45" s="18" t="s">
        <v>430</v>
      </c>
      <c r="E45" s="19"/>
      <c r="F45" s="19"/>
      <c r="G45" s="19"/>
      <c r="H45" s="19"/>
      <c r="I45" s="19"/>
      <c r="J45" s="19"/>
      <c r="K45" s="19"/>
      <c r="L45" s="19"/>
      <c r="M45" s="19"/>
      <c r="N45" s="19"/>
      <c r="O45" s="19"/>
      <c r="P45" s="19"/>
      <c r="Q45" s="19"/>
      <c r="R45" s="19"/>
      <c r="S45" s="19"/>
      <c r="T45" s="18" t="s">
        <v>17966</v>
      </c>
    </row>
    <row r="46" spans="1:20">
      <c r="A46" s="18" t="s">
        <v>17967</v>
      </c>
      <c r="B46" s="18" t="s">
        <v>17968</v>
      </c>
      <c r="C46" s="19" t="s">
        <v>2082</v>
      </c>
      <c r="D46" s="18" t="s">
        <v>430</v>
      </c>
      <c r="E46" s="19"/>
      <c r="F46" s="19"/>
      <c r="G46" s="19"/>
      <c r="H46" s="19"/>
      <c r="I46" s="19"/>
      <c r="J46" s="19"/>
      <c r="K46" s="19"/>
      <c r="L46" s="19"/>
      <c r="M46" s="19"/>
      <c r="N46" s="19"/>
      <c r="O46" s="19"/>
      <c r="P46" s="19"/>
      <c r="Q46" s="19"/>
      <c r="R46" s="19"/>
      <c r="S46" s="19"/>
      <c r="T46" s="18" t="s">
        <v>17969</v>
      </c>
    </row>
    <row r="47" spans="1:20">
      <c r="A47" s="18" t="s">
        <v>17970</v>
      </c>
      <c r="B47" s="18" t="s">
        <v>17971</v>
      </c>
      <c r="C47" s="19" t="s">
        <v>2082</v>
      </c>
      <c r="D47" s="18" t="s">
        <v>430</v>
      </c>
      <c r="E47" s="19"/>
      <c r="F47" s="19"/>
      <c r="G47" s="19"/>
      <c r="H47" s="19"/>
      <c r="I47" s="19"/>
      <c r="J47" s="19"/>
      <c r="K47" s="19"/>
      <c r="L47" s="19"/>
      <c r="M47" s="19"/>
      <c r="N47" s="19"/>
      <c r="O47" s="19"/>
      <c r="P47" s="19"/>
      <c r="Q47" s="19"/>
      <c r="R47" s="19"/>
      <c r="S47" s="19"/>
      <c r="T47" s="18" t="s">
        <v>17972</v>
      </c>
    </row>
    <row r="48" spans="1:20">
      <c r="A48" s="18" t="s">
        <v>17973</v>
      </c>
      <c r="B48" s="18" t="s">
        <v>17974</v>
      </c>
      <c r="C48" s="19" t="s">
        <v>17893</v>
      </c>
      <c r="D48" s="18" t="s">
        <v>17975</v>
      </c>
      <c r="E48" s="19" t="s">
        <v>17874</v>
      </c>
      <c r="F48" s="19">
        <v>12</v>
      </c>
      <c r="G48" s="19">
        <v>29</v>
      </c>
      <c r="H48" s="21">
        <v>5</v>
      </c>
      <c r="I48" s="19">
        <v>85</v>
      </c>
      <c r="J48" s="19">
        <v>30</v>
      </c>
      <c r="K48" s="19">
        <v>0</v>
      </c>
      <c r="L48" s="19">
        <v>60</v>
      </c>
      <c r="M48" s="19"/>
      <c r="N48" s="19">
        <v>3.48</v>
      </c>
      <c r="O48" s="19"/>
      <c r="P48" s="19"/>
      <c r="Q48" s="19"/>
      <c r="R48" s="19"/>
      <c r="S48" s="19"/>
      <c r="T48" s="18"/>
    </row>
    <row r="49" spans="1:20">
      <c r="A49" s="18" t="s">
        <v>17976</v>
      </c>
      <c r="B49" s="18" t="s">
        <v>17977</v>
      </c>
      <c r="C49" s="19" t="s">
        <v>17882</v>
      </c>
      <c r="D49" s="18" t="s">
        <v>17975</v>
      </c>
      <c r="E49" s="19" t="s">
        <v>17874</v>
      </c>
      <c r="F49" s="19">
        <v>1</v>
      </c>
      <c r="G49" s="19">
        <v>20</v>
      </c>
      <c r="H49" s="19">
        <v>2.25</v>
      </c>
      <c r="I49" s="19">
        <v>100</v>
      </c>
      <c r="J49" s="19">
        <v>0</v>
      </c>
      <c r="K49" s="19">
        <v>0</v>
      </c>
      <c r="L49" s="19">
        <v>20</v>
      </c>
      <c r="M49" s="19"/>
      <c r="N49" s="19">
        <v>4.66</v>
      </c>
      <c r="O49" s="19">
        <v>50</v>
      </c>
      <c r="P49" s="19"/>
      <c r="Q49" s="19">
        <v>50</v>
      </c>
      <c r="R49" s="19"/>
      <c r="S49" s="19"/>
      <c r="T49" s="18"/>
    </row>
    <row r="50" spans="1:20">
      <c r="A50" s="18" t="s">
        <v>17978</v>
      </c>
      <c r="B50" s="18" t="s">
        <v>17979</v>
      </c>
      <c r="C50" s="19" t="s">
        <v>17893</v>
      </c>
      <c r="D50" s="18" t="s">
        <v>17980</v>
      </c>
      <c r="E50" s="19" t="s">
        <v>17955</v>
      </c>
      <c r="F50" s="19">
        <v>50</v>
      </c>
      <c r="G50" s="19">
        <v>115</v>
      </c>
      <c r="H50" s="19">
        <v>4.25</v>
      </c>
      <c r="I50" s="19">
        <v>75</v>
      </c>
      <c r="J50" s="19">
        <v>25</v>
      </c>
      <c r="K50" s="19">
        <v>0</v>
      </c>
      <c r="L50" s="19">
        <v>60</v>
      </c>
      <c r="M50" s="19"/>
      <c r="N50" s="19">
        <v>14.55</v>
      </c>
      <c r="O50" s="19"/>
      <c r="P50" s="19">
        <v>50</v>
      </c>
      <c r="Q50" s="19"/>
      <c r="R50" s="19"/>
      <c r="S50" s="19"/>
      <c r="T50" s="18"/>
    </row>
    <row r="51" spans="1:20">
      <c r="A51" s="18" t="s">
        <v>17981</v>
      </c>
      <c r="B51" s="18" t="s">
        <v>17982</v>
      </c>
      <c r="C51" s="19" t="s">
        <v>17906</v>
      </c>
      <c r="D51" s="18" t="s">
        <v>17980</v>
      </c>
      <c r="E51" s="19" t="s">
        <v>17955</v>
      </c>
      <c r="F51" s="19">
        <v>20</v>
      </c>
      <c r="G51" s="19">
        <v>46</v>
      </c>
      <c r="H51" s="19">
        <v>4.25</v>
      </c>
      <c r="I51" s="19">
        <v>75</v>
      </c>
      <c r="J51" s="19">
        <v>70</v>
      </c>
      <c r="K51" s="19">
        <v>0</v>
      </c>
      <c r="L51" s="19">
        <v>60</v>
      </c>
      <c r="M51" s="19"/>
      <c r="N51" s="19">
        <v>5.82</v>
      </c>
      <c r="O51" s="19"/>
      <c r="P51" s="19">
        <v>50</v>
      </c>
      <c r="Q51" s="19"/>
      <c r="R51" s="19"/>
      <c r="S51" s="19"/>
      <c r="T51" s="18"/>
    </row>
    <row r="52" spans="1:20">
      <c r="A52" s="18" t="s">
        <v>17983</v>
      </c>
      <c r="B52" s="18" t="s">
        <v>17984</v>
      </c>
      <c r="C52" s="19" t="s">
        <v>17893</v>
      </c>
      <c r="D52" s="18" t="s">
        <v>430</v>
      </c>
      <c r="E52" s="19" t="s">
        <v>17985</v>
      </c>
      <c r="F52" s="19">
        <v>36</v>
      </c>
      <c r="G52" s="19">
        <v>50</v>
      </c>
      <c r="H52" s="19">
        <v>4.25</v>
      </c>
      <c r="I52" s="19">
        <v>100</v>
      </c>
      <c r="J52" s="19">
        <v>300</v>
      </c>
      <c r="K52" s="19">
        <v>0</v>
      </c>
      <c r="L52" s="19">
        <v>90</v>
      </c>
      <c r="M52" s="19"/>
      <c r="N52" s="19">
        <v>10.11</v>
      </c>
      <c r="O52" s="19">
        <v>100</v>
      </c>
      <c r="P52" s="19"/>
      <c r="Q52" s="19"/>
      <c r="R52" s="19"/>
      <c r="S52" s="19"/>
      <c r="T52" s="18"/>
    </row>
    <row r="53" spans="1:20">
      <c r="A53" s="18" t="s">
        <v>17983</v>
      </c>
      <c r="B53" s="18" t="s">
        <v>17986</v>
      </c>
      <c r="C53" s="19" t="s">
        <v>17877</v>
      </c>
      <c r="D53" s="18" t="s">
        <v>430</v>
      </c>
      <c r="E53" s="19" t="s">
        <v>17985</v>
      </c>
      <c r="F53" s="19">
        <v>72</v>
      </c>
      <c r="G53" s="19">
        <v>100</v>
      </c>
      <c r="H53" s="19">
        <v>4.25</v>
      </c>
      <c r="I53" s="19">
        <v>100</v>
      </c>
      <c r="J53" s="19">
        <v>30</v>
      </c>
      <c r="K53" s="19">
        <v>0</v>
      </c>
      <c r="L53" s="19">
        <v>90</v>
      </c>
      <c r="M53" s="19"/>
      <c r="N53" s="19">
        <v>20.23</v>
      </c>
      <c r="O53" s="19">
        <v>100</v>
      </c>
      <c r="P53" s="19"/>
      <c r="Q53" s="19"/>
      <c r="R53" s="19"/>
      <c r="S53" s="19"/>
      <c r="T53" s="18"/>
    </row>
    <row r="54" spans="1:20">
      <c r="A54" s="18" t="s">
        <v>17987</v>
      </c>
      <c r="B54" s="18" t="s">
        <v>17988</v>
      </c>
      <c r="C54" s="19" t="s">
        <v>17906</v>
      </c>
      <c r="D54" s="18" t="s">
        <v>430</v>
      </c>
      <c r="E54" s="19"/>
      <c r="F54" s="19">
        <v>36</v>
      </c>
      <c r="G54" s="19">
        <v>50</v>
      </c>
      <c r="H54" s="21">
        <v>24</v>
      </c>
      <c r="I54" s="19">
        <v>100</v>
      </c>
      <c r="J54" s="19">
        <v>75</v>
      </c>
      <c r="K54" s="19">
        <v>0</v>
      </c>
      <c r="L54" s="19">
        <v>10</v>
      </c>
      <c r="M54" s="19">
        <v>15</v>
      </c>
      <c r="N54" s="19">
        <v>1.79</v>
      </c>
      <c r="O54" s="19"/>
      <c r="P54" s="19">
        <v>100</v>
      </c>
      <c r="Q54" s="19"/>
      <c r="R54" s="19">
        <v>100</v>
      </c>
      <c r="S54" s="19"/>
      <c r="T54" s="18"/>
    </row>
    <row r="55" spans="1:20">
      <c r="A55" s="18" t="s">
        <v>17987</v>
      </c>
      <c r="B55" s="18" t="s">
        <v>17989</v>
      </c>
      <c r="C55" s="19" t="s">
        <v>17893</v>
      </c>
      <c r="D55" s="18" t="s">
        <v>430</v>
      </c>
      <c r="E55" s="19"/>
      <c r="F55" s="19">
        <v>72</v>
      </c>
      <c r="G55" s="19">
        <v>100</v>
      </c>
      <c r="H55" s="21">
        <v>24</v>
      </c>
      <c r="I55" s="19">
        <v>100</v>
      </c>
      <c r="J55" s="19">
        <v>50</v>
      </c>
      <c r="K55" s="19">
        <v>0</v>
      </c>
      <c r="L55" s="19">
        <v>10</v>
      </c>
      <c r="M55" s="19">
        <v>15</v>
      </c>
      <c r="N55" s="19">
        <v>3.58</v>
      </c>
      <c r="O55" s="19"/>
      <c r="P55" s="19">
        <v>100</v>
      </c>
      <c r="Q55" s="19"/>
      <c r="R55" s="19">
        <v>100</v>
      </c>
      <c r="S55" s="19"/>
      <c r="T55" s="18"/>
    </row>
    <row r="56" spans="1:20">
      <c r="A56" s="18" t="s">
        <v>17987</v>
      </c>
      <c r="B56" s="18" t="s">
        <v>17990</v>
      </c>
      <c r="C56" s="19" t="s">
        <v>17877</v>
      </c>
      <c r="D56" s="18" t="s">
        <v>430</v>
      </c>
      <c r="E56" s="19"/>
      <c r="F56" s="19">
        <v>288</v>
      </c>
      <c r="G56" s="19">
        <v>400</v>
      </c>
      <c r="H56" s="21">
        <v>24</v>
      </c>
      <c r="I56" s="19">
        <v>100</v>
      </c>
      <c r="J56" s="19">
        <v>30</v>
      </c>
      <c r="K56" s="19">
        <v>0</v>
      </c>
      <c r="L56" s="19">
        <v>10</v>
      </c>
      <c r="M56" s="19">
        <v>15</v>
      </c>
      <c r="N56" s="19">
        <v>14.33</v>
      </c>
      <c r="O56" s="19"/>
      <c r="P56" s="19">
        <v>100</v>
      </c>
      <c r="Q56" s="19"/>
      <c r="R56" s="19">
        <v>100</v>
      </c>
      <c r="S56" s="19"/>
      <c r="T56" s="18"/>
    </row>
    <row r="57" spans="1:20">
      <c r="A57" s="18" t="s">
        <v>17991</v>
      </c>
      <c r="B57" s="18" t="s">
        <v>17992</v>
      </c>
      <c r="C57" s="19" t="s">
        <v>17993</v>
      </c>
      <c r="D57" s="18" t="s">
        <v>658</v>
      </c>
      <c r="E57" s="19" t="s">
        <v>17985</v>
      </c>
      <c r="F57" s="19">
        <v>100</v>
      </c>
      <c r="G57" s="19">
        <v>150</v>
      </c>
      <c r="H57" s="19">
        <v>1.45</v>
      </c>
      <c r="I57" s="19">
        <v>80</v>
      </c>
      <c r="J57" s="19">
        <v>75</v>
      </c>
      <c r="K57" s="19">
        <v>0</v>
      </c>
      <c r="L57" s="19">
        <v>80</v>
      </c>
      <c r="M57" s="19"/>
      <c r="N57" s="19">
        <v>68.96</v>
      </c>
      <c r="O57" s="19"/>
      <c r="P57" s="19">
        <v>-20</v>
      </c>
      <c r="Q57" s="19"/>
      <c r="R57" s="19"/>
      <c r="S57" s="19"/>
      <c r="T57" s="18"/>
    </row>
    <row r="58" spans="1:20">
      <c r="A58" s="18" t="s">
        <v>17994</v>
      </c>
      <c r="B58" s="18" t="s">
        <v>17995</v>
      </c>
      <c r="C58" s="19" t="s">
        <v>17996</v>
      </c>
      <c r="D58" s="18" t="s">
        <v>658</v>
      </c>
      <c r="E58" s="19" t="s">
        <v>17955</v>
      </c>
      <c r="F58" s="19">
        <v>5000</v>
      </c>
      <c r="G58" s="19">
        <v>10000</v>
      </c>
      <c r="H58" s="21">
        <v>25.5</v>
      </c>
      <c r="I58" s="19">
        <v>85</v>
      </c>
      <c r="J58" s="19">
        <v>0</v>
      </c>
      <c r="K58" s="19">
        <v>30</v>
      </c>
      <c r="L58" s="19">
        <v>150</v>
      </c>
      <c r="M58" s="19">
        <v>15</v>
      </c>
      <c r="N58" s="19">
        <v>249.99</v>
      </c>
      <c r="O58" s="19"/>
      <c r="P58" s="19">
        <v>100</v>
      </c>
      <c r="Q58" s="19"/>
      <c r="R58" s="19">
        <v>-20</v>
      </c>
      <c r="S58" s="19">
        <v>100</v>
      </c>
      <c r="T58" s="18"/>
    </row>
    <row r="59" spans="1:20">
      <c r="A59" s="18" t="s">
        <v>17991</v>
      </c>
      <c r="B59" s="18" t="s">
        <v>17997</v>
      </c>
      <c r="C59" s="19" t="s">
        <v>17996</v>
      </c>
      <c r="D59" s="18" t="s">
        <v>17998</v>
      </c>
      <c r="E59" s="19" t="s">
        <v>17874</v>
      </c>
      <c r="F59" s="19">
        <v>4948</v>
      </c>
      <c r="G59" s="19">
        <v>12123</v>
      </c>
      <c r="H59" s="21">
        <v>25.5</v>
      </c>
      <c r="I59" s="19">
        <v>85</v>
      </c>
      <c r="J59" s="19">
        <v>0</v>
      </c>
      <c r="K59" s="19">
        <v>30</v>
      </c>
      <c r="L59" s="19">
        <v>150</v>
      </c>
      <c r="M59" s="19">
        <v>15</v>
      </c>
      <c r="N59" s="19">
        <v>284.51</v>
      </c>
      <c r="O59" s="19"/>
      <c r="P59" s="19">
        <v>100</v>
      </c>
      <c r="Q59" s="19"/>
      <c r="R59" s="19">
        <v>100</v>
      </c>
      <c r="S59" s="19"/>
      <c r="T59" s="18"/>
    </row>
    <row r="60" spans="1:20">
      <c r="A60" s="18" t="s">
        <v>17991</v>
      </c>
      <c r="B60" s="18" t="s">
        <v>17999</v>
      </c>
      <c r="C60" s="19" t="s">
        <v>17877</v>
      </c>
      <c r="D60" s="18" t="s">
        <v>17998</v>
      </c>
      <c r="E60" s="19" t="s">
        <v>17874</v>
      </c>
      <c r="F60" s="19">
        <v>250</v>
      </c>
      <c r="G60" s="19">
        <v>1000</v>
      </c>
      <c r="H60" s="21">
        <v>2.3</v>
      </c>
      <c r="I60" s="19">
        <v>80</v>
      </c>
      <c r="J60" s="19">
        <v>75</v>
      </c>
      <c r="K60" s="19">
        <v>0</v>
      </c>
      <c r="L60" s="19">
        <v>250</v>
      </c>
      <c r="M60" s="19"/>
      <c r="N60" s="19">
        <v>217.39</v>
      </c>
      <c r="O60" s="19"/>
      <c r="P60" s="19">
        <v>-75</v>
      </c>
      <c r="Q60" s="19">
        <v>100</v>
      </c>
      <c r="R60" s="19"/>
      <c r="S60" s="19"/>
      <c r="T60" s="18"/>
    </row>
    <row r="61" spans="1:20">
      <c r="A61" s="18" t="s">
        <v>18000</v>
      </c>
      <c r="B61" s="18" t="s">
        <v>18001</v>
      </c>
      <c r="C61" s="19" t="s">
        <v>17917</v>
      </c>
      <c r="D61" s="18" t="s">
        <v>6907</v>
      </c>
      <c r="E61" s="19" t="s">
        <v>17874</v>
      </c>
      <c r="F61" s="19">
        <v>10</v>
      </c>
      <c r="G61" s="19">
        <v>12</v>
      </c>
      <c r="H61" s="21">
        <v>4</v>
      </c>
      <c r="I61" s="19">
        <v>100</v>
      </c>
      <c r="J61" s="19">
        <v>100</v>
      </c>
      <c r="K61" s="19">
        <v>0</v>
      </c>
      <c r="L61" s="19">
        <v>20</v>
      </c>
      <c r="M61" s="19"/>
      <c r="N61" s="21">
        <v>27.5</v>
      </c>
      <c r="O61" s="19">
        <v>100</v>
      </c>
      <c r="P61" s="19"/>
      <c r="Q61" s="19">
        <v>66</v>
      </c>
      <c r="R61" s="19"/>
      <c r="S61" s="19"/>
      <c r="T61" s="18" t="s">
        <v>18002</v>
      </c>
    </row>
    <row r="62" spans="1:20">
      <c r="A62" s="18" t="s">
        <v>18003</v>
      </c>
      <c r="B62" s="18" t="s">
        <v>18004</v>
      </c>
      <c r="C62" s="19" t="s">
        <v>17993</v>
      </c>
      <c r="D62" s="18" t="s">
        <v>6907</v>
      </c>
      <c r="E62" s="19" t="s">
        <v>17874</v>
      </c>
      <c r="F62" s="19">
        <v>100</v>
      </c>
      <c r="G62" s="19">
        <v>150</v>
      </c>
      <c r="H62" s="19">
        <v>1.45</v>
      </c>
      <c r="I62" s="19">
        <v>100</v>
      </c>
      <c r="J62" s="19">
        <v>50</v>
      </c>
      <c r="K62" s="19">
        <v>0</v>
      </c>
      <c r="L62" s="19">
        <v>120</v>
      </c>
      <c r="M62" s="19"/>
      <c r="N62" s="21">
        <v>86.2</v>
      </c>
      <c r="O62" s="19"/>
      <c r="P62" s="19">
        <v>-25</v>
      </c>
      <c r="Q62" s="19"/>
      <c r="R62" s="19">
        <v>100</v>
      </c>
      <c r="S62" s="19"/>
      <c r="T62" s="18"/>
    </row>
    <row r="63" spans="1:20">
      <c r="A63" s="18" t="s">
        <v>18005</v>
      </c>
      <c r="B63" s="18" t="s">
        <v>18006</v>
      </c>
      <c r="C63" s="19" t="s">
        <v>17996</v>
      </c>
      <c r="D63" s="18" t="s">
        <v>6907</v>
      </c>
      <c r="E63" s="19" t="s">
        <v>17874</v>
      </c>
      <c r="F63" s="19">
        <v>1</v>
      </c>
      <c r="G63" s="19">
        <v>9999</v>
      </c>
      <c r="H63" s="19">
        <v>16.35</v>
      </c>
      <c r="I63" s="19">
        <v>100</v>
      </c>
      <c r="J63" s="19">
        <v>20</v>
      </c>
      <c r="K63" s="19">
        <v>30</v>
      </c>
      <c r="L63" s="19">
        <v>200</v>
      </c>
      <c r="M63" s="19">
        <v>15</v>
      </c>
      <c r="N63" s="19">
        <v>305.81</v>
      </c>
      <c r="O63" s="19">
        <v>100</v>
      </c>
      <c r="P63" s="19"/>
      <c r="Q63" s="19">
        <v>100</v>
      </c>
      <c r="R63" s="19"/>
      <c r="S63" s="19"/>
      <c r="T63" s="18"/>
    </row>
    <row r="64" spans="1:20">
      <c r="A64" s="18" t="s">
        <v>18005</v>
      </c>
      <c r="B64" s="18" t="s">
        <v>18007</v>
      </c>
      <c r="C64" s="19" t="s">
        <v>17996</v>
      </c>
      <c r="D64" s="18" t="s">
        <v>6907</v>
      </c>
      <c r="E64" s="19" t="s">
        <v>17874</v>
      </c>
      <c r="F64" s="19">
        <v>1</v>
      </c>
      <c r="G64" s="19">
        <v>9999</v>
      </c>
      <c r="H64" s="19">
        <v>16.35</v>
      </c>
      <c r="I64" s="19">
        <v>100</v>
      </c>
      <c r="J64" s="19">
        <v>20</v>
      </c>
      <c r="K64" s="19">
        <v>0</v>
      </c>
      <c r="L64" s="19">
        <v>200</v>
      </c>
      <c r="M64" s="19"/>
      <c r="N64" s="19">
        <v>305.81</v>
      </c>
      <c r="O64" s="19">
        <v>100</v>
      </c>
      <c r="P64" s="19"/>
      <c r="Q64" s="19">
        <v>100</v>
      </c>
      <c r="R64" s="19"/>
      <c r="S64" s="19"/>
      <c r="T64" s="18"/>
    </row>
    <row r="65" spans="1:20">
      <c r="A65" s="18" t="s">
        <v>17991</v>
      </c>
      <c r="B65" s="18" t="s">
        <v>18008</v>
      </c>
      <c r="C65" s="19" t="s">
        <v>17993</v>
      </c>
      <c r="D65" s="18" t="s">
        <v>18009</v>
      </c>
      <c r="E65" s="19" t="s">
        <v>17985</v>
      </c>
      <c r="F65" s="19">
        <v>750</v>
      </c>
      <c r="G65" s="19">
        <v>1000</v>
      </c>
      <c r="H65" s="21">
        <v>5.7</v>
      </c>
      <c r="I65" s="19">
        <v>100</v>
      </c>
      <c r="J65" s="19">
        <v>80</v>
      </c>
      <c r="K65" s="19">
        <v>0</v>
      </c>
      <c r="L65" s="19">
        <v>120</v>
      </c>
      <c r="M65" s="19"/>
      <c r="N65" s="21">
        <v>153.5</v>
      </c>
      <c r="O65" s="19">
        <v>100</v>
      </c>
      <c r="P65" s="19"/>
      <c r="Q65" s="19"/>
      <c r="R65" s="19">
        <v>-20</v>
      </c>
      <c r="S65" s="19">
        <v>200</v>
      </c>
      <c r="T65" s="18"/>
    </row>
    <row r="66" spans="1:20">
      <c r="A66" s="18" t="s">
        <v>17991</v>
      </c>
      <c r="B66" s="18" t="s">
        <v>18010</v>
      </c>
      <c r="C66" s="19" t="s">
        <v>17893</v>
      </c>
      <c r="D66" s="18" t="s">
        <v>18009</v>
      </c>
      <c r="E66" s="19" t="s">
        <v>17955</v>
      </c>
      <c r="F66" s="19">
        <v>350</v>
      </c>
      <c r="G66" s="19">
        <v>500</v>
      </c>
      <c r="H66" s="21">
        <v>6.4</v>
      </c>
      <c r="I66" s="19">
        <v>75</v>
      </c>
      <c r="J66" s="19">
        <v>0</v>
      </c>
      <c r="K66" s="19">
        <v>0</v>
      </c>
      <c r="L66" s="19">
        <v>120</v>
      </c>
      <c r="M66" s="19"/>
      <c r="N66" s="21">
        <v>49.8</v>
      </c>
      <c r="O66" s="19"/>
      <c r="P66" s="19">
        <v>100</v>
      </c>
      <c r="Q66" s="19"/>
      <c r="R66" s="19">
        <v>-50</v>
      </c>
      <c r="S66" s="19">
        <v>25</v>
      </c>
      <c r="T66" s="18"/>
    </row>
    <row r="67" spans="1:20">
      <c r="A67" s="18" t="s">
        <v>18011</v>
      </c>
      <c r="B67" s="18" t="s">
        <v>18012</v>
      </c>
      <c r="C67" s="19" t="s">
        <v>17893</v>
      </c>
      <c r="D67" s="18" t="s">
        <v>7085</v>
      </c>
      <c r="E67" s="19" t="s">
        <v>17874</v>
      </c>
      <c r="F67" s="19">
        <v>300</v>
      </c>
      <c r="G67" s="19">
        <v>700</v>
      </c>
      <c r="H67" s="19">
        <v>4.25</v>
      </c>
      <c r="I67" s="19">
        <v>90</v>
      </c>
      <c r="J67" s="19">
        <v>100</v>
      </c>
      <c r="K67" s="19">
        <v>0</v>
      </c>
      <c r="L67" s="19">
        <v>85</v>
      </c>
      <c r="M67" s="19"/>
      <c r="N67" s="19">
        <v>105.88</v>
      </c>
      <c r="O67" s="19"/>
      <c r="P67" s="19">
        <v>-75</v>
      </c>
      <c r="Q67" s="19">
        <v>100</v>
      </c>
      <c r="R67" s="19"/>
      <c r="S67" s="19"/>
      <c r="T67" s="18"/>
    </row>
    <row r="68" spans="1:20">
      <c r="A68" s="18" t="s">
        <v>18013</v>
      </c>
      <c r="B68" s="18" t="s">
        <v>18014</v>
      </c>
      <c r="C68" s="19" t="s">
        <v>17996</v>
      </c>
      <c r="D68" s="18" t="s">
        <v>7430</v>
      </c>
      <c r="E68" s="19" t="s">
        <v>17874</v>
      </c>
      <c r="F68" s="19">
        <v>5000</v>
      </c>
      <c r="G68" s="19">
        <v>10000</v>
      </c>
      <c r="H68" s="21">
        <v>25.5</v>
      </c>
      <c r="I68" s="19">
        <v>85</v>
      </c>
      <c r="J68" s="19">
        <v>0</v>
      </c>
      <c r="K68" s="19">
        <v>0</v>
      </c>
      <c r="L68" s="19">
        <v>25</v>
      </c>
      <c r="M68" s="19">
        <v>25</v>
      </c>
      <c r="N68" s="19">
        <v>249.99</v>
      </c>
      <c r="O68" s="19"/>
      <c r="P68" s="19">
        <v>-25</v>
      </c>
      <c r="Q68" s="19"/>
      <c r="R68" s="19">
        <v>50</v>
      </c>
      <c r="S68" s="19">
        <v>25</v>
      </c>
      <c r="T68" s="18"/>
    </row>
    <row r="69" spans="1:20">
      <c r="A69" s="18" t="s">
        <v>18015</v>
      </c>
      <c r="B69" s="18" t="s">
        <v>18016</v>
      </c>
      <c r="C69" s="19" t="s">
        <v>17906</v>
      </c>
      <c r="D69" s="18" t="s">
        <v>10184</v>
      </c>
      <c r="E69" s="19" t="s">
        <v>17874</v>
      </c>
      <c r="F69" s="19">
        <v>14</v>
      </c>
      <c r="G69" s="19">
        <v>44</v>
      </c>
      <c r="H69" s="21">
        <v>1.7</v>
      </c>
      <c r="I69" s="19">
        <v>75</v>
      </c>
      <c r="J69" s="19">
        <v>30</v>
      </c>
      <c r="K69" s="19">
        <v>0</v>
      </c>
      <c r="L69" s="19">
        <v>35</v>
      </c>
      <c r="M69" s="19"/>
      <c r="N69" s="19">
        <v>12.79</v>
      </c>
      <c r="O69" s="19"/>
      <c r="P69" s="19"/>
      <c r="Q69" s="19"/>
      <c r="R69" s="19">
        <v>50</v>
      </c>
      <c r="S69" s="19"/>
      <c r="T69" s="18"/>
    </row>
    <row r="70" spans="1:20">
      <c r="A70" s="18" t="s">
        <v>18017</v>
      </c>
      <c r="B70" s="18" t="s">
        <v>18018</v>
      </c>
      <c r="C70" s="19" t="s">
        <v>17893</v>
      </c>
      <c r="D70" s="18" t="s">
        <v>10184</v>
      </c>
      <c r="E70" s="19" t="s">
        <v>17874</v>
      </c>
      <c r="F70" s="19">
        <v>28</v>
      </c>
      <c r="G70" s="19">
        <v>88</v>
      </c>
      <c r="H70" s="21">
        <v>3.6</v>
      </c>
      <c r="I70" s="19">
        <v>75</v>
      </c>
      <c r="J70" s="19">
        <v>30</v>
      </c>
      <c r="K70" s="19">
        <v>0</v>
      </c>
      <c r="L70" s="19">
        <v>75</v>
      </c>
      <c r="M70" s="19"/>
      <c r="N70" s="19">
        <v>12.08</v>
      </c>
      <c r="O70" s="19"/>
      <c r="P70" s="19"/>
      <c r="Q70" s="19"/>
      <c r="R70" s="19">
        <v>50</v>
      </c>
      <c r="S70" s="19"/>
      <c r="T70" s="18"/>
    </row>
    <row r="71" spans="1:20">
      <c r="A71" s="18" t="s">
        <v>18019</v>
      </c>
      <c r="B71" s="18" t="s">
        <v>18020</v>
      </c>
      <c r="C71" s="19" t="s">
        <v>17877</v>
      </c>
      <c r="D71" s="18" t="s">
        <v>10184</v>
      </c>
      <c r="E71" s="19" t="s">
        <v>17874</v>
      </c>
      <c r="F71" s="19">
        <v>56</v>
      </c>
      <c r="G71" s="19">
        <v>176</v>
      </c>
      <c r="H71" s="19">
        <v>7.15</v>
      </c>
      <c r="I71" s="19">
        <v>75</v>
      </c>
      <c r="J71" s="19">
        <v>30</v>
      </c>
      <c r="K71" s="19">
        <v>0</v>
      </c>
      <c r="L71" s="19">
        <v>100</v>
      </c>
      <c r="M71" s="19"/>
      <c r="N71" s="19">
        <v>12.16</v>
      </c>
      <c r="O71" s="19"/>
      <c r="P71" s="19"/>
      <c r="Q71" s="19"/>
      <c r="R71" s="19">
        <v>50</v>
      </c>
      <c r="S71" s="19"/>
      <c r="T71" s="18"/>
    </row>
    <row r="72" spans="1:20">
      <c r="A72" s="18" t="s">
        <v>18021</v>
      </c>
      <c r="B72" s="18" t="s">
        <v>18022</v>
      </c>
      <c r="C72" s="19" t="s">
        <v>17873</v>
      </c>
      <c r="D72" s="18" t="s">
        <v>7085</v>
      </c>
      <c r="E72" s="19" t="s">
        <v>17874</v>
      </c>
      <c r="F72" s="19">
        <v>1</v>
      </c>
      <c r="G72" s="19">
        <v>126</v>
      </c>
      <c r="H72" s="19">
        <v>22.15</v>
      </c>
      <c r="I72" s="19">
        <v>100</v>
      </c>
      <c r="J72" s="19">
        <v>30</v>
      </c>
      <c r="K72" s="19">
        <v>0</v>
      </c>
      <c r="L72" s="19">
        <v>200</v>
      </c>
      <c r="M72" s="19"/>
      <c r="N72" s="19">
        <v>2.86</v>
      </c>
      <c r="O72" s="19">
        <v>100</v>
      </c>
      <c r="P72" s="19"/>
      <c r="Q72" s="19">
        <v>100</v>
      </c>
      <c r="R72" s="19"/>
      <c r="S72" s="19"/>
      <c r="T72" s="18"/>
    </row>
    <row r="73" spans="1:20">
      <c r="A73" s="18" t="s">
        <v>18023</v>
      </c>
      <c r="B73" s="18" t="s">
        <v>18024</v>
      </c>
      <c r="C73" s="19" t="s">
        <v>18025</v>
      </c>
      <c r="D73" s="18"/>
      <c r="E73" s="18"/>
      <c r="F73" s="18"/>
      <c r="G73" s="18"/>
      <c r="H73" s="18"/>
      <c r="I73" s="18"/>
      <c r="J73" s="18"/>
      <c r="K73" s="18"/>
      <c r="L73" s="18"/>
      <c r="M73" s="18"/>
      <c r="N73" s="18"/>
      <c r="O73" s="18"/>
      <c r="P73" s="18"/>
      <c r="Q73" s="18"/>
      <c r="R73" s="18"/>
      <c r="S73" s="18"/>
      <c r="T73" s="18"/>
    </row>
    <row r="74" spans="1:20">
      <c r="A74" s="18" t="s">
        <v>6000</v>
      </c>
      <c r="B74" s="18" t="s">
        <v>18026</v>
      </c>
      <c r="C74" s="19" t="s">
        <v>18025</v>
      </c>
      <c r="D74" s="18"/>
      <c r="E74" s="18"/>
      <c r="F74" s="18"/>
      <c r="G74" s="18"/>
      <c r="H74" s="18"/>
      <c r="I74" s="18"/>
      <c r="J74" s="18"/>
      <c r="K74" s="18"/>
      <c r="L74" s="18"/>
      <c r="M74" s="18"/>
      <c r="N74" s="18"/>
      <c r="O74" s="18"/>
      <c r="P74" s="18"/>
      <c r="Q74" s="18"/>
      <c r="R74" s="18"/>
      <c r="S74" s="18"/>
      <c r="T74" s="18"/>
    </row>
  </sheetData>
  <mergeCells count="1">
    <mergeCell ref="A1:T1"/>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4"/>
  <sheetViews>
    <sheetView zoomScale="115" zoomScaleNormal="115" workbookViewId="0">
      <pane ySplit="3" topLeftCell="A4" activePane="bottomLeft" state="frozen"/>
      <selection/>
      <selection pane="bottomLeft" activeCell="H6" sqref="H6"/>
    </sheetView>
  </sheetViews>
  <sheetFormatPr defaultColWidth="9.00833333333333" defaultRowHeight="18.75" outlineLevelCol="5"/>
  <cols>
    <col min="1" max="1" width="9.00833333333333" style="1"/>
    <col min="2" max="2" width="8.75" customWidth="1"/>
    <col min="3" max="3" width="27.0583333333333" customWidth="1"/>
    <col min="4" max="4" width="37.4916666666667" style="2" customWidth="1"/>
    <col min="5" max="5" width="64.4583333333333" customWidth="1"/>
    <col min="6" max="7" width="9.00833333333333" customWidth="1"/>
  </cols>
  <sheetData>
    <row r="1" ht="50" customHeight="1" spans="1:5">
      <c r="A1" s="3" t="s">
        <v>18027</v>
      </c>
      <c r="B1" s="3"/>
      <c r="C1" s="3"/>
      <c r="D1" s="3"/>
      <c r="E1" s="3"/>
    </row>
    <row r="2" spans="1:5">
      <c r="A2" s="4" t="s">
        <v>18028</v>
      </c>
      <c r="B2" s="5"/>
      <c r="C2" s="5"/>
      <c r="D2" s="5"/>
      <c r="E2" s="5"/>
    </row>
    <row r="3" ht="35" customHeight="1" spans="1:5">
      <c r="A3" s="6" t="s">
        <v>453</v>
      </c>
      <c r="B3" s="6" t="s">
        <v>563</v>
      </c>
      <c r="C3" s="6"/>
      <c r="D3" s="6" t="s">
        <v>18029</v>
      </c>
      <c r="E3" s="6" t="s">
        <v>18030</v>
      </c>
    </row>
    <row r="4" ht="47.25" spans="1:6">
      <c r="A4" s="7">
        <v>1</v>
      </c>
      <c r="B4" s="8" t="str">
        <f>_xlfn.DISPIMG("ID_852B6A08AC0D45C0A9A3C7CA1062FF54",1)</f>
        <v>=DISPIMG("ID_852B6A08AC0D45C0A9A3C7CA1062FF54",1)</v>
      </c>
      <c r="C4" s="9" t="s">
        <v>18031</v>
      </c>
      <c r="D4" s="10" t="s">
        <v>18032</v>
      </c>
      <c r="E4" s="11"/>
      <c r="F4" s="11"/>
    </row>
    <row r="5" ht="47.75" spans="1:6">
      <c r="A5" s="7">
        <v>2</v>
      </c>
      <c r="B5" s="8" t="str">
        <f>_xlfn.DISPIMG("ID_AC64E60641D643848D6281B6C0392434",1)</f>
        <v>=DISPIMG("ID_AC64E60641D643848D6281B6C0392434",1)</v>
      </c>
      <c r="C5" s="9" t="s">
        <v>18033</v>
      </c>
      <c r="D5" s="10" t="s">
        <v>18034</v>
      </c>
      <c r="E5" s="11"/>
      <c r="F5" s="11"/>
    </row>
    <row r="6" ht="47.75" spans="1:6">
      <c r="A6" s="7">
        <v>3</v>
      </c>
      <c r="B6" s="8" t="str">
        <f>_xlfn.DISPIMG("ID_AC74E6CE874340228CB8CBCA87CC8C91",1)</f>
        <v>=DISPIMG("ID_AC74E6CE874340228CB8CBCA87CC8C91",1)</v>
      </c>
      <c r="C6" s="9" t="s">
        <v>18035</v>
      </c>
      <c r="D6" s="10" t="s">
        <v>18036</v>
      </c>
      <c r="E6" s="11"/>
      <c r="F6" s="11"/>
    </row>
    <row r="7" ht="47.75" spans="1:6">
      <c r="A7" s="7">
        <v>4</v>
      </c>
      <c r="B7" s="8" t="str">
        <f>_xlfn.DISPIMG("ID_DAF3B0F4E1FD4400A19B20C30C434D95",1)</f>
        <v>=DISPIMG("ID_DAF3B0F4E1FD4400A19B20C30C434D95",1)</v>
      </c>
      <c r="C7" s="9" t="s">
        <v>18037</v>
      </c>
      <c r="D7" s="10" t="s">
        <v>18038</v>
      </c>
      <c r="E7" s="11"/>
      <c r="F7" s="11"/>
    </row>
    <row r="8" ht="47.75" spans="1:6">
      <c r="A8" s="7">
        <v>5</v>
      </c>
      <c r="B8" s="8" t="str">
        <f>_xlfn.DISPIMG("ID_924AC2EF182444C6B3C1A0837B6026D0",1)</f>
        <v>=DISPIMG("ID_924AC2EF182444C6B3C1A0837B6026D0",1)</v>
      </c>
      <c r="C8" s="9" t="s">
        <v>18039</v>
      </c>
      <c r="D8" s="10" t="s">
        <v>18040</v>
      </c>
      <c r="E8" s="11"/>
      <c r="F8" s="11"/>
    </row>
    <row r="9" ht="47.75" spans="1:6">
      <c r="A9" s="7">
        <v>6</v>
      </c>
      <c r="B9" s="8" t="str">
        <f>_xlfn.DISPIMG("ID_DB3A96BD18F04C7A9A2155FC0092C63C",1)</f>
        <v>=DISPIMG("ID_DB3A96BD18F04C7A9A2155FC0092C63C",1)</v>
      </c>
      <c r="C9" s="9" t="s">
        <v>18041</v>
      </c>
      <c r="D9" s="10" t="s">
        <v>18042</v>
      </c>
      <c r="E9" s="11"/>
      <c r="F9" s="11"/>
    </row>
    <row r="10" ht="47.75" spans="1:6">
      <c r="A10" s="7">
        <v>7</v>
      </c>
      <c r="B10" s="8" t="str">
        <f>_xlfn.DISPIMG("ID_F63925AD42694CECB3BEC83F4E9B6284",1)</f>
        <v>=DISPIMG("ID_F63925AD42694CECB3BEC83F4E9B6284",1)</v>
      </c>
      <c r="C10" s="9" t="s">
        <v>18043</v>
      </c>
      <c r="D10" s="10" t="s">
        <v>18044</v>
      </c>
      <c r="E10" s="11"/>
      <c r="F10" s="11"/>
    </row>
    <row r="11" ht="47.75" spans="1:6">
      <c r="A11" s="7">
        <v>8</v>
      </c>
      <c r="B11" s="8" t="str">
        <f>_xlfn.DISPIMG("ID_E1C171F781D54D3CBB9073E2E49ECD10",1)</f>
        <v>=DISPIMG("ID_E1C171F781D54D3CBB9073E2E49ECD10",1)</v>
      </c>
      <c r="C11" s="9" t="s">
        <v>18045</v>
      </c>
      <c r="D11" s="10" t="s">
        <v>18046</v>
      </c>
      <c r="E11" s="11"/>
      <c r="F11" s="11"/>
    </row>
    <row r="12" ht="47.75" spans="1:6">
      <c r="A12" s="7">
        <v>9</v>
      </c>
      <c r="B12" s="8" t="str">
        <f>_xlfn.DISPIMG("ID_0E6A8ADD24694828B5592F0934BAB968",1)</f>
        <v>=DISPIMG("ID_0E6A8ADD24694828B5592F0934BAB968",1)</v>
      </c>
      <c r="C12" s="9" t="s">
        <v>18047</v>
      </c>
      <c r="D12" s="10" t="s">
        <v>18048</v>
      </c>
      <c r="E12" s="11"/>
      <c r="F12" s="11"/>
    </row>
    <row r="13" ht="47.75" spans="1:6">
      <c r="A13" s="7">
        <v>10</v>
      </c>
      <c r="B13" s="8" t="str">
        <f>_xlfn.DISPIMG("ID_92455C60FEA24BA2AB6F2743333D61DA",1)</f>
        <v>=DISPIMG("ID_92455C60FEA24BA2AB6F2743333D61DA",1)</v>
      </c>
      <c r="C13" s="9" t="s">
        <v>18049</v>
      </c>
      <c r="D13" s="10" t="s">
        <v>18050</v>
      </c>
      <c r="E13" s="11"/>
      <c r="F13" s="11"/>
    </row>
    <row r="14" ht="47.75" spans="1:6">
      <c r="A14" s="7">
        <v>11</v>
      </c>
      <c r="B14" s="8" t="str">
        <f>_xlfn.DISPIMG("ID_240B0C0E2E2D42E082BB76BAD01C187A",1)</f>
        <v>=DISPIMG("ID_240B0C0E2E2D42E082BB76BAD01C187A",1)</v>
      </c>
      <c r="C14" s="9" t="s">
        <v>18051</v>
      </c>
      <c r="D14" s="10" t="s">
        <v>18052</v>
      </c>
      <c r="E14" s="11"/>
      <c r="F14" s="11"/>
    </row>
    <row r="15" ht="47.75" spans="1:6">
      <c r="A15" s="7">
        <v>12</v>
      </c>
      <c r="B15" s="8" t="str">
        <f>_xlfn.DISPIMG("ID_B5A767C1664D4624923A4D18FEECA75C",1)</f>
        <v>=DISPIMG("ID_B5A767C1664D4624923A4D18FEECA75C",1)</v>
      </c>
      <c r="C15" s="9" t="s">
        <v>18053</v>
      </c>
      <c r="D15" s="10" t="s">
        <v>18054</v>
      </c>
      <c r="E15" s="11"/>
      <c r="F15" s="11"/>
    </row>
    <row r="16" ht="47.75" spans="1:6">
      <c r="A16" s="7">
        <v>13</v>
      </c>
      <c r="B16" s="8" t="str">
        <f>_xlfn.DISPIMG("ID_146587DF9D3241EEB71FE02650BE1FC9",1)</f>
        <v>=DISPIMG("ID_146587DF9D3241EEB71FE02650BE1FC9",1)</v>
      </c>
      <c r="C16" s="9" t="s">
        <v>18055</v>
      </c>
      <c r="D16" s="10" t="s">
        <v>18056</v>
      </c>
      <c r="E16" s="11"/>
      <c r="F16" s="11"/>
    </row>
    <row r="17" ht="47.75" spans="1:6">
      <c r="A17" s="7">
        <v>14</v>
      </c>
      <c r="B17" s="8" t="str">
        <f>_xlfn.DISPIMG("ID_501CAC0BB73941E5AB13ED77A64AA12E",1)</f>
        <v>=DISPIMG("ID_501CAC0BB73941E5AB13ED77A64AA12E",1)</v>
      </c>
      <c r="C17" s="9" t="s">
        <v>18057</v>
      </c>
      <c r="D17" s="10" t="s">
        <v>18058</v>
      </c>
      <c r="E17" s="11" t="s">
        <v>18059</v>
      </c>
      <c r="F17" s="11"/>
    </row>
    <row r="18" ht="47.75" spans="1:6">
      <c r="A18" s="7">
        <v>15</v>
      </c>
      <c r="B18" s="8" t="str">
        <f>_xlfn.DISPIMG("ID_61D2902322A543098B4E54AA08445847",1)</f>
        <v>=DISPIMG("ID_61D2902322A543098B4E54AA08445847",1)</v>
      </c>
      <c r="C18" s="9" t="s">
        <v>18060</v>
      </c>
      <c r="D18" s="10" t="s">
        <v>18061</v>
      </c>
      <c r="E18" s="11" t="s">
        <v>18062</v>
      </c>
      <c r="F18" s="11"/>
    </row>
    <row r="19" ht="47.75" spans="1:6">
      <c r="A19" s="7">
        <v>16</v>
      </c>
      <c r="B19" s="8" t="str">
        <f>_xlfn.DISPIMG("ID_6663AAD786B74AA49FBDA242BD4798DD",1)</f>
        <v>=DISPIMG("ID_6663AAD786B74AA49FBDA242BD4798DD",1)</v>
      </c>
      <c r="C19" s="9" t="s">
        <v>18063</v>
      </c>
      <c r="D19" s="10" t="s">
        <v>18064</v>
      </c>
      <c r="E19" s="11"/>
      <c r="F19" s="11"/>
    </row>
    <row r="20" ht="47.75" spans="1:6">
      <c r="A20" s="7">
        <v>17</v>
      </c>
      <c r="B20" s="8" t="str">
        <f>_xlfn.DISPIMG("ID_8BAF814CF4BF4697A69E6159FAECF5AC",1)</f>
        <v>=DISPIMG("ID_8BAF814CF4BF4697A69E6159FAECF5AC",1)</v>
      </c>
      <c r="C20" s="9" t="s">
        <v>18065</v>
      </c>
      <c r="D20" s="10" t="s">
        <v>18066</v>
      </c>
      <c r="E20" s="11" t="s">
        <v>18067</v>
      </c>
      <c r="F20" s="11"/>
    </row>
    <row r="21" ht="47.75" spans="1:6">
      <c r="A21" s="7">
        <v>18</v>
      </c>
      <c r="B21" s="8" t="str">
        <f>_xlfn.DISPIMG("ID_FDED3AC56C6C4EEA95BF7B7C743BA6BC",1)</f>
        <v>=DISPIMG("ID_FDED3AC56C6C4EEA95BF7B7C743BA6BC",1)</v>
      </c>
      <c r="C21" s="9" t="s">
        <v>18068</v>
      </c>
      <c r="D21" s="10" t="s">
        <v>18069</v>
      </c>
      <c r="E21" s="11"/>
      <c r="F21" s="11"/>
    </row>
    <row r="22" ht="47.75" spans="1:6">
      <c r="A22" s="7">
        <v>19</v>
      </c>
      <c r="B22" s="8" t="str">
        <f>_xlfn.DISPIMG("ID_17D62D5EA6D3405CABEE3FC1BF34E1DC",1)</f>
        <v>=DISPIMG("ID_17D62D5EA6D3405CABEE3FC1BF34E1DC",1)</v>
      </c>
      <c r="C22" s="9" t="s">
        <v>18070</v>
      </c>
      <c r="D22" s="10" t="s">
        <v>18071</v>
      </c>
      <c r="E22" s="11"/>
      <c r="F22" s="11"/>
    </row>
    <row r="23" ht="47.75" spans="1:6">
      <c r="A23" s="7">
        <v>20</v>
      </c>
      <c r="B23" s="8" t="str">
        <f>_xlfn.DISPIMG("ID_97773F3D71764D948036280119EEA3D0",1)</f>
        <v>=DISPIMG("ID_97773F3D71764D948036280119EEA3D0",1)</v>
      </c>
      <c r="C23" s="9" t="s">
        <v>18072</v>
      </c>
      <c r="D23" s="10" t="s">
        <v>18073</v>
      </c>
      <c r="E23" s="11" t="s">
        <v>18074</v>
      </c>
      <c r="F23" s="11"/>
    </row>
    <row r="24" ht="47.75" spans="1:6">
      <c r="A24" s="7">
        <v>21</v>
      </c>
      <c r="B24" s="8" t="str">
        <f>_xlfn.DISPIMG("ID_DE58859C8AEA4F1BA6A0F368A72428CC",1)</f>
        <v>=DISPIMG("ID_DE58859C8AEA4F1BA6A0F368A72428CC",1)</v>
      </c>
      <c r="C24" s="9" t="s">
        <v>18075</v>
      </c>
      <c r="D24" s="10" t="s">
        <v>18076</v>
      </c>
      <c r="E24" s="11" t="s">
        <v>18077</v>
      </c>
      <c r="F24" s="11"/>
    </row>
    <row r="25" ht="47.75" spans="1:6">
      <c r="A25" s="7">
        <v>22</v>
      </c>
      <c r="B25" s="8" t="str">
        <f>_xlfn.DISPIMG("ID_EC7D2FD002DD44EA915FEB69FF5B46B4",1)</f>
        <v>=DISPIMG("ID_EC7D2FD002DD44EA915FEB69FF5B46B4",1)</v>
      </c>
      <c r="C25" s="9" t="s">
        <v>18078</v>
      </c>
      <c r="D25" s="10" t="s">
        <v>18079</v>
      </c>
      <c r="E25" s="11" t="s">
        <v>18080</v>
      </c>
      <c r="F25" s="11"/>
    </row>
    <row r="26" ht="47.75" spans="1:6">
      <c r="A26" s="7">
        <v>23</v>
      </c>
      <c r="B26" s="8" t="str">
        <f>_xlfn.DISPIMG("ID_5A5AF0C30EDC4802828B5DE59FA9FB68",1)</f>
        <v>=DISPIMG("ID_5A5AF0C30EDC4802828B5DE59FA9FB68",1)</v>
      </c>
      <c r="C26" s="9" t="s">
        <v>18081</v>
      </c>
      <c r="D26" s="10" t="s">
        <v>18082</v>
      </c>
      <c r="E26" s="11" t="s">
        <v>18083</v>
      </c>
      <c r="F26" s="11"/>
    </row>
    <row r="27" ht="47.75" spans="1:6">
      <c r="A27" s="7">
        <v>24</v>
      </c>
      <c r="B27" s="8" t="str">
        <f>_xlfn.DISPIMG("ID_C6B68A5236F045629FF61CABA799510E",1)</f>
        <v>=DISPIMG("ID_C6B68A5236F045629FF61CABA799510E",1)</v>
      </c>
      <c r="C27" s="9" t="s">
        <v>18084</v>
      </c>
      <c r="D27" s="10" t="s">
        <v>18085</v>
      </c>
      <c r="E27" s="11" t="s">
        <v>18086</v>
      </c>
      <c r="F27" s="11"/>
    </row>
    <row r="28" ht="47.75" spans="1:6">
      <c r="A28" s="7">
        <v>25</v>
      </c>
      <c r="B28" s="8" t="str">
        <f>_xlfn.DISPIMG("ID_F542AF9D068449CDAAD6E5FD6AE2B609",1)</f>
        <v>=DISPIMG("ID_F542AF9D068449CDAAD6E5FD6AE2B609",1)</v>
      </c>
      <c r="C28" s="9" t="s">
        <v>18087</v>
      </c>
      <c r="D28" s="10" t="s">
        <v>18088</v>
      </c>
      <c r="E28" s="11" t="s">
        <v>18089</v>
      </c>
      <c r="F28" s="11"/>
    </row>
    <row r="29" ht="47.75" spans="1:6">
      <c r="A29" s="7">
        <v>26</v>
      </c>
      <c r="B29" s="8" t="str">
        <f>_xlfn.DISPIMG("ID_4D97B212A2AE46B093F864AC2B52EBA2",1)</f>
        <v>=DISPIMG("ID_4D97B212A2AE46B093F864AC2B52EBA2",1)</v>
      </c>
      <c r="C29" s="9" t="s">
        <v>18090</v>
      </c>
      <c r="D29" s="10" t="s">
        <v>18091</v>
      </c>
      <c r="E29" s="11" t="s">
        <v>18092</v>
      </c>
      <c r="F29" s="11"/>
    </row>
    <row r="30" ht="47.75" spans="1:6">
      <c r="A30" s="7">
        <v>27</v>
      </c>
      <c r="B30" s="8" t="str">
        <f>_xlfn.DISPIMG("ID_6D4182A5B46E4B54AC5CB1E329220691",1)</f>
        <v>=DISPIMG("ID_6D4182A5B46E4B54AC5CB1E329220691",1)</v>
      </c>
      <c r="C30" s="9" t="s">
        <v>18093</v>
      </c>
      <c r="D30" s="10" t="s">
        <v>18094</v>
      </c>
      <c r="E30" s="11" t="s">
        <v>18095</v>
      </c>
      <c r="F30" s="11"/>
    </row>
    <row r="31" ht="47.75" spans="1:6">
      <c r="A31" s="7">
        <v>28</v>
      </c>
      <c r="B31" s="8" t="str">
        <f>_xlfn.DISPIMG("ID_0DA84B959EA94BE590F728277CD2C7DF",1)</f>
        <v>=DISPIMG("ID_0DA84B959EA94BE590F728277CD2C7DF",1)</v>
      </c>
      <c r="C31" s="9" t="s">
        <v>18096</v>
      </c>
      <c r="D31" s="10" t="s">
        <v>7374</v>
      </c>
      <c r="E31" s="11" t="s">
        <v>18097</v>
      </c>
      <c r="F31" s="11"/>
    </row>
    <row r="32" ht="47.75" spans="1:6">
      <c r="A32" s="7">
        <v>29</v>
      </c>
      <c r="B32" s="8" t="str">
        <f>_xlfn.DISPIMG("ID_65C69F731E8A4D6284BD89F15A0DC6A4",1)</f>
        <v>=DISPIMG("ID_65C69F731E8A4D6284BD89F15A0DC6A4",1)</v>
      </c>
      <c r="C32" s="9" t="s">
        <v>18098</v>
      </c>
      <c r="D32" s="10" t="s">
        <v>18099</v>
      </c>
      <c r="E32" s="11" t="s">
        <v>18100</v>
      </c>
      <c r="F32" s="11"/>
    </row>
    <row r="33" ht="47.75" spans="1:6">
      <c r="A33" s="7">
        <v>30</v>
      </c>
      <c r="B33" s="8" t="str">
        <f>_xlfn.DISPIMG("ID_BE2099D8AE904960A9BD2D87DA1A3FBB",1)</f>
        <v>=DISPIMG("ID_BE2099D8AE904960A9BD2D87DA1A3FBB",1)</v>
      </c>
      <c r="C33" s="9" t="s">
        <v>18101</v>
      </c>
      <c r="D33" s="10" t="s">
        <v>18102</v>
      </c>
      <c r="E33" s="11" t="s">
        <v>18103</v>
      </c>
      <c r="F33" s="11"/>
    </row>
    <row r="34" ht="47.75" spans="1:6">
      <c r="A34" s="7">
        <v>31</v>
      </c>
      <c r="B34" s="8" t="str">
        <f>_xlfn.DISPIMG("ID_B563F409A1454A1EBF3E74F0A419F6CA",1)</f>
        <v>=DISPIMG("ID_B563F409A1454A1EBF3E74F0A419F6CA",1)</v>
      </c>
      <c r="C34" s="9" t="s">
        <v>18104</v>
      </c>
      <c r="D34" s="10" t="s">
        <v>18105</v>
      </c>
      <c r="E34" s="11" t="s">
        <v>18106</v>
      </c>
      <c r="F34" s="11"/>
    </row>
    <row r="35" ht="47.75" spans="1:6">
      <c r="A35" s="7">
        <v>32</v>
      </c>
      <c r="B35" s="8" t="str">
        <f>_xlfn.DISPIMG("ID_7C85863C699B4466902F27477AE09FC7",1)</f>
        <v>=DISPIMG("ID_7C85863C699B4466902F27477AE09FC7",1)</v>
      </c>
      <c r="C35" s="9" t="s">
        <v>18107</v>
      </c>
      <c r="D35" s="10" t="s">
        <v>18108</v>
      </c>
      <c r="E35" s="11" t="s">
        <v>18109</v>
      </c>
      <c r="F35" s="11"/>
    </row>
    <row r="36" ht="47.75" spans="1:6">
      <c r="A36" s="7">
        <v>33</v>
      </c>
      <c r="B36" s="8" t="str">
        <f>_xlfn.DISPIMG("ID_64166241E90B4120A6F3CE92742C096B",1)</f>
        <v>=DISPIMG("ID_64166241E90B4120A6F3CE92742C096B",1)</v>
      </c>
      <c r="C36" s="9" t="s">
        <v>18110</v>
      </c>
      <c r="D36" s="10" t="s">
        <v>18111</v>
      </c>
      <c r="E36" s="11" t="s">
        <v>18112</v>
      </c>
      <c r="F36" s="11"/>
    </row>
    <row r="37" ht="47.75" spans="1:6">
      <c r="A37" s="7">
        <v>34</v>
      </c>
      <c r="B37" s="8" t="str">
        <f>_xlfn.DISPIMG("ID_8CB042FE2A6E4C2BA0E0BAF620F14F9F",1)</f>
        <v>=DISPIMG("ID_8CB042FE2A6E4C2BA0E0BAF620F14F9F",1)</v>
      </c>
      <c r="C37" s="9" t="s">
        <v>18113</v>
      </c>
      <c r="D37" s="10" t="s">
        <v>18114</v>
      </c>
      <c r="E37" s="11" t="s">
        <v>18115</v>
      </c>
      <c r="F37" s="11"/>
    </row>
    <row r="38" ht="47.75" spans="1:6">
      <c r="A38" s="7">
        <v>35</v>
      </c>
      <c r="B38" s="8" t="str">
        <f>_xlfn.DISPIMG("ID_8E3C8084073F443D86E864D3A353A3A9",1)</f>
        <v>=DISPIMG("ID_8E3C8084073F443D86E864D3A353A3A9",1)</v>
      </c>
      <c r="C38" s="9" t="s">
        <v>18116</v>
      </c>
      <c r="D38" s="10" t="s">
        <v>18117</v>
      </c>
      <c r="E38" s="11" t="s">
        <v>18118</v>
      </c>
      <c r="F38" s="11"/>
    </row>
    <row r="39" ht="47.75" spans="1:6">
      <c r="A39" s="7">
        <v>36</v>
      </c>
      <c r="B39" s="8" t="str">
        <f>_xlfn.DISPIMG("ID_678DE15691EB449092EC497CC30C5DFC",1)</f>
        <v>=DISPIMG("ID_678DE15691EB449092EC497CC30C5DFC",1)</v>
      </c>
      <c r="C39" s="9" t="s">
        <v>18119</v>
      </c>
      <c r="D39" s="10" t="s">
        <v>18120</v>
      </c>
      <c r="E39" s="11" t="s">
        <v>18121</v>
      </c>
      <c r="F39" s="11"/>
    </row>
    <row r="40" ht="47.75" spans="1:6">
      <c r="A40" s="7">
        <v>37</v>
      </c>
      <c r="B40" s="8" t="str">
        <f>_xlfn.DISPIMG("ID_C98621F6A3EB4682AE2E1DDE0BC73C41",1)</f>
        <v>=DISPIMG("ID_C98621F6A3EB4682AE2E1DDE0BC73C41",1)</v>
      </c>
      <c r="C40" s="9" t="s">
        <v>18122</v>
      </c>
      <c r="D40" s="10" t="s">
        <v>18123</v>
      </c>
      <c r="E40" s="11" t="s">
        <v>18124</v>
      </c>
      <c r="F40" s="11"/>
    </row>
    <row r="41" ht="47.75" spans="1:6">
      <c r="A41" s="7">
        <v>38</v>
      </c>
      <c r="B41" s="8" t="str">
        <f>_xlfn.DISPIMG("ID_35232D6933AD481AAC2BDF92B789DB9A",1)</f>
        <v>=DISPIMG("ID_35232D6933AD481AAC2BDF92B789DB9A",1)</v>
      </c>
      <c r="C41" s="9" t="s">
        <v>18125</v>
      </c>
      <c r="D41" s="10" t="s">
        <v>18126</v>
      </c>
      <c r="E41" s="11" t="s">
        <v>18121</v>
      </c>
      <c r="F41" s="11"/>
    </row>
    <row r="42" ht="47.75" spans="1:6">
      <c r="A42" s="7">
        <v>39</v>
      </c>
      <c r="B42" s="8" t="str">
        <f>_xlfn.DISPIMG("ID_9540924E6BB047AB8DFE4077B7C24C61",1)</f>
        <v>=DISPIMG("ID_9540924E6BB047AB8DFE4077B7C24C61",1)</v>
      </c>
      <c r="C42" s="9" t="s">
        <v>18127</v>
      </c>
      <c r="D42" s="10" t="s">
        <v>18128</v>
      </c>
      <c r="E42" s="11"/>
      <c r="F42" s="11"/>
    </row>
    <row r="43" ht="47.75" spans="1:6">
      <c r="A43" s="7">
        <v>40</v>
      </c>
      <c r="B43" s="8" t="str">
        <f>_xlfn.DISPIMG("ID_960EAE5F9BEE41BB9C3668EC6A75410C",1)</f>
        <v>=DISPIMG("ID_960EAE5F9BEE41BB9C3668EC6A75410C",1)</v>
      </c>
      <c r="C43" s="9" t="s">
        <v>18129</v>
      </c>
      <c r="D43" s="10" t="s">
        <v>18130</v>
      </c>
      <c r="E43" s="11"/>
      <c r="F43" s="11"/>
    </row>
    <row r="44" ht="47.75" spans="1:6">
      <c r="A44" s="7">
        <v>41</v>
      </c>
      <c r="B44" s="8" t="str">
        <f>_xlfn.DISPIMG("ID_C8C5544049974F66A10914DF68AC775D",1)</f>
        <v>=DISPIMG("ID_C8C5544049974F66A10914DF68AC775D",1)</v>
      </c>
      <c r="C44" s="9" t="s">
        <v>18131</v>
      </c>
      <c r="D44" s="10" t="s">
        <v>18132</v>
      </c>
      <c r="E44" s="11"/>
      <c r="F44" s="11"/>
    </row>
    <row r="45" ht="47.75" spans="1:6">
      <c r="A45" s="7">
        <v>42</v>
      </c>
      <c r="B45" s="8" t="str">
        <f>_xlfn.DISPIMG("ID_9CCB0EEABAE84E59B0DC7D9C958079CC",1)</f>
        <v>=DISPIMG("ID_9CCB0EEABAE84E59B0DC7D9C958079CC",1)</v>
      </c>
      <c r="C45" s="9" t="s">
        <v>18133</v>
      </c>
      <c r="D45" s="10" t="s">
        <v>18134</v>
      </c>
      <c r="E45" s="11"/>
      <c r="F45" s="11"/>
    </row>
    <row r="46" ht="47.75" spans="1:6">
      <c r="A46" s="7">
        <v>43</v>
      </c>
      <c r="B46" s="8" t="str">
        <f>_xlfn.DISPIMG("ID_1BD55944268D44EF95D1BD0121D3DAA5",1)</f>
        <v>=DISPIMG("ID_1BD55944268D44EF95D1BD0121D3DAA5",1)</v>
      </c>
      <c r="C46" s="9" t="s">
        <v>18135</v>
      </c>
      <c r="D46" s="10" t="s">
        <v>18136</v>
      </c>
      <c r="E46" s="11"/>
      <c r="F46" s="11"/>
    </row>
    <row r="47" ht="47.75" spans="1:6">
      <c r="A47" s="7">
        <v>44</v>
      </c>
      <c r="B47" s="8" t="str">
        <f>_xlfn.DISPIMG("ID_D42C7F986BC44C6AABF79D2908CBF3E7",1)</f>
        <v>=DISPIMG("ID_D42C7F986BC44C6AABF79D2908CBF3E7",1)</v>
      </c>
      <c r="C47" s="9" t="s">
        <v>18137</v>
      </c>
      <c r="D47" s="10" t="s">
        <v>18138</v>
      </c>
      <c r="E47" s="11"/>
      <c r="F47" s="11"/>
    </row>
    <row r="48" ht="47.75" spans="1:6">
      <c r="A48" s="7">
        <v>45</v>
      </c>
      <c r="B48" s="8" t="str">
        <f>_xlfn.DISPIMG("ID_56CACF24C7B64C50A5DA54AB39FF99A3",1)</f>
        <v>=DISPIMG("ID_56CACF24C7B64C50A5DA54AB39FF99A3",1)</v>
      </c>
      <c r="C48" s="9" t="s">
        <v>18139</v>
      </c>
      <c r="D48" s="10" t="s">
        <v>18140</v>
      </c>
      <c r="E48" s="11" t="s">
        <v>18141</v>
      </c>
      <c r="F48" s="11"/>
    </row>
    <row r="49" ht="47.75" spans="1:6">
      <c r="A49" s="7">
        <v>46</v>
      </c>
      <c r="B49" s="8" t="str">
        <f>_xlfn.DISPIMG("ID_3054A7DF3F7A485887A3E6E3D046322B",1)</f>
        <v>=DISPIMG("ID_3054A7DF3F7A485887A3E6E3D046322B",1)</v>
      </c>
      <c r="C49" s="9" t="s">
        <v>18142</v>
      </c>
      <c r="D49" s="10" t="s">
        <v>18143</v>
      </c>
      <c r="E49" s="11" t="s">
        <v>18144</v>
      </c>
      <c r="F49" s="11"/>
    </row>
    <row r="50" ht="47.75" spans="1:6">
      <c r="A50" s="7">
        <v>47</v>
      </c>
      <c r="B50" s="8" t="str">
        <f>_xlfn.DISPIMG("ID_C1F5C549E13645DE91D7EEC8228CDE10",1)</f>
        <v>=DISPIMG("ID_C1F5C549E13645DE91D7EEC8228CDE10",1)</v>
      </c>
      <c r="C50" s="9" t="s">
        <v>18145</v>
      </c>
      <c r="D50" s="10" t="s">
        <v>18146</v>
      </c>
      <c r="E50" s="11" t="s">
        <v>18147</v>
      </c>
      <c r="F50" s="11"/>
    </row>
    <row r="51" ht="47.75" spans="1:6">
      <c r="A51" s="7">
        <v>48</v>
      </c>
      <c r="B51" s="8" t="str">
        <f>_xlfn.DISPIMG("ID_B8FF4C39DDD440FE8F9D52ABD45E67F8",1)</f>
        <v>=DISPIMG("ID_B8FF4C39DDD440FE8F9D52ABD45E67F8",1)</v>
      </c>
      <c r="C51" s="9" t="s">
        <v>18148</v>
      </c>
      <c r="D51" s="10" t="s">
        <v>18149</v>
      </c>
      <c r="E51" s="11" t="s">
        <v>18150</v>
      </c>
      <c r="F51" s="11"/>
    </row>
    <row r="52" ht="47.75" spans="1:6">
      <c r="A52" s="7">
        <v>49</v>
      </c>
      <c r="B52" s="8" t="str">
        <f>_xlfn.DISPIMG("ID_EB7693F0740D4B3FA985D1D92215577A",1)</f>
        <v>=DISPIMG("ID_EB7693F0740D4B3FA985D1D92215577A",1)</v>
      </c>
      <c r="C52" s="9" t="s">
        <v>18151</v>
      </c>
      <c r="D52" s="10" t="s">
        <v>18152</v>
      </c>
      <c r="E52" s="11" t="s">
        <v>18153</v>
      </c>
      <c r="F52" s="11"/>
    </row>
    <row r="53" ht="47.75" spans="1:6">
      <c r="A53" s="7">
        <v>50</v>
      </c>
      <c r="B53" s="8" t="str">
        <f>_xlfn.DISPIMG("ID_C1FB4430B51B46DAA81C7D03AEC7135D",1)</f>
        <v>=DISPIMG("ID_C1FB4430B51B46DAA81C7D03AEC7135D",1)</v>
      </c>
      <c r="C53" s="9" t="s">
        <v>18154</v>
      </c>
      <c r="D53" s="10" t="s">
        <v>18155</v>
      </c>
      <c r="E53" s="11" t="s">
        <v>18156</v>
      </c>
      <c r="F53" s="11"/>
    </row>
    <row r="54" ht="47.75" spans="1:6">
      <c r="A54" s="7">
        <v>51</v>
      </c>
      <c r="B54" s="8" t="str">
        <f>_xlfn.DISPIMG("ID_75085437A9184A689ED71680B7E32A52",1)</f>
        <v>=DISPIMG("ID_75085437A9184A689ED71680B7E32A52",1)</v>
      </c>
      <c r="C54" s="9" t="s">
        <v>18157</v>
      </c>
      <c r="D54" s="10" t="s">
        <v>18158</v>
      </c>
      <c r="E54" s="11" t="s">
        <v>18159</v>
      </c>
      <c r="F54" s="11"/>
    </row>
    <row r="55" ht="47.75" spans="1:6">
      <c r="A55" s="7">
        <v>52</v>
      </c>
      <c r="B55" s="8" t="str">
        <f>_xlfn.DISPIMG("ID_6897D24FF0C94E8C85D55E794D132464",1)</f>
        <v>=DISPIMG("ID_6897D24FF0C94E8C85D55E794D132464",1)</v>
      </c>
      <c r="C55" s="9" t="s">
        <v>18160</v>
      </c>
      <c r="D55" s="10" t="s">
        <v>18161</v>
      </c>
      <c r="E55" s="11" t="s">
        <v>18162</v>
      </c>
      <c r="F55" s="12"/>
    </row>
    <row r="56" ht="47.75" spans="1:6">
      <c r="A56" s="7">
        <v>53</v>
      </c>
      <c r="B56" s="8" t="str">
        <f>_xlfn.DISPIMG("ID_61C9244ED5644C26A8A72052F981D5E2",1)</f>
        <v>=DISPIMG("ID_61C9244ED5644C26A8A72052F981D5E2",1)</v>
      </c>
      <c r="C56" s="9" t="s">
        <v>18163</v>
      </c>
      <c r="D56" s="10" t="s">
        <v>18164</v>
      </c>
      <c r="E56" s="11" t="s">
        <v>18165</v>
      </c>
      <c r="F56" s="11"/>
    </row>
    <row r="57" ht="47.75" spans="1:6">
      <c r="A57" s="7">
        <v>54</v>
      </c>
      <c r="B57" s="8" t="str">
        <f>_xlfn.DISPIMG("ID_83D331146A394BFFB03076FC90F31B43",1)</f>
        <v>=DISPIMG("ID_83D331146A394BFFB03076FC90F31B43",1)</v>
      </c>
      <c r="C57" s="9" t="s">
        <v>18166</v>
      </c>
      <c r="D57" s="10" t="s">
        <v>18167</v>
      </c>
      <c r="E57" s="11" t="s">
        <v>18168</v>
      </c>
      <c r="F57" s="11"/>
    </row>
    <row r="58" ht="47.75" spans="1:6">
      <c r="A58" s="7">
        <v>55</v>
      </c>
      <c r="B58" s="8" t="str">
        <f>_xlfn.DISPIMG("ID_93D64DFEB9BC4A889F3A4E73A365497B",1)</f>
        <v>=DISPIMG("ID_93D64DFEB9BC4A889F3A4E73A365497B",1)</v>
      </c>
      <c r="C58" s="9" t="s">
        <v>18169</v>
      </c>
      <c r="D58" s="10" t="s">
        <v>18170</v>
      </c>
      <c r="E58" s="11" t="s">
        <v>18171</v>
      </c>
      <c r="F58" s="11"/>
    </row>
    <row r="59" ht="47.75" spans="1:6">
      <c r="A59" s="7">
        <v>56</v>
      </c>
      <c r="B59" s="8" t="str">
        <f>_xlfn.DISPIMG("ID_D7B5792DC2EA427A83AF297650CDD1BB",1)</f>
        <v>=DISPIMG("ID_D7B5792DC2EA427A83AF297650CDD1BB",1)</v>
      </c>
      <c r="C59" s="9" t="s">
        <v>18172</v>
      </c>
      <c r="D59" s="10" t="s">
        <v>18173</v>
      </c>
      <c r="E59" s="11" t="s">
        <v>18174</v>
      </c>
      <c r="F59" s="11"/>
    </row>
    <row r="60" ht="47.75" spans="1:6">
      <c r="A60" s="7">
        <v>57</v>
      </c>
      <c r="B60" s="8" t="str">
        <f>_xlfn.DISPIMG("ID_8A2462D88DA448EC88824F0622C87C16",1)</f>
        <v>=DISPIMG("ID_8A2462D88DA448EC88824F0622C87C16",1)</v>
      </c>
      <c r="C60" s="9" t="s">
        <v>18175</v>
      </c>
      <c r="D60" s="10" t="s">
        <v>18176</v>
      </c>
      <c r="E60" s="11" t="s">
        <v>18177</v>
      </c>
      <c r="F60" s="11"/>
    </row>
    <row r="61" ht="47.75" spans="1:6">
      <c r="A61" s="7">
        <v>58</v>
      </c>
      <c r="B61" s="8" t="str">
        <f>_xlfn.DISPIMG("ID_A7F1AB3849EF4D11828F8B08A6340A83",1)</f>
        <v>=DISPIMG("ID_A7F1AB3849EF4D11828F8B08A6340A83",1)</v>
      </c>
      <c r="C61" s="9" t="s">
        <v>18178</v>
      </c>
      <c r="D61" s="10" t="s">
        <v>18179</v>
      </c>
      <c r="E61" s="11" t="s">
        <v>18180</v>
      </c>
      <c r="F61" s="11"/>
    </row>
    <row r="62" ht="47.75" spans="1:6">
      <c r="A62" s="7">
        <v>59</v>
      </c>
      <c r="B62" s="8" t="str">
        <f>_xlfn.DISPIMG("ID_F94EE99D327846C2AF35F52E9D365A5C",1)</f>
        <v>=DISPIMG("ID_F94EE99D327846C2AF35F52E9D365A5C",1)</v>
      </c>
      <c r="C62" s="9" t="s">
        <v>18181</v>
      </c>
      <c r="D62" s="10" t="s">
        <v>18182</v>
      </c>
      <c r="E62" s="11" t="s">
        <v>18183</v>
      </c>
      <c r="F62" s="11"/>
    </row>
    <row r="63" ht="47.75" spans="1:6">
      <c r="A63" s="7">
        <v>60</v>
      </c>
      <c r="B63" s="8" t="str">
        <f>_xlfn.DISPIMG("ID_7B83CDA21F1B4C9D8565A8279E8945D8",1)</f>
        <v>=DISPIMG("ID_7B83CDA21F1B4C9D8565A8279E8945D8",1)</v>
      </c>
      <c r="C63" s="9" t="s">
        <v>18184</v>
      </c>
      <c r="D63" s="10" t="s">
        <v>18185</v>
      </c>
      <c r="E63" s="11" t="s">
        <v>18186</v>
      </c>
      <c r="F63" s="11"/>
    </row>
    <row r="64" ht="47.75" spans="1:6">
      <c r="A64" s="7">
        <v>61</v>
      </c>
      <c r="B64" s="8" t="str">
        <f>_xlfn.DISPIMG("ID_5C2AB5DDA8BA48ADAAFB310EABDD8F14",1)</f>
        <v>=DISPIMG("ID_5C2AB5DDA8BA48ADAAFB310EABDD8F14",1)</v>
      </c>
      <c r="C64" s="9" t="s">
        <v>18187</v>
      </c>
      <c r="D64" s="10" t="s">
        <v>18188</v>
      </c>
      <c r="E64" s="11" t="s">
        <v>18189</v>
      </c>
      <c r="F64" s="11"/>
    </row>
    <row r="65" ht="47.75" spans="1:6">
      <c r="A65" s="7">
        <v>62</v>
      </c>
      <c r="B65" s="8" t="str">
        <f>_xlfn.DISPIMG("ID_2AE95307FA494F37A198658EB0880B07",1)</f>
        <v>=DISPIMG("ID_2AE95307FA494F37A198658EB0880B07",1)</v>
      </c>
      <c r="C65" s="9" t="s">
        <v>18190</v>
      </c>
      <c r="D65" s="10" t="s">
        <v>18191</v>
      </c>
      <c r="E65" s="11" t="s">
        <v>18192</v>
      </c>
      <c r="F65" s="11"/>
    </row>
    <row r="66" ht="47.75" spans="1:6">
      <c r="A66" s="7">
        <v>63</v>
      </c>
      <c r="B66" s="8" t="str">
        <f>_xlfn.DISPIMG("ID_34B2B86A09CD441A8E4A3F3DC926EF3F",1)</f>
        <v>=DISPIMG("ID_34B2B86A09CD441A8E4A3F3DC926EF3F",1)</v>
      </c>
      <c r="C66" s="9" t="s">
        <v>18193</v>
      </c>
      <c r="D66" s="10" t="s">
        <v>18194</v>
      </c>
      <c r="E66" s="11" t="s">
        <v>18195</v>
      </c>
      <c r="F66" s="11"/>
    </row>
    <row r="67" ht="47.75" spans="1:6">
      <c r="A67" s="7">
        <v>64</v>
      </c>
      <c r="B67" s="8" t="str">
        <f>_xlfn.DISPIMG("ID_39E1EAE20804453CA15263DD9CCD4710",1)</f>
        <v>=DISPIMG("ID_39E1EAE20804453CA15263DD9CCD4710",1)</v>
      </c>
      <c r="C67" s="9" t="s">
        <v>18196</v>
      </c>
      <c r="D67" s="10" t="s">
        <v>18197</v>
      </c>
      <c r="E67" s="11" t="s">
        <v>18198</v>
      </c>
      <c r="F67" s="11"/>
    </row>
    <row r="68" ht="47.75" spans="1:6">
      <c r="A68" s="7">
        <v>65</v>
      </c>
      <c r="B68" s="8" t="str">
        <f>_xlfn.DISPIMG("ID_E0167B0F42D64FFB9599704079CE21E5",1)</f>
        <v>=DISPIMG("ID_E0167B0F42D64FFB9599704079CE21E5",1)</v>
      </c>
      <c r="C68" s="9" t="s">
        <v>18199</v>
      </c>
      <c r="D68" s="10" t="s">
        <v>18200</v>
      </c>
      <c r="E68" s="11" t="s">
        <v>18201</v>
      </c>
      <c r="F68" s="11"/>
    </row>
    <row r="69" ht="47.75" spans="1:6">
      <c r="A69" s="7">
        <v>66</v>
      </c>
      <c r="B69" s="8" t="str">
        <f>_xlfn.DISPIMG("ID_6D53ED105DFC4DDDA4F2E35271D47606",1)</f>
        <v>=DISPIMG("ID_6D53ED105DFC4DDDA4F2E35271D47606",1)</v>
      </c>
      <c r="C69" s="9" t="s">
        <v>18202</v>
      </c>
      <c r="D69" s="10" t="s">
        <v>18203</v>
      </c>
      <c r="E69" s="11" t="s">
        <v>18204</v>
      </c>
      <c r="F69" s="11"/>
    </row>
    <row r="70" ht="47.75" spans="1:6">
      <c r="A70" s="7">
        <v>67</v>
      </c>
      <c r="B70" s="8" t="str">
        <f>_xlfn.DISPIMG("ID_AEF90B9E33174DB9996DB5BCE55ED8AB",1)</f>
        <v>=DISPIMG("ID_AEF90B9E33174DB9996DB5BCE55ED8AB",1)</v>
      </c>
      <c r="C70" s="9" t="s">
        <v>18205</v>
      </c>
      <c r="D70" s="10" t="s">
        <v>18206</v>
      </c>
      <c r="E70" s="11"/>
      <c r="F70" s="11"/>
    </row>
    <row r="71" ht="47.75" spans="1:6">
      <c r="A71" s="7">
        <v>68</v>
      </c>
      <c r="B71" s="8" t="str">
        <f>_xlfn.DISPIMG("ID_145C6AED642E4E6B8BFABB3B80C0ADD7",1)</f>
        <v>=DISPIMG("ID_145C6AED642E4E6B8BFABB3B80C0ADD7",1)</v>
      </c>
      <c r="C71" s="9" t="s">
        <v>18207</v>
      </c>
      <c r="D71" s="10" t="s">
        <v>18208</v>
      </c>
      <c r="E71" s="11"/>
      <c r="F71" s="11"/>
    </row>
    <row r="72" ht="47.75" spans="1:6">
      <c r="A72" s="7">
        <v>69</v>
      </c>
      <c r="B72" s="8" t="str">
        <f>_xlfn.DISPIMG("ID_7EEBD9BCF2184FD6B6ADE11C5566EDD2",1)</f>
        <v>=DISPIMG("ID_7EEBD9BCF2184FD6B6ADE11C5566EDD2",1)</v>
      </c>
      <c r="C72" s="9" t="s">
        <v>18209</v>
      </c>
      <c r="D72" s="10" t="s">
        <v>8750</v>
      </c>
      <c r="E72" s="11" t="s">
        <v>18210</v>
      </c>
      <c r="F72" s="11"/>
    </row>
    <row r="73" ht="47.75" spans="1:6">
      <c r="A73" s="7">
        <v>70</v>
      </c>
      <c r="B73" s="8" t="str">
        <f>_xlfn.DISPIMG("ID_498CB83F0A524E8284795BEBE4F0EAE9",1)</f>
        <v>=DISPIMG("ID_498CB83F0A524E8284795BEBE4F0EAE9",1)</v>
      </c>
      <c r="C73" s="9" t="s">
        <v>18211</v>
      </c>
      <c r="D73" s="10" t="s">
        <v>18212</v>
      </c>
      <c r="E73" s="11" t="s">
        <v>18213</v>
      </c>
      <c r="F73" s="11"/>
    </row>
    <row r="74" ht="47.75" spans="1:6">
      <c r="A74" s="7">
        <v>71</v>
      </c>
      <c r="B74" s="8" t="str">
        <f>_xlfn.DISPIMG("ID_5F8A5F6A7E38422A8436F7B8B6FA229E",1)</f>
        <v>=DISPIMG("ID_5F8A5F6A7E38422A8436F7B8B6FA229E",1)</v>
      </c>
      <c r="C74" s="9" t="s">
        <v>18214</v>
      </c>
      <c r="D74" s="10" t="s">
        <v>18215</v>
      </c>
      <c r="E74" s="11" t="s">
        <v>18216</v>
      </c>
      <c r="F74" s="11"/>
    </row>
    <row r="75" ht="47.75" spans="1:6">
      <c r="A75" s="7">
        <v>72</v>
      </c>
      <c r="B75" s="8" t="str">
        <f>_xlfn.DISPIMG("ID_B08F49B2148C425A8CE9AFEA48CA9D93",1)</f>
        <v>=DISPIMG("ID_B08F49B2148C425A8CE9AFEA48CA9D93",1)</v>
      </c>
      <c r="C75" s="9" t="s">
        <v>18217</v>
      </c>
      <c r="D75" s="10" t="s">
        <v>18218</v>
      </c>
      <c r="E75" s="11" t="s">
        <v>18219</v>
      </c>
      <c r="F75" s="11"/>
    </row>
    <row r="76" ht="47.75" spans="1:6">
      <c r="A76" s="7">
        <v>73</v>
      </c>
      <c r="B76" s="8" t="str">
        <f>_xlfn.DISPIMG("ID_3C6F49C548BC461EA78703820324DD4A",1)</f>
        <v>=DISPIMG("ID_3C6F49C548BC461EA78703820324DD4A",1)</v>
      </c>
      <c r="C76" s="9" t="s">
        <v>18220</v>
      </c>
      <c r="D76" s="10" t="s">
        <v>18221</v>
      </c>
      <c r="E76" s="11" t="s">
        <v>18222</v>
      </c>
      <c r="F76" s="12"/>
    </row>
    <row r="77" ht="47.75" spans="1:6">
      <c r="A77" s="7">
        <v>74</v>
      </c>
      <c r="B77" s="8" t="str">
        <f>_xlfn.DISPIMG("ID_1BB59600B0A74A5BB45C282511F37750",1)</f>
        <v>=DISPIMG("ID_1BB59600B0A74A5BB45C282511F37750",1)</v>
      </c>
      <c r="C77" s="9" t="s">
        <v>18223</v>
      </c>
      <c r="D77" s="10" t="s">
        <v>18224</v>
      </c>
      <c r="E77" s="11" t="s">
        <v>18225</v>
      </c>
      <c r="F77" s="11"/>
    </row>
    <row r="78" ht="47.75" spans="1:6">
      <c r="A78" s="7">
        <v>75</v>
      </c>
      <c r="B78" s="8" t="str">
        <f>_xlfn.DISPIMG("ID_997BEC0297004559BF36AE010CB30F35",1)</f>
        <v>=DISPIMG("ID_997BEC0297004559BF36AE010CB30F35",1)</v>
      </c>
      <c r="C78" s="9" t="s">
        <v>18226</v>
      </c>
      <c r="D78" s="10" t="s">
        <v>18227</v>
      </c>
      <c r="E78" s="11" t="s">
        <v>18228</v>
      </c>
      <c r="F78" s="11"/>
    </row>
    <row r="79" ht="47.75" spans="1:6">
      <c r="A79" s="7">
        <v>76</v>
      </c>
      <c r="B79" s="8" t="str">
        <f>_xlfn.DISPIMG("ID_02D8172AFA7A45A08554DCC98E4B59CF",1)</f>
        <v>=DISPIMG("ID_02D8172AFA7A45A08554DCC98E4B59CF",1)</v>
      </c>
      <c r="C79" s="9" t="s">
        <v>18229</v>
      </c>
      <c r="D79" s="10" t="s">
        <v>18230</v>
      </c>
      <c r="E79" s="11" t="s">
        <v>18225</v>
      </c>
      <c r="F79" s="11"/>
    </row>
    <row r="80" ht="47.75" spans="1:6">
      <c r="A80" s="7">
        <v>77</v>
      </c>
      <c r="B80" s="8" t="str">
        <f>_xlfn.DISPIMG("ID_1AFED320F849498292E9772D07980AAA",1)</f>
        <v>=DISPIMG("ID_1AFED320F849498292E9772D07980AAA",1)</v>
      </c>
      <c r="C80" s="9" t="s">
        <v>18231</v>
      </c>
      <c r="D80" s="10" t="s">
        <v>18232</v>
      </c>
      <c r="E80" s="11" t="s">
        <v>18225</v>
      </c>
      <c r="F80" s="11"/>
    </row>
    <row r="81" ht="47.75" spans="1:6">
      <c r="A81" s="7">
        <v>78</v>
      </c>
      <c r="B81" s="8" t="str">
        <f>_xlfn.DISPIMG("ID_D51AC68EF5AC44F6BA5CCD04D2F5EDFD",1)</f>
        <v>=DISPIMG("ID_D51AC68EF5AC44F6BA5CCD04D2F5EDFD",1)</v>
      </c>
      <c r="C81" s="9" t="s">
        <v>18233</v>
      </c>
      <c r="D81" s="10" t="s">
        <v>18234</v>
      </c>
      <c r="E81" s="11" t="s">
        <v>18225</v>
      </c>
      <c r="F81" s="11"/>
    </row>
    <row r="82" ht="47.75" spans="1:6">
      <c r="A82" s="7">
        <v>79</v>
      </c>
      <c r="B82" s="8" t="str">
        <f>_xlfn.DISPIMG("ID_FF9615786C1A4EE5B6AEB27F743DA9A6",1)</f>
        <v>=DISPIMG("ID_FF9615786C1A4EE5B6AEB27F743DA9A6",1)</v>
      </c>
      <c r="C82" s="9" t="s">
        <v>18235</v>
      </c>
      <c r="D82" s="10" t="s">
        <v>18236</v>
      </c>
      <c r="E82" s="11" t="s">
        <v>18237</v>
      </c>
      <c r="F82" s="11"/>
    </row>
    <row r="83" ht="47.75" spans="1:6">
      <c r="A83" s="7">
        <v>80</v>
      </c>
      <c r="B83" s="8" t="str">
        <f>_xlfn.DISPIMG("ID_9DE4E0CB022A40278F6A11B50B26146B",1)</f>
        <v>=DISPIMG("ID_9DE4E0CB022A40278F6A11B50B26146B",1)</v>
      </c>
      <c r="C83" s="9" t="s">
        <v>18238</v>
      </c>
      <c r="D83" s="10" t="s">
        <v>18239</v>
      </c>
      <c r="E83" s="11" t="s">
        <v>18240</v>
      </c>
      <c r="F83" s="12"/>
    </row>
    <row r="84" ht="47.75" spans="1:6">
      <c r="A84" s="7">
        <v>81</v>
      </c>
      <c r="B84" s="8" t="str">
        <f>_xlfn.DISPIMG("ID_406F30E540F64198844BAD26D065C852",1)</f>
        <v>=DISPIMG("ID_406F30E540F64198844BAD26D065C852",1)</v>
      </c>
      <c r="C84" s="9" t="s">
        <v>18241</v>
      </c>
      <c r="D84" s="10" t="s">
        <v>18242</v>
      </c>
      <c r="E84" s="11" t="s">
        <v>18243</v>
      </c>
      <c r="F84" s="11"/>
    </row>
    <row r="85" ht="47.75" spans="1:6">
      <c r="A85" s="7">
        <v>82</v>
      </c>
      <c r="B85" s="8" t="str">
        <f>_xlfn.DISPIMG("ID_4C956C9F982C479080AD966E0A357433",1)</f>
        <v>=DISPIMG("ID_4C956C9F982C479080AD966E0A357433",1)</v>
      </c>
      <c r="C85" s="9" t="s">
        <v>18244</v>
      </c>
      <c r="D85" s="10" t="s">
        <v>7358</v>
      </c>
      <c r="E85" s="11" t="s">
        <v>18245</v>
      </c>
      <c r="F85" s="11"/>
    </row>
    <row r="86" ht="47.75" spans="1:6">
      <c r="A86" s="7">
        <v>83</v>
      </c>
      <c r="B86" s="8" t="str">
        <f>_xlfn.DISPIMG("ID_A8783CB58415400E92D5635A50810FB8",1)</f>
        <v>=DISPIMG("ID_A8783CB58415400E92D5635A50810FB8",1)</v>
      </c>
      <c r="C86" s="9" t="s">
        <v>18246</v>
      </c>
      <c r="D86" s="10" t="s">
        <v>18247</v>
      </c>
      <c r="E86" s="11" t="s">
        <v>18248</v>
      </c>
      <c r="F86" s="11"/>
    </row>
    <row r="87" ht="47.75" spans="1:6">
      <c r="A87" s="7">
        <v>84</v>
      </c>
      <c r="B87" s="8" t="str">
        <f>_xlfn.DISPIMG("ID_0C345544C0F54B96AADEA2161E0C236A",1)</f>
        <v>=DISPIMG("ID_0C345544C0F54B96AADEA2161E0C236A",1)</v>
      </c>
      <c r="C87" s="9" t="s">
        <v>18249</v>
      </c>
      <c r="D87" s="10" t="s">
        <v>18250</v>
      </c>
      <c r="E87" s="11" t="s">
        <v>18251</v>
      </c>
      <c r="F87" s="11"/>
    </row>
    <row r="88" ht="47.75" spans="1:6">
      <c r="A88" s="7">
        <v>85</v>
      </c>
      <c r="B88" s="8" t="str">
        <f>_xlfn.DISPIMG("ID_36606F156845470EB4CC04BA21AA2E4B",1)</f>
        <v>=DISPIMG("ID_36606F156845470EB4CC04BA21AA2E4B",1)</v>
      </c>
      <c r="C88" s="9" t="s">
        <v>18252</v>
      </c>
      <c r="D88" s="10" t="s">
        <v>18253</v>
      </c>
      <c r="E88" s="11" t="s">
        <v>18254</v>
      </c>
      <c r="F88" s="11"/>
    </row>
    <row r="89" ht="47.75" spans="1:6">
      <c r="A89" s="7">
        <v>86</v>
      </c>
      <c r="B89" s="8" t="str">
        <f>_xlfn.DISPIMG("ID_3A3DEF38BEEC48188524C48DCFA6D753",1)</f>
        <v>=DISPIMG("ID_3A3DEF38BEEC48188524C48DCFA6D753",1)</v>
      </c>
      <c r="C89" s="9" t="s">
        <v>18255</v>
      </c>
      <c r="D89" s="10" t="s">
        <v>18256</v>
      </c>
      <c r="E89" s="11" t="s">
        <v>18225</v>
      </c>
      <c r="F89" s="11"/>
    </row>
    <row r="90" ht="47.75" spans="1:6">
      <c r="A90" s="7">
        <v>87</v>
      </c>
      <c r="B90" s="8" t="str">
        <f>_xlfn.DISPIMG("ID_55F2BEBF3E474AD087DD454A8D0DB7A5",1)</f>
        <v>=DISPIMG("ID_55F2BEBF3E474AD087DD454A8D0DB7A5",1)</v>
      </c>
      <c r="C90" s="9" t="s">
        <v>18257</v>
      </c>
      <c r="D90" s="10" t="s">
        <v>18258</v>
      </c>
      <c r="E90" s="11" t="s">
        <v>8705</v>
      </c>
      <c r="F90" s="12"/>
    </row>
    <row r="91" ht="47.75" spans="1:6">
      <c r="A91" s="7">
        <v>88</v>
      </c>
      <c r="B91" s="8" t="str">
        <f>_xlfn.DISPIMG("ID_122918327D794FE99C2C34BE36B0C192",1)</f>
        <v>=DISPIMG("ID_122918327D794FE99C2C34BE36B0C192",1)</v>
      </c>
      <c r="C91" s="9" t="s">
        <v>18259</v>
      </c>
      <c r="D91" s="10" t="s">
        <v>18260</v>
      </c>
      <c r="E91" s="11" t="s">
        <v>18225</v>
      </c>
      <c r="F91" s="11"/>
    </row>
    <row r="92" ht="47.75" spans="1:6">
      <c r="A92" s="7">
        <v>89</v>
      </c>
      <c r="B92" s="8" t="str">
        <f>_xlfn.DISPIMG("ID_BC24D0CD6568443984057BB7536B9CD8",1)</f>
        <v>=DISPIMG("ID_BC24D0CD6568443984057BB7536B9CD8",1)</v>
      </c>
      <c r="C92" s="9" t="s">
        <v>18261</v>
      </c>
      <c r="D92" s="10" t="s">
        <v>18262</v>
      </c>
      <c r="E92" s="11" t="s">
        <v>18225</v>
      </c>
      <c r="F92" s="11"/>
    </row>
    <row r="93" ht="47.75" spans="1:6">
      <c r="A93" s="7">
        <v>90</v>
      </c>
      <c r="B93" s="8" t="str">
        <f>_xlfn.DISPIMG("ID_C9EF26EA5E834DEE85881DA2BB422AF4",1)</f>
        <v>=DISPIMG("ID_C9EF26EA5E834DEE85881DA2BB422AF4",1)</v>
      </c>
      <c r="C93" s="9" t="s">
        <v>18263</v>
      </c>
      <c r="D93" s="10" t="s">
        <v>18264</v>
      </c>
      <c r="E93" s="11" t="s">
        <v>18225</v>
      </c>
      <c r="F93" s="11"/>
    </row>
    <row r="94" ht="47.75" spans="1:6">
      <c r="A94" s="7">
        <v>91</v>
      </c>
      <c r="B94" s="8" t="str">
        <f>_xlfn.DISPIMG("ID_83D8BA6B8D6E49DCB319CDC75C69D3CB",1)</f>
        <v>=DISPIMG("ID_83D8BA6B8D6E49DCB319CDC75C69D3CB",1)</v>
      </c>
      <c r="C94" s="9" t="s">
        <v>18265</v>
      </c>
      <c r="D94" s="10" t="s">
        <v>18266</v>
      </c>
      <c r="E94" s="11" t="s">
        <v>18225</v>
      </c>
      <c r="F94" s="11"/>
    </row>
    <row r="95" ht="47.75" spans="1:6">
      <c r="A95" s="7">
        <v>92</v>
      </c>
      <c r="B95" s="8" t="str">
        <f>_xlfn.DISPIMG("ID_13894E192AE4404687DBE212E3D76EA4",1)</f>
        <v>=DISPIMG("ID_13894E192AE4404687DBE212E3D76EA4",1)</v>
      </c>
      <c r="C95" s="9" t="s">
        <v>18267</v>
      </c>
      <c r="D95" s="10" t="s">
        <v>18268</v>
      </c>
      <c r="E95" s="11" t="s">
        <v>18225</v>
      </c>
      <c r="F95" s="11"/>
    </row>
    <row r="96" ht="47.75" spans="1:6">
      <c r="A96" s="7">
        <v>93</v>
      </c>
      <c r="B96" s="8" t="str">
        <f>_xlfn.DISPIMG("ID_BD32C965BDFB4984BB8C8B1750E900AD",1)</f>
        <v>=DISPIMG("ID_BD32C965BDFB4984BB8C8B1750E900AD",1)</v>
      </c>
      <c r="C96" s="9" t="s">
        <v>18269</v>
      </c>
      <c r="D96" s="10" t="s">
        <v>18270</v>
      </c>
      <c r="E96" s="11" t="s">
        <v>18225</v>
      </c>
      <c r="F96" s="11"/>
    </row>
    <row r="97" ht="47.75" spans="1:6">
      <c r="A97" s="7">
        <v>94</v>
      </c>
      <c r="B97" s="8" t="str">
        <f>_xlfn.DISPIMG("ID_40CAA1FCF29F4B7580D0C0E4A6390BC7",1)</f>
        <v>=DISPIMG("ID_40CAA1FCF29F4B7580D0C0E4A6390BC7",1)</v>
      </c>
      <c r="C97" s="9" t="s">
        <v>18271</v>
      </c>
      <c r="D97" s="10" t="s">
        <v>18272</v>
      </c>
      <c r="E97" s="11" t="s">
        <v>18225</v>
      </c>
      <c r="F97" s="11"/>
    </row>
    <row r="98" ht="47.75" spans="1:6">
      <c r="A98" s="7">
        <v>95</v>
      </c>
      <c r="B98" s="8" t="str">
        <f>_xlfn.DISPIMG("ID_64F5184D5C9A467D9185D9BE521CDB90",1)</f>
        <v>=DISPIMG("ID_64F5184D5C9A467D9185D9BE521CDB90",1)</v>
      </c>
      <c r="C98" s="9" t="s">
        <v>18273</v>
      </c>
      <c r="D98" s="10" t="s">
        <v>18274</v>
      </c>
      <c r="E98" s="11" t="s">
        <v>18225</v>
      </c>
      <c r="F98" s="11"/>
    </row>
    <row r="99" ht="47.75" spans="1:6">
      <c r="A99" s="7">
        <v>96</v>
      </c>
      <c r="B99" s="8" t="str">
        <f>_xlfn.DISPIMG("ID_87E4C58B2B00498C90BFFC37A207F915",1)</f>
        <v>=DISPIMG("ID_87E4C58B2B00498C90BFFC37A207F915",1)</v>
      </c>
      <c r="C99" s="9" t="s">
        <v>18275</v>
      </c>
      <c r="D99" s="10" t="s">
        <v>18276</v>
      </c>
      <c r="E99" s="11" t="s">
        <v>18277</v>
      </c>
      <c r="F99" s="11"/>
    </row>
    <row r="100" ht="47.75" spans="1:6">
      <c r="A100" s="7">
        <v>97</v>
      </c>
      <c r="B100" s="8" t="str">
        <f>_xlfn.DISPIMG("ID_ECCFC7EAD7FE4513A77F50C25312F8F0",1)</f>
        <v>=DISPIMG("ID_ECCFC7EAD7FE4513A77F50C25312F8F0",1)</v>
      </c>
      <c r="C100" s="9" t="s">
        <v>18278</v>
      </c>
      <c r="D100" s="10" t="s">
        <v>18279</v>
      </c>
      <c r="E100" s="11" t="s">
        <v>230</v>
      </c>
      <c r="F100" s="11"/>
    </row>
    <row r="101" ht="47.75" spans="1:6">
      <c r="A101" s="7">
        <v>98</v>
      </c>
      <c r="B101" s="8" t="str">
        <f>_xlfn.DISPIMG("ID_C8731620ED544C46905D5BF3478C6337",1)</f>
        <v>=DISPIMG("ID_C8731620ED544C46905D5BF3478C6337",1)</v>
      </c>
      <c r="C101" s="9" t="s">
        <v>18280</v>
      </c>
      <c r="D101" s="10" t="s">
        <v>18281</v>
      </c>
      <c r="E101" s="11" t="s">
        <v>230</v>
      </c>
      <c r="F101" s="11"/>
    </row>
    <row r="102" ht="47.75" spans="1:6">
      <c r="A102" s="7">
        <v>99</v>
      </c>
      <c r="B102" s="8" t="str">
        <f>_xlfn.DISPIMG("ID_B79B5CE8DD9F41409435C6F55F816D0A",1)</f>
        <v>=DISPIMG("ID_B79B5CE8DD9F41409435C6F55F816D0A",1)</v>
      </c>
      <c r="C102" s="9" t="s">
        <v>18282</v>
      </c>
      <c r="D102" s="10" t="s">
        <v>18283</v>
      </c>
      <c r="E102" s="11" t="s">
        <v>18284</v>
      </c>
      <c r="F102" s="11"/>
    </row>
    <row r="103" ht="47.75" spans="1:6">
      <c r="A103" s="7">
        <v>100</v>
      </c>
      <c r="B103" s="8" t="str">
        <f>_xlfn.DISPIMG("ID_1AEDC26F1BAC44B6A723BD3B2CD5923C",1)</f>
        <v>=DISPIMG("ID_1AEDC26F1BAC44B6A723BD3B2CD5923C",1)</v>
      </c>
      <c r="C103" s="9" t="s">
        <v>18285</v>
      </c>
      <c r="D103" s="10" t="s">
        <v>8769</v>
      </c>
      <c r="E103" s="11" t="s">
        <v>18286</v>
      </c>
      <c r="F103" s="11"/>
    </row>
    <row r="104" ht="47.75" spans="1:6">
      <c r="A104" s="7">
        <v>101</v>
      </c>
      <c r="B104" s="8" t="str">
        <f>_xlfn.DISPIMG("ID_B4453236657840ACAD0126425D72A371",1)</f>
        <v>=DISPIMG("ID_B4453236657840ACAD0126425D72A371",1)</v>
      </c>
      <c r="C104" s="9" t="s">
        <v>18287</v>
      </c>
      <c r="D104" s="10" t="s">
        <v>18288</v>
      </c>
      <c r="E104" s="11" t="s">
        <v>18289</v>
      </c>
      <c r="F104" s="11"/>
    </row>
    <row r="105" ht="47.75" spans="1:6">
      <c r="A105" s="7">
        <v>102</v>
      </c>
      <c r="B105" s="8" t="str">
        <f>_xlfn.DISPIMG("ID_1BB344BC16934C3E89FE144A9F40FF34",1)</f>
        <v>=DISPIMG("ID_1BB344BC16934C3E89FE144A9F40FF34",1)</v>
      </c>
      <c r="C105" s="9" t="s">
        <v>18290</v>
      </c>
      <c r="D105" s="10" t="s">
        <v>18291</v>
      </c>
      <c r="E105" s="11" t="s">
        <v>18292</v>
      </c>
      <c r="F105" s="12"/>
    </row>
    <row r="106" ht="47.75" spans="1:6">
      <c r="A106" s="7">
        <v>103</v>
      </c>
      <c r="B106" s="8" t="str">
        <f>_xlfn.DISPIMG("ID_D38B14DD1FD04F5F852D3546DF423208",1)</f>
        <v>=DISPIMG("ID_D38B14DD1FD04F5F852D3546DF423208",1)</v>
      </c>
      <c r="C106" s="9" t="s">
        <v>18293</v>
      </c>
      <c r="D106" s="10" t="s">
        <v>18294</v>
      </c>
      <c r="E106" s="11" t="s">
        <v>18295</v>
      </c>
      <c r="F106" s="11"/>
    </row>
    <row r="107" ht="47.75" spans="1:6">
      <c r="A107" s="7">
        <v>104</v>
      </c>
      <c r="B107" s="8" t="str">
        <f>_xlfn.DISPIMG("ID_BE3ECBA27CD74548BE8A62FFFD2AD59A",1)</f>
        <v>=DISPIMG("ID_BE3ECBA27CD74548BE8A62FFFD2AD59A",1)</v>
      </c>
      <c r="C107" s="9" t="s">
        <v>18296</v>
      </c>
      <c r="D107" s="10" t="s">
        <v>18297</v>
      </c>
      <c r="E107" s="11" t="s">
        <v>18298</v>
      </c>
      <c r="F107" s="11"/>
    </row>
    <row r="108" ht="47.75" spans="1:6">
      <c r="A108" s="7">
        <v>105</v>
      </c>
      <c r="B108" s="8" t="str">
        <f>_xlfn.DISPIMG("ID_0299FB90F0584B25958A66706AD4DBAF",1)</f>
        <v>=DISPIMG("ID_0299FB90F0584B25958A66706AD4DBAF",1)</v>
      </c>
      <c r="C108" s="9" t="s">
        <v>18299</v>
      </c>
      <c r="D108" s="10" t="s">
        <v>18300</v>
      </c>
      <c r="E108" s="11" t="s">
        <v>18301</v>
      </c>
      <c r="F108" s="11"/>
    </row>
    <row r="109" ht="47.75" spans="1:6">
      <c r="A109" s="7">
        <v>106</v>
      </c>
      <c r="B109" s="8" t="str">
        <f>_xlfn.DISPIMG("ID_6C30CD0C8FE548138352D03384C2AB81",1)</f>
        <v>=DISPIMG("ID_6C30CD0C8FE548138352D03384C2AB81",1)</v>
      </c>
      <c r="C109" s="9" t="s">
        <v>18302</v>
      </c>
      <c r="D109" s="10" t="s">
        <v>18303</v>
      </c>
      <c r="E109" s="11" t="s">
        <v>18304</v>
      </c>
      <c r="F109" s="11"/>
    </row>
    <row r="110" ht="47.75" spans="1:6">
      <c r="A110" s="7">
        <v>107</v>
      </c>
      <c r="B110" s="8" t="str">
        <f>_xlfn.DISPIMG("ID_77503B340D68445A8A5C5ABE0DB52C3B",1)</f>
        <v>=DISPIMG("ID_77503B340D68445A8A5C5ABE0DB52C3B",1)</v>
      </c>
      <c r="C110" s="9" t="s">
        <v>18305</v>
      </c>
      <c r="D110" s="10" t="s">
        <v>18306</v>
      </c>
      <c r="E110" s="11" t="s">
        <v>18304</v>
      </c>
      <c r="F110" s="11"/>
    </row>
    <row r="111" ht="47.75" spans="1:6">
      <c r="A111" s="7">
        <v>108</v>
      </c>
      <c r="B111" s="8" t="str">
        <f>_xlfn.DISPIMG("ID_E75BE151FE02419198012E3AF218AD9E",1)</f>
        <v>=DISPIMG("ID_E75BE151FE02419198012E3AF218AD9E",1)</v>
      </c>
      <c r="C111" s="9" t="s">
        <v>18307</v>
      </c>
      <c r="D111" s="10" t="s">
        <v>18308</v>
      </c>
      <c r="E111" s="11" t="s">
        <v>18309</v>
      </c>
      <c r="F111" s="11"/>
    </row>
    <row r="112" ht="47.75" spans="1:6">
      <c r="A112" s="7">
        <v>109</v>
      </c>
      <c r="B112" s="8" t="str">
        <f>_xlfn.DISPIMG("ID_B2D114B23D1B46F39785810412768637",1)</f>
        <v>=DISPIMG("ID_B2D114B23D1B46F39785810412768637",1)</v>
      </c>
      <c r="C112" s="9" t="s">
        <v>18310</v>
      </c>
      <c r="D112" s="10" t="s">
        <v>18311</v>
      </c>
      <c r="E112" s="11" t="s">
        <v>18225</v>
      </c>
      <c r="F112" s="11"/>
    </row>
    <row r="113" ht="54" spans="1:6">
      <c r="A113" s="7">
        <v>110</v>
      </c>
      <c r="B113" s="8" t="str">
        <f>_xlfn.DISPIMG("ID_7E7301C1DE22415EBD50804BB075A7EB",1)</f>
        <v>=DISPIMG("ID_7E7301C1DE22415EBD50804BB075A7EB",1)</v>
      </c>
      <c r="C113" s="9" t="s">
        <v>18312</v>
      </c>
      <c r="D113" s="10" t="s">
        <v>18313</v>
      </c>
      <c r="E113" s="11" t="s">
        <v>18314</v>
      </c>
      <c r="F113" s="12"/>
    </row>
    <row r="114" ht="47.75" spans="1:6">
      <c r="A114" s="7">
        <v>111</v>
      </c>
      <c r="B114" s="8" t="str">
        <f>_xlfn.DISPIMG("ID_7A3815A7890C44CBB7F97D36A9BAA797",1)</f>
        <v>=DISPIMG("ID_7A3815A7890C44CBB7F97D36A9BAA797",1)</v>
      </c>
      <c r="C114" s="9" t="s">
        <v>18315</v>
      </c>
      <c r="D114" s="10" t="s">
        <v>18316</v>
      </c>
      <c r="E114" s="11" t="s">
        <v>18317</v>
      </c>
      <c r="F114" s="11"/>
    </row>
    <row r="115" ht="47.75" spans="1:6">
      <c r="A115" s="7">
        <v>112</v>
      </c>
      <c r="B115" s="8" t="str">
        <f>_xlfn.DISPIMG("ID_C747506F6D7441258E4041E6DEE5FFE6",1)</f>
        <v>=DISPIMG("ID_C747506F6D7441258E4041E6DEE5FFE6",1)</v>
      </c>
      <c r="C115" s="9" t="s">
        <v>18318</v>
      </c>
      <c r="D115" s="10" t="s">
        <v>18319</v>
      </c>
      <c r="E115" s="11" t="s">
        <v>18317</v>
      </c>
      <c r="F115" s="11"/>
    </row>
    <row r="116" ht="47.75" spans="1:6">
      <c r="A116" s="7">
        <v>113</v>
      </c>
      <c r="B116" s="8" t="str">
        <f>_xlfn.DISPIMG("ID_2373598512F2457AA260C16EF6621452",1)</f>
        <v>=DISPIMG("ID_2373598512F2457AA260C16EF6621452",1)</v>
      </c>
      <c r="C116" s="9" t="s">
        <v>18320</v>
      </c>
      <c r="D116" s="10" t="s">
        <v>18321</v>
      </c>
      <c r="E116" s="11" t="s">
        <v>18317</v>
      </c>
      <c r="F116" s="12"/>
    </row>
    <row r="117" ht="47.75" spans="1:6">
      <c r="A117" s="7">
        <v>114</v>
      </c>
      <c r="B117" s="8" t="str">
        <f>_xlfn.DISPIMG("ID_253BFF78F0794814A03670FAEA4EBD1D",1)</f>
        <v>=DISPIMG("ID_253BFF78F0794814A03670FAEA4EBD1D",1)</v>
      </c>
      <c r="C117" s="9" t="s">
        <v>18322</v>
      </c>
      <c r="D117" s="10" t="s">
        <v>18323</v>
      </c>
      <c r="E117" s="11" t="s">
        <v>18324</v>
      </c>
      <c r="F117" s="12"/>
    </row>
    <row r="118" ht="49.05" spans="1:6">
      <c r="A118" s="7">
        <v>115</v>
      </c>
      <c r="B118" s="8" t="str">
        <f>_xlfn.DISPIMG("ID_E96E820EE2D640C69503FDF30514DA7C",1)</f>
        <v>=DISPIMG("ID_E96E820EE2D640C69503FDF30514DA7C",1)</v>
      </c>
      <c r="C118" s="9" t="s">
        <v>18325</v>
      </c>
      <c r="D118" s="10" t="s">
        <v>18326</v>
      </c>
      <c r="E118" s="11" t="s">
        <v>18317</v>
      </c>
      <c r="F118" s="11"/>
    </row>
    <row r="119" ht="47" spans="1:6">
      <c r="A119" s="7">
        <v>116</v>
      </c>
      <c r="B119" s="8" t="str">
        <f>_xlfn.DISPIMG("ID_54B492256FF549128E6F3495CC7D039F",1)</f>
        <v>=DISPIMG("ID_54B492256FF549128E6F3495CC7D039F",1)</v>
      </c>
      <c r="C119" s="9" t="s">
        <v>18327</v>
      </c>
      <c r="D119" s="10" t="s">
        <v>18328</v>
      </c>
      <c r="E119" s="11" t="s">
        <v>18329</v>
      </c>
      <c r="F119" s="11"/>
    </row>
    <row r="120" ht="47" spans="1:6">
      <c r="A120" s="7">
        <v>117</v>
      </c>
      <c r="B120" s="8" t="str">
        <f>_xlfn.DISPIMG("ID_DD920FF7204F44028FC893C1205E928E",1)</f>
        <v>=DISPIMG("ID_DD920FF7204F44028FC893C1205E928E",1)</v>
      </c>
      <c r="C120" s="9" t="s">
        <v>18330</v>
      </c>
      <c r="D120" s="10" t="s">
        <v>18331</v>
      </c>
      <c r="E120" s="11" t="s">
        <v>18332</v>
      </c>
      <c r="F120" s="12"/>
    </row>
    <row r="121" ht="47.75" spans="1:6">
      <c r="A121" s="7">
        <v>118</v>
      </c>
      <c r="B121" s="8" t="str">
        <f>_xlfn.DISPIMG("ID_3A7B107D4BE34282AC6A89FEC53CFA63",1)</f>
        <v>=DISPIMG("ID_3A7B107D4BE34282AC6A89FEC53CFA63",1)</v>
      </c>
      <c r="C121" s="9" t="s">
        <v>18333</v>
      </c>
      <c r="D121" s="10" t="s">
        <v>18334</v>
      </c>
      <c r="E121" s="11" t="s">
        <v>18335</v>
      </c>
      <c r="F121" s="11"/>
    </row>
    <row r="122" ht="49" spans="1:6">
      <c r="A122" s="7">
        <v>119</v>
      </c>
      <c r="B122" s="8" t="str">
        <f>_xlfn.DISPIMG("ID_3B73B3F249A944E48D7F8DB73D10693D",1)</f>
        <v>=DISPIMG("ID_3B73B3F249A944E48D7F8DB73D10693D",1)</v>
      </c>
      <c r="C122" s="9" t="s">
        <v>18336</v>
      </c>
      <c r="D122" s="10" t="s">
        <v>18337</v>
      </c>
      <c r="E122" s="11" t="s">
        <v>18338</v>
      </c>
      <c r="F122" s="11"/>
    </row>
    <row r="123" ht="47" spans="1:6">
      <c r="A123" s="7">
        <v>120</v>
      </c>
      <c r="B123" s="8" t="str">
        <f>_xlfn.DISPIMG("ID_860796C90CE4493A80E420B06187E8D0",1)</f>
        <v>=DISPIMG("ID_860796C90CE4493A80E420B06187E8D0",1)</v>
      </c>
      <c r="C123" s="9" t="s">
        <v>18339</v>
      </c>
      <c r="D123" s="10" t="s">
        <v>18340</v>
      </c>
      <c r="E123" s="11" t="s">
        <v>18341</v>
      </c>
      <c r="F123" s="11"/>
    </row>
    <row r="124" ht="47.75" spans="1:6">
      <c r="A124" s="7">
        <v>121</v>
      </c>
      <c r="B124" s="8" t="str">
        <f>_xlfn.DISPIMG("ID_36F4CC4FB92F4B5396DA87B2B0CC66A4",1)</f>
        <v>=DISPIMG("ID_36F4CC4FB92F4B5396DA87B2B0CC66A4",1)</v>
      </c>
      <c r="C124" s="9" t="s">
        <v>18342</v>
      </c>
      <c r="D124" s="10" t="s">
        <v>18343</v>
      </c>
      <c r="E124" s="11" t="s">
        <v>18344</v>
      </c>
      <c r="F124" s="11"/>
    </row>
    <row r="125" ht="54.7" spans="1:6">
      <c r="A125" s="7">
        <v>122</v>
      </c>
      <c r="B125" s="8" t="str">
        <f>_xlfn.DISPIMG("ID_E5AEE75FF12741B9A4B77795138FEE02",1)</f>
        <v>=DISPIMG("ID_E5AEE75FF12741B9A4B77795138FEE02",1)</v>
      </c>
      <c r="C125" s="9" t="s">
        <v>18345</v>
      </c>
      <c r="D125" s="10" t="s">
        <v>18346</v>
      </c>
      <c r="E125" s="11" t="s">
        <v>18347</v>
      </c>
      <c r="F125" s="11"/>
    </row>
    <row r="126" ht="47.75" spans="1:6">
      <c r="A126" s="7">
        <v>123</v>
      </c>
      <c r="B126" s="8" t="str">
        <f>_xlfn.DISPIMG("ID_0C561719226C41ABB6CA2521087CA042",1)</f>
        <v>=DISPIMG("ID_0C561719226C41ABB6CA2521087CA042",1)</v>
      </c>
      <c r="C126" s="9" t="s">
        <v>18348</v>
      </c>
      <c r="D126" s="10" t="s">
        <v>18349</v>
      </c>
      <c r="E126" s="11" t="s">
        <v>18350</v>
      </c>
      <c r="F126" s="11"/>
    </row>
    <row r="127" ht="54.7" spans="1:6">
      <c r="A127" s="7">
        <v>124</v>
      </c>
      <c r="B127" s="8" t="str">
        <f>_xlfn.DISPIMG("ID_E00AFDC935114371AF3BF7F2807B6F3D",1)</f>
        <v>=DISPIMG("ID_E00AFDC935114371AF3BF7F2807B6F3D",1)</v>
      </c>
      <c r="C127" s="9" t="s">
        <v>18351</v>
      </c>
      <c r="D127" s="10" t="s">
        <v>18352</v>
      </c>
      <c r="E127" s="11" t="s">
        <v>18353</v>
      </c>
      <c r="F127" s="11"/>
    </row>
    <row r="128" ht="49" spans="1:6">
      <c r="A128" s="7">
        <v>125</v>
      </c>
      <c r="B128" s="8" t="str">
        <f>_xlfn.DISPIMG("ID_E8C0F06F763C436B887F3670DF563337",1)</f>
        <v>=DISPIMG("ID_E8C0F06F763C436B887F3670DF563337",1)</v>
      </c>
      <c r="C128" s="9" t="s">
        <v>18354</v>
      </c>
      <c r="D128" s="10" t="s">
        <v>18355</v>
      </c>
      <c r="E128" s="11" t="s">
        <v>18225</v>
      </c>
      <c r="F128" s="11"/>
    </row>
    <row r="129" ht="49" spans="1:6">
      <c r="A129" s="7">
        <v>126</v>
      </c>
      <c r="B129" s="8" t="str">
        <f>_xlfn.DISPIMG("ID_A7BF0FC8A3B6419BAF05763594C4F062",1)</f>
        <v>=DISPIMG("ID_A7BF0FC8A3B6419BAF05763594C4F062",1)</v>
      </c>
      <c r="C129" s="9" t="s">
        <v>18356</v>
      </c>
      <c r="D129" s="10" t="s">
        <v>18357</v>
      </c>
      <c r="E129" s="11" t="s">
        <v>18358</v>
      </c>
      <c r="F129" s="11"/>
    </row>
    <row r="130" ht="49.05" spans="1:6">
      <c r="A130" s="7">
        <v>127</v>
      </c>
      <c r="B130" s="8" t="str">
        <f>_xlfn.DISPIMG("ID_CDC6E98E30E3464D8B2AE7A405CEE958",1)</f>
        <v>=DISPIMG("ID_CDC6E98E30E3464D8B2AE7A405CEE958",1)</v>
      </c>
      <c r="C130" s="9" t="s">
        <v>18359</v>
      </c>
      <c r="D130" s="10" t="s">
        <v>18360</v>
      </c>
      <c r="E130" s="11" t="s">
        <v>18225</v>
      </c>
      <c r="F130" s="11"/>
    </row>
    <row r="131" ht="49" spans="1:6">
      <c r="A131" s="7">
        <v>128</v>
      </c>
      <c r="B131" s="8" t="str">
        <f>_xlfn.DISPIMG("ID_647BDF33A59F41FFB7AFC3942B1A416F",1)</f>
        <v>=DISPIMG("ID_647BDF33A59F41FFB7AFC3942B1A416F",1)</v>
      </c>
      <c r="C131" s="9" t="s">
        <v>18361</v>
      </c>
      <c r="D131" s="10" t="s">
        <v>18362</v>
      </c>
      <c r="E131" s="11" t="s">
        <v>18225</v>
      </c>
      <c r="F131" s="11"/>
    </row>
    <row r="132" ht="48.5" spans="1:6">
      <c r="A132" s="7">
        <v>129</v>
      </c>
      <c r="B132" s="8" t="str">
        <f>_xlfn.DISPIMG("ID_008D528006F7436F825735AB4B356567",1)</f>
        <v>=DISPIMG("ID_008D528006F7436F825735AB4B356567",1)</v>
      </c>
      <c r="C132" s="9" t="s">
        <v>18363</v>
      </c>
      <c r="D132" s="10" t="s">
        <v>18364</v>
      </c>
      <c r="E132" s="11" t="s">
        <v>18365</v>
      </c>
      <c r="F132" s="11"/>
    </row>
    <row r="133" ht="48.5" spans="1:6">
      <c r="A133" s="7">
        <v>130</v>
      </c>
      <c r="B133" s="8" t="str">
        <f>_xlfn.DISPIMG("ID_8C44142A14D24ABAACB9F46AB2097A41",1)</f>
        <v>=DISPIMG("ID_8C44142A14D24ABAACB9F46AB2097A41",1)</v>
      </c>
      <c r="C133" s="9" t="s">
        <v>18366</v>
      </c>
      <c r="D133" s="10" t="s">
        <v>18367</v>
      </c>
      <c r="E133" s="11" t="s">
        <v>18225</v>
      </c>
      <c r="F133" s="11"/>
    </row>
    <row r="134" ht="49.05" spans="1:6">
      <c r="A134" s="7">
        <v>131</v>
      </c>
      <c r="B134" s="8" t="str">
        <f>_xlfn.DISPIMG("ID_A4989DA074E142EAA69885075A4CA6C3",1)</f>
        <v>=DISPIMG("ID_A4989DA074E142EAA69885075A4CA6C3",1)</v>
      </c>
      <c r="C134" s="9" t="s">
        <v>18368</v>
      </c>
      <c r="D134" s="10" t="s">
        <v>18369</v>
      </c>
      <c r="E134" s="11" t="s">
        <v>18370</v>
      </c>
      <c r="F134" s="11"/>
    </row>
    <row r="135" ht="47.75" spans="1:6">
      <c r="A135" s="7">
        <v>132</v>
      </c>
      <c r="B135" s="8" t="str">
        <f>_xlfn.DISPIMG("ID_BB006FC724A746D0948E30D40DA29BDD",1)</f>
        <v>=DISPIMG("ID_BB006FC724A746D0948E30D40DA29BDD",1)</v>
      </c>
      <c r="C135" s="9" t="s">
        <v>18371</v>
      </c>
      <c r="D135" s="10" t="s">
        <v>18372</v>
      </c>
      <c r="E135" s="11" t="s">
        <v>18373</v>
      </c>
      <c r="F135" s="11"/>
    </row>
    <row r="136" ht="49" spans="1:6">
      <c r="A136" s="7">
        <v>133</v>
      </c>
      <c r="B136" s="8" t="str">
        <f>_xlfn.DISPIMG("ID_02A3E3F4900545D4A53C34180032AF73",1)</f>
        <v>=DISPIMG("ID_02A3E3F4900545D4A53C34180032AF73",1)</v>
      </c>
      <c r="C136" s="9" t="s">
        <v>18374</v>
      </c>
      <c r="D136" s="10" t="s">
        <v>18375</v>
      </c>
      <c r="E136" s="11" t="s">
        <v>18376</v>
      </c>
      <c r="F136" s="11"/>
    </row>
    <row r="137" ht="47.75" spans="1:6">
      <c r="A137" s="7">
        <v>134</v>
      </c>
      <c r="B137" s="8" t="str">
        <f>_xlfn.DISPIMG("ID_8D11547442844A98AB149A314778E51C",1)</f>
        <v>=DISPIMG("ID_8D11547442844A98AB149A314778E51C",1)</v>
      </c>
      <c r="C137" s="9" t="s">
        <v>18377</v>
      </c>
      <c r="D137" s="10" t="s">
        <v>18378</v>
      </c>
      <c r="E137" s="11" t="s">
        <v>18379</v>
      </c>
      <c r="F137" s="11"/>
    </row>
    <row r="138" ht="48.5" spans="1:6">
      <c r="A138" s="7">
        <v>135</v>
      </c>
      <c r="B138" s="8" t="str">
        <f>_xlfn.DISPIMG("ID_76B183A9312F4DE0A72A70FA2FFD034B",1)</f>
        <v>=DISPIMG("ID_76B183A9312F4DE0A72A70FA2FFD034B",1)</v>
      </c>
      <c r="C138" s="9" t="s">
        <v>18380</v>
      </c>
      <c r="D138" s="10" t="s">
        <v>18381</v>
      </c>
      <c r="E138" s="11" t="s">
        <v>18382</v>
      </c>
      <c r="F138" s="11"/>
    </row>
    <row r="139" ht="47" spans="1:6">
      <c r="A139" s="7">
        <v>136</v>
      </c>
      <c r="B139" s="8" t="str">
        <f>_xlfn.DISPIMG("ID_158CA269E9D348F795DAED58FD74FC0B",1)</f>
        <v>=DISPIMG("ID_158CA269E9D348F795DAED58FD74FC0B",1)</v>
      </c>
      <c r="C139" s="9" t="s">
        <v>18383</v>
      </c>
      <c r="D139" s="10" t="s">
        <v>18384</v>
      </c>
      <c r="E139" s="11" t="s">
        <v>18385</v>
      </c>
      <c r="F139" s="11"/>
    </row>
    <row r="140" ht="47" spans="1:6">
      <c r="A140" s="7">
        <v>137</v>
      </c>
      <c r="B140" s="8" t="str">
        <f>_xlfn.DISPIMG("ID_7DF42B410CFA4D00AA76E44A317D8850",1)</f>
        <v>=DISPIMG("ID_7DF42B410CFA4D00AA76E44A317D8850",1)</v>
      </c>
      <c r="C140" s="9" t="s">
        <v>18386</v>
      </c>
      <c r="D140" s="10" t="s">
        <v>18387</v>
      </c>
      <c r="E140" s="11" t="s">
        <v>18388</v>
      </c>
      <c r="F140" s="11"/>
    </row>
    <row r="141" ht="47.75" spans="1:6">
      <c r="A141" s="7">
        <v>138</v>
      </c>
      <c r="B141" s="8" t="str">
        <f>_xlfn.DISPIMG("ID_9540207DCB63427AA7686712A8FA4518",1)</f>
        <v>=DISPIMG("ID_9540207DCB63427AA7686712A8FA4518",1)</v>
      </c>
      <c r="C141" s="9" t="s">
        <v>18389</v>
      </c>
      <c r="D141" s="10" t="s">
        <v>18390</v>
      </c>
      <c r="E141" s="11" t="s">
        <v>18385</v>
      </c>
      <c r="F141" s="11"/>
    </row>
    <row r="142" ht="46.25" spans="1:6">
      <c r="A142" s="7">
        <v>139</v>
      </c>
      <c r="B142" s="8" t="str">
        <f>_xlfn.DISPIMG("ID_DFAE035B17324967AA6CE49A85045E20",1)</f>
        <v>=DISPIMG("ID_DFAE035B17324967AA6CE49A85045E20",1)</v>
      </c>
      <c r="C142" s="9" t="s">
        <v>18391</v>
      </c>
      <c r="D142" s="10" t="s">
        <v>18392</v>
      </c>
      <c r="E142" s="11" t="s">
        <v>18393</v>
      </c>
      <c r="F142" s="11"/>
    </row>
    <row r="143" ht="47" spans="1:6">
      <c r="A143" s="7">
        <v>140</v>
      </c>
      <c r="B143" s="8" t="str">
        <f>_xlfn.DISPIMG("ID_23A93FD4B4794353994030742C992FF6",1)</f>
        <v>=DISPIMG("ID_23A93FD4B4794353994030742C992FF6",1)</v>
      </c>
      <c r="C143" s="9" t="s">
        <v>18394</v>
      </c>
      <c r="D143" s="10" t="s">
        <v>18395</v>
      </c>
      <c r="E143" s="11" t="s">
        <v>18396</v>
      </c>
      <c r="F143" s="11"/>
    </row>
    <row r="144" ht="47" spans="1:6">
      <c r="A144" s="7">
        <v>141</v>
      </c>
      <c r="B144" s="8" t="str">
        <f>_xlfn.DISPIMG("ID_364AB39C6A0A4E6599CC023FE91A4892",1)</f>
        <v>=DISPIMG("ID_364AB39C6A0A4E6599CC023FE91A4892",1)</v>
      </c>
      <c r="C144" s="9" t="s">
        <v>18397</v>
      </c>
      <c r="D144" s="10" t="s">
        <v>18398</v>
      </c>
      <c r="E144" s="11" t="s">
        <v>18399</v>
      </c>
      <c r="F144" s="11"/>
    </row>
    <row r="145" ht="47" spans="1:6">
      <c r="A145" s="7">
        <v>142</v>
      </c>
      <c r="B145" s="8" t="str">
        <f>_xlfn.DISPIMG("ID_9A650207758649E693DD343D82143930",1)</f>
        <v>=DISPIMG("ID_9A650207758649E693DD343D82143930",1)</v>
      </c>
      <c r="C145" s="9" t="s">
        <v>18400</v>
      </c>
      <c r="D145" s="10" t="s">
        <v>18401</v>
      </c>
      <c r="E145" s="11" t="s">
        <v>18402</v>
      </c>
      <c r="F145" s="11"/>
    </row>
    <row r="146" ht="47" spans="1:6">
      <c r="A146" s="7">
        <v>143</v>
      </c>
      <c r="B146" s="8" t="str">
        <f>_xlfn.DISPIMG("ID_0EE025EAD6DA4F6BBB4A051C686DE1F7",1)</f>
        <v>=DISPIMG("ID_0EE025EAD6DA4F6BBB4A051C686DE1F7",1)</v>
      </c>
      <c r="C146" s="9" t="s">
        <v>18403</v>
      </c>
      <c r="D146" s="10" t="s">
        <v>18404</v>
      </c>
      <c r="E146" s="11" t="s">
        <v>18405</v>
      </c>
      <c r="F146" s="11"/>
    </row>
    <row r="147" ht="47.75" spans="1:6">
      <c r="A147" s="7">
        <v>144</v>
      </c>
      <c r="B147" s="13" t="str">
        <f>_xlfn.DISPIMG("ID_A51FBFE1611A4C57A6D66849AC90F851",1)</f>
        <v>=DISPIMG("ID_A51FBFE1611A4C57A6D66849AC90F851",1)</v>
      </c>
      <c r="C147" s="14" t="s">
        <v>18406</v>
      </c>
      <c r="D147" s="10" t="s">
        <v>18407</v>
      </c>
      <c r="E147" s="11" t="s">
        <v>18408</v>
      </c>
      <c r="F147" s="11"/>
    </row>
    <row r="148" ht="45.75" spans="1:6">
      <c r="A148" s="7">
        <v>145</v>
      </c>
      <c r="B148" s="8" t="str">
        <f>_xlfn.DISPIMG("ID_B3C7356231B945549B1D13B686BBE11F",1)</f>
        <v>=DISPIMG("ID_B3C7356231B945549B1D13B686BBE11F",1)</v>
      </c>
      <c r="C148" s="9" t="s">
        <v>18409</v>
      </c>
      <c r="D148" s="10" t="s">
        <v>18410</v>
      </c>
      <c r="E148" s="11" t="s">
        <v>18411</v>
      </c>
      <c r="F148" s="11"/>
    </row>
    <row r="149" ht="47" spans="1:6">
      <c r="A149" s="7">
        <v>146</v>
      </c>
      <c r="B149" s="8" t="str">
        <f>_xlfn.DISPIMG("ID_22F1B6E5A57D4EDEA8F383AA2BD7627C",1)</f>
        <v>=DISPIMG("ID_22F1B6E5A57D4EDEA8F383AA2BD7627C",1)</v>
      </c>
      <c r="C149" s="9" t="s">
        <v>18412</v>
      </c>
      <c r="D149" s="10" t="s">
        <v>18413</v>
      </c>
      <c r="E149" s="11" t="s">
        <v>18414</v>
      </c>
      <c r="F149" s="11"/>
    </row>
    <row r="150" ht="54" spans="1:6">
      <c r="A150" s="7">
        <v>147</v>
      </c>
      <c r="B150" s="8" t="str">
        <f>_xlfn.DISPIMG("ID_A6828001F82147E9B760BA03937B67DD",1)</f>
        <v>=DISPIMG("ID_A6828001F82147E9B760BA03937B67DD",1)</v>
      </c>
      <c r="C150" s="9" t="s">
        <v>18415</v>
      </c>
      <c r="D150" s="10" t="s">
        <v>18416</v>
      </c>
      <c r="E150" s="11" t="s">
        <v>18417</v>
      </c>
      <c r="F150" s="11"/>
    </row>
    <row r="151" ht="47.75" spans="1:6">
      <c r="A151" s="7">
        <v>148</v>
      </c>
      <c r="B151" s="8" t="str">
        <f>_xlfn.DISPIMG("ID_A30D8250D031406AB05C16937AAAEA88",1)</f>
        <v>=DISPIMG("ID_A30D8250D031406AB05C16937AAAEA88",1)</v>
      </c>
      <c r="C151" s="9" t="s">
        <v>18418</v>
      </c>
      <c r="D151" s="10" t="s">
        <v>18419</v>
      </c>
      <c r="E151" s="11" t="s">
        <v>18420</v>
      </c>
      <c r="F151" s="11"/>
    </row>
    <row r="152" ht="47.75" spans="1:6">
      <c r="A152" s="7">
        <v>149</v>
      </c>
      <c r="B152" s="8" t="str">
        <f>_xlfn.DISPIMG("ID_51661013CF6B4D4BAF0DFD06008418DD",1)</f>
        <v>=DISPIMG("ID_51661013CF6B4D4BAF0DFD06008418DD",1)</v>
      </c>
      <c r="C152" s="9" t="s">
        <v>18421</v>
      </c>
      <c r="D152" s="10" t="s">
        <v>18422</v>
      </c>
      <c r="E152" s="11" t="s">
        <v>18423</v>
      </c>
      <c r="F152" s="11"/>
    </row>
    <row r="153" ht="48.5" spans="1:6">
      <c r="A153" s="7">
        <v>150</v>
      </c>
      <c r="B153" s="8" t="str">
        <f>_xlfn.DISPIMG("ID_A3DF5E4F72704F44880612CF80A40C34",1)</f>
        <v>=DISPIMG("ID_A3DF5E4F72704F44880612CF80A40C34",1)</v>
      </c>
      <c r="C153" s="9" t="s">
        <v>18424</v>
      </c>
      <c r="D153" s="10" t="s">
        <v>18425</v>
      </c>
      <c r="E153" s="11" t="s">
        <v>18426</v>
      </c>
      <c r="F153" s="11"/>
    </row>
    <row r="154" ht="47.75" spans="1:6">
      <c r="A154" s="7">
        <v>151</v>
      </c>
      <c r="B154" s="8" t="str">
        <f>_xlfn.DISPIMG("ID_56B2F638561442E092302E3AE6D092FA",1)</f>
        <v>=DISPIMG("ID_56B2F638561442E092302E3AE6D092FA",1)</v>
      </c>
      <c r="C154" s="9" t="s">
        <v>18427</v>
      </c>
      <c r="D154" s="10" t="s">
        <v>18428</v>
      </c>
      <c r="E154" s="11" t="s">
        <v>18429</v>
      </c>
      <c r="F154" s="11"/>
    </row>
    <row r="155" ht="47.75" spans="1:6">
      <c r="A155" s="7">
        <v>152</v>
      </c>
      <c r="B155" s="8" t="str">
        <f>_xlfn.DISPIMG("ID_A472129B21E04DE8A1A0B19ACFE58F0C",1)</f>
        <v>=DISPIMG("ID_A472129B21E04DE8A1A0B19ACFE58F0C",1)</v>
      </c>
      <c r="C155" s="9" t="s">
        <v>18430</v>
      </c>
      <c r="D155" s="10" t="s">
        <v>18431</v>
      </c>
      <c r="E155" s="11" t="s">
        <v>18432</v>
      </c>
      <c r="F155" s="11"/>
    </row>
    <row r="156" ht="47.75" spans="1:6">
      <c r="A156" s="7">
        <v>153</v>
      </c>
      <c r="B156" s="8" t="str">
        <f>_xlfn.DISPIMG("ID_5FC8E49DA75B4497BA2E3AF1C297B956",1)</f>
        <v>=DISPIMG("ID_5FC8E49DA75B4497BA2E3AF1C297B956",1)</v>
      </c>
      <c r="C156" s="9" t="s">
        <v>18433</v>
      </c>
      <c r="D156" s="10" t="s">
        <v>18434</v>
      </c>
      <c r="E156" s="11" t="s">
        <v>18435</v>
      </c>
      <c r="F156" s="11"/>
    </row>
    <row r="157" ht="47.75" spans="1:6">
      <c r="A157" s="7">
        <v>154</v>
      </c>
      <c r="B157" s="8" t="str">
        <f>_xlfn.DISPIMG("ID_364CF1EE7DDD4BB28E8DE207D68F4093",1)</f>
        <v>=DISPIMG("ID_364CF1EE7DDD4BB28E8DE207D68F4093",1)</v>
      </c>
      <c r="C157" s="9" t="s">
        <v>18436</v>
      </c>
      <c r="D157" s="10" t="s">
        <v>18437</v>
      </c>
      <c r="E157" s="11" t="s">
        <v>18438</v>
      </c>
      <c r="F157" s="11"/>
    </row>
    <row r="158" ht="47" spans="1:6">
      <c r="A158" s="7">
        <v>155</v>
      </c>
      <c r="B158" s="8" t="str">
        <f>_xlfn.DISPIMG("ID_80C677BA8BC14C0DB5A917069025D8DF",1)</f>
        <v>=DISPIMG("ID_80C677BA8BC14C0DB5A917069025D8DF",1)</v>
      </c>
      <c r="C158" s="9" t="s">
        <v>18439</v>
      </c>
      <c r="D158" s="10" t="s">
        <v>18440</v>
      </c>
      <c r="E158" s="11" t="s">
        <v>18441</v>
      </c>
      <c r="F158" s="11"/>
    </row>
    <row r="159" ht="48.5" spans="1:6">
      <c r="A159" s="7">
        <v>156</v>
      </c>
      <c r="B159" s="8" t="str">
        <f>_xlfn.DISPIMG("ID_BC8E6EC39C154BE38AB71A422505B534",1)</f>
        <v>=DISPIMG("ID_BC8E6EC39C154BE38AB71A422505B534",1)</v>
      </c>
      <c r="C159" s="15" t="s">
        <v>18442</v>
      </c>
      <c r="D159" s="10" t="s">
        <v>18443</v>
      </c>
      <c r="E159" s="11" t="s">
        <v>18435</v>
      </c>
      <c r="F159" s="11"/>
    </row>
    <row r="160" ht="47.75" spans="1:6">
      <c r="A160" s="7">
        <v>157</v>
      </c>
      <c r="B160" s="8" t="str">
        <f>_xlfn.DISPIMG("ID_38D573D529044EEBBA1653529E65F7DA",1)</f>
        <v>=DISPIMG("ID_38D573D529044EEBBA1653529E65F7DA",1)</v>
      </c>
      <c r="C160" s="9" t="s">
        <v>18444</v>
      </c>
      <c r="D160" s="10" t="s">
        <v>18445</v>
      </c>
      <c r="E160" s="11" t="s">
        <v>18446</v>
      </c>
      <c r="F160" s="11"/>
    </row>
    <row r="161" ht="45.5" spans="1:6">
      <c r="A161" s="7">
        <v>158</v>
      </c>
      <c r="B161" s="8" t="str">
        <f>_xlfn.DISPIMG("ID_05BCD198A90D4930892AB619E8A69BF2",1)</f>
        <v>=DISPIMG("ID_05BCD198A90D4930892AB619E8A69BF2",1)</v>
      </c>
      <c r="C161" s="9" t="s">
        <v>18447</v>
      </c>
      <c r="D161" s="10" t="s">
        <v>18448</v>
      </c>
      <c r="E161" s="11" t="s">
        <v>18449</v>
      </c>
      <c r="F161" s="11"/>
    </row>
    <row r="162" ht="47" spans="1:6">
      <c r="A162" s="7">
        <v>159</v>
      </c>
      <c r="B162" s="8" t="str">
        <f>_xlfn.DISPIMG("ID_94F9FC39507A4BF0A15C9EC61B7E088B",1)</f>
        <v>=DISPIMG("ID_94F9FC39507A4BF0A15C9EC61B7E088B",1)</v>
      </c>
      <c r="C162" s="9" t="s">
        <v>18450</v>
      </c>
      <c r="D162" s="10" t="s">
        <v>18451</v>
      </c>
      <c r="E162" s="11" t="s">
        <v>5066</v>
      </c>
      <c r="F162" s="11"/>
    </row>
    <row r="163" ht="47" spans="1:6">
      <c r="A163" s="7">
        <v>160</v>
      </c>
      <c r="B163" s="8" t="str">
        <f>_xlfn.DISPIMG("ID_0886B1D12D454C5A93E72C6448540A93",1)</f>
        <v>=DISPIMG("ID_0886B1D12D454C5A93E72C6448540A93",1)</v>
      </c>
      <c r="C163" s="9" t="s">
        <v>18452</v>
      </c>
      <c r="D163" s="10" t="s">
        <v>18453</v>
      </c>
      <c r="E163" s="11" t="s">
        <v>18454</v>
      </c>
      <c r="F163" s="11"/>
    </row>
    <row r="164" ht="47" spans="1:6">
      <c r="A164" s="7">
        <v>161</v>
      </c>
      <c r="B164" s="8" t="str">
        <f>_xlfn.DISPIMG("ID_ECA966EAD04B46BA96B9A2EC41063DD3",1)</f>
        <v>=DISPIMG("ID_ECA966EAD04B46BA96B9A2EC41063DD3",1)</v>
      </c>
      <c r="C164" s="9" t="s">
        <v>18455</v>
      </c>
      <c r="D164" s="10" t="s">
        <v>18456</v>
      </c>
      <c r="E164" s="11" t="s">
        <v>18457</v>
      </c>
      <c r="F164" s="11"/>
    </row>
    <row r="165" ht="47.75" spans="1:6">
      <c r="A165" s="7">
        <v>162</v>
      </c>
      <c r="B165" s="8" t="str">
        <f>_xlfn.DISPIMG("ID_11BE285631A8405E9AD31F635E4F9F9E",1)</f>
        <v>=DISPIMG("ID_11BE285631A8405E9AD31F635E4F9F9E",1)</v>
      </c>
      <c r="C165" s="9" t="s">
        <v>18458</v>
      </c>
      <c r="D165" s="10" t="s">
        <v>18459</v>
      </c>
      <c r="E165" s="11" t="s">
        <v>18460</v>
      </c>
      <c r="F165" s="11"/>
    </row>
    <row r="166" ht="45.5" spans="1:6">
      <c r="A166" s="7">
        <v>163</v>
      </c>
      <c r="B166" s="8" t="str">
        <f>_xlfn.DISPIMG("ID_E74CB800BF5245009BEED660FF61A357",1)</f>
        <v>=DISPIMG("ID_E74CB800BF5245009BEED660FF61A357",1)</v>
      </c>
      <c r="C166" s="9" t="s">
        <v>18461</v>
      </c>
      <c r="D166" s="10" t="s">
        <v>18462</v>
      </c>
      <c r="E166" s="11" t="s">
        <v>18463</v>
      </c>
      <c r="F166" s="11"/>
    </row>
    <row r="167" ht="46.25" spans="1:6">
      <c r="A167" s="7">
        <v>164</v>
      </c>
      <c r="B167" s="8" t="str">
        <f>_xlfn.DISPIMG("ID_F1F132533E064DFBA67BA3A4E6F2BA9A",1)</f>
        <v>=DISPIMG("ID_F1F132533E064DFBA67BA3A4E6F2BA9A",1)</v>
      </c>
      <c r="C167" s="9" t="s">
        <v>18464</v>
      </c>
      <c r="D167" s="10" t="s">
        <v>8722</v>
      </c>
      <c r="E167" s="11" t="s">
        <v>18465</v>
      </c>
      <c r="F167" s="11"/>
    </row>
    <row r="168" ht="47" spans="1:6">
      <c r="A168" s="7">
        <v>165</v>
      </c>
      <c r="B168" s="8" t="str">
        <f>_xlfn.DISPIMG("ID_3F5B35998BD24059A6358D474A324EF6",1)</f>
        <v>=DISPIMG("ID_3F5B35998BD24059A6358D474A324EF6",1)</v>
      </c>
      <c r="C168" s="9" t="s">
        <v>18466</v>
      </c>
      <c r="D168" s="10" t="s">
        <v>18467</v>
      </c>
      <c r="E168" s="11" t="s">
        <v>18468</v>
      </c>
      <c r="F168" s="11"/>
    </row>
    <row r="169" ht="47" spans="1:6">
      <c r="A169" s="7">
        <v>166</v>
      </c>
      <c r="B169" s="8" t="str">
        <f>_xlfn.DISPIMG("ID_9D0F285C895643E88E5557D14A510E17",1)</f>
        <v>=DISPIMG("ID_9D0F285C895643E88E5557D14A510E17",1)</v>
      </c>
      <c r="C169" s="9" t="s">
        <v>18469</v>
      </c>
      <c r="D169" s="10" t="s">
        <v>18470</v>
      </c>
      <c r="E169" s="11" t="s">
        <v>18385</v>
      </c>
      <c r="F169" s="11"/>
    </row>
    <row r="170" ht="47.75" spans="1:6">
      <c r="A170" s="7">
        <v>167</v>
      </c>
      <c r="B170" s="8" t="str">
        <f>_xlfn.DISPIMG("ID_89A09DD2B4DE4BC4A7171C1BF6ADFBC6",1)</f>
        <v>=DISPIMG("ID_89A09DD2B4DE4BC4A7171C1BF6ADFBC6",1)</v>
      </c>
      <c r="C170" s="9" t="s">
        <v>18471</v>
      </c>
      <c r="D170" s="10" t="s">
        <v>18472</v>
      </c>
      <c r="E170" s="11" t="s">
        <v>18473</v>
      </c>
      <c r="F170" s="11"/>
    </row>
    <row r="171" ht="46.25" spans="1:6">
      <c r="A171" s="7">
        <v>168</v>
      </c>
      <c r="B171" s="8" t="str">
        <f>_xlfn.DISPIMG("ID_E58378566E314BF79D4A53EAC7EE186E",1)</f>
        <v>=DISPIMG("ID_E58378566E314BF79D4A53EAC7EE186E",1)</v>
      </c>
      <c r="C171" s="9" t="s">
        <v>18474</v>
      </c>
      <c r="D171" s="10" t="s">
        <v>18475</v>
      </c>
      <c r="E171" s="11" t="s">
        <v>18476</v>
      </c>
      <c r="F171" s="11"/>
    </row>
    <row r="172" ht="45.5" spans="1:6">
      <c r="A172" s="7">
        <v>169</v>
      </c>
      <c r="B172" s="8" t="str">
        <f>_xlfn.DISPIMG("ID_CD05A7DBABED440893A0E50436500BA3",1)</f>
        <v>=DISPIMG("ID_CD05A7DBABED440893A0E50436500BA3",1)</v>
      </c>
      <c r="C172" s="9" t="s">
        <v>18477</v>
      </c>
      <c r="D172" s="10" t="s">
        <v>18478</v>
      </c>
      <c r="E172" s="11" t="s">
        <v>18479</v>
      </c>
      <c r="F172" s="11"/>
    </row>
    <row r="173" ht="46.25" spans="1:6">
      <c r="A173" s="7">
        <v>170</v>
      </c>
      <c r="B173" s="8" t="str">
        <f>_xlfn.DISPIMG("ID_84230667012F4F2BB440AF012332CCE1",1)</f>
        <v>=DISPIMG("ID_84230667012F4F2BB440AF012332CCE1",1)</v>
      </c>
      <c r="C173" s="9" t="s">
        <v>18480</v>
      </c>
      <c r="D173" s="10" t="s">
        <v>18481</v>
      </c>
      <c r="E173" s="11" t="s">
        <v>212</v>
      </c>
      <c r="F173" s="11"/>
    </row>
    <row r="174" ht="47.75" spans="1:6">
      <c r="A174" s="7">
        <v>171</v>
      </c>
      <c r="B174" s="8" t="str">
        <f>_xlfn.DISPIMG("ID_AB3B26928A114D53A238B0973A4292CC",1)</f>
        <v>=DISPIMG("ID_AB3B26928A114D53A238B0973A4292CC",1)</v>
      </c>
      <c r="C174" s="9" t="s">
        <v>18482</v>
      </c>
      <c r="D174" s="10" t="s">
        <v>18483</v>
      </c>
      <c r="E174" s="11" t="s">
        <v>212</v>
      </c>
      <c r="F174" s="11"/>
    </row>
    <row r="175" ht="47.75" spans="1:6">
      <c r="A175" s="7">
        <v>172</v>
      </c>
      <c r="B175" s="8" t="str">
        <f>_xlfn.DISPIMG("ID_DED619895F664F1B89BCFE0E9B29E9A7",1)</f>
        <v>=DISPIMG("ID_DED619895F664F1B89BCFE0E9B29E9A7",1)</v>
      </c>
      <c r="C175" s="9" t="s">
        <v>18484</v>
      </c>
      <c r="D175" s="10" t="s">
        <v>18485</v>
      </c>
      <c r="E175" s="11" t="s">
        <v>18225</v>
      </c>
      <c r="F175" s="11"/>
    </row>
    <row r="176" ht="44" spans="1:6">
      <c r="A176" s="7">
        <v>173</v>
      </c>
      <c r="B176" s="8" t="str">
        <f>_xlfn.DISPIMG("ID_B9A9B441348F411EAF587A3E44A449A9",1)</f>
        <v>=DISPIMG("ID_B9A9B441348F411EAF587A3E44A449A9",1)</v>
      </c>
      <c r="C176" s="9" t="s">
        <v>18486</v>
      </c>
      <c r="D176" s="10" t="s">
        <v>18487</v>
      </c>
      <c r="E176" s="11" t="s">
        <v>8867</v>
      </c>
      <c r="F176" s="11"/>
    </row>
    <row r="177" ht="46.25" spans="1:6">
      <c r="A177" s="7">
        <v>174</v>
      </c>
      <c r="B177" s="8" t="str">
        <f>_xlfn.DISPIMG("ID_E0E749A896E74BAC8BF01EBB387D85F8",1)</f>
        <v>=DISPIMG("ID_E0E749A896E74BAC8BF01EBB387D85F8",1)</v>
      </c>
      <c r="C177" s="9" t="s">
        <v>18488</v>
      </c>
      <c r="D177" s="10" t="s">
        <v>18489</v>
      </c>
      <c r="E177" s="11" t="s">
        <v>18490</v>
      </c>
      <c r="F177" s="11"/>
    </row>
    <row r="178" ht="47" spans="1:6">
      <c r="A178" s="7">
        <v>175</v>
      </c>
      <c r="B178" s="8" t="str">
        <f>_xlfn.DISPIMG("ID_851C248476994597B5C643FB25B775D5",1)</f>
        <v>=DISPIMG("ID_851C248476994597B5C643FB25B775D5",1)</v>
      </c>
      <c r="C178" s="9" t="s">
        <v>18491</v>
      </c>
      <c r="D178" s="10" t="s">
        <v>18492</v>
      </c>
      <c r="E178" s="11" t="s">
        <v>18493</v>
      </c>
      <c r="F178" s="11"/>
    </row>
    <row r="179" ht="48.5" spans="1:6">
      <c r="A179" s="7">
        <v>176</v>
      </c>
      <c r="B179" s="8" t="str">
        <f>_xlfn.DISPIMG("ID_D0A61AF087434363862D09F543A53BAF",1)</f>
        <v>=DISPIMG("ID_D0A61AF087434363862D09F543A53BAF",1)</v>
      </c>
      <c r="C179" s="9" t="s">
        <v>18494</v>
      </c>
      <c r="D179" s="10" t="s">
        <v>18495</v>
      </c>
      <c r="E179" s="11" t="s">
        <v>18496</v>
      </c>
      <c r="F179" s="11"/>
    </row>
    <row r="180" ht="46.25" spans="1:6">
      <c r="A180" s="7">
        <v>177</v>
      </c>
      <c r="B180" s="8" t="str">
        <f>_xlfn.DISPIMG("ID_B50977ECF1254131BA949C0E002A8FAA",1)</f>
        <v>=DISPIMG("ID_B50977ECF1254131BA949C0E002A8FAA",1)</v>
      </c>
      <c r="C180" s="9" t="s">
        <v>18497</v>
      </c>
      <c r="D180" s="10" t="s">
        <v>18498</v>
      </c>
      <c r="E180" s="11" t="s">
        <v>18499</v>
      </c>
      <c r="F180" s="11"/>
    </row>
    <row r="181" ht="47" spans="1:6">
      <c r="A181" s="7">
        <v>178</v>
      </c>
      <c r="B181" s="8" t="str">
        <f>_xlfn.DISPIMG("ID_0A12370B7C2646D4966DC8E7C7EC1E30",1)</f>
        <v>=DISPIMG("ID_0A12370B7C2646D4966DC8E7C7EC1E30",1)</v>
      </c>
      <c r="C181" s="9" t="s">
        <v>18500</v>
      </c>
      <c r="D181" s="10" t="s">
        <v>18501</v>
      </c>
      <c r="E181" s="11" t="s">
        <v>18502</v>
      </c>
      <c r="F181" s="11"/>
    </row>
    <row r="182" ht="47.75" spans="1:6">
      <c r="A182" s="7">
        <v>179</v>
      </c>
      <c r="B182" s="8" t="str">
        <f>_xlfn.DISPIMG("ID_2191FD81EA804AF49C2FFA96D4DE09D6",1)</f>
        <v>=DISPIMG("ID_2191FD81EA804AF49C2FFA96D4DE09D6",1)</v>
      </c>
      <c r="C182" s="9" t="s">
        <v>18503</v>
      </c>
      <c r="D182" s="10" t="s">
        <v>18504</v>
      </c>
      <c r="E182" s="11" t="s">
        <v>18505</v>
      </c>
      <c r="F182" s="11"/>
    </row>
    <row r="183" ht="47.75" spans="1:6">
      <c r="A183" s="7">
        <v>180</v>
      </c>
      <c r="B183" s="8" t="str">
        <f>_xlfn.DISPIMG("ID_F3068D1B7B6D48778E48C15C32E7FA6E",1)</f>
        <v>=DISPIMG("ID_F3068D1B7B6D48778E48C15C32E7FA6E",1)</v>
      </c>
      <c r="C183" s="9" t="s">
        <v>18506</v>
      </c>
      <c r="D183" s="10" t="s">
        <v>18507</v>
      </c>
      <c r="E183" s="11" t="s">
        <v>18508</v>
      </c>
      <c r="F183" s="11"/>
    </row>
    <row r="184" ht="46.25" spans="1:6">
      <c r="A184" s="7">
        <v>181</v>
      </c>
      <c r="B184" s="8" t="str">
        <f>_xlfn.DISPIMG("ID_01FF9AE642F941748F2689C572D01C10",1)</f>
        <v>=DISPIMG("ID_01FF9AE642F941748F2689C572D01C10",1)</v>
      </c>
      <c r="C184" s="9" t="s">
        <v>18509</v>
      </c>
      <c r="D184" s="10" t="s">
        <v>18510</v>
      </c>
      <c r="E184" s="11" t="s">
        <v>18511</v>
      </c>
      <c r="F184" s="11"/>
    </row>
    <row r="185" ht="46.25" spans="1:6">
      <c r="A185" s="7">
        <v>182</v>
      </c>
      <c r="B185" s="8" t="str">
        <f>_xlfn.DISPIMG("ID_07CD145F2440408CBEBA85099D55FA47",1)</f>
        <v>=DISPIMG("ID_07CD145F2440408CBEBA85099D55FA47",1)</v>
      </c>
      <c r="C185" s="9" t="s">
        <v>18512</v>
      </c>
      <c r="D185" s="10" t="s">
        <v>18513</v>
      </c>
      <c r="E185" s="11" t="s">
        <v>18514</v>
      </c>
      <c r="F185" s="11"/>
    </row>
    <row r="186" ht="47" spans="1:6">
      <c r="A186" s="7">
        <v>183</v>
      </c>
      <c r="B186" s="8" t="str">
        <f>_xlfn.DISPIMG("ID_1563B2DD19FA4262ABF910A1A90955F1",1)</f>
        <v>=DISPIMG("ID_1563B2DD19FA4262ABF910A1A90955F1",1)</v>
      </c>
      <c r="C186" s="9" t="s">
        <v>18515</v>
      </c>
      <c r="D186" s="10" t="s">
        <v>18516</v>
      </c>
      <c r="E186" s="11" t="s">
        <v>18517</v>
      </c>
      <c r="F186" s="11"/>
    </row>
    <row r="187" ht="47" spans="1:6">
      <c r="A187" s="7">
        <v>184</v>
      </c>
      <c r="B187" s="8" t="str">
        <f>_xlfn.DISPIMG("ID_7078087BB96C45F29234836E428A6713",1)</f>
        <v>=DISPIMG("ID_7078087BB96C45F29234836E428A6713",1)</v>
      </c>
      <c r="C187" s="9" t="s">
        <v>18518</v>
      </c>
      <c r="D187" s="10" t="s">
        <v>18519</v>
      </c>
      <c r="E187" s="11" t="s">
        <v>18520</v>
      </c>
      <c r="F187" s="11"/>
    </row>
    <row r="188" ht="47" spans="1:6">
      <c r="A188" s="7">
        <v>185</v>
      </c>
      <c r="B188" s="8" t="str">
        <f>_xlfn.DISPIMG("ID_126D215D7060474D8674773D6CB9EC8D",1)</f>
        <v>=DISPIMG("ID_126D215D7060474D8674773D6CB9EC8D",1)</v>
      </c>
      <c r="C188" s="9" t="s">
        <v>18521</v>
      </c>
      <c r="D188" s="10" t="s">
        <v>18522</v>
      </c>
      <c r="E188" s="11" t="s">
        <v>18523</v>
      </c>
      <c r="F188" s="11"/>
    </row>
    <row r="189" ht="135" spans="1:6">
      <c r="A189" s="7">
        <v>186</v>
      </c>
      <c r="B189" s="8" t="str">
        <f>_xlfn.DISPIMG("ID_CEBF8B46FD2A4BBBB7A9469F883D80E7",1)</f>
        <v>=DISPIMG("ID_CEBF8B46FD2A4BBBB7A9469F883D80E7",1)</v>
      </c>
      <c r="C189" s="9" t="s">
        <v>18524</v>
      </c>
      <c r="D189" s="10" t="s">
        <v>18525</v>
      </c>
      <c r="E189" s="11" t="s">
        <v>18526</v>
      </c>
      <c r="F189" s="11"/>
    </row>
    <row r="190" ht="47.75" spans="1:6">
      <c r="A190" s="7">
        <v>187</v>
      </c>
      <c r="B190" s="8" t="str">
        <f>_xlfn.DISPIMG("ID_0B4DB2E9840748B29A6EC1EF3E328C6F",1)</f>
        <v>=DISPIMG("ID_0B4DB2E9840748B29A6EC1EF3E328C6F",1)</v>
      </c>
      <c r="C190" s="9" t="s">
        <v>18527</v>
      </c>
      <c r="D190" s="10" t="s">
        <v>18528</v>
      </c>
      <c r="E190" s="11" t="s">
        <v>18529</v>
      </c>
      <c r="F190" s="11"/>
    </row>
    <row r="191" ht="47" spans="1:6">
      <c r="A191" s="7">
        <v>188</v>
      </c>
      <c r="B191" s="8" t="str">
        <f>_xlfn.DISPIMG("ID_80E224A6C4E74983882D05CCE2ECE7D4",1)</f>
        <v>=DISPIMG("ID_80E224A6C4E74983882D05CCE2ECE7D4",1)</v>
      </c>
      <c r="C191" s="9" t="s">
        <v>18530</v>
      </c>
      <c r="D191" s="10" t="s">
        <v>18531</v>
      </c>
      <c r="E191" s="11" t="s">
        <v>18532</v>
      </c>
      <c r="F191" s="11"/>
    </row>
    <row r="192" ht="46.25" spans="1:6">
      <c r="A192" s="7">
        <v>189</v>
      </c>
      <c r="B192" s="8" t="str">
        <f>_xlfn.DISPIMG("ID_7EE763E2C37346FDA65884C36F56E566",1)</f>
        <v>=DISPIMG("ID_7EE763E2C37346FDA65884C36F56E566",1)</v>
      </c>
      <c r="C192" s="9" t="s">
        <v>18533</v>
      </c>
      <c r="D192" s="10" t="s">
        <v>18534</v>
      </c>
      <c r="E192" s="11" t="s">
        <v>18535</v>
      </c>
      <c r="F192" s="11"/>
    </row>
    <row r="193" ht="47" spans="1:6">
      <c r="A193" s="7">
        <v>190</v>
      </c>
      <c r="B193" s="8" t="str">
        <f>_xlfn.DISPIMG("ID_810F0D713A7747CC98D45F984CB68BA3",1)</f>
        <v>=DISPIMG("ID_810F0D713A7747CC98D45F984CB68BA3",1)</v>
      </c>
      <c r="C193" s="9" t="s">
        <v>18536</v>
      </c>
      <c r="D193" s="10" t="s">
        <v>18537</v>
      </c>
      <c r="E193" s="11" t="s">
        <v>18538</v>
      </c>
      <c r="F193" s="11"/>
    </row>
    <row r="194" ht="47.75" spans="1:6">
      <c r="A194" s="7">
        <v>191</v>
      </c>
      <c r="B194" s="8" t="str">
        <f>_xlfn.DISPIMG("ID_910A4A9B8A7C4FCC9E23E7B73D343ED9",1)</f>
        <v>=DISPIMG("ID_910A4A9B8A7C4FCC9E23E7B73D343ED9",1)</v>
      </c>
      <c r="C194" s="9" t="s">
        <v>18539</v>
      </c>
      <c r="D194" s="10" t="s">
        <v>18540</v>
      </c>
      <c r="E194" s="11" t="s">
        <v>18541</v>
      </c>
      <c r="F194" s="11"/>
    </row>
  </sheetData>
  <sortState ref="A2:D192">
    <sortCondition ref="A2"/>
  </sortState>
  <mergeCells count="3">
    <mergeCell ref="A1:E1"/>
    <mergeCell ref="A2:E2"/>
    <mergeCell ref="B3:C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26</vt:i4>
      </vt:variant>
    </vt:vector>
  </HeadingPairs>
  <TitlesOfParts>
    <vt:vector size="26" baseType="lpstr">
      <vt:lpstr>首页</vt:lpstr>
      <vt:lpstr>控制台</vt:lpstr>
      <vt:lpstr>其他代码</vt:lpstr>
      <vt:lpstr>起源</vt:lpstr>
      <vt:lpstr>国策</vt:lpstr>
      <vt:lpstr>传统</vt:lpstr>
      <vt:lpstr>飞升</vt:lpstr>
      <vt:lpstr>思潮</vt:lpstr>
      <vt:lpstr>物种特质</vt:lpstr>
      <vt:lpstr>领袖特质</vt:lpstr>
      <vt:lpstr>建筑区划</vt:lpstr>
      <vt:lpstr>科技</vt:lpstr>
      <vt:lpstr>巨构</vt:lpstr>
      <vt:lpstr>异常</vt:lpstr>
      <vt:lpstr>事件</vt:lpstr>
      <vt:lpstr>考古遗址</vt:lpstr>
      <vt:lpstr>星界裂隙</vt:lpstr>
      <vt:lpstr>标本</vt:lpstr>
      <vt:lpstr>遗珍</vt:lpstr>
      <vt:lpstr>行星矿藏</vt:lpstr>
      <vt:lpstr>国家修正</vt:lpstr>
      <vt:lpstr>行星修正</vt:lpstr>
      <vt:lpstr>星系生成</vt:lpstr>
      <vt:lpstr>全局舰船</vt:lpstr>
      <vt:lpstr>武器</vt:lpstr>
      <vt:lpstr>成就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WPS_1546918174</cp:lastModifiedBy>
  <dcterms:created xsi:type="dcterms:W3CDTF">2024-11-15T17:24:00Z</dcterms:created>
  <dcterms:modified xsi:type="dcterms:W3CDTF">2024-12-12T08:53:20Z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F5E6470E1DEF4FFE8F0495425ACFBE72_11</vt:lpwstr>
  </property>
  <property fmtid="{D5CDD505-2E9C-101B-9397-08002B2CF9AE}" pid="3" name="KSOProductBuildVer">
    <vt:lpwstr>2052-12.1.0.19302</vt:lpwstr>
  </property>
</Properties>
</file>