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endeep SIngh\Desktop\"/>
    </mc:Choice>
  </mc:AlternateContent>
  <xr:revisionPtr revIDLastSave="0" documentId="13_ncr:9_{E241E7A4-B47F-4438-9640-2A986A41DF7B}" xr6:coauthVersionLast="47" xr6:coauthVersionMax="47" xr10:uidLastSave="{00000000-0000-0000-0000-000000000000}"/>
  <bookViews>
    <workbookView xWindow="-108" yWindow="-108" windowWidth="23256" windowHeight="12456" activeTab="1" xr2:uid="{88996242-B3FC-4956-A4EC-D7362DC61BE1}"/>
  </bookViews>
  <sheets>
    <sheet name="Raw_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  <c r="D4" i="2" a="1"/>
  <c r="D4" i="2" s="1"/>
  <c r="D2" i="2" a="1"/>
  <c r="D2" i="2" s="1"/>
  <c r="B2" i="2" a="1"/>
  <c r="B2" i="2" s="1"/>
  <c r="C2" i="2" a="1"/>
  <c r="C2" i="2" s="1"/>
  <c r="E2" i="2" a="1"/>
  <c r="E2" i="2" s="1"/>
  <c r="F2" i="2" a="1"/>
  <c r="F2" i="2" s="1"/>
  <c r="G2" i="2" a="1"/>
  <c r="G2" i="2" s="1"/>
  <c r="H2" i="2" a="1"/>
  <c r="H2" i="2" s="1"/>
  <c r="E3" i="2" a="1"/>
  <c r="E3" i="2" s="1"/>
  <c r="G3" i="2" a="1"/>
  <c r="G3" i="2" s="1"/>
  <c r="H3" i="2" a="1"/>
  <c r="H3" i="2" s="1"/>
  <c r="B4" i="2" a="1"/>
  <c r="B4" i="2" s="1"/>
  <c r="C4" i="2" a="1"/>
  <c r="C4" i="2" s="1"/>
  <c r="E4" i="2" a="1"/>
  <c r="E4" i="2" s="1"/>
  <c r="F4" i="2" a="1"/>
  <c r="F4" i="2" s="1"/>
  <c r="G4" i="2" a="1"/>
  <c r="G4" i="2" s="1"/>
  <c r="H4" i="2" a="1"/>
  <c r="H4" i="2" s="1"/>
  <c r="B5" i="2" a="1"/>
  <c r="B5" i="2" s="1"/>
  <c r="C5" i="2" a="1"/>
  <c r="C5" i="2" s="1"/>
  <c r="E5" i="2" a="1"/>
  <c r="E5" i="2" s="1"/>
  <c r="F5" i="2" a="1"/>
  <c r="F5" i="2" s="1"/>
  <c r="G5" i="2" a="1"/>
  <c r="G5" i="2" s="1"/>
  <c r="H5" i="2" a="1"/>
  <c r="H5" i="2" s="1"/>
  <c r="M2" i="1"/>
  <c r="M3" i="1"/>
  <c r="M4" i="1"/>
  <c r="M5" i="1"/>
  <c r="M6" i="1"/>
  <c r="B3" i="2" s="1" a="1"/>
  <c r="B3" i="2" s="1"/>
  <c r="M7" i="1"/>
  <c r="M8" i="1"/>
  <c r="M9" i="1"/>
  <c r="M10" i="1"/>
  <c r="M11" i="1"/>
  <c r="C3" i="2" s="1" a="1"/>
  <c r="C3" i="2" s="1"/>
  <c r="M12" i="1"/>
  <c r="M13" i="1"/>
  <c r="M14" i="1"/>
  <c r="M15" i="1"/>
  <c r="M16" i="1"/>
  <c r="D3" i="2" s="1" a="1"/>
  <c r="D3" i="2" s="1"/>
  <c r="M17" i="1"/>
  <c r="M18" i="1"/>
  <c r="M19" i="1"/>
  <c r="M20" i="1"/>
  <c r="M21" i="1"/>
  <c r="M22" i="1"/>
  <c r="M23" i="1"/>
  <c r="M24" i="1"/>
  <c r="M25" i="1"/>
  <c r="M26" i="1"/>
  <c r="F3" i="2" s="1" a="1"/>
  <c r="F3" i="2" s="1"/>
  <c r="M27" i="1"/>
  <c r="M28" i="1"/>
  <c r="M29" i="1"/>
  <c r="M30" i="1"/>
  <c r="M31" i="1"/>
  <c r="M32" i="1"/>
  <c r="M33" i="1"/>
  <c r="M34" i="1"/>
  <c r="M35" i="1"/>
  <c r="M3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<sst xmlns="http://schemas.openxmlformats.org/spreadsheetml/2006/main" count="61" uniqueCount="28">
  <si>
    <t>Company</t>
  </si>
  <si>
    <t>Year</t>
  </si>
  <si>
    <t>Revenue</t>
  </si>
  <si>
    <t>EBITDA</t>
  </si>
  <si>
    <t>PAT</t>
  </si>
  <si>
    <t>EPS</t>
  </si>
  <si>
    <t>ROCE</t>
  </si>
  <si>
    <t>ROE</t>
  </si>
  <si>
    <t>Debt/Equity</t>
  </si>
  <si>
    <t>Dividend Yield</t>
  </si>
  <si>
    <t>P/E</t>
  </si>
  <si>
    <t>Hindustan Unilever</t>
  </si>
  <si>
    <t>ITC</t>
  </si>
  <si>
    <t>NestlÃ© India</t>
  </si>
  <si>
    <t>Dabur</t>
  </si>
  <si>
    <t>Britannia</t>
  </si>
  <si>
    <t>Colgate-Palmolive</t>
  </si>
  <si>
    <t>Marico</t>
  </si>
  <si>
    <t>EBITDA Margin (%)</t>
  </si>
  <si>
    <t xml:space="preserve"> PAT Margin (%)</t>
  </si>
  <si>
    <t>Metric</t>
  </si>
  <si>
    <t>HUL</t>
  </si>
  <si>
    <t>Nestlé India</t>
  </si>
  <si>
    <t>Revenue FY24</t>
  </si>
  <si>
    <t>EBITDA Margin FY24</t>
  </si>
  <si>
    <t>PAT Margin FY24</t>
  </si>
  <si>
    <t>ROCE FY24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</si>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</sst>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b/>
      <u/>
      <sz val="3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5" borderId="10" xfId="0" applyFont="1" applyFill="1" applyBorder="1" applyAlignment="1">
      <alignment vertical="center" wrapText="1"/>
    </xf>
    <xf numFmtId="0" fontId="18" fillId="35" borderId="12" xfId="0" applyFont="1" applyFill="1" applyBorder="1" applyAlignment="1">
      <alignment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16" fillId="36" borderId="14" xfId="0" applyFont="1" applyFill="1" applyBorder="1" applyAlignment="1">
      <alignment horizontal="center" vertical="center" wrapText="1"/>
    </xf>
    <xf numFmtId="0" fontId="16" fillId="36" borderId="15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vertical="center" wrapText="1"/>
    </xf>
    <xf numFmtId="0" fontId="16" fillId="33" borderId="10" xfId="0" applyFont="1" applyFill="1" applyBorder="1" applyAlignment="1">
      <alignment vertical="center" wrapText="1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  <fill>
        <patternFill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Revenue FY24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summary!$B$1:$H$1</c:f>
              <c:strCache>
                <c:ptCount val="7"/>
                <c:pt idx="0">
                  <c:v>HUL</c:v>
                </c:pt>
                <c:pt idx="1">
                  <c:v>ITC</c:v>
                </c:pt>
                <c:pt idx="2">
                  <c:v>Nestlé India</c:v>
                </c:pt>
                <c:pt idx="3">
                  <c:v>Dabur</c:v>
                </c:pt>
                <c:pt idx="4">
                  <c:v>Britannia</c:v>
                </c:pt>
                <c:pt idx="5">
                  <c:v>Colgate-Palmolive</c:v>
                </c:pt>
                <c:pt idx="6">
                  <c:v>Marico</c:v>
                </c:pt>
              </c:strCache>
            </c:strRef>
          </c:cat>
          <c:val>
            <c:numRef>
              <c:f>summary!$B$2:$H$2</c:f>
              <c:numCache>
                <c:formatCode>General</c:formatCode>
                <c:ptCount val="7"/>
                <c:pt idx="0">
                  <c:v>62707</c:v>
                </c:pt>
                <c:pt idx="1">
                  <c:v>67705</c:v>
                </c:pt>
                <c:pt idx="2">
                  <c:v>24394</c:v>
                </c:pt>
                <c:pt idx="3">
                  <c:v>12886</c:v>
                </c:pt>
                <c:pt idx="4">
                  <c:v>16984</c:v>
                </c:pt>
                <c:pt idx="5">
                  <c:v>6040</c:v>
                </c:pt>
                <c:pt idx="6">
                  <c:v>10831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0-472B-A820-FC5B6A3F9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87519"/>
        <c:axId val="1398367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summary!$A$3</c15:sqref>
                        </c15:formulaRef>
                      </c:ext>
                    </c:extLst>
                    <c:strCache>
                      <c:ptCount val="1"/>
                      <c:pt idx="0">
                        <c:v>EBITDA Margin FY24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summary!$B$1:$H$1</c15:sqref>
                        </c15:formulaRef>
                      </c:ext>
                    </c:extLst>
                    <c:strCache>
                      <c:ptCount val="7"/>
                      <c:pt idx="0">
                        <c:v>HUL</c:v>
                      </c:pt>
                      <c:pt idx="1">
                        <c:v>ITC</c:v>
                      </c:pt>
                      <c:pt idx="2">
                        <c:v>Nestlé India</c:v>
                      </c:pt>
                      <c:pt idx="3">
                        <c:v>Dabur</c:v>
                      </c:pt>
                      <c:pt idx="4">
                        <c:v>Britannia</c:v>
                      </c:pt>
                      <c:pt idx="5">
                        <c:v>Colgate-Palmolive</c:v>
                      </c:pt>
                      <c:pt idx="6">
                        <c:v>Marico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summary!$B$3:$H$3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16.396893488765212</c:v>
                      </c:pt>
                      <c:pt idx="1">
                        <c:v>30.649139649951994</c:v>
                      </c:pt>
                      <c:pt idx="2">
                        <c:v>13.167172255472655</c:v>
                      </c:pt>
                      <c:pt idx="3">
                        <c:v>14.054012106161725</c:v>
                      </c:pt>
                      <c:pt idx="4">
                        <c:v>12.564766839378239</c:v>
                      </c:pt>
                      <c:pt idx="5">
                        <c:v>23.79139072847682</c:v>
                      </c:pt>
                      <c:pt idx="6">
                        <c:v>15.30791247345582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FA0-472B-A820-FC5B6A3F9CB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summary!$A$4</c15:sqref>
                        </c15:formulaRef>
                      </c:ext>
                    </c:extLst>
                    <c:strCache>
                      <c:ptCount val="1"/>
                      <c:pt idx="0">
                        <c:v>PAT Margin FY24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summary!$B$1:$H$1</c15:sqref>
                        </c15:formulaRef>
                      </c:ext>
                    </c:extLst>
                    <c:strCache>
                      <c:ptCount val="7"/>
                      <c:pt idx="0">
                        <c:v>HUL</c:v>
                      </c:pt>
                      <c:pt idx="1">
                        <c:v>ITC</c:v>
                      </c:pt>
                      <c:pt idx="2">
                        <c:v>Nestlé India</c:v>
                      </c:pt>
                      <c:pt idx="3">
                        <c:v>Dabur</c:v>
                      </c:pt>
                      <c:pt idx="4">
                        <c:v>Britannia</c:v>
                      </c:pt>
                      <c:pt idx="5">
                        <c:v>Colgate-Palmolive</c:v>
                      </c:pt>
                      <c:pt idx="6">
                        <c:v>Marico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summary!$B$4:$H$4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FA0-472B-A820-FC5B6A3F9CB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summary!$A$5</c15:sqref>
                        </c15:formulaRef>
                      </c:ext>
                    </c:extLst>
                    <c:strCache>
                      <c:ptCount val="1"/>
                      <c:pt idx="0">
                        <c:v>ROCE FY24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summary!$B$1:$H$1</c15:sqref>
                        </c15:formulaRef>
                      </c:ext>
                    </c:extLst>
                    <c:strCache>
                      <c:ptCount val="7"/>
                      <c:pt idx="0">
                        <c:v>HUL</c:v>
                      </c:pt>
                      <c:pt idx="1">
                        <c:v>ITC</c:v>
                      </c:pt>
                      <c:pt idx="2">
                        <c:v>Nestlé India</c:v>
                      </c:pt>
                      <c:pt idx="3">
                        <c:v>Dabur</c:v>
                      </c:pt>
                      <c:pt idx="4">
                        <c:v>Britannia</c:v>
                      </c:pt>
                      <c:pt idx="5">
                        <c:v>Colgate-Palmolive</c:v>
                      </c:pt>
                      <c:pt idx="6">
                        <c:v>Marico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summary!$B$5:$H$5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27.8</c:v>
                      </c:pt>
                      <c:pt idx="1">
                        <c:v>36.799999999999997</c:v>
                      </c:pt>
                      <c:pt idx="2">
                        <c:v>35.6</c:v>
                      </c:pt>
                      <c:pt idx="3">
                        <c:v>24.1</c:v>
                      </c:pt>
                      <c:pt idx="4">
                        <c:v>63.5</c:v>
                      </c:pt>
                      <c:pt idx="5">
                        <c:v>34</c:v>
                      </c:pt>
                      <c:pt idx="6">
                        <c:v>23.6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FA0-472B-A820-FC5B6A3F9CB2}"/>
                  </c:ext>
                </c:extLst>
              </c15:ser>
            </c15:filteredBarSeries>
          </c:ext>
        </c:extLst>
      </c:barChart>
      <c:catAx>
        <c:axId val="1398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679"/>
        <c:crosses val="autoZero"/>
        <c:auto val="1"/>
        <c:lblAlgn val="ctr"/>
        <c:lblOffset val="100"/>
        <c:noMultiLvlLbl val="0"/>
      </c:catAx>
      <c:valAx>
        <c:axId val="1398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summary!$A$3</c:f>
              <c:strCache>
                <c:ptCount val="1"/>
                <c:pt idx="0">
                  <c:v>EBITDA Margin FY24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summary!$B$1:$H$1</c:f>
              <c:strCache>
                <c:ptCount val="7"/>
                <c:pt idx="0">
                  <c:v>HUL</c:v>
                </c:pt>
                <c:pt idx="1">
                  <c:v>ITC</c:v>
                </c:pt>
                <c:pt idx="2">
                  <c:v>Nestlé India</c:v>
                </c:pt>
                <c:pt idx="3">
                  <c:v>Dabur</c:v>
                </c:pt>
                <c:pt idx="4">
                  <c:v>Britannia</c:v>
                </c:pt>
                <c:pt idx="5">
                  <c:v>Colgate-Palmolive</c:v>
                </c:pt>
                <c:pt idx="6">
                  <c:v>Marico</c:v>
                </c:pt>
              </c:strCache>
              <c:extLst xmlns:c15="http://schemas.microsoft.com/office/drawing/2012/chart"/>
            </c:strRef>
          </c:cat>
          <c:val>
            <c:numRef>
              <c:f>summary!$B$3:$H$3</c:f>
              <c:numCache>
                <c:formatCode>General</c:formatCode>
                <c:ptCount val="7"/>
                <c:pt idx="0">
                  <c:v>16.396893488765212</c:v>
                </c:pt>
                <c:pt idx="1">
                  <c:v>30.649139649951994</c:v>
                </c:pt>
                <c:pt idx="2">
                  <c:v>13.167172255472655</c:v>
                </c:pt>
                <c:pt idx="3">
                  <c:v>14.054012106161725</c:v>
                </c:pt>
                <c:pt idx="4">
                  <c:v>12.564766839378239</c:v>
                </c:pt>
                <c:pt idx="5">
                  <c:v>23.79139072847682</c:v>
                </c:pt>
                <c:pt idx="6">
                  <c:v>15.30791247345582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1-DA2D-40E6-8D17-B4142FE21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87519"/>
        <c:axId val="139836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summary!$A$2</c15:sqref>
                        </c15:formulaRef>
                      </c:ext>
                    </c:extLst>
                    <c:strCache>
                      <c:ptCount val="1"/>
                      <c:pt idx="0">
                        <c:v>Revenue FY24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summary!$B$1:$H$1</c15:sqref>
                        </c15:formulaRef>
                      </c:ext>
                    </c:extLst>
                    <c:strCache>
                      <c:ptCount val="7"/>
                      <c:pt idx="0">
                        <c:v>HUL</c:v>
                      </c:pt>
                      <c:pt idx="1">
                        <c:v>ITC</c:v>
                      </c:pt>
                      <c:pt idx="2">
                        <c:v>Nestlé India</c:v>
                      </c:pt>
                      <c:pt idx="3">
                        <c:v>Dabur</c:v>
                      </c:pt>
                      <c:pt idx="4">
                        <c:v>Britannia</c:v>
                      </c:pt>
                      <c:pt idx="5">
                        <c:v>Colgate-Palmolive</c:v>
                      </c:pt>
                      <c:pt idx="6">
                        <c:v>Marico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summary!$B$2:$H$2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62707</c:v>
                      </c:pt>
                      <c:pt idx="1">
                        <c:v>67705</c:v>
                      </c:pt>
                      <c:pt idx="2">
                        <c:v>24394</c:v>
                      </c:pt>
                      <c:pt idx="3">
                        <c:v>12886</c:v>
                      </c:pt>
                      <c:pt idx="4">
                        <c:v>16984</c:v>
                      </c:pt>
                      <c:pt idx="5">
                        <c:v>6040</c:v>
                      </c:pt>
                      <c:pt idx="6">
                        <c:v>10831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A2D-40E6-8D17-B4142FE21AF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summary!$A$4</c15:sqref>
                        </c15:formulaRef>
                      </c:ext>
                    </c:extLst>
                    <c:strCache>
                      <c:ptCount val="1"/>
                      <c:pt idx="0">
                        <c:v>PAT Margin FY24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summary!$B$1:$H$1</c15:sqref>
                        </c15:formulaRef>
                      </c:ext>
                    </c:extLst>
                    <c:strCache>
                      <c:ptCount val="7"/>
                      <c:pt idx="0">
                        <c:v>HUL</c:v>
                      </c:pt>
                      <c:pt idx="1">
                        <c:v>ITC</c:v>
                      </c:pt>
                      <c:pt idx="2">
                        <c:v>Nestlé India</c:v>
                      </c:pt>
                      <c:pt idx="3">
                        <c:v>Dabur</c:v>
                      </c:pt>
                      <c:pt idx="4">
                        <c:v>Britannia</c:v>
                      </c:pt>
                      <c:pt idx="5">
                        <c:v>Colgate-Palmolive</c:v>
                      </c:pt>
                      <c:pt idx="6">
                        <c:v>Marico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summary!$B$4:$H$4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A2D-40E6-8D17-B4142FE21AF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summary!$A$5</c15:sqref>
                        </c15:formulaRef>
                      </c:ext>
                    </c:extLst>
                    <c:strCache>
                      <c:ptCount val="1"/>
                      <c:pt idx="0">
                        <c:v>ROCE FY24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summary!$B$1:$H$1</c15:sqref>
                        </c15:formulaRef>
                      </c:ext>
                    </c:extLst>
                    <c:strCache>
                      <c:ptCount val="7"/>
                      <c:pt idx="0">
                        <c:v>HUL</c:v>
                      </c:pt>
                      <c:pt idx="1">
                        <c:v>ITC</c:v>
                      </c:pt>
                      <c:pt idx="2">
                        <c:v>Nestlé India</c:v>
                      </c:pt>
                      <c:pt idx="3">
                        <c:v>Dabur</c:v>
                      </c:pt>
                      <c:pt idx="4">
                        <c:v>Britannia</c:v>
                      </c:pt>
                      <c:pt idx="5">
                        <c:v>Colgate-Palmolive</c:v>
                      </c:pt>
                      <c:pt idx="6">
                        <c:v>Marico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summary!$B$5:$H$5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27.8</c:v>
                      </c:pt>
                      <c:pt idx="1">
                        <c:v>36.799999999999997</c:v>
                      </c:pt>
                      <c:pt idx="2">
                        <c:v>35.6</c:v>
                      </c:pt>
                      <c:pt idx="3">
                        <c:v>24.1</c:v>
                      </c:pt>
                      <c:pt idx="4">
                        <c:v>63.5</c:v>
                      </c:pt>
                      <c:pt idx="5">
                        <c:v>34</c:v>
                      </c:pt>
                      <c:pt idx="6">
                        <c:v>23.6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A2D-40E6-8D17-B4142FE21AFA}"/>
                  </c:ext>
                </c:extLst>
              </c15:ser>
            </c15:filteredBarSeries>
          </c:ext>
        </c:extLst>
      </c:barChart>
      <c:catAx>
        <c:axId val="1398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679"/>
        <c:crosses val="autoZero"/>
        <c:auto val="1"/>
        <c:lblAlgn val="ctr"/>
        <c:lblOffset val="100"/>
        <c:noMultiLvlLbl val="0"/>
      </c:catAx>
      <c:valAx>
        <c:axId val="1398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summary!$A$5</c:f>
              <c:strCache>
                <c:ptCount val="1"/>
                <c:pt idx="0">
                  <c:v>ROCE FY24</c:v>
                </c:pt>
              </c:strCache>
              <c:extLst xmlns:c15="http://schemas.microsoft.com/office/drawing/2012/chart"/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summary!$B$1:$H$1</c:f>
              <c:strCache>
                <c:ptCount val="7"/>
                <c:pt idx="0">
                  <c:v>HUL</c:v>
                </c:pt>
                <c:pt idx="1">
                  <c:v>ITC</c:v>
                </c:pt>
                <c:pt idx="2">
                  <c:v>Nestlé India</c:v>
                </c:pt>
                <c:pt idx="3">
                  <c:v>Dabur</c:v>
                </c:pt>
                <c:pt idx="4">
                  <c:v>Britannia</c:v>
                </c:pt>
                <c:pt idx="5">
                  <c:v>Colgate-Palmolive</c:v>
                </c:pt>
                <c:pt idx="6">
                  <c:v>Marico</c:v>
                </c:pt>
              </c:strCache>
              <c:extLst xmlns:c15="http://schemas.microsoft.com/office/drawing/2012/chart"/>
            </c:strRef>
          </c:cat>
          <c:val>
            <c:numRef>
              <c:f>summary!$B$5:$H$5</c:f>
              <c:numCache>
                <c:formatCode>General</c:formatCode>
                <c:ptCount val="7"/>
                <c:pt idx="0">
                  <c:v>27.8</c:v>
                </c:pt>
                <c:pt idx="1">
                  <c:v>36.799999999999997</c:v>
                </c:pt>
                <c:pt idx="2">
                  <c:v>35.6</c:v>
                </c:pt>
                <c:pt idx="3">
                  <c:v>24.1</c:v>
                </c:pt>
                <c:pt idx="4">
                  <c:v>63.5</c:v>
                </c:pt>
                <c:pt idx="5">
                  <c:v>34</c:v>
                </c:pt>
                <c:pt idx="6">
                  <c:v>23.6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1D0A-49CD-B240-E13D7E14E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87519"/>
        <c:axId val="139836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summary!$A$2</c15:sqref>
                        </c15:formulaRef>
                      </c:ext>
                    </c:extLst>
                    <c:strCache>
                      <c:ptCount val="1"/>
                      <c:pt idx="0">
                        <c:v>Revenue FY24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summary!$B$1:$H$1</c15:sqref>
                        </c15:formulaRef>
                      </c:ext>
                    </c:extLst>
                    <c:strCache>
                      <c:ptCount val="7"/>
                      <c:pt idx="0">
                        <c:v>HUL</c:v>
                      </c:pt>
                      <c:pt idx="1">
                        <c:v>ITC</c:v>
                      </c:pt>
                      <c:pt idx="2">
                        <c:v>Nestlé India</c:v>
                      </c:pt>
                      <c:pt idx="3">
                        <c:v>Dabur</c:v>
                      </c:pt>
                      <c:pt idx="4">
                        <c:v>Britannia</c:v>
                      </c:pt>
                      <c:pt idx="5">
                        <c:v>Colgate-Palmolive</c:v>
                      </c:pt>
                      <c:pt idx="6">
                        <c:v>Marico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summary!$B$2:$H$2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62707</c:v>
                      </c:pt>
                      <c:pt idx="1">
                        <c:v>67705</c:v>
                      </c:pt>
                      <c:pt idx="2">
                        <c:v>24394</c:v>
                      </c:pt>
                      <c:pt idx="3">
                        <c:v>12886</c:v>
                      </c:pt>
                      <c:pt idx="4">
                        <c:v>16984</c:v>
                      </c:pt>
                      <c:pt idx="5">
                        <c:v>6040</c:v>
                      </c:pt>
                      <c:pt idx="6">
                        <c:v>10831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D0A-49CD-B240-E13D7E14E35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summary!$A$3</c15:sqref>
                        </c15:formulaRef>
                      </c:ext>
                    </c:extLst>
                    <c:strCache>
                      <c:ptCount val="1"/>
                      <c:pt idx="0">
                        <c:v>EBITDA Margin FY24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summary!$B$1:$H$1</c15:sqref>
                        </c15:formulaRef>
                      </c:ext>
                    </c:extLst>
                    <c:strCache>
                      <c:ptCount val="7"/>
                      <c:pt idx="0">
                        <c:v>HUL</c:v>
                      </c:pt>
                      <c:pt idx="1">
                        <c:v>ITC</c:v>
                      </c:pt>
                      <c:pt idx="2">
                        <c:v>Nestlé India</c:v>
                      </c:pt>
                      <c:pt idx="3">
                        <c:v>Dabur</c:v>
                      </c:pt>
                      <c:pt idx="4">
                        <c:v>Britannia</c:v>
                      </c:pt>
                      <c:pt idx="5">
                        <c:v>Colgate-Palmolive</c:v>
                      </c:pt>
                      <c:pt idx="6">
                        <c:v>Marico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summary!$B$3:$H$3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16.396893488765212</c:v>
                      </c:pt>
                      <c:pt idx="1">
                        <c:v>30.649139649951994</c:v>
                      </c:pt>
                      <c:pt idx="2">
                        <c:v>13.167172255472655</c:v>
                      </c:pt>
                      <c:pt idx="3">
                        <c:v>14.054012106161725</c:v>
                      </c:pt>
                      <c:pt idx="4">
                        <c:v>12.564766839378239</c:v>
                      </c:pt>
                      <c:pt idx="5">
                        <c:v>23.79139072847682</c:v>
                      </c:pt>
                      <c:pt idx="6">
                        <c:v>15.30791247345582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D0A-49CD-B240-E13D7E14E35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summary!$A$4</c15:sqref>
                        </c15:formulaRef>
                      </c:ext>
                    </c:extLst>
                    <c:strCache>
                      <c:ptCount val="1"/>
                      <c:pt idx="0">
                        <c:v>PAT Margin FY24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summary!$B$1:$H$1</c15:sqref>
                        </c15:formulaRef>
                      </c:ext>
                    </c:extLst>
                    <c:strCache>
                      <c:ptCount val="7"/>
                      <c:pt idx="0">
                        <c:v>HUL</c:v>
                      </c:pt>
                      <c:pt idx="1">
                        <c:v>ITC</c:v>
                      </c:pt>
                      <c:pt idx="2">
                        <c:v>Nestlé India</c:v>
                      </c:pt>
                      <c:pt idx="3">
                        <c:v>Dabur</c:v>
                      </c:pt>
                      <c:pt idx="4">
                        <c:v>Britannia</c:v>
                      </c:pt>
                      <c:pt idx="5">
                        <c:v>Colgate-Palmolive</c:v>
                      </c:pt>
                      <c:pt idx="6">
                        <c:v>Marico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summary!$B$4:$H$4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D0A-49CD-B240-E13D7E14E350}"/>
                  </c:ext>
                </c:extLst>
              </c15:ser>
            </c15:filteredBarSeries>
          </c:ext>
        </c:extLst>
      </c:barChart>
      <c:catAx>
        <c:axId val="1398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679"/>
        <c:crosses val="autoZero"/>
        <c:auto val="1"/>
        <c:lblAlgn val="ctr"/>
        <c:lblOffset val="100"/>
        <c:noMultiLvlLbl val="0"/>
      </c:catAx>
      <c:valAx>
        <c:axId val="1398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14</xdr:row>
      <xdr:rowOff>3810</xdr:rowOff>
    </xdr:from>
    <xdr:to>
      <xdr:col>9</xdr:col>
      <xdr:colOff>381000</xdr:colOff>
      <xdr:row>29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1C991-B48D-F3D7-0816-5291597A8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350520</xdr:colOff>
      <xdr:row>14</xdr:row>
      <xdr:rowOff>7620</xdr:rowOff>
    </xdr:from>
    <xdr:to>
      <xdr:col>19</xdr:col>
      <xdr:colOff>45720</xdr:colOff>
      <xdr:row>29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05E1B-9B87-412F-80C5-2DD91B410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9</xdr:col>
      <xdr:colOff>304800</xdr:colOff>
      <xdr:row>46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80C7D-54AC-443B-B622-A3FEA2893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E514C-5131-47B3-AD2A-874318604C59}" name="Table1" displayName="Table1" ref="A1:M36" totalsRowShown="0" headerRowDxfId="13" dataDxfId="14" tableBorderDxfId="15">
  <autoFilter ref="A1:M36" xr:uid="{73AE514C-5131-47B3-AD2A-874318604C59}"/>
  <tableColumns count="13">
    <tableColumn id="1" xr3:uid="{B9D902B8-B515-4078-B0CC-27E36D22448D}" name="Company" dataDxfId="12"/>
    <tableColumn id="2" xr3:uid="{EFED9771-F284-457B-B0CF-01D9D829BC43}" name="Year" dataDxfId="11"/>
    <tableColumn id="3" xr3:uid="{47E1011B-0CD0-45BA-8C12-72515B78DE97}" name="Revenue" dataDxfId="10"/>
    <tableColumn id="4" xr3:uid="{BC43CE36-6125-45E5-A797-924788E892CC}" name="EBITDA" dataDxfId="9"/>
    <tableColumn id="5" xr3:uid="{DC699992-C0EF-4D8C-ADD6-0E9A34238337}" name="PAT" dataDxfId="8"/>
    <tableColumn id="6" xr3:uid="{38E0B4A9-C1DB-4CBD-BB65-A6F293EC1656}" name="EPS" dataDxfId="7"/>
    <tableColumn id="7" xr3:uid="{5BE3760C-A961-4A5B-9C85-CF34A0ED06AB}" name="ROCE" dataDxfId="6"/>
    <tableColumn id="8" xr3:uid="{A20B17DC-3F4F-421E-9AE2-E7E601C859B0}" name="ROE" dataDxfId="5"/>
    <tableColumn id="9" xr3:uid="{EE70E993-273F-4AB3-968F-D43123F7C8CC}" name="Debt/Equity" dataDxfId="4"/>
    <tableColumn id="10" xr3:uid="{97160DE1-370C-461B-B351-80D1B7AF13BB}" name="Dividend Yield" dataDxfId="3"/>
    <tableColumn id="11" xr3:uid="{73F7C371-7319-4C13-9B0F-2FFAAB36A72A}" name="P/E" dataDxfId="2"/>
    <tableColumn id="12" xr3:uid="{125A3F4B-D3A4-43CC-8E13-8F61FEEDB128}" name="EBITDA Margin (%)" dataDxfId="1">
      <calculatedColumnFormula>IF(Table1[[#This Row],[Revenue]]&gt;0, Table1[[#This Row],[EBITDA]]/Table1[[#This Row],[Revenue]]*100, "")</calculatedColumnFormula>
    </tableColumn>
    <tableColumn id="13" xr3:uid="{772E3796-08FD-47EA-901F-D927F2A5AD09}" name=" PAT Margin (%)" dataDxfId="0">
      <calculatedColumnFormula>IF(Table1[[#This Row],[Revenue]]&gt;0, Table1[[#This Row],[PAT]]/Table1[[#This Row],[Revenue]]*100,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4E8B-16C5-47AA-B796-B4BCF452FAD7}">
  <dimension ref="A1:M36"/>
  <sheetViews>
    <sheetView topLeftCell="A2" workbookViewId="0">
      <selection activeCell="A15" sqref="A15"/>
    </sheetView>
  </sheetViews>
  <sheetFormatPr defaultRowHeight="14.4"/>
  <cols>
    <col min="1" max="1" width="16.44140625" bestFit="1" customWidth="1"/>
    <col min="2" max="2" width="9.109375" bestFit="1" customWidth="1"/>
    <col min="3" max="3" width="12.77734375" bestFit="1" customWidth="1"/>
    <col min="4" max="4" width="11.5546875" bestFit="1" customWidth="1"/>
    <col min="5" max="5" width="8.77734375" bestFit="1" customWidth="1"/>
    <col min="6" max="6" width="8.5546875" bestFit="1" customWidth="1"/>
    <col min="7" max="7" width="10" bestFit="1" customWidth="1"/>
    <col min="9" max="9" width="15.6640625" bestFit="1" customWidth="1"/>
    <col min="10" max="10" width="17.33203125" bestFit="1" customWidth="1"/>
    <col min="11" max="11" width="8.44140625" bestFit="1" customWidth="1"/>
    <col min="12" max="12" width="19.109375" style="5" bestFit="1" customWidth="1"/>
    <col min="13" max="13" width="16.77734375" style="5" bestFit="1" customWidth="1"/>
  </cols>
  <sheetData>
    <row r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18</v>
      </c>
      <c r="M1" s="6" t="s">
        <v>19</v>
      </c>
    </row>
    <row r="2" spans="1:13">
      <c r="A2" s="4" t="s">
        <v>11</v>
      </c>
      <c r="B2" s="2">
        <v>2020</v>
      </c>
      <c r="C2" s="2">
        <v>40415</v>
      </c>
      <c r="D2" s="2">
        <v>9808</v>
      </c>
      <c r="E2" s="2">
        <v>6332</v>
      </c>
      <c r="F2" s="2">
        <v>34</v>
      </c>
      <c r="G2" s="2">
        <v>27.3</v>
      </c>
      <c r="H2" s="2">
        <v>19.600000000000001</v>
      </c>
      <c r="I2" s="2">
        <v>0</v>
      </c>
      <c r="J2" s="2">
        <v>1.5</v>
      </c>
      <c r="K2" s="2">
        <v>45</v>
      </c>
      <c r="L2" s="2">
        <f>IF(Table1[[#This Row],[Revenue]]&gt;0, Table1[[#This Row],[EBITDA]]/Table1[[#This Row],[Revenue]]*100, "")</f>
        <v>24.268217246072002</v>
      </c>
      <c r="M2" s="2">
        <f>IF(Table1[[#This Row],[Revenue]]&gt;0, Table1[[#This Row],[PAT]]/Table1[[#This Row],[Revenue]]*100, "")</f>
        <v>15.66745020413213</v>
      </c>
    </row>
    <row r="3" spans="1:13">
      <c r="A3" s="4" t="s">
        <v>11</v>
      </c>
      <c r="B3" s="2">
        <v>2021</v>
      </c>
      <c r="C3" s="2">
        <v>45096</v>
      </c>
      <c r="D3" s="2">
        <v>11324</v>
      </c>
      <c r="E3" s="2">
        <v>7954</v>
      </c>
      <c r="F3" s="2">
        <v>37.799999999999997</v>
      </c>
      <c r="G3" s="2">
        <v>25.8</v>
      </c>
      <c r="H3" s="2">
        <v>19.7</v>
      </c>
      <c r="I3" s="2">
        <v>0</v>
      </c>
      <c r="J3" s="2">
        <v>1.5</v>
      </c>
      <c r="K3" s="2">
        <v>45</v>
      </c>
      <c r="L3" s="2">
        <f>IF(Table1[[#This Row],[Revenue]]&gt;0, Table1[[#This Row],[EBITDA]]/Table1[[#This Row],[Revenue]]*100, "")</f>
        <v>25.110874578676601</v>
      </c>
      <c r="M3" s="2">
        <f>IF(Table1[[#This Row],[Revenue]]&gt;0, Table1[[#This Row],[PAT]]/Table1[[#This Row],[Revenue]]*100, "")</f>
        <v>17.637927975873691</v>
      </c>
    </row>
    <row r="4" spans="1:13">
      <c r="A4" s="4" t="s">
        <v>11</v>
      </c>
      <c r="B4" s="2">
        <v>2022</v>
      </c>
      <c r="C4" s="2">
        <v>51193</v>
      </c>
      <c r="D4" s="2">
        <v>12503</v>
      </c>
      <c r="E4" s="2">
        <v>8887</v>
      </c>
      <c r="F4" s="2">
        <v>43.1</v>
      </c>
      <c r="G4" s="2">
        <v>26.2</v>
      </c>
      <c r="H4" s="2">
        <v>20.2</v>
      </c>
      <c r="I4" s="2">
        <v>0</v>
      </c>
      <c r="J4" s="2">
        <v>1.5</v>
      </c>
      <c r="K4" s="2">
        <v>45</v>
      </c>
      <c r="L4" s="2">
        <f>IF(Table1[[#This Row],[Revenue]]&gt;0, Table1[[#This Row],[EBITDA]]/Table1[[#This Row],[Revenue]]*100, "")</f>
        <v>24.423260992713846</v>
      </c>
      <c r="M4" s="2">
        <f>IF(Table1[[#This Row],[Revenue]]&gt;0, Table1[[#This Row],[PAT]]/Table1[[#This Row],[Revenue]]*100, "")</f>
        <v>17.359795284511552</v>
      </c>
    </row>
    <row r="5" spans="1:13">
      <c r="A5" s="4" t="s">
        <v>11</v>
      </c>
      <c r="B5" s="2">
        <v>2023</v>
      </c>
      <c r="C5" s="2">
        <v>61092</v>
      </c>
      <c r="D5" s="2">
        <v>14084</v>
      </c>
      <c r="E5" s="2">
        <v>10143</v>
      </c>
      <c r="F5" s="2">
        <v>43.7</v>
      </c>
      <c r="G5" s="2">
        <v>26.8</v>
      </c>
      <c r="H5" s="2">
        <v>20.2</v>
      </c>
      <c r="I5" s="2">
        <v>0</v>
      </c>
      <c r="J5" s="2">
        <v>1.5</v>
      </c>
      <c r="K5" s="2">
        <v>54.4</v>
      </c>
      <c r="L5" s="2">
        <f>IF(Table1[[#This Row],[Revenue]]&gt;0, Table1[[#This Row],[EBITDA]]/Table1[[#This Row],[Revenue]]*100, "")</f>
        <v>23.053754992470374</v>
      </c>
      <c r="M5" s="2">
        <f>IF(Table1[[#This Row],[Revenue]]&gt;0, Table1[[#This Row],[PAT]]/Table1[[#This Row],[Revenue]]*100, "")</f>
        <v>16.602828520919267</v>
      </c>
    </row>
    <row r="6" spans="1:13">
      <c r="A6" s="4" t="s">
        <v>11</v>
      </c>
      <c r="B6" s="2">
        <v>2024</v>
      </c>
      <c r="C6" s="2">
        <v>62707</v>
      </c>
      <c r="D6" s="2">
        <v>14665</v>
      </c>
      <c r="E6" s="2">
        <v>10282</v>
      </c>
      <c r="F6" s="2">
        <v>45.3</v>
      </c>
      <c r="G6" s="2">
        <v>27.8</v>
      </c>
      <c r="H6" s="2">
        <v>20.100000000000001</v>
      </c>
      <c r="I6" s="2">
        <v>0</v>
      </c>
      <c r="J6" s="2">
        <v>1.5</v>
      </c>
      <c r="K6" s="2">
        <v>54.4</v>
      </c>
      <c r="L6" s="2">
        <f>IF(Table1[[#This Row],[Revenue]]&gt;0, Table1[[#This Row],[EBITDA]]/Table1[[#This Row],[Revenue]]*100, "")</f>
        <v>23.386543767043552</v>
      </c>
      <c r="M6" s="2">
        <f>IF(Table1[[#This Row],[Revenue]]&gt;0, Table1[[#This Row],[PAT]]/Table1[[#This Row],[Revenue]]*100, "")</f>
        <v>16.396893488765212</v>
      </c>
    </row>
    <row r="7" spans="1:13">
      <c r="A7" s="4" t="s">
        <v>12</v>
      </c>
      <c r="B7" s="2">
        <v>2020</v>
      </c>
      <c r="C7" s="2">
        <v>50015</v>
      </c>
      <c r="D7" s="2">
        <v>21956</v>
      </c>
      <c r="E7" s="2">
        <v>15268</v>
      </c>
      <c r="F7" s="2">
        <v>12.2</v>
      </c>
      <c r="G7" s="2">
        <v>42.7</v>
      </c>
      <c r="H7" s="2">
        <v>25.9</v>
      </c>
      <c r="I7" s="2">
        <v>0</v>
      </c>
      <c r="J7" s="2">
        <v>3.6</v>
      </c>
      <c r="K7" s="2">
        <v>25.8</v>
      </c>
      <c r="L7" s="2">
        <f>IF(Table1[[#This Row],[Revenue]]&gt;0, Table1[[#This Row],[EBITDA]]/Table1[[#This Row],[Revenue]]*100, "")</f>
        <v>43.898830350894727</v>
      </c>
      <c r="M7" s="2">
        <f>IF(Table1[[#This Row],[Revenue]]&gt;0, Table1[[#This Row],[PAT]]/Table1[[#This Row],[Revenue]]*100, "")</f>
        <v>30.526841947415772</v>
      </c>
    </row>
    <row r="8" spans="1:13">
      <c r="A8" s="4" t="s">
        <v>12</v>
      </c>
      <c r="B8" s="2">
        <v>2021</v>
      </c>
      <c r="C8" s="2">
        <v>48948</v>
      </c>
      <c r="D8" s="2">
        <v>18356</v>
      </c>
      <c r="E8" s="2">
        <v>13383</v>
      </c>
      <c r="F8" s="2">
        <v>15</v>
      </c>
      <c r="G8" s="2">
        <v>43.1</v>
      </c>
      <c r="H8" s="2">
        <v>25.9</v>
      </c>
      <c r="I8" s="2">
        <v>0</v>
      </c>
      <c r="J8" s="2">
        <v>4.3</v>
      </c>
      <c r="K8" s="2">
        <v>45</v>
      </c>
      <c r="L8" s="2">
        <f>IF(Table1[[#This Row],[Revenue]]&gt;0, Table1[[#This Row],[EBITDA]]/Table1[[#This Row],[Revenue]]*100, "")</f>
        <v>37.501021492195804</v>
      </c>
      <c r="M8" s="2">
        <f>IF(Table1[[#This Row],[Revenue]]&gt;0, Table1[[#This Row],[PAT]]/Table1[[#This Row],[Revenue]]*100, "")</f>
        <v>27.341260112772737</v>
      </c>
    </row>
    <row r="9" spans="1:13">
      <c r="A9" s="4" t="s">
        <v>12</v>
      </c>
      <c r="B9" s="2">
        <v>2022</v>
      </c>
      <c r="C9" s="2">
        <v>56341</v>
      </c>
      <c r="D9" s="2">
        <v>18934</v>
      </c>
      <c r="E9" s="2">
        <v>15503</v>
      </c>
      <c r="F9" s="2">
        <v>16.100000000000001</v>
      </c>
      <c r="G9" s="2">
        <v>41.6</v>
      </c>
      <c r="H9" s="2">
        <v>27.1</v>
      </c>
      <c r="I9" s="2">
        <v>0</v>
      </c>
      <c r="J9" s="2">
        <v>4.2</v>
      </c>
      <c r="K9" s="2">
        <v>45</v>
      </c>
      <c r="L9" s="2">
        <f>IF(Table1[[#This Row],[Revenue]]&gt;0, Table1[[#This Row],[EBITDA]]/Table1[[#This Row],[Revenue]]*100, "")</f>
        <v>33.606077279423516</v>
      </c>
      <c r="M9" s="2">
        <f>IF(Table1[[#This Row],[Revenue]]&gt;0, Table1[[#This Row],[PAT]]/Table1[[#This Row],[Revenue]]*100, "")</f>
        <v>27.516373511297282</v>
      </c>
    </row>
    <row r="10" spans="1:13">
      <c r="A10" s="4" t="s">
        <v>12</v>
      </c>
      <c r="B10" s="2">
        <v>2023</v>
      </c>
      <c r="C10" s="2">
        <v>67337</v>
      </c>
      <c r="D10" s="2">
        <v>25820</v>
      </c>
      <c r="E10" s="2">
        <v>19477</v>
      </c>
      <c r="F10" s="2">
        <v>15.7</v>
      </c>
      <c r="G10" s="2">
        <v>38</v>
      </c>
      <c r="H10" s="2">
        <v>28.5</v>
      </c>
      <c r="I10" s="2">
        <v>0</v>
      </c>
      <c r="J10" s="2">
        <v>4</v>
      </c>
      <c r="K10" s="2">
        <v>24.7</v>
      </c>
      <c r="L10" s="2">
        <f>IF(Table1[[#This Row],[Revenue]]&gt;0, Table1[[#This Row],[EBITDA]]/Table1[[#This Row],[Revenue]]*100, "")</f>
        <v>38.344446589542152</v>
      </c>
      <c r="M10" s="2">
        <f>IF(Table1[[#This Row],[Revenue]]&gt;0, Table1[[#This Row],[PAT]]/Table1[[#This Row],[Revenue]]*100, "")</f>
        <v>28.924662518377716</v>
      </c>
    </row>
    <row r="11" spans="1:13">
      <c r="A11" s="4" t="s">
        <v>12</v>
      </c>
      <c r="B11" s="2">
        <v>2024</v>
      </c>
      <c r="C11" s="2">
        <v>67705</v>
      </c>
      <c r="D11" s="2">
        <v>26253</v>
      </c>
      <c r="E11" s="2">
        <v>20751</v>
      </c>
      <c r="F11" s="2">
        <v>16.600000000000001</v>
      </c>
      <c r="G11" s="2">
        <v>36.799999999999997</v>
      </c>
      <c r="H11" s="2">
        <v>28</v>
      </c>
      <c r="I11" s="2">
        <v>0</v>
      </c>
      <c r="J11" s="2">
        <v>4</v>
      </c>
      <c r="K11" s="2">
        <v>25.8</v>
      </c>
      <c r="L11" s="2">
        <f>IF(Table1[[#This Row],[Revenue]]&gt;0, Table1[[#This Row],[EBITDA]]/Table1[[#This Row],[Revenue]]*100, "")</f>
        <v>38.775570489624108</v>
      </c>
      <c r="M11" s="2">
        <f>IF(Table1[[#This Row],[Revenue]]&gt;0, Table1[[#This Row],[PAT]]/Table1[[#This Row],[Revenue]]*100, "")</f>
        <v>30.649139649951994</v>
      </c>
    </row>
    <row r="12" spans="1:13">
      <c r="A12" s="4" t="s">
        <v>13</v>
      </c>
      <c r="B12" s="2">
        <v>2020</v>
      </c>
      <c r="C12" s="2">
        <v>12295</v>
      </c>
      <c r="D12" s="2">
        <v>2912</v>
      </c>
      <c r="E12" s="2">
        <v>1969</v>
      </c>
      <c r="F12" s="2">
        <v>93.2</v>
      </c>
      <c r="G12" s="2">
        <v>27.3</v>
      </c>
      <c r="H12" s="2">
        <v>56.5</v>
      </c>
      <c r="I12" s="2">
        <v>0.01</v>
      </c>
      <c r="J12" s="2">
        <v>1.1000000000000001</v>
      </c>
      <c r="K12" s="2">
        <v>88</v>
      </c>
      <c r="L12" s="2">
        <f>IF(Table1[[#This Row],[Revenue]]&gt;0, Table1[[#This Row],[EBITDA]]/Table1[[#This Row],[Revenue]]*100, "")</f>
        <v>23.684424562830419</v>
      </c>
      <c r="M12" s="2">
        <f>IF(Table1[[#This Row],[Revenue]]&gt;0, Table1[[#This Row],[PAT]]/Table1[[#This Row],[Revenue]]*100, "")</f>
        <v>16.014640097600651</v>
      </c>
    </row>
    <row r="13" spans="1:13">
      <c r="A13" s="4" t="s">
        <v>13</v>
      </c>
      <c r="B13" s="2">
        <v>2021</v>
      </c>
      <c r="C13" s="2">
        <v>13290</v>
      </c>
      <c r="D13" s="2">
        <v>3025</v>
      </c>
      <c r="E13" s="2">
        <v>2082</v>
      </c>
      <c r="F13" s="2">
        <v>98.3</v>
      </c>
      <c r="G13" s="2">
        <v>28.1</v>
      </c>
      <c r="H13" s="2">
        <v>61.3</v>
      </c>
      <c r="I13" s="2">
        <v>0.01</v>
      </c>
      <c r="J13" s="2">
        <v>1.1000000000000001</v>
      </c>
      <c r="K13" s="2">
        <v>88</v>
      </c>
      <c r="L13" s="2">
        <f>IF(Table1[[#This Row],[Revenue]]&gt;0, Table1[[#This Row],[EBITDA]]/Table1[[#This Row],[Revenue]]*100, "")</f>
        <v>22.7614747930775</v>
      </c>
      <c r="M13" s="2">
        <f>IF(Table1[[#This Row],[Revenue]]&gt;0, Table1[[#This Row],[PAT]]/Table1[[#This Row],[Revenue]]*100, "")</f>
        <v>15.665914221218962</v>
      </c>
    </row>
    <row r="14" spans="1:13">
      <c r="A14" s="4" t="s">
        <v>13</v>
      </c>
      <c r="B14" s="2">
        <v>2022</v>
      </c>
      <c r="C14" s="2">
        <v>16897</v>
      </c>
      <c r="D14" s="2">
        <v>3713</v>
      </c>
      <c r="E14" s="2">
        <v>2326</v>
      </c>
      <c r="F14" s="2">
        <v>112.2</v>
      </c>
      <c r="G14" s="2">
        <v>30.6</v>
      </c>
      <c r="H14" s="2">
        <v>72.099999999999994</v>
      </c>
      <c r="I14" s="2">
        <v>0.03</v>
      </c>
      <c r="J14" s="2">
        <v>1.3</v>
      </c>
      <c r="K14" s="2">
        <v>88</v>
      </c>
      <c r="L14" s="2">
        <f>IF(Table1[[#This Row],[Revenue]]&gt;0, Table1[[#This Row],[EBITDA]]/Table1[[#This Row],[Revenue]]*100, "")</f>
        <v>21.974314967153934</v>
      </c>
      <c r="M14" s="2">
        <f>IF(Table1[[#This Row],[Revenue]]&gt;0, Table1[[#This Row],[PAT]]/Table1[[#This Row],[Revenue]]*100, "")</f>
        <v>13.765757235012133</v>
      </c>
    </row>
    <row r="15" spans="1:13">
      <c r="A15" s="4" t="s">
        <v>13</v>
      </c>
      <c r="B15" s="2">
        <v>2023</v>
      </c>
      <c r="C15" s="2">
        <v>19126</v>
      </c>
      <c r="D15" s="2">
        <v>4188</v>
      </c>
      <c r="E15" s="2">
        <v>2390</v>
      </c>
      <c r="F15" s="2">
        <v>116.9</v>
      </c>
      <c r="G15" s="2">
        <v>34.5</v>
      </c>
      <c r="H15" s="2">
        <v>67.5</v>
      </c>
      <c r="I15" s="2">
        <v>0.05</v>
      </c>
      <c r="J15" s="2">
        <v>1.2</v>
      </c>
      <c r="K15" s="2">
        <v>88</v>
      </c>
      <c r="L15" s="2">
        <f>IF(Table1[[#This Row],[Revenue]]&gt;0, Table1[[#This Row],[EBITDA]]/Table1[[#This Row],[Revenue]]*100, "")</f>
        <v>21.896894280037646</v>
      </c>
      <c r="M15" s="2">
        <f>IF(Table1[[#This Row],[Revenue]]&gt;0, Table1[[#This Row],[PAT]]/Table1[[#This Row],[Revenue]]*100, "")</f>
        <v>12.496078636411168</v>
      </c>
    </row>
    <row r="16" spans="1:13">
      <c r="A16" s="4" t="s">
        <v>13</v>
      </c>
      <c r="B16" s="2">
        <v>2024</v>
      </c>
      <c r="C16" s="2">
        <v>24394</v>
      </c>
      <c r="D16" s="2">
        <v>5820</v>
      </c>
      <c r="E16" s="2">
        <v>3212</v>
      </c>
      <c r="F16" s="2">
        <v>132.1</v>
      </c>
      <c r="G16" s="2">
        <v>35.6</v>
      </c>
      <c r="H16" s="2">
        <v>76</v>
      </c>
      <c r="I16" s="2">
        <v>0.06</v>
      </c>
      <c r="J16" s="2">
        <v>1.1000000000000001</v>
      </c>
      <c r="K16" s="2">
        <v>88</v>
      </c>
      <c r="L16" s="2">
        <f>IF(Table1[[#This Row],[Revenue]]&gt;0, Table1[[#This Row],[EBITDA]]/Table1[[#This Row],[Revenue]]*100, "")</f>
        <v>23.858325817824056</v>
      </c>
      <c r="M16" s="2">
        <f>IF(Table1[[#This Row],[Revenue]]&gt;0, Table1[[#This Row],[PAT]]/Table1[[#This Row],[Revenue]]*100, "")</f>
        <v>13.167172255472655</v>
      </c>
    </row>
    <row r="17" spans="1:13">
      <c r="A17" s="4" t="s">
        <v>14</v>
      </c>
      <c r="B17" s="2">
        <v>2020</v>
      </c>
      <c r="C17" s="2">
        <v>8971</v>
      </c>
      <c r="D17" s="2">
        <v>1749</v>
      </c>
      <c r="E17" s="2">
        <v>1695</v>
      </c>
      <c r="F17" s="2">
        <v>9.6</v>
      </c>
      <c r="G17" s="2">
        <v>22</v>
      </c>
      <c r="H17" s="2">
        <v>17.5</v>
      </c>
      <c r="I17" s="2">
        <v>0.09</v>
      </c>
      <c r="J17" s="2">
        <v>1.5</v>
      </c>
      <c r="K17" s="2">
        <v>61.5</v>
      </c>
      <c r="L17" s="2">
        <f>IF(Table1[[#This Row],[Revenue]]&gt;0, Table1[[#This Row],[EBITDA]]/Table1[[#This Row],[Revenue]]*100, "")</f>
        <v>19.496154274885743</v>
      </c>
      <c r="M17" s="2">
        <f>IF(Table1[[#This Row],[Revenue]]&gt;0, Table1[[#This Row],[PAT]]/Table1[[#This Row],[Revenue]]*100, "")</f>
        <v>18.89421469178464</v>
      </c>
    </row>
    <row r="18" spans="1:13">
      <c r="A18" s="4" t="s">
        <v>14</v>
      </c>
      <c r="B18" s="2">
        <v>2021</v>
      </c>
      <c r="C18" s="2">
        <v>10556</v>
      </c>
      <c r="D18" s="2">
        <v>2196</v>
      </c>
      <c r="E18" s="2">
        <v>1742</v>
      </c>
      <c r="F18" s="2">
        <v>9.8000000000000007</v>
      </c>
      <c r="G18" s="2">
        <v>23.8</v>
      </c>
      <c r="H18" s="2">
        <v>18.8</v>
      </c>
      <c r="I18" s="2">
        <v>0.06</v>
      </c>
      <c r="J18" s="2">
        <v>1.5</v>
      </c>
      <c r="K18" s="2">
        <v>61.5</v>
      </c>
      <c r="L18" s="2">
        <f>IF(Table1[[#This Row],[Revenue]]&gt;0, Table1[[#This Row],[EBITDA]]/Table1[[#This Row],[Revenue]]*100, "")</f>
        <v>20.803334596438045</v>
      </c>
      <c r="M18" s="2">
        <f>IF(Table1[[#This Row],[Revenue]]&gt;0, Table1[[#This Row],[PAT]]/Table1[[#This Row],[Revenue]]*100, "")</f>
        <v>16.502463054187192</v>
      </c>
    </row>
    <row r="19" spans="1:13">
      <c r="A19" s="4" t="s">
        <v>14</v>
      </c>
      <c r="B19" s="2">
        <v>2022</v>
      </c>
      <c r="C19" s="2">
        <v>11975</v>
      </c>
      <c r="D19" s="2">
        <v>1802</v>
      </c>
      <c r="E19" s="2">
        <v>1701</v>
      </c>
      <c r="F19" s="2">
        <v>9.6</v>
      </c>
      <c r="G19" s="2">
        <v>24</v>
      </c>
      <c r="H19" s="2">
        <v>18.899999999999999</v>
      </c>
      <c r="I19" s="2">
        <v>0.12</v>
      </c>
      <c r="J19" s="2">
        <v>1.5</v>
      </c>
      <c r="K19" s="2">
        <v>61.5</v>
      </c>
      <c r="L19" s="2">
        <f>IF(Table1[[#This Row],[Revenue]]&gt;0, Table1[[#This Row],[EBITDA]]/Table1[[#This Row],[Revenue]]*100, "")</f>
        <v>15.048016701461378</v>
      </c>
      <c r="M19" s="2">
        <f>IF(Table1[[#This Row],[Revenue]]&gt;0, Table1[[#This Row],[PAT]]/Table1[[#This Row],[Revenue]]*100, "")</f>
        <v>14.204592901878915</v>
      </c>
    </row>
    <row r="20" spans="1:13">
      <c r="A20" s="4" t="s">
        <v>14</v>
      </c>
      <c r="B20" s="2">
        <v>2023</v>
      </c>
      <c r="C20" s="2">
        <v>12404</v>
      </c>
      <c r="D20" s="2">
        <v>2396</v>
      </c>
      <c r="E20" s="2">
        <v>1701</v>
      </c>
      <c r="F20" s="2">
        <v>10.4</v>
      </c>
      <c r="G20" s="2">
        <v>24.9</v>
      </c>
      <c r="H20" s="2">
        <v>19.100000000000001</v>
      </c>
      <c r="I20" s="2">
        <v>0.14000000000000001</v>
      </c>
      <c r="J20" s="2">
        <v>1.5</v>
      </c>
      <c r="K20" s="2">
        <v>56.7</v>
      </c>
      <c r="L20" s="2">
        <f>IF(Table1[[#This Row],[Revenue]]&gt;0, Table1[[#This Row],[EBITDA]]/Table1[[#This Row],[Revenue]]*100, "")</f>
        <v>19.316349564656562</v>
      </c>
      <c r="M20" s="2">
        <f>IF(Table1[[#This Row],[Revenue]]&gt;0, Table1[[#This Row],[PAT]]/Table1[[#This Row],[Revenue]]*100, "")</f>
        <v>13.71331828442438</v>
      </c>
    </row>
    <row r="21" spans="1:13">
      <c r="A21" s="4" t="s">
        <v>14</v>
      </c>
      <c r="B21" s="2">
        <v>2024</v>
      </c>
      <c r="C21" s="2">
        <v>12886</v>
      </c>
      <c r="D21" s="2">
        <v>2495</v>
      </c>
      <c r="E21" s="2">
        <v>1811</v>
      </c>
      <c r="F21" s="2">
        <v>10.199999999999999</v>
      </c>
      <c r="G21" s="2">
        <v>24.1</v>
      </c>
      <c r="H21" s="2">
        <v>18.5</v>
      </c>
      <c r="I21" s="2">
        <v>0.11</v>
      </c>
      <c r="J21" s="2">
        <v>1.5</v>
      </c>
      <c r="K21" s="2">
        <v>61.5</v>
      </c>
      <c r="L21" s="2">
        <f>IF(Table1[[#This Row],[Revenue]]&gt;0, Table1[[#This Row],[EBITDA]]/Table1[[#This Row],[Revenue]]*100, "")</f>
        <v>19.362098401365824</v>
      </c>
      <c r="M21" s="2">
        <f>IF(Table1[[#This Row],[Revenue]]&gt;0, Table1[[#This Row],[PAT]]/Table1[[#This Row],[Revenue]]*100, "")</f>
        <v>14.054012106161725</v>
      </c>
    </row>
    <row r="22" spans="1:13">
      <c r="A22" s="4" t="s">
        <v>15</v>
      </c>
      <c r="B22" s="2">
        <v>2020</v>
      </c>
      <c r="C22" s="2">
        <v>11879</v>
      </c>
      <c r="D22" s="2">
        <v>1864</v>
      </c>
      <c r="E22" s="2">
        <v>1851</v>
      </c>
      <c r="F22" s="2">
        <v>77.400000000000006</v>
      </c>
      <c r="G22" s="2">
        <v>58.9</v>
      </c>
      <c r="H22" s="2">
        <v>45.2</v>
      </c>
      <c r="I22" s="2">
        <v>0.27</v>
      </c>
      <c r="J22" s="2">
        <v>1.5</v>
      </c>
      <c r="K22" s="2">
        <v>65.900000000000006</v>
      </c>
      <c r="L22" s="2">
        <f>IF(Table1[[#This Row],[Revenue]]&gt;0, Table1[[#This Row],[EBITDA]]/Table1[[#This Row],[Revenue]]*100, "")</f>
        <v>15.6915565283273</v>
      </c>
      <c r="M22" s="2">
        <f>IF(Table1[[#This Row],[Revenue]]&gt;0, Table1[[#This Row],[PAT]]/Table1[[#This Row],[Revenue]]*100, "")</f>
        <v>15.582119707046047</v>
      </c>
    </row>
    <row r="23" spans="1:13">
      <c r="A23" s="4" t="s">
        <v>15</v>
      </c>
      <c r="B23" s="2">
        <v>2021</v>
      </c>
      <c r="C23" s="2">
        <v>13136</v>
      </c>
      <c r="D23" s="2">
        <v>2509</v>
      </c>
      <c r="E23" s="2">
        <v>1516</v>
      </c>
      <c r="F23" s="2">
        <v>63.3</v>
      </c>
      <c r="G23" s="2">
        <v>59.2</v>
      </c>
      <c r="H23" s="2">
        <v>46.1</v>
      </c>
      <c r="I23" s="2">
        <v>0.28000000000000003</v>
      </c>
      <c r="J23" s="2">
        <v>1.5</v>
      </c>
      <c r="K23" s="2">
        <v>65.900000000000006</v>
      </c>
      <c r="L23" s="2">
        <f>IF(Table1[[#This Row],[Revenue]]&gt;0, Table1[[#This Row],[EBITDA]]/Table1[[#This Row],[Revenue]]*100, "")</f>
        <v>19.100182704019488</v>
      </c>
      <c r="M23" s="2">
        <f>IF(Table1[[#This Row],[Revenue]]&gt;0, Table1[[#This Row],[PAT]]/Table1[[#This Row],[Revenue]]*100, "")</f>
        <v>11.540803897685748</v>
      </c>
    </row>
    <row r="24" spans="1:13">
      <c r="A24" s="4" t="s">
        <v>15</v>
      </c>
      <c r="B24" s="2">
        <v>2022</v>
      </c>
      <c r="C24" s="2">
        <v>14136</v>
      </c>
      <c r="D24" s="2">
        <v>2206</v>
      </c>
      <c r="E24" s="2">
        <v>1516</v>
      </c>
      <c r="F24" s="2">
        <v>96.4</v>
      </c>
      <c r="G24" s="2">
        <v>59.7</v>
      </c>
      <c r="H24" s="2">
        <v>45.9</v>
      </c>
      <c r="I24" s="2">
        <v>0.32</v>
      </c>
      <c r="J24" s="2">
        <v>1.5</v>
      </c>
      <c r="K24" s="2">
        <v>65.900000000000006</v>
      </c>
      <c r="L24" s="2">
        <f>IF(Table1[[#This Row],[Revenue]]&gt;0, Table1[[#This Row],[EBITDA]]/Table1[[#This Row],[Revenue]]*100, "")</f>
        <v>15.60554612337295</v>
      </c>
      <c r="M24" s="2">
        <f>IF(Table1[[#This Row],[Revenue]]&gt;0, Table1[[#This Row],[PAT]]/Table1[[#This Row],[Revenue]]*100, "")</f>
        <v>10.724391624221845</v>
      </c>
    </row>
    <row r="25" spans="1:13">
      <c r="A25" s="4" t="s">
        <v>15</v>
      </c>
      <c r="B25" s="2">
        <v>2023</v>
      </c>
      <c r="C25" s="2">
        <v>16559</v>
      </c>
      <c r="D25" s="2">
        <v>3169</v>
      </c>
      <c r="E25" s="2">
        <v>2316</v>
      </c>
      <c r="F25" s="2">
        <v>96.2</v>
      </c>
      <c r="G25" s="2">
        <v>63</v>
      </c>
      <c r="H25" s="2">
        <v>65.5</v>
      </c>
      <c r="I25" s="2">
        <v>0.41</v>
      </c>
      <c r="J25" s="2">
        <v>1.5</v>
      </c>
      <c r="K25" s="2">
        <v>45</v>
      </c>
      <c r="L25" s="2">
        <f>IF(Table1[[#This Row],[Revenue]]&gt;0, Table1[[#This Row],[EBITDA]]/Table1[[#This Row],[Revenue]]*100, "")</f>
        <v>19.137629083881876</v>
      </c>
      <c r="M25" s="2">
        <f>IF(Table1[[#This Row],[Revenue]]&gt;0, Table1[[#This Row],[PAT]]/Table1[[#This Row],[Revenue]]*100, "")</f>
        <v>13.986351832840146</v>
      </c>
    </row>
    <row r="26" spans="1:13">
      <c r="A26" s="4" t="s">
        <v>15</v>
      </c>
      <c r="B26" s="2">
        <v>2024</v>
      </c>
      <c r="C26" s="2">
        <v>16984</v>
      </c>
      <c r="D26" s="2">
        <v>3164</v>
      </c>
      <c r="E26" s="2">
        <v>2134</v>
      </c>
      <c r="F26" s="2">
        <v>88.6</v>
      </c>
      <c r="G26" s="2">
        <v>63.5</v>
      </c>
      <c r="H26" s="2">
        <v>54.1</v>
      </c>
      <c r="I26" s="2">
        <v>0.23</v>
      </c>
      <c r="J26" s="2">
        <v>1.5</v>
      </c>
      <c r="K26" s="2">
        <v>65.900000000000006</v>
      </c>
      <c r="L26" s="2">
        <f>IF(Table1[[#This Row],[Revenue]]&gt;0, Table1[[#This Row],[EBITDA]]/Table1[[#This Row],[Revenue]]*100, "")</f>
        <v>18.629298162976919</v>
      </c>
      <c r="M26" s="2">
        <f>IF(Table1[[#This Row],[Revenue]]&gt;0, Table1[[#This Row],[PAT]]/Table1[[#This Row],[Revenue]]*100, "")</f>
        <v>12.564766839378239</v>
      </c>
    </row>
    <row r="27" spans="1:13">
      <c r="A27" s="4" t="s">
        <v>16</v>
      </c>
      <c r="B27" s="2">
        <v>2020</v>
      </c>
      <c r="C27" s="2">
        <v>4841</v>
      </c>
      <c r="D27" s="2">
        <v>1510</v>
      </c>
      <c r="E27" s="2">
        <v>1035</v>
      </c>
      <c r="F27" s="2">
        <v>38.1</v>
      </c>
      <c r="G27" s="2">
        <v>31</v>
      </c>
      <c r="H27" s="2">
        <v>54.2</v>
      </c>
      <c r="I27" s="2">
        <v>0</v>
      </c>
      <c r="J27" s="2">
        <v>2.2999999999999998</v>
      </c>
      <c r="K27" s="2">
        <v>35.700000000000003</v>
      </c>
      <c r="L27" s="2">
        <f>IF(Table1[[#This Row],[Revenue]]&gt;0, Table1[[#This Row],[EBITDA]]/Table1[[#This Row],[Revenue]]*100, "")</f>
        <v>31.191902499483575</v>
      </c>
      <c r="M27" s="2">
        <f>IF(Table1[[#This Row],[Revenue]]&gt;0, Table1[[#This Row],[PAT]]/Table1[[#This Row],[Revenue]]*100, "")</f>
        <v>21.37988019004338</v>
      </c>
    </row>
    <row r="28" spans="1:13">
      <c r="A28" s="4" t="s">
        <v>16</v>
      </c>
      <c r="B28" s="2">
        <v>2021</v>
      </c>
      <c r="C28" s="2">
        <v>5100</v>
      </c>
      <c r="D28" s="2">
        <v>1566</v>
      </c>
      <c r="E28" s="2">
        <v>1078</v>
      </c>
      <c r="F28" s="2">
        <v>39.6</v>
      </c>
      <c r="G28" s="2">
        <v>32.5</v>
      </c>
      <c r="H28" s="2">
        <v>60.7</v>
      </c>
      <c r="I28" s="2">
        <v>0</v>
      </c>
      <c r="J28" s="2">
        <v>2.1</v>
      </c>
      <c r="K28" s="2">
        <v>35.700000000000003</v>
      </c>
      <c r="L28" s="2">
        <f>IF(Table1[[#This Row],[Revenue]]&gt;0, Table1[[#This Row],[EBITDA]]/Table1[[#This Row],[Revenue]]*100, "")</f>
        <v>30.705882352941178</v>
      </c>
      <c r="M28" s="2">
        <f>IF(Table1[[#This Row],[Revenue]]&gt;0, Table1[[#This Row],[PAT]]/Table1[[#This Row],[Revenue]]*100, "")</f>
        <v>21.137254901960784</v>
      </c>
    </row>
    <row r="29" spans="1:13">
      <c r="A29" s="4" t="s">
        <v>16</v>
      </c>
      <c r="B29" s="2">
        <v>2022</v>
      </c>
      <c r="C29" s="2">
        <v>5226</v>
      </c>
      <c r="D29" s="2">
        <v>1547</v>
      </c>
      <c r="E29" s="2">
        <v>1047</v>
      </c>
      <c r="F29" s="2">
        <v>38.5</v>
      </c>
      <c r="G29" s="2">
        <v>32.799999999999997</v>
      </c>
      <c r="H29" s="2">
        <v>61.4</v>
      </c>
      <c r="I29" s="2">
        <v>0</v>
      </c>
      <c r="J29" s="2">
        <v>2</v>
      </c>
      <c r="K29" s="2">
        <v>35.700000000000003</v>
      </c>
      <c r="L29" s="2">
        <f>IF(Table1[[#This Row],[Revenue]]&gt;0, Table1[[#This Row],[EBITDA]]/Table1[[#This Row],[Revenue]]*100, "")</f>
        <v>29.601990049751244</v>
      </c>
      <c r="M29" s="2">
        <f>IF(Table1[[#This Row],[Revenue]]&gt;0, Table1[[#This Row],[PAT]]/Table1[[#This Row],[Revenue]]*100, "")</f>
        <v>20.034443168771528</v>
      </c>
    </row>
    <row r="30" spans="1:13">
      <c r="A30" s="4" t="s">
        <v>16</v>
      </c>
      <c r="B30" s="2">
        <v>2023</v>
      </c>
      <c r="C30" s="2">
        <v>5680</v>
      </c>
      <c r="D30" s="2">
        <v>1901</v>
      </c>
      <c r="E30" s="2">
        <v>1324</v>
      </c>
      <c r="F30" s="2">
        <v>48.7</v>
      </c>
      <c r="G30" s="2">
        <v>33</v>
      </c>
      <c r="H30" s="2">
        <v>62.2</v>
      </c>
      <c r="I30" s="2">
        <v>0</v>
      </c>
      <c r="J30" s="2">
        <v>2</v>
      </c>
      <c r="K30" s="2">
        <v>35.700000000000003</v>
      </c>
      <c r="L30" s="2">
        <f>IF(Table1[[#This Row],[Revenue]]&gt;0, Table1[[#This Row],[EBITDA]]/Table1[[#This Row],[Revenue]]*100, "")</f>
        <v>33.468309859154935</v>
      </c>
      <c r="M30" s="2">
        <f>IF(Table1[[#This Row],[Revenue]]&gt;0, Table1[[#This Row],[PAT]]/Table1[[#This Row],[Revenue]]*100, "")</f>
        <v>23.309859154929576</v>
      </c>
    </row>
    <row r="31" spans="1:13">
      <c r="A31" s="4" t="s">
        <v>16</v>
      </c>
      <c r="B31" s="2">
        <v>2024</v>
      </c>
      <c r="C31" s="2">
        <v>6040</v>
      </c>
      <c r="D31" s="2">
        <v>1958</v>
      </c>
      <c r="E31" s="2">
        <v>1437</v>
      </c>
      <c r="F31" s="2">
        <v>52.8</v>
      </c>
      <c r="G31" s="2">
        <v>34</v>
      </c>
      <c r="H31" s="2">
        <v>68.8</v>
      </c>
      <c r="I31" s="2">
        <v>0</v>
      </c>
      <c r="J31" s="2">
        <v>2.1</v>
      </c>
      <c r="K31" s="2">
        <v>35.700000000000003</v>
      </c>
      <c r="L31" s="2">
        <f>IF(Table1[[#This Row],[Revenue]]&gt;0, Table1[[#This Row],[EBITDA]]/Table1[[#This Row],[Revenue]]*100, "")</f>
        <v>32.417218543046353</v>
      </c>
      <c r="M31" s="2">
        <f>IF(Table1[[#This Row],[Revenue]]&gt;0, Table1[[#This Row],[PAT]]/Table1[[#This Row],[Revenue]]*100, "")</f>
        <v>23.79139072847682</v>
      </c>
    </row>
    <row r="32" spans="1:13">
      <c r="A32" s="4" t="s">
        <v>17</v>
      </c>
      <c r="B32" s="2">
        <v>2020</v>
      </c>
      <c r="C32" s="2">
        <v>8048</v>
      </c>
      <c r="D32" s="2">
        <v>1591</v>
      </c>
      <c r="E32" s="2">
        <v>1199</v>
      </c>
      <c r="F32" s="2">
        <v>9.1</v>
      </c>
      <c r="G32" s="2">
        <v>22.3</v>
      </c>
      <c r="H32" s="2">
        <v>31.6</v>
      </c>
      <c r="I32" s="2">
        <v>0.03</v>
      </c>
      <c r="J32" s="2">
        <v>1.5</v>
      </c>
      <c r="K32" s="2">
        <v>55</v>
      </c>
      <c r="L32" s="2">
        <f>IF(Table1[[#This Row],[Revenue]]&gt;0, Table1[[#This Row],[EBITDA]]/Table1[[#This Row],[Revenue]]*100, "")</f>
        <v>19.768886679920477</v>
      </c>
      <c r="M32" s="2">
        <f>IF(Table1[[#This Row],[Revenue]]&gt;0, Table1[[#This Row],[PAT]]/Table1[[#This Row],[Revenue]]*100, "")</f>
        <v>14.898111332007952</v>
      </c>
    </row>
    <row r="33" spans="1:13">
      <c r="A33" s="4" t="s">
        <v>17</v>
      </c>
      <c r="B33" s="2">
        <v>2021</v>
      </c>
      <c r="C33" s="2">
        <v>9512</v>
      </c>
      <c r="D33" s="2">
        <v>1681</v>
      </c>
      <c r="E33" s="2">
        <v>1255</v>
      </c>
      <c r="F33" s="2">
        <v>9.5</v>
      </c>
      <c r="G33" s="2">
        <v>21.5</v>
      </c>
      <c r="H33" s="2">
        <v>29.7</v>
      </c>
      <c r="I33" s="2">
        <v>0.02</v>
      </c>
      <c r="J33" s="2">
        <v>1.5</v>
      </c>
      <c r="K33" s="2">
        <v>55</v>
      </c>
      <c r="L33" s="2">
        <f>IF(Table1[[#This Row],[Revenue]]&gt;0, Table1[[#This Row],[EBITDA]]/Table1[[#This Row],[Revenue]]*100, "")</f>
        <v>17.672413793103448</v>
      </c>
      <c r="M33" s="2">
        <f>IF(Table1[[#This Row],[Revenue]]&gt;0, Table1[[#This Row],[PAT]]/Table1[[#This Row],[Revenue]]*100, "")</f>
        <v>13.193860386879731</v>
      </c>
    </row>
    <row r="34" spans="1:13">
      <c r="A34" s="4" t="s">
        <v>17</v>
      </c>
      <c r="B34" s="2">
        <v>2022</v>
      </c>
      <c r="C34" s="2">
        <v>9764</v>
      </c>
      <c r="D34" s="2">
        <v>1810</v>
      </c>
      <c r="E34" s="2">
        <v>1322</v>
      </c>
      <c r="F34" s="2">
        <v>10.1</v>
      </c>
      <c r="G34" s="2">
        <v>23.1</v>
      </c>
      <c r="H34" s="2">
        <v>33.9</v>
      </c>
      <c r="I34" s="2">
        <v>0.15</v>
      </c>
      <c r="J34" s="2">
        <v>1.5</v>
      </c>
      <c r="K34" s="2">
        <v>55</v>
      </c>
      <c r="L34" s="2">
        <f>IF(Table1[[#This Row],[Revenue]]&gt;0, Table1[[#This Row],[EBITDA]]/Table1[[#This Row],[Revenue]]*100, "")</f>
        <v>18.537484637443672</v>
      </c>
      <c r="M34" s="2">
        <f>IF(Table1[[#This Row],[Revenue]]&gt;0, Table1[[#This Row],[PAT]]/Table1[[#This Row],[Revenue]]*100, "")</f>
        <v>13.539532978287589</v>
      </c>
    </row>
    <row r="35" spans="1:13">
      <c r="A35" s="4" t="s">
        <v>17</v>
      </c>
      <c r="B35" s="2">
        <v>2023</v>
      </c>
      <c r="C35" s="2">
        <v>9653</v>
      </c>
      <c r="D35" s="2">
        <v>2026</v>
      </c>
      <c r="E35" s="2">
        <v>1502</v>
      </c>
      <c r="F35" s="2">
        <v>11.5</v>
      </c>
      <c r="G35" s="2">
        <v>22.9</v>
      </c>
      <c r="H35" s="2">
        <v>32.1</v>
      </c>
      <c r="I35" s="2">
        <v>0.16</v>
      </c>
      <c r="J35" s="2">
        <v>1.5</v>
      </c>
      <c r="K35" s="2">
        <v>55</v>
      </c>
      <c r="L35" s="2">
        <f>IF(Table1[[#This Row],[Revenue]]&gt;0, Table1[[#This Row],[EBITDA]]/Table1[[#This Row],[Revenue]]*100, "")</f>
        <v>20.988293794675229</v>
      </c>
      <c r="M35" s="2">
        <f>IF(Table1[[#This Row],[Revenue]]&gt;0, Table1[[#This Row],[PAT]]/Table1[[#This Row],[Revenue]]*100, "")</f>
        <v>15.559929555578577</v>
      </c>
    </row>
    <row r="36" spans="1:13">
      <c r="A36" s="4" t="s">
        <v>17</v>
      </c>
      <c r="B36" s="2">
        <v>2024</v>
      </c>
      <c r="C36" s="2">
        <v>10831</v>
      </c>
      <c r="D36" s="2">
        <v>2139</v>
      </c>
      <c r="E36" s="2">
        <v>1658</v>
      </c>
      <c r="F36" s="2">
        <v>12.6</v>
      </c>
      <c r="G36" s="2">
        <v>23.6</v>
      </c>
      <c r="H36" s="2">
        <v>33.1</v>
      </c>
      <c r="I36" s="2">
        <v>0.11</v>
      </c>
      <c r="J36" s="2">
        <v>1.5</v>
      </c>
      <c r="K36" s="2">
        <v>55</v>
      </c>
      <c r="L36" s="2">
        <f>IF(Table1[[#This Row],[Revenue]]&gt;0, Table1[[#This Row],[EBITDA]]/Table1[[#This Row],[Revenue]]*100, "")</f>
        <v>19.748868987166468</v>
      </c>
      <c r="M36" s="2">
        <f>IF(Table1[[#This Row],[Revenue]]&gt;0, Table1[[#This Row],[PAT]]/Table1[[#This Row],[Revenue]]*100, "")</f>
        <v>15.30791247345582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7605-F041-49C6-A4F1-56286D03614B}">
  <dimension ref="A1:J11"/>
  <sheetViews>
    <sheetView tabSelected="1" workbookViewId="0">
      <selection activeCell="J48" sqref="J48"/>
    </sheetView>
  </sheetViews>
  <sheetFormatPr defaultRowHeight="14.4"/>
  <sheetData>
    <row r="1" spans="1:10" ht="43.8" thickBot="1">
      <c r="A1" s="9" t="s">
        <v>20</v>
      </c>
      <c r="B1" s="10" t="s">
        <v>21</v>
      </c>
      <c r="C1" s="10" t="s">
        <v>12</v>
      </c>
      <c r="D1" s="10" t="s">
        <v>22</v>
      </c>
      <c r="E1" s="10" t="s">
        <v>14</v>
      </c>
      <c r="F1" s="10" t="s">
        <v>15</v>
      </c>
      <c r="G1" s="10" t="s">
        <v>16</v>
      </c>
      <c r="H1" s="11" t="s">
        <v>17</v>
      </c>
    </row>
    <row r="2" spans="1:10" ht="28.8">
      <c r="A2" s="12" t="s">
        <v>23</v>
      </c>
      <c r="B2" s="8" cm="1">
        <f t="array" ref="B2">INDEX(Raw_Data!C:C, MATCH(1, (Raw_Data!A:A="Hindustan Unilever")*(Raw_Data!B:B=2024), 0))</f>
        <v>62707</v>
      </c>
      <c r="C2" s="8" cm="1">
        <f t="array" ref="C2">INDEX(Raw_Data!C:C, MATCH(1, (Raw_Data!A:A="ITC")*(Raw_Data!B:B=2024), 0))</f>
        <v>67705</v>
      </c>
      <c r="D2" s="8" cm="1">
        <f t="array" ref="D2">INDEX(Raw_Data!C:C, MATCH(1, (Raw_Data!A:A="NestlÃ© India")*(Raw_Data!B:B=2024), 0))</f>
        <v>24394</v>
      </c>
      <c r="E2" s="8" cm="1">
        <f t="array" ref="E2">INDEX(Raw_Data!C:C, MATCH(1, (Raw_Data!A:A="Dabur")*(Raw_Data!B:B=2024), 0))</f>
        <v>12886</v>
      </c>
      <c r="F2" s="8" cm="1">
        <f t="array" ref="F2">INDEX(Raw_Data!C:C, MATCH(1, (Raw_Data!A:A="Britannia")*(Raw_Data!B:B=2024), 0))</f>
        <v>16984</v>
      </c>
      <c r="G2" s="8" cm="1">
        <f t="array" ref="G2">INDEX(Raw_Data!C:C, MATCH(1, (Raw_Data!A:A="Colgate-Palmolive")*(Raw_Data!B:B=2024), 0))</f>
        <v>6040</v>
      </c>
      <c r="H2" s="8" cm="1">
        <f t="array" ref="H2">INDEX(Raw_Data!C:C, MATCH(1, (Raw_Data!A:A="Marico")*(Raw_Data!B:B=2024), 0))</f>
        <v>10831</v>
      </c>
    </row>
    <row r="3" spans="1:10" ht="43.2">
      <c r="A3" s="13" t="s">
        <v>24</v>
      </c>
      <c r="B3" s="7" cm="1">
        <f t="array" ref="B3">INDEX(Raw_Data!M:M, MATCH(1, (Raw_Data!A:A="Hindustan Unilever")*(Raw_Data!B:B=2024), 0))</f>
        <v>16.396893488765212</v>
      </c>
      <c r="C3" s="7" cm="1">
        <f t="array" ref="C3">INDEX(Raw_Data!M:M, MATCH(1, (Raw_Data!A:A="ITC")*(Raw_Data!B:B=2024), 0))</f>
        <v>30.649139649951994</v>
      </c>
      <c r="D3" s="7" cm="1">
        <f t="array" ref="D3">INDEX(Raw_Data!M:M, MATCH(1, (Raw_Data!A:A="NestlÃ© India")*(Raw_Data!B:B=2024), 0))</f>
        <v>13.167172255472655</v>
      </c>
      <c r="E3" s="7" cm="1">
        <f t="array" ref="E3">INDEX(Raw_Data!M:M, MATCH(1, (Raw_Data!A:A="Dabur")*(Raw_Data!B:B=2024), 0))</f>
        <v>14.054012106161725</v>
      </c>
      <c r="F3" s="7" cm="1">
        <f t="array" ref="F3">INDEX(Raw_Data!M:M, MATCH(1, (Raw_Data!A:A="Britannia")*(Raw_Data!B:B=2024), 0))</f>
        <v>12.564766839378239</v>
      </c>
      <c r="G3" s="7" cm="1">
        <f t="array" ref="G3">INDEX(Raw_Data!M:M, MATCH(1, (Raw_Data!A:A="Colgate-Palmolive")*(Raw_Data!B:B=2024), 0))</f>
        <v>23.79139072847682</v>
      </c>
      <c r="H3" s="7" cm="1">
        <f t="array" ref="H3">INDEX(Raw_Data!M:M, MATCH(1, (Raw_Data!A:A="Marico")*(Raw_Data!B:B=2024), 0))</f>
        <v>15.30791247345582</v>
      </c>
    </row>
    <row r="4" spans="1:10" ht="43.2">
      <c r="A4" s="13" t="s">
        <v>25</v>
      </c>
      <c r="B4" s="7" cm="1">
        <f t="array" ref="B4">INDEX(Raw_Data!N:N, MATCH(1, (Raw_Data!A:A="Hindustan Unilever")*(Raw_Data!B:B=2024), 0))</f>
        <v>0</v>
      </c>
      <c r="C4" s="7" cm="1">
        <f t="array" ref="C4">INDEX(Raw_Data!N:N, MATCH(1, (Raw_Data!A:A="ITC")*(Raw_Data!B:B=2024), 0))</f>
        <v>0</v>
      </c>
      <c r="D4" s="7" cm="1">
        <f t="array" ref="D4">INDEX(Raw_Data!N:N, MATCH(1, (Raw_Data!A:A="NestlÃ© India")*(Raw_Data!B:B=2024), 0))</f>
        <v>0</v>
      </c>
      <c r="E4" s="7" cm="1">
        <f t="array" ref="E4">INDEX(Raw_Data!N:N, MATCH(1, (Raw_Data!A:A="Dabur")*(Raw_Data!B:B=2024), 0))</f>
        <v>0</v>
      </c>
      <c r="F4" s="7" cm="1">
        <f t="array" ref="F4">INDEX(Raw_Data!N:N, MATCH(1, (Raw_Data!A:A="Britannia")*(Raw_Data!B:B=2024), 0))</f>
        <v>0</v>
      </c>
      <c r="G4" s="7" cm="1">
        <f t="array" ref="G4">INDEX(Raw_Data!N:N, MATCH(1, (Raw_Data!A:A="Colgate-Palmolive")*(Raw_Data!B:B=2024), 0))</f>
        <v>0</v>
      </c>
      <c r="H4" s="7" cm="1">
        <f t="array" ref="H4">INDEX(Raw_Data!N:N, MATCH(1, (Raw_Data!A:A="Marico")*(Raw_Data!B:B=2024), 0))</f>
        <v>0</v>
      </c>
    </row>
    <row r="5" spans="1:10" ht="28.8">
      <c r="A5" s="13" t="s">
        <v>26</v>
      </c>
      <c r="B5" s="7" cm="1">
        <f t="array" ref="B5">INDEX(Raw_Data!G:G, MATCH(1, (Raw_Data!A:A="Hindustan Unilever")*(Raw_Data!B:B=2024), 0))</f>
        <v>27.8</v>
      </c>
      <c r="C5" s="7" cm="1">
        <f t="array" ref="C5">INDEX(Raw_Data!G:G, MATCH(1, (Raw_Data!A:A="ITC")*(Raw_Data!B:B=2024), 0))</f>
        <v>36.799999999999997</v>
      </c>
      <c r="D5" s="7" cm="1">
        <f t="array" ref="D5">INDEX(Raw_Data!G:G, MATCH(1, (Raw_Data!A:A="NestlÃ© India")*(Raw_Data!B:B=2024), 0))</f>
        <v>35.6</v>
      </c>
      <c r="E5" s="7" cm="1">
        <f t="array" ref="E5">INDEX(Raw_Data!G:G, MATCH(1, (Raw_Data!A:A="Dabur")*(Raw_Data!B:B=2024), 0))</f>
        <v>24.1</v>
      </c>
      <c r="F5" s="7" cm="1">
        <f t="array" ref="F5">INDEX(Raw_Data!G:G, MATCH(1, (Raw_Data!A:A="Britannia")*(Raw_Data!B:B=2024), 0))</f>
        <v>63.5</v>
      </c>
      <c r="G5" s="7" cm="1">
        <f t="array" ref="G5">INDEX(Raw_Data!G:G, MATCH(1, (Raw_Data!A:A="Colgate-Palmolive")*(Raw_Data!B:B=2024), 0))</f>
        <v>34</v>
      </c>
      <c r="H5" s="7" cm="1">
        <f t="array" ref="H5">INDEX(Raw_Data!G:G, MATCH(1, (Raw_Data!A:A="Marico")*(Raw_Data!B:B=2024), 0))</f>
        <v>23.6</v>
      </c>
    </row>
    <row r="10" spans="1:10" ht="15" thickBot="1"/>
    <row r="11" spans="1:10" ht="46.8" thickBot="1">
      <c r="D11" s="14" t="s">
        <v>27</v>
      </c>
      <c r="E11" s="15"/>
      <c r="F11" s="15"/>
      <c r="G11" s="15"/>
      <c r="H11" s="15"/>
      <c r="I11" s="15"/>
      <c r="J11" s="16"/>
    </row>
  </sheetData>
  <mergeCells count="1">
    <mergeCell ref="D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Birendeep SIngh</dc:creator>
  <cp:lastModifiedBy>Birendeep Singh</cp:lastModifiedBy>
  <dcterms:created xsi:type="dcterms:W3CDTF">2025-08-04T09:53:51Z</dcterms:created>
  <dcterms:modified xsi:type="dcterms:W3CDTF">2025-08-04T10:01:25Z</dcterms:modified>
</cp:coreProperties>
</file>