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aballatore/Dropbox/DRBX_Docs/Work/Projects/github_projects/mapping-museums/docs/data_for_report_2019/"/>
    </mc:Choice>
  </mc:AlternateContent>
  <xr:revisionPtr revIDLastSave="0" documentId="13_ncr:1_{8EF442D2-3B59-384D-8007-D17B04BF147D}" xr6:coauthVersionLast="47" xr6:coauthVersionMax="47" xr10:uidLastSave="{00000000-0000-0000-0000-000000000000}"/>
  <bookViews>
    <workbookView xWindow="6380" yWindow="2820" windowWidth="18100" windowHeight="13600" xr2:uid="{00000000-000D-0000-FFFF-FFFF00000000}"/>
  </bookViews>
  <sheets>
    <sheet name="museums vs pop 2022" sheetId="5" r:id="rId1"/>
    <sheet name="museums vs pop 2017" sheetId="1" r:id="rId2"/>
    <sheet name="pop data" sheetId="2" r:id="rId3"/>
    <sheet name="Sheet1" sheetId="3" r:id="rId4"/>
    <sheet name="Sheet2" sheetId="4" r:id="rId5"/>
  </sheets>
  <definedNames>
    <definedName name="_xlnm._FilterDatabase" localSheetId="1" hidden="1">'museums vs pop 2017'!$A$1:$E$5</definedName>
    <definedName name="_xlnm._FilterDatabase" localSheetId="0" hidden="1">'museums vs pop 2022'!$A$1:$H$5</definedName>
    <definedName name="_xlnm._FilterDatabase" localSheetId="3" hidden="1">Sheet1!$A$1:$J$5</definedName>
    <definedName name="_xlnm._FilterDatabase" localSheetId="4" hidden="1">Sheet2!$A$1:$J$10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5" i="5" l="1"/>
  <c r="L14" i="5"/>
  <c r="L13" i="5"/>
  <c r="L12" i="5"/>
  <c r="L11" i="5"/>
  <c r="L10" i="5"/>
  <c r="L9" i="5"/>
  <c r="L8" i="5"/>
  <c r="L7" i="5"/>
  <c r="L5" i="5"/>
  <c r="L4" i="5"/>
  <c r="L3" i="5"/>
  <c r="L2" i="5"/>
  <c r="I15" i="5"/>
  <c r="I14" i="5"/>
  <c r="I13" i="5"/>
  <c r="I12" i="5"/>
  <c r="I11" i="5"/>
  <c r="I10" i="5"/>
  <c r="I9" i="5"/>
  <c r="I8" i="5"/>
  <c r="I7" i="5"/>
  <c r="I5" i="5"/>
  <c r="I4" i="5"/>
  <c r="I3" i="5"/>
  <c r="I2" i="5"/>
  <c r="E15" i="5"/>
  <c r="E14" i="5"/>
  <c r="E13" i="5"/>
  <c r="E12" i="5"/>
  <c r="E11" i="5"/>
  <c r="E10" i="5"/>
  <c r="E9" i="5"/>
  <c r="E8" i="5"/>
  <c r="E7" i="5"/>
  <c r="E5" i="5"/>
  <c r="E4" i="5"/>
  <c r="E3" i="5"/>
  <c r="E2" i="5"/>
  <c r="F2" i="5"/>
  <c r="H2" i="5" s="1"/>
  <c r="D5" i="5"/>
  <c r="D4" i="5"/>
  <c r="D3" i="5"/>
  <c r="D2" i="5"/>
  <c r="H15" i="5"/>
  <c r="H14" i="5"/>
  <c r="H13" i="5"/>
  <c r="H12" i="5"/>
  <c r="H11" i="5"/>
  <c r="H10" i="5"/>
  <c r="H9" i="5"/>
  <c r="H8" i="5"/>
  <c r="H7" i="5"/>
  <c r="H5" i="5"/>
  <c r="H4" i="5"/>
  <c r="H3" i="5"/>
  <c r="H15" i="1"/>
  <c r="H14" i="1"/>
  <c r="H13" i="1"/>
  <c r="H12" i="1"/>
  <c r="H11" i="1"/>
  <c r="H10" i="1"/>
  <c r="H9" i="1"/>
  <c r="H8" i="1"/>
  <c r="H7" i="1"/>
  <c r="H5" i="1"/>
  <c r="H4" i="1"/>
  <c r="H3" i="1"/>
  <c r="H2" i="1"/>
  <c r="B2" i="1"/>
  <c r="E10" i="1"/>
  <c r="E9" i="1"/>
  <c r="E7" i="1"/>
  <c r="E15" i="1"/>
  <c r="E14" i="1"/>
  <c r="E11" i="1"/>
  <c r="E8" i="1"/>
  <c r="E13" i="1"/>
  <c r="E12" i="1"/>
  <c r="E3" i="1"/>
  <c r="E4" i="1"/>
  <c r="E5" i="1"/>
  <c r="K3" i="5" l="1"/>
  <c r="K4" i="5"/>
  <c r="K2" i="5"/>
  <c r="J5" i="5"/>
  <c r="J3" i="5"/>
  <c r="J2" i="5"/>
  <c r="J4" i="5"/>
  <c r="K5" i="5"/>
  <c r="C2" i="1"/>
  <c r="E2" i="1"/>
</calcChain>
</file>

<file path=xl/sharedStrings.xml><?xml version="1.0" encoding="utf-8"?>
<sst xmlns="http://schemas.openxmlformats.org/spreadsheetml/2006/main" count="182" uniqueCount="77">
  <si>
    <t>Scotland</t>
  </si>
  <si>
    <t>South East</t>
  </si>
  <si>
    <t>South West</t>
  </si>
  <si>
    <t>East of England</t>
  </si>
  <si>
    <t>North West</t>
  </si>
  <si>
    <t>West Midlands</t>
  </si>
  <si>
    <t>Yorkshire and The Humber</t>
  </si>
  <si>
    <t>East Midlands</t>
  </si>
  <si>
    <t>London</t>
  </si>
  <si>
    <t>Wales</t>
  </si>
  <si>
    <t>North East</t>
  </si>
  <si>
    <t>Northern Ireland</t>
  </si>
  <si>
    <t>NOT_AVAIL</t>
  </si>
  <si>
    <t>region</t>
  </si>
  <si>
    <t>England</t>
  </si>
  <si>
    <t>pop_2017</t>
  </si>
  <si>
    <t>DIGITS</t>
  </si>
  <si>
    <t>Pop source:</t>
  </si>
  <si>
    <t>https://www.ons.gov.uk/peoplepopulationandcommunity/populationandmigration/populationestimates/datasets/populationestimatesforukenglandandwalesscotlandandnorthernireland</t>
  </si>
  <si>
    <t>NORTH EAST</t>
  </si>
  <si>
    <t>Region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</si>
  <si>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</si>
  <si>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</si>
  <si>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</si>
  <si>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</si>
  <si>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</si>
  <si>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</si>
  <si>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</si>
  <si>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</si>
  <si>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n_museums_2017</t>
  </si>
  <si>
    <t>n_museums_PC_2017</t>
  </si>
  <si>
    <t>museums17_per_100kpop</t>
  </si>
  <si>
    <t>pop_2022</t>
  </si>
  <si>
    <t>n_museums_2022</t>
  </si>
  <si>
    <t>pop_1960</t>
  </si>
  <si>
    <t>var_name</t>
  </si>
  <si>
    <t>var_value</t>
  </si>
  <si>
    <t>geo_label</t>
  </si>
  <si>
    <t>open1960</t>
  </si>
  <si>
    <t>open2022</t>
  </si>
  <si>
    <t>close1960</t>
  </si>
  <si>
    <t>close2022</t>
  </si>
  <si>
    <t>diffN</t>
  </si>
  <si>
    <t>growth</t>
  </si>
  <si>
    <t>closedpc</t>
  </si>
  <si>
    <t>country_gss</t>
  </si>
  <si>
    <t>E92000001</t>
  </si>
  <si>
    <t>N92000002</t>
  </si>
  <si>
    <t>S92000003</t>
  </si>
  <si>
    <t>W92000004</t>
  </si>
  <si>
    <t>region_gss</t>
  </si>
  <si>
    <t>E12000001</t>
  </si>
  <si>
    <t>E12000002</t>
  </si>
  <si>
    <t>E12000003</t>
  </si>
  <si>
    <t>E12000004</t>
  </si>
  <si>
    <t>E12000005</t>
  </si>
  <si>
    <t>E12000006</t>
  </si>
  <si>
    <t>E12000007</t>
  </si>
  <si>
    <t>E12000008</t>
  </si>
  <si>
    <t>E12000009</t>
  </si>
  <si>
    <t>museums22_per_100kpop</t>
  </si>
  <si>
    <t>Population based on Census 2021</t>
  </si>
  <si>
    <t>n_museums_1960</t>
  </si>
  <si>
    <t>museums60_per_100kpop</t>
  </si>
  <si>
    <t>https://www.ons.gov.uk/census/2011census/2011censusdata/censusdata18011991</t>
  </si>
  <si>
    <t>Population for 1960</t>
  </si>
  <si>
    <t>https://www.ons.gov.uk/peoplepopulationandcommunity/populationandmigration/populationestimates/adhocs/004356ukpopulationestimates1851to2014</t>
  </si>
  <si>
    <t>change_diff</t>
  </si>
  <si>
    <t>change_pc</t>
  </si>
  <si>
    <t>n_museums_2019</t>
  </si>
  <si>
    <t>pop_2019</t>
  </si>
  <si>
    <t>https://www.ons.gov.uk/peoplepopulationandcommunity/populationandmigration/populationestimates/bulletins/annualmidyearpopulationestimates/mid2019estimates#:~:text=1.-,Main%20points,the%20year%20to%20mid%2D2018.</t>
  </si>
  <si>
    <t>proportion_1960</t>
  </si>
  <si>
    <t>proportion_2019</t>
  </si>
  <si>
    <t>museums19_per_100kpop</t>
  </si>
  <si>
    <t>proportion diff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</si>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</sst>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Arial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6F3EC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1"/>
    <xf numFmtId="3" fontId="0" fillId="0" borderId="0" xfId="0" applyNumberFormat="1"/>
    <xf numFmtId="0" fontId="3" fillId="0" borderId="0" xfId="0" applyFont="1"/>
    <xf numFmtId="3" fontId="3" fillId="0" borderId="0" xfId="0" applyNumberFormat="1" applyFont="1"/>
    <xf numFmtId="0" fontId="1" fillId="2" borderId="0" xfId="0" applyFont="1" applyFill="1" applyAlignment="1">
      <alignment horizontal="center"/>
    </xf>
    <xf numFmtId="0" fontId="0" fillId="2" borderId="0" xfId="0" applyFill="1"/>
    <xf numFmtId="3" fontId="0" fillId="2" borderId="0" xfId="0" applyNumberFormat="1" applyFill="1"/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0" fillId="0" borderId="0" xfId="0" applyFill="1"/>
    <xf numFmtId="3" fontId="0" fillId="0" borderId="0" xfId="0" applyNumberFormat="1" applyFill="1"/>
    <xf numFmtId="0" fontId="4" fillId="5" borderId="0" xfId="0" applyFont="1" applyFill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ns.gov.uk/peoplepopulationandcommunity/populationandmigration/populationestimates/datasets/populationestimatesforukenglandandwalesscotlandandnorthernirela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60621-45B6-8A40-AE6D-19A447E9CB54}">
  <dimension ref="A1:L25"/>
  <sheetViews>
    <sheetView tabSelected="1" workbookViewId="0">
      <selection activeCell="D19" sqref="D19"/>
    </sheetView>
  </sheetViews>
  <sheetFormatPr baseColWidth="10" defaultColWidth="8.83203125" defaultRowHeight="15" x14ac:dyDescent="0.2"/>
  <cols>
    <col min="1" max="1" width="14.33203125" customWidth="1"/>
    <col min="2" max="2" width="17.83203125" customWidth="1"/>
    <col min="3" max="3" width="14.33203125" customWidth="1"/>
    <col min="4" max="4" width="24.5" bestFit="1" customWidth="1"/>
    <col min="5" max="5" width="17" bestFit="1" customWidth="1"/>
    <col min="6" max="6" width="17.83203125" customWidth="1"/>
    <col min="7" max="7" width="11.5" bestFit="1" customWidth="1"/>
    <col min="8" max="8" width="24.5" bestFit="1" customWidth="1"/>
    <col min="9" max="9" width="24.5" customWidth="1"/>
    <col min="10" max="10" width="10" bestFit="1" customWidth="1"/>
    <col min="11" max="11" width="9.33203125" bestFit="1" customWidth="1"/>
    <col min="12" max="12" width="22" bestFit="1" customWidth="1"/>
  </cols>
  <sheetData>
    <row r="1" spans="1:12" s="9" customFormat="1" x14ac:dyDescent="0.2">
      <c r="A1" s="9" t="s">
        <v>13</v>
      </c>
      <c r="B1" s="10" t="s">
        <v>62</v>
      </c>
      <c r="C1" s="10" t="s">
        <v>34</v>
      </c>
      <c r="D1" s="10" t="s">
        <v>63</v>
      </c>
      <c r="E1" s="10" t="s">
        <v>72</v>
      </c>
      <c r="F1" s="11" t="s">
        <v>69</v>
      </c>
      <c r="G1" s="11" t="s">
        <v>70</v>
      </c>
      <c r="H1" s="11" t="s">
        <v>74</v>
      </c>
      <c r="I1" s="11" t="s">
        <v>73</v>
      </c>
      <c r="J1" s="9" t="s">
        <v>67</v>
      </c>
      <c r="K1" s="9" t="s">
        <v>68</v>
      </c>
      <c r="L1" s="9" t="s">
        <v>75</v>
      </c>
    </row>
    <row r="2" spans="1:12" x14ac:dyDescent="0.2">
      <c r="A2" t="s">
        <v>14</v>
      </c>
      <c r="B2">
        <v>852.4</v>
      </c>
      <c r="C2" s="3">
        <v>43150000</v>
      </c>
      <c r="D2">
        <f>ROUND(B2/C2*100000,$F$20)</f>
        <v>1.98</v>
      </c>
      <c r="E2">
        <f>ROUND(B2/SUM($B$2:$B$5)*100,1)</f>
        <v>81.7</v>
      </c>
      <c r="F2" s="12">
        <f>SUM(F7:F15)</f>
        <v>2523</v>
      </c>
      <c r="G2" s="13">
        <v>56286961</v>
      </c>
      <c r="H2" s="12">
        <f>ROUND(F2/G2*100000,$F$20)</f>
        <v>4.4800000000000004</v>
      </c>
      <c r="I2">
        <f>ROUND(F2/SUM($F$2:$F$5)*100,1)</f>
        <v>75.900000000000006</v>
      </c>
      <c r="J2">
        <f>H2-D2</f>
        <v>2.5000000000000004</v>
      </c>
      <c r="K2">
        <f>ROUND((H2-D2)/D2*100,1)</f>
        <v>126.3</v>
      </c>
      <c r="L2">
        <f>I2-E2</f>
        <v>-5.7999999999999972</v>
      </c>
    </row>
    <row r="3" spans="1:12" x14ac:dyDescent="0.2">
      <c r="A3" t="s">
        <v>11</v>
      </c>
      <c r="B3">
        <v>12.7</v>
      </c>
      <c r="C3" s="3">
        <v>1430000</v>
      </c>
      <c r="D3">
        <f>ROUND(B3/C3*100000,$F$20)</f>
        <v>0.89</v>
      </c>
      <c r="E3">
        <f>ROUND(B3/SUM($B$2:$B$5)*100,1)</f>
        <v>1.2</v>
      </c>
      <c r="F3" s="12">
        <v>94</v>
      </c>
      <c r="G3" s="13">
        <v>1893667</v>
      </c>
      <c r="H3" s="12">
        <f>ROUND(F3/G3*100000,$F$20)</f>
        <v>4.96</v>
      </c>
      <c r="I3">
        <f>ROUND(F3/SUM($F$2:$F$5)*100,1)</f>
        <v>2.8</v>
      </c>
      <c r="J3">
        <f>H3-D3</f>
        <v>4.07</v>
      </c>
      <c r="K3">
        <f>ROUND((H3-D3)/D3*100,1)</f>
        <v>457.3</v>
      </c>
      <c r="L3">
        <f>I3-E3</f>
        <v>1.5999999999999999</v>
      </c>
    </row>
    <row r="4" spans="1:12" x14ac:dyDescent="0.2">
      <c r="A4" t="s">
        <v>0</v>
      </c>
      <c r="B4">
        <v>135.9</v>
      </c>
      <c r="C4" s="3">
        <v>5179000</v>
      </c>
      <c r="D4">
        <f>ROUND(B4/C4*100000,$F$20)</f>
        <v>2.62</v>
      </c>
      <c r="E4">
        <f>ROUND(B4/SUM($B$2:$B$5)*100,1)</f>
        <v>13</v>
      </c>
      <c r="F4" s="12">
        <v>503</v>
      </c>
      <c r="G4" s="13">
        <v>5463300</v>
      </c>
      <c r="H4" s="12">
        <f>ROUND(F4/G4*100000,$F$20)</f>
        <v>9.2100000000000009</v>
      </c>
      <c r="I4">
        <f>ROUND(F4/SUM($F$2:$F$5)*100,1)</f>
        <v>15.1</v>
      </c>
      <c r="J4">
        <f>H4-D4</f>
        <v>6.5900000000000007</v>
      </c>
      <c r="K4">
        <f>ROUND((H4-D4)/D4*100,1)</f>
        <v>251.5</v>
      </c>
      <c r="L4">
        <f>I4-E4</f>
        <v>2.0999999999999996</v>
      </c>
    </row>
    <row r="5" spans="1:12" x14ac:dyDescent="0.2">
      <c r="A5" t="s">
        <v>9</v>
      </c>
      <c r="B5">
        <v>42.1</v>
      </c>
      <c r="C5" s="3">
        <v>2650000</v>
      </c>
      <c r="D5">
        <f>ROUND(B5/C5*100000,$F$20)</f>
        <v>1.59</v>
      </c>
      <c r="E5">
        <f>ROUND(B5/SUM($B$2:$B$5)*100,1)</f>
        <v>4</v>
      </c>
      <c r="F5" s="12">
        <v>203</v>
      </c>
      <c r="G5" s="13">
        <v>3152879</v>
      </c>
      <c r="H5" s="12">
        <f>ROUND(F5/G5*100000,$F$20)</f>
        <v>6.44</v>
      </c>
      <c r="I5">
        <f>ROUND(F5/SUM($F$2:$F$5)*100,1)</f>
        <v>6.1</v>
      </c>
      <c r="J5">
        <f>H5-D5</f>
        <v>4.8500000000000005</v>
      </c>
      <c r="K5">
        <f>ROUND((H5-D5)/D5*100,1)</f>
        <v>305</v>
      </c>
      <c r="L5">
        <f>I5-E5</f>
        <v>2.0999999999999996</v>
      </c>
    </row>
    <row r="6" spans="1:12" ht="10" customHeight="1" x14ac:dyDescent="0.2">
      <c r="F6" s="12"/>
      <c r="G6" s="13"/>
      <c r="H6" s="12"/>
      <c r="I6" s="12"/>
    </row>
    <row r="7" spans="1:12" x14ac:dyDescent="0.2">
      <c r="A7" t="s">
        <v>7</v>
      </c>
      <c r="B7">
        <v>50.8</v>
      </c>
      <c r="C7" s="15" t="s">
        <v>76</v>
      </c>
      <c r="D7" s="15" t="s">
        <v>76</v>
      </c>
      <c r="E7" s="14">
        <f>ROUND(B7/SUM($B$7:$B$15)*100,1)</f>
        <v>6</v>
      </c>
      <c r="F7" s="12">
        <v>229</v>
      </c>
      <c r="G7" s="13">
        <v>4835928</v>
      </c>
      <c r="H7" s="12">
        <f>ROUND(F7/G8*100000,$F$20)</f>
        <v>3.67</v>
      </c>
      <c r="I7" s="14">
        <f>ROUND(F7/SUM($F$7:$F$15)*100,1)</f>
        <v>9.1</v>
      </c>
      <c r="J7" s="15" t="s">
        <v>76</v>
      </c>
      <c r="K7" s="15" t="s">
        <v>76</v>
      </c>
      <c r="L7">
        <f>I7-E7</f>
        <v>3.0999999999999996</v>
      </c>
    </row>
    <row r="8" spans="1:12" x14ac:dyDescent="0.2">
      <c r="A8" t="s">
        <v>3</v>
      </c>
      <c r="B8">
        <v>91.2</v>
      </c>
      <c r="C8" s="15" t="s">
        <v>76</v>
      </c>
      <c r="D8" s="15" t="s">
        <v>76</v>
      </c>
      <c r="E8" s="14">
        <f>ROUND(B8/SUM($B$7:$B$15)*100,1)</f>
        <v>10.7</v>
      </c>
      <c r="F8" s="12">
        <v>340</v>
      </c>
      <c r="G8" s="13">
        <v>6236072</v>
      </c>
      <c r="H8" s="12">
        <f>ROUND(F8/G7*100000,$F$20)</f>
        <v>7.03</v>
      </c>
      <c r="I8" s="14">
        <f>ROUND(F8/SUM($F$7:$F$15)*100,1)</f>
        <v>13.5</v>
      </c>
      <c r="J8" s="15" t="s">
        <v>76</v>
      </c>
      <c r="K8" s="15" t="s">
        <v>76</v>
      </c>
      <c r="L8">
        <f>I8-E8</f>
        <v>2.8000000000000007</v>
      </c>
    </row>
    <row r="9" spans="1:12" x14ac:dyDescent="0.2">
      <c r="A9" t="s">
        <v>8</v>
      </c>
      <c r="B9">
        <v>104</v>
      </c>
      <c r="C9" s="15" t="s">
        <v>76</v>
      </c>
      <c r="D9" s="15" t="s">
        <v>76</v>
      </c>
      <c r="E9" s="14">
        <f>ROUND(B9/SUM($B$7:$B$15)*100,1)</f>
        <v>12.2</v>
      </c>
      <c r="F9" s="12">
        <v>242</v>
      </c>
      <c r="G9" s="13">
        <v>8961989</v>
      </c>
      <c r="H9" s="12">
        <f>ROUND(F9/G9*100000,$F$20)</f>
        <v>2.7</v>
      </c>
      <c r="I9" s="14">
        <f>ROUND(F9/SUM($F$7:$F$15)*100,1)</f>
        <v>9.6</v>
      </c>
      <c r="J9" s="15" t="s">
        <v>76</v>
      </c>
      <c r="K9" s="15" t="s">
        <v>76</v>
      </c>
      <c r="L9">
        <f>I9-E9</f>
        <v>-2.5999999999999996</v>
      </c>
    </row>
    <row r="10" spans="1:12" x14ac:dyDescent="0.2">
      <c r="A10" t="s">
        <v>10</v>
      </c>
      <c r="B10">
        <v>37.299999999999997</v>
      </c>
      <c r="C10" s="15" t="s">
        <v>76</v>
      </c>
      <c r="D10" s="15" t="s">
        <v>76</v>
      </c>
      <c r="E10" s="14">
        <f>ROUND(B10/SUM($B$7:$B$15)*100,1)</f>
        <v>4.4000000000000004</v>
      </c>
      <c r="F10" s="12">
        <v>106</v>
      </c>
      <c r="G10" s="13">
        <v>2669941</v>
      </c>
      <c r="H10" s="12">
        <f>ROUND(F10/G10*100000,$F$20)</f>
        <v>3.97</v>
      </c>
      <c r="I10" s="14">
        <f>ROUND(F10/SUM($F$7:$F$15)*100,1)</f>
        <v>4.2</v>
      </c>
      <c r="J10" s="15" t="s">
        <v>76</v>
      </c>
      <c r="K10" s="15" t="s">
        <v>76</v>
      </c>
      <c r="L10">
        <f>I10-E10</f>
        <v>-0.20000000000000018</v>
      </c>
    </row>
    <row r="11" spans="1:12" x14ac:dyDescent="0.2">
      <c r="A11" t="s">
        <v>4</v>
      </c>
      <c r="B11">
        <v>95.3</v>
      </c>
      <c r="C11" s="15" t="s">
        <v>76</v>
      </c>
      <c r="D11" s="15" t="s">
        <v>76</v>
      </c>
      <c r="E11" s="14">
        <f>ROUND(B11/SUM($B$7:$B$15)*100,1)</f>
        <v>11.2</v>
      </c>
      <c r="F11" s="12">
        <v>247</v>
      </c>
      <c r="G11" s="13">
        <v>7341196</v>
      </c>
      <c r="H11" s="12">
        <f>ROUND(F11/G11*100000,$F$20)</f>
        <v>3.36</v>
      </c>
      <c r="I11" s="14">
        <f>ROUND(F11/SUM($F$7:$F$15)*100,1)</f>
        <v>9.8000000000000007</v>
      </c>
      <c r="J11" s="15" t="s">
        <v>76</v>
      </c>
      <c r="K11" s="15" t="s">
        <v>76</v>
      </c>
      <c r="L11">
        <f>I11-E11</f>
        <v>-1.3999999999999986</v>
      </c>
    </row>
    <row r="12" spans="1:12" x14ac:dyDescent="0.2">
      <c r="A12" t="s">
        <v>1</v>
      </c>
      <c r="B12">
        <v>162.4</v>
      </c>
      <c r="C12" s="15" t="s">
        <v>76</v>
      </c>
      <c r="D12" s="15" t="s">
        <v>76</v>
      </c>
      <c r="E12" s="14">
        <f>ROUND(B12/SUM($B$7:$B$15)*100,1)</f>
        <v>19.100000000000001</v>
      </c>
      <c r="F12" s="12">
        <v>473</v>
      </c>
      <c r="G12" s="13">
        <v>9180135</v>
      </c>
      <c r="H12" s="12">
        <f>ROUND(F12/G12*100000,$F$20)</f>
        <v>5.15</v>
      </c>
      <c r="I12" s="14">
        <f>ROUND(F12/SUM($F$7:$F$15)*100,1)</f>
        <v>18.7</v>
      </c>
      <c r="J12" s="15" t="s">
        <v>76</v>
      </c>
      <c r="K12" s="15" t="s">
        <v>76</v>
      </c>
      <c r="L12">
        <f>I12-E12</f>
        <v>-0.40000000000000213</v>
      </c>
    </row>
    <row r="13" spans="1:12" x14ac:dyDescent="0.2">
      <c r="A13" t="s">
        <v>2</v>
      </c>
      <c r="B13">
        <v>145</v>
      </c>
      <c r="C13" s="15" t="s">
        <v>76</v>
      </c>
      <c r="D13" s="15" t="s">
        <v>76</v>
      </c>
      <c r="E13" s="14">
        <f>ROUND(B13/SUM($B$7:$B$15)*100,1)</f>
        <v>17</v>
      </c>
      <c r="F13" s="12">
        <v>424</v>
      </c>
      <c r="G13" s="13">
        <v>5624696</v>
      </c>
      <c r="H13" s="12">
        <f>ROUND(F13/G13*100000,$F$20)</f>
        <v>7.54</v>
      </c>
      <c r="I13" s="14">
        <f>ROUND(F13/SUM($F$7:$F$15)*100,1)</f>
        <v>16.8</v>
      </c>
      <c r="J13" s="15" t="s">
        <v>76</v>
      </c>
      <c r="K13" s="15" t="s">
        <v>76</v>
      </c>
      <c r="L13">
        <f>I13-E13</f>
        <v>-0.19999999999999929</v>
      </c>
    </row>
    <row r="14" spans="1:12" x14ac:dyDescent="0.2">
      <c r="A14" t="s">
        <v>5</v>
      </c>
      <c r="B14">
        <v>86</v>
      </c>
      <c r="C14" s="15" t="s">
        <v>76</v>
      </c>
      <c r="D14" s="15" t="s">
        <v>76</v>
      </c>
      <c r="E14" s="14">
        <f>ROUND(B14/SUM($B$7:$B$15)*100,1)</f>
        <v>10.1</v>
      </c>
      <c r="F14" s="12">
        <v>229</v>
      </c>
      <c r="G14" s="13">
        <v>5934037</v>
      </c>
      <c r="H14" s="12">
        <f>ROUND(F14/G14*100000,$F$20)</f>
        <v>3.86</v>
      </c>
      <c r="I14" s="14">
        <f>ROUND(F14/SUM($F$7:$F$15)*100,1)</f>
        <v>9.1</v>
      </c>
      <c r="J14" s="15" t="s">
        <v>76</v>
      </c>
      <c r="K14" s="15" t="s">
        <v>76</v>
      </c>
      <c r="L14">
        <f>I14-E14</f>
        <v>-1</v>
      </c>
    </row>
    <row r="15" spans="1:12" x14ac:dyDescent="0.2">
      <c r="A15" t="s">
        <v>6</v>
      </c>
      <c r="B15">
        <v>80.400000000000006</v>
      </c>
      <c r="C15" s="15" t="s">
        <v>76</v>
      </c>
      <c r="D15" s="15" t="s">
        <v>76</v>
      </c>
      <c r="E15" s="14">
        <f>ROUND(B15/SUM($B$7:$B$15)*100,1)</f>
        <v>9.4</v>
      </c>
      <c r="F15" s="12">
        <v>233</v>
      </c>
      <c r="G15" s="13">
        <v>5502967</v>
      </c>
      <c r="H15" s="12">
        <f>ROUND(F15/G15*100000,$F$20)</f>
        <v>4.2300000000000004</v>
      </c>
      <c r="I15" s="14">
        <f>ROUND(F15/SUM($F$7:$F$15)*100,1)</f>
        <v>9.1999999999999993</v>
      </c>
      <c r="J15" s="15" t="s">
        <v>76</v>
      </c>
      <c r="K15" s="15" t="s">
        <v>76</v>
      </c>
      <c r="L15">
        <f>I15-E15</f>
        <v>-0.20000000000000107</v>
      </c>
    </row>
    <row r="16" spans="1:12" ht="9" customHeight="1" x14ac:dyDescent="0.2"/>
    <row r="18" spans="1:6" x14ac:dyDescent="0.2">
      <c r="A18" t="s">
        <v>12</v>
      </c>
    </row>
    <row r="20" spans="1:6" x14ac:dyDescent="0.2">
      <c r="A20" t="s">
        <v>16</v>
      </c>
      <c r="F20">
        <v>2</v>
      </c>
    </row>
    <row r="22" spans="1:6" x14ac:dyDescent="0.2">
      <c r="A22" t="s">
        <v>17</v>
      </c>
      <c r="F22" s="2" t="s">
        <v>71</v>
      </c>
    </row>
    <row r="23" spans="1:6" x14ac:dyDescent="0.2">
      <c r="A23" t="s">
        <v>61</v>
      </c>
    </row>
    <row r="24" spans="1:6" x14ac:dyDescent="0.2">
      <c r="A24" t="s">
        <v>65</v>
      </c>
      <c r="F24" t="s">
        <v>64</v>
      </c>
    </row>
    <row r="25" spans="1:6" x14ac:dyDescent="0.2">
      <c r="F25" t="s">
        <v>66</v>
      </c>
    </row>
  </sheetData>
  <autoFilter ref="A1:H5" xr:uid="{00000000-0001-0000-0000-000000000000}">
    <sortState xmlns:xlrd2="http://schemas.microsoft.com/office/spreadsheetml/2017/richdata2" ref="A2:H5">
      <sortCondition descending="1" ref="H1:H5"/>
    </sortState>
  </autoFilter>
  <sortState xmlns:xlrd2="http://schemas.microsoft.com/office/spreadsheetml/2017/richdata2" ref="A7:H15">
    <sortCondition ref="A7:A15"/>
  </sortState>
  <conditionalFormatting sqref="H2:H5">
    <cfRule type="colorScale" priority="15">
      <colorScale>
        <cfvo type="min"/>
        <cfvo type="max"/>
        <color rgb="FFFCFCFF"/>
        <color rgb="FF63BE7B"/>
      </colorScale>
    </cfRule>
  </conditionalFormatting>
  <conditionalFormatting sqref="H7">
    <cfRule type="colorScale" priority="14">
      <colorScale>
        <cfvo type="min"/>
        <cfvo type="max"/>
        <color rgb="FFFCFCFF"/>
        <color rgb="FF63BE7B"/>
      </colorScale>
    </cfRule>
  </conditionalFormatting>
  <conditionalFormatting sqref="H8">
    <cfRule type="colorScale" priority="13">
      <colorScale>
        <cfvo type="min"/>
        <cfvo type="max"/>
        <color rgb="FFFCFCFF"/>
        <color rgb="FF63BE7B"/>
      </colorScale>
    </cfRule>
  </conditionalFormatting>
  <conditionalFormatting sqref="H9">
    <cfRule type="colorScale" priority="12">
      <colorScale>
        <cfvo type="min"/>
        <cfvo type="max"/>
        <color rgb="FFFCFCFF"/>
        <color rgb="FF63BE7B"/>
      </colorScale>
    </cfRule>
  </conditionalFormatting>
  <conditionalFormatting sqref="H10">
    <cfRule type="colorScale" priority="11">
      <colorScale>
        <cfvo type="min"/>
        <cfvo type="max"/>
        <color rgb="FFFCFCFF"/>
        <color rgb="FF63BE7B"/>
      </colorScale>
    </cfRule>
  </conditionalFormatting>
  <conditionalFormatting sqref="H11">
    <cfRule type="colorScale" priority="10">
      <colorScale>
        <cfvo type="min"/>
        <cfvo type="max"/>
        <color rgb="FFFCFCFF"/>
        <color rgb="FF63BE7B"/>
      </colorScale>
    </cfRule>
  </conditionalFormatting>
  <conditionalFormatting sqref="H12">
    <cfRule type="colorScale" priority="9">
      <colorScale>
        <cfvo type="min"/>
        <cfvo type="max"/>
        <color rgb="FFFCFCFF"/>
        <color rgb="FF63BE7B"/>
      </colorScale>
    </cfRule>
  </conditionalFormatting>
  <conditionalFormatting sqref="H13">
    <cfRule type="colorScale" priority="8">
      <colorScale>
        <cfvo type="min"/>
        <cfvo type="max"/>
        <color rgb="FFFCFCFF"/>
        <color rgb="FF63BE7B"/>
      </colorScale>
    </cfRule>
  </conditionalFormatting>
  <conditionalFormatting sqref="H14">
    <cfRule type="colorScale" priority="7">
      <colorScale>
        <cfvo type="min"/>
        <cfvo type="max"/>
        <color rgb="FFFCFCFF"/>
        <color rgb="FF63BE7B"/>
      </colorScale>
    </cfRule>
  </conditionalFormatting>
  <conditionalFormatting sqref="H15">
    <cfRule type="colorScale" priority="6">
      <colorScale>
        <cfvo type="min"/>
        <cfvo type="max"/>
        <color rgb="FFFCFCFF"/>
        <color rgb="FF63BE7B"/>
      </colorScale>
    </cfRule>
  </conditionalFormatting>
  <conditionalFormatting sqref="H6:I6 H2:H5 H7:H15">
    <cfRule type="colorScale" priority="5">
      <colorScale>
        <cfvo type="min"/>
        <cfvo type="max"/>
        <color rgb="FFFCFCFF"/>
        <color rgb="FF63BE7B"/>
      </colorScale>
    </cfRule>
  </conditionalFormatting>
  <conditionalFormatting sqref="D2:E5">
    <cfRule type="colorScale" priority="4">
      <colorScale>
        <cfvo type="min"/>
        <cfvo type="max"/>
        <color rgb="FFFCFCFF"/>
        <color rgb="FF63BE7B"/>
      </colorScale>
    </cfRule>
  </conditionalFormatting>
  <conditionalFormatting sqref="D2:E5">
    <cfRule type="colorScale" priority="3">
      <colorScale>
        <cfvo type="min"/>
        <cfvo type="max"/>
        <color rgb="FFFCFCFF"/>
        <color rgb="FF63BE7B"/>
      </colorScale>
    </cfRule>
  </conditionalFormatting>
  <conditionalFormatting sqref="I2:I5">
    <cfRule type="colorScale" priority="2">
      <colorScale>
        <cfvo type="min"/>
        <cfvo type="max"/>
        <color rgb="FFFCFCFF"/>
        <color rgb="FF63BE7B"/>
      </colorScale>
    </cfRule>
  </conditionalFormatting>
  <conditionalFormatting sqref="I2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14.33203125" customWidth="1"/>
    <col min="2" max="2" width="33.1640625" customWidth="1"/>
    <col min="3" max="3" width="18.1640625" bestFit="1" customWidth="1"/>
    <col min="4" max="4" width="13" customWidth="1"/>
    <col min="5" max="5" width="22" bestFit="1" customWidth="1"/>
    <col min="6" max="6" width="15.1640625" bestFit="1" customWidth="1"/>
    <col min="7" max="7" width="13" customWidth="1"/>
    <col min="8" max="8" width="22" bestFit="1" customWidth="1"/>
  </cols>
  <sheetData>
    <row r="1" spans="1:9" s="1" customFormat="1" x14ac:dyDescent="0.2">
      <c r="A1" s="1" t="s">
        <v>13</v>
      </c>
      <c r="B1" s="6" t="s">
        <v>29</v>
      </c>
      <c r="C1" s="6" t="s">
        <v>30</v>
      </c>
      <c r="D1" s="6" t="s">
        <v>15</v>
      </c>
      <c r="E1" s="6" t="s">
        <v>31</v>
      </c>
      <c r="F1" s="1" t="s">
        <v>33</v>
      </c>
      <c r="G1" s="1" t="s">
        <v>32</v>
      </c>
      <c r="H1" s="1" t="s">
        <v>60</v>
      </c>
      <c r="I1" s="1" t="s">
        <v>34</v>
      </c>
    </row>
    <row r="2" spans="1:9" x14ac:dyDescent="0.2">
      <c r="A2" t="s">
        <v>14</v>
      </c>
      <c r="B2" s="7">
        <f>SUM(B7:B15)</f>
        <v>2454</v>
      </c>
      <c r="C2" s="7">
        <f>100-SUM(C1:C1,C14)</f>
        <v>92.95</v>
      </c>
      <c r="D2" s="8">
        <v>55619430</v>
      </c>
      <c r="E2" s="7">
        <f>ROUND(B2/D2*100000,$B$19)</f>
        <v>4.41</v>
      </c>
      <c r="F2">
        <v>2525</v>
      </c>
      <c r="G2" s="3">
        <v>56489800</v>
      </c>
      <c r="H2">
        <f>ROUND(F2/G2*100000,$B$19)</f>
        <v>4.47</v>
      </c>
    </row>
    <row r="3" spans="1:9" x14ac:dyDescent="0.2">
      <c r="A3" t="s">
        <v>11</v>
      </c>
      <c r="B3" s="7">
        <v>85</v>
      </c>
      <c r="C3" s="7">
        <v>2.61</v>
      </c>
      <c r="D3" s="8">
        <v>1870834</v>
      </c>
      <c r="E3" s="7">
        <f>ROUND(B3/D3*100000,$B$19)</f>
        <v>4.54</v>
      </c>
      <c r="F3">
        <v>93</v>
      </c>
      <c r="G3" s="3">
        <v>1903100</v>
      </c>
      <c r="H3">
        <f>ROUND(F3/G3*100000,$B$19)</f>
        <v>4.8899999999999997</v>
      </c>
    </row>
    <row r="4" spans="1:9" x14ac:dyDescent="0.2">
      <c r="A4" t="s">
        <v>0</v>
      </c>
      <c r="B4" s="7">
        <v>484</v>
      </c>
      <c r="C4" s="7">
        <v>14.84</v>
      </c>
      <c r="D4" s="8">
        <v>5424800</v>
      </c>
      <c r="E4" s="7">
        <f>ROUND(B4/D4*100000,$B$19)</f>
        <v>8.92</v>
      </c>
      <c r="F4">
        <v>507</v>
      </c>
      <c r="G4" s="3">
        <v>5479900</v>
      </c>
      <c r="H4">
        <f>ROUND(F4/G4*100000,$B$19)</f>
        <v>9.25</v>
      </c>
    </row>
    <row r="5" spans="1:9" x14ac:dyDescent="0.2">
      <c r="A5" t="s">
        <v>9</v>
      </c>
      <c r="B5" s="7">
        <v>202</v>
      </c>
      <c r="C5" s="7">
        <v>6.19</v>
      </c>
      <c r="D5" s="8">
        <v>3125165</v>
      </c>
      <c r="E5" s="7">
        <f>ROUND(B5/D5*100000,$B$19)</f>
        <v>6.46</v>
      </c>
      <c r="F5">
        <v>200</v>
      </c>
      <c r="G5" s="3">
        <v>3107500</v>
      </c>
      <c r="H5">
        <f>ROUND(F5/G5*100000,$B$19)</f>
        <v>6.44</v>
      </c>
    </row>
    <row r="6" spans="1:9" ht="10" customHeight="1" x14ac:dyDescent="0.2">
      <c r="B6" s="7"/>
      <c r="C6" s="7"/>
      <c r="D6" s="8"/>
      <c r="E6" s="7"/>
      <c r="G6" s="3"/>
    </row>
    <row r="7" spans="1:9" x14ac:dyDescent="0.2">
      <c r="A7" t="s">
        <v>7</v>
      </c>
      <c r="B7" s="7">
        <v>223</v>
      </c>
      <c r="C7" s="7">
        <v>6.84</v>
      </c>
      <c r="D7" s="8">
        <v>4771666</v>
      </c>
      <c r="E7" s="7">
        <f t="shared" ref="E7:E15" si="0">ROUND(B7/D7*100000,$B$19)</f>
        <v>4.67</v>
      </c>
      <c r="F7">
        <v>229</v>
      </c>
      <c r="G7" s="3">
        <v>4880200</v>
      </c>
      <c r="H7">
        <f t="shared" ref="H7:H15" si="1">ROUND(F7/G7*100000,$B$19)</f>
        <v>4.6900000000000004</v>
      </c>
    </row>
    <row r="8" spans="1:9" x14ac:dyDescent="0.2">
      <c r="A8" t="s">
        <v>3</v>
      </c>
      <c r="B8" s="7">
        <v>329</v>
      </c>
      <c r="C8" s="7">
        <v>10.09</v>
      </c>
      <c r="D8" s="8">
        <v>6168432</v>
      </c>
      <c r="E8" s="7">
        <f t="shared" si="0"/>
        <v>5.33</v>
      </c>
      <c r="F8">
        <v>339</v>
      </c>
      <c r="G8" s="3">
        <v>6334500</v>
      </c>
      <c r="H8">
        <f t="shared" si="1"/>
        <v>5.35</v>
      </c>
    </row>
    <row r="9" spans="1:9" x14ac:dyDescent="0.2">
      <c r="A9" t="s">
        <v>8</v>
      </c>
      <c r="B9" s="7">
        <v>223</v>
      </c>
      <c r="C9" s="7">
        <v>6.84</v>
      </c>
      <c r="D9" s="8">
        <v>8825001</v>
      </c>
      <c r="E9" s="7">
        <f t="shared" si="0"/>
        <v>2.5299999999999998</v>
      </c>
      <c r="F9">
        <v>242</v>
      </c>
      <c r="G9" s="3">
        <v>8799800</v>
      </c>
      <c r="H9">
        <f t="shared" si="1"/>
        <v>2.75</v>
      </c>
    </row>
    <row r="10" spans="1:9" x14ac:dyDescent="0.2">
      <c r="A10" t="s">
        <v>10</v>
      </c>
      <c r="B10" s="7">
        <v>92</v>
      </c>
      <c r="C10" s="7">
        <v>2.82</v>
      </c>
      <c r="D10" s="7">
        <v>2644727</v>
      </c>
      <c r="E10" s="7">
        <f t="shared" si="0"/>
        <v>3.48</v>
      </c>
      <c r="F10">
        <v>108</v>
      </c>
      <c r="G10" s="3">
        <v>2647100</v>
      </c>
      <c r="H10">
        <f t="shared" si="1"/>
        <v>4.08</v>
      </c>
    </row>
    <row r="11" spans="1:9" x14ac:dyDescent="0.2">
      <c r="A11" t="s">
        <v>4</v>
      </c>
      <c r="B11" s="7">
        <v>241</v>
      </c>
      <c r="C11" s="7">
        <v>7.39</v>
      </c>
      <c r="D11" s="8">
        <v>7258627</v>
      </c>
      <c r="E11" s="7">
        <f t="shared" si="0"/>
        <v>3.32</v>
      </c>
      <c r="F11">
        <v>247</v>
      </c>
      <c r="G11" s="3">
        <v>7417300</v>
      </c>
      <c r="H11">
        <f t="shared" si="1"/>
        <v>3.33</v>
      </c>
    </row>
    <row r="12" spans="1:9" x14ac:dyDescent="0.2">
      <c r="A12" t="s">
        <v>1</v>
      </c>
      <c r="B12" s="7">
        <v>477</v>
      </c>
      <c r="C12" s="7">
        <v>14.62</v>
      </c>
      <c r="D12" s="8">
        <v>9080825</v>
      </c>
      <c r="E12" s="7">
        <f t="shared" si="0"/>
        <v>5.25</v>
      </c>
      <c r="F12">
        <v>476</v>
      </c>
      <c r="G12" s="3">
        <v>9278100</v>
      </c>
      <c r="H12">
        <f t="shared" si="1"/>
        <v>5.13</v>
      </c>
    </row>
    <row r="13" spans="1:9" x14ac:dyDescent="0.2">
      <c r="A13" t="s">
        <v>2</v>
      </c>
      <c r="B13" s="7">
        <v>415</v>
      </c>
      <c r="C13" s="7">
        <v>12.72</v>
      </c>
      <c r="D13" s="8">
        <v>5559316</v>
      </c>
      <c r="E13" s="7">
        <f t="shared" si="0"/>
        <v>7.46</v>
      </c>
      <c r="F13">
        <v>421</v>
      </c>
      <c r="G13" s="3">
        <v>5701200</v>
      </c>
      <c r="H13">
        <f t="shared" si="1"/>
        <v>7.38</v>
      </c>
    </row>
    <row r="14" spans="1:9" x14ac:dyDescent="0.2">
      <c r="A14" t="s">
        <v>5</v>
      </c>
      <c r="B14" s="7">
        <v>230</v>
      </c>
      <c r="C14" s="7">
        <v>7.05</v>
      </c>
      <c r="D14" s="8">
        <v>5860706</v>
      </c>
      <c r="E14" s="7">
        <f t="shared" si="0"/>
        <v>3.92</v>
      </c>
      <c r="F14">
        <v>233</v>
      </c>
      <c r="G14" s="3">
        <v>5950800</v>
      </c>
      <c r="H14">
        <f t="shared" si="1"/>
        <v>3.92</v>
      </c>
    </row>
    <row r="15" spans="1:9" x14ac:dyDescent="0.2">
      <c r="A15" t="s">
        <v>6</v>
      </c>
      <c r="B15" s="7">
        <v>224</v>
      </c>
      <c r="C15" s="7">
        <v>6.87</v>
      </c>
      <c r="D15" s="8">
        <v>5450130</v>
      </c>
      <c r="E15" s="7">
        <f t="shared" si="0"/>
        <v>4.1100000000000003</v>
      </c>
      <c r="F15">
        <v>230</v>
      </c>
      <c r="G15" s="3">
        <v>5480800</v>
      </c>
      <c r="H15">
        <f t="shared" si="1"/>
        <v>4.2</v>
      </c>
    </row>
    <row r="16" spans="1:9" ht="9" customHeight="1" x14ac:dyDescent="0.2"/>
    <row r="17" spans="1:3" x14ac:dyDescent="0.2">
      <c r="A17" t="s">
        <v>12</v>
      </c>
      <c r="B17">
        <v>37</v>
      </c>
      <c r="C17">
        <v>1.1299999999999999</v>
      </c>
    </row>
    <row r="19" spans="1:3" x14ac:dyDescent="0.2">
      <c r="A19" t="s">
        <v>16</v>
      </c>
      <c r="B19">
        <v>2</v>
      </c>
    </row>
    <row r="21" spans="1:3" x14ac:dyDescent="0.2">
      <c r="A21" t="s">
        <v>17</v>
      </c>
      <c r="B21" s="2" t="s">
        <v>18</v>
      </c>
    </row>
    <row r="22" spans="1:3" x14ac:dyDescent="0.2">
      <c r="A22" t="s">
        <v>61</v>
      </c>
    </row>
  </sheetData>
  <autoFilter ref="A1:E5" xr:uid="{00000000-0001-0000-0000-000000000000}">
    <sortState xmlns:xlrd2="http://schemas.microsoft.com/office/spreadsheetml/2017/richdata2" ref="A2:E5">
      <sortCondition descending="1" ref="D1:D5"/>
    </sortState>
  </autoFilter>
  <sortState xmlns:xlrd2="http://schemas.microsoft.com/office/spreadsheetml/2017/richdata2" ref="A2:H5">
    <sortCondition ref="A2:A5"/>
  </sortState>
  <conditionalFormatting sqref="E2:E15">
    <cfRule type="colorScale" priority="12">
      <colorScale>
        <cfvo type="min"/>
        <cfvo type="max"/>
        <color rgb="FFFCFCFF"/>
        <color rgb="FF63BE7B"/>
      </colorScale>
    </cfRule>
  </conditionalFormatting>
  <conditionalFormatting sqref="H2:H5">
    <cfRule type="colorScale" priority="11">
      <colorScale>
        <cfvo type="min"/>
        <cfvo type="max"/>
        <color rgb="FFFCFCFF"/>
        <color rgb="FF63BE7B"/>
      </colorScale>
    </cfRule>
  </conditionalFormatting>
  <conditionalFormatting sqref="H7">
    <cfRule type="colorScale" priority="10">
      <colorScale>
        <cfvo type="min"/>
        <cfvo type="max"/>
        <color rgb="FFFCFCFF"/>
        <color rgb="FF63BE7B"/>
      </colorScale>
    </cfRule>
  </conditionalFormatting>
  <conditionalFormatting sqref="H8">
    <cfRule type="colorScale" priority="9">
      <colorScale>
        <cfvo type="min"/>
        <cfvo type="max"/>
        <color rgb="FFFCFCFF"/>
        <color rgb="FF63BE7B"/>
      </colorScale>
    </cfRule>
  </conditionalFormatting>
  <conditionalFormatting sqref="H9">
    <cfRule type="colorScale" priority="8">
      <colorScale>
        <cfvo type="min"/>
        <cfvo type="max"/>
        <color rgb="FFFCFCFF"/>
        <color rgb="FF63BE7B"/>
      </colorScale>
    </cfRule>
  </conditionalFormatting>
  <conditionalFormatting sqref="H10">
    <cfRule type="colorScale" priority="7">
      <colorScale>
        <cfvo type="min"/>
        <cfvo type="max"/>
        <color rgb="FFFCFCFF"/>
        <color rgb="FF63BE7B"/>
      </colorScale>
    </cfRule>
  </conditionalFormatting>
  <conditionalFormatting sqref="H11">
    <cfRule type="colorScale" priority="6">
      <colorScale>
        <cfvo type="min"/>
        <cfvo type="max"/>
        <color rgb="FFFCFCFF"/>
        <color rgb="FF63BE7B"/>
      </colorScale>
    </cfRule>
  </conditionalFormatting>
  <conditionalFormatting sqref="H12">
    <cfRule type="colorScale" priority="5">
      <colorScale>
        <cfvo type="min"/>
        <cfvo type="max"/>
        <color rgb="FFFCFCFF"/>
        <color rgb="FF63BE7B"/>
      </colorScale>
    </cfRule>
  </conditionalFormatting>
  <conditionalFormatting sqref="H13">
    <cfRule type="colorScale" priority="4">
      <colorScale>
        <cfvo type="min"/>
        <cfvo type="max"/>
        <color rgb="FFFCFCFF"/>
        <color rgb="FF63BE7B"/>
      </colorScale>
    </cfRule>
  </conditionalFormatting>
  <conditionalFormatting sqref="H14">
    <cfRule type="colorScale" priority="3">
      <colorScale>
        <cfvo type="min"/>
        <cfvo type="max"/>
        <color rgb="FFFCFCFF"/>
        <color rgb="FF63BE7B"/>
      </colorScale>
    </cfRule>
  </conditionalFormatting>
  <conditionalFormatting sqref="H15">
    <cfRule type="colorScale" priority="2">
      <colorScale>
        <cfvo type="min"/>
        <cfvo type="max"/>
        <color rgb="FFFCFCFF"/>
        <color rgb="FF63BE7B"/>
      </colorScale>
    </cfRule>
  </conditionalFormatting>
  <conditionalFormatting sqref="H2:H15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B21" r:id="rId1" xr:uid="{6F908670-BF23-5140-B7EE-A23D5FF0E54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1B0C8-75B5-114B-99B2-EF3F32E6F025}">
  <dimension ref="A1:C9"/>
  <sheetViews>
    <sheetView workbookViewId="0">
      <selection activeCell="C8" sqref="C8"/>
    </sheetView>
  </sheetViews>
  <sheetFormatPr baseColWidth="10" defaultRowHeight="15" x14ac:dyDescent="0.2"/>
  <cols>
    <col min="1" max="1" width="19.5" customWidth="1"/>
  </cols>
  <sheetData>
    <row r="1" spans="1:3" x14ac:dyDescent="0.2">
      <c r="A1" s="4" t="s">
        <v>19</v>
      </c>
      <c r="B1" s="4" t="s">
        <v>20</v>
      </c>
      <c r="C1" s="5">
        <v>2644727</v>
      </c>
    </row>
    <row r="2" spans="1:3" x14ac:dyDescent="0.2">
      <c r="A2" s="4" t="s">
        <v>21</v>
      </c>
      <c r="B2" s="4" t="s">
        <v>20</v>
      </c>
      <c r="C2" s="5">
        <v>7258627</v>
      </c>
    </row>
    <row r="3" spans="1:3" x14ac:dyDescent="0.2">
      <c r="A3" s="4" t="s">
        <v>22</v>
      </c>
      <c r="B3" s="4" t="s">
        <v>20</v>
      </c>
      <c r="C3" s="5">
        <v>5450130</v>
      </c>
    </row>
    <row r="4" spans="1:3" x14ac:dyDescent="0.2">
      <c r="A4" s="4" t="s">
        <v>23</v>
      </c>
      <c r="B4" s="4" t="s">
        <v>20</v>
      </c>
      <c r="C4" s="5">
        <v>4771666</v>
      </c>
    </row>
    <row r="5" spans="1:3" x14ac:dyDescent="0.2">
      <c r="A5" s="4" t="s">
        <v>24</v>
      </c>
      <c r="B5" s="4" t="s">
        <v>20</v>
      </c>
      <c r="C5" s="5">
        <v>5860706</v>
      </c>
    </row>
    <row r="6" spans="1:3" x14ac:dyDescent="0.2">
      <c r="A6" s="4" t="s">
        <v>25</v>
      </c>
      <c r="B6" s="4" t="s">
        <v>20</v>
      </c>
      <c r="C6" s="5">
        <v>6168432</v>
      </c>
    </row>
    <row r="7" spans="1:3" x14ac:dyDescent="0.2">
      <c r="A7" s="4" t="s">
        <v>26</v>
      </c>
      <c r="B7" s="4" t="s">
        <v>20</v>
      </c>
      <c r="C7" s="5">
        <v>8825001</v>
      </c>
    </row>
    <row r="8" spans="1:3" x14ac:dyDescent="0.2">
      <c r="A8" s="4" t="s">
        <v>27</v>
      </c>
      <c r="B8" s="4" t="s">
        <v>20</v>
      </c>
      <c r="C8" s="5">
        <v>9080825</v>
      </c>
    </row>
    <row r="9" spans="1:3" x14ac:dyDescent="0.2">
      <c r="A9" s="4" t="s">
        <v>28</v>
      </c>
      <c r="B9" s="4" t="s">
        <v>20</v>
      </c>
      <c r="C9" s="5">
        <v>5559316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F-D564-004A-950D-A93D4EBB1190}">
  <dimension ref="A1:J5"/>
  <sheetViews>
    <sheetView workbookViewId="0">
      <selection activeCell="D2" sqref="D2:D5"/>
    </sheetView>
  </sheetViews>
  <sheetFormatPr baseColWidth="10" defaultRowHeight="15" x14ac:dyDescent="0.2"/>
  <sheetData>
    <row r="1" spans="1:10" x14ac:dyDescent="0.2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</row>
    <row r="2" spans="1:10" x14ac:dyDescent="0.2">
      <c r="A2" t="s">
        <v>45</v>
      </c>
      <c r="B2" t="s">
        <v>46</v>
      </c>
      <c r="C2" t="s">
        <v>14</v>
      </c>
      <c r="D2">
        <v>852.4</v>
      </c>
      <c r="E2">
        <v>2525</v>
      </c>
      <c r="F2">
        <v>3</v>
      </c>
      <c r="G2">
        <v>667</v>
      </c>
      <c r="H2">
        <v>1672.6</v>
      </c>
      <c r="I2">
        <v>196.2</v>
      </c>
      <c r="J2">
        <v>20.9</v>
      </c>
    </row>
    <row r="3" spans="1:10" x14ac:dyDescent="0.2">
      <c r="A3" t="s">
        <v>45</v>
      </c>
      <c r="B3" t="s">
        <v>47</v>
      </c>
      <c r="C3" t="s">
        <v>11</v>
      </c>
      <c r="D3">
        <v>12.7</v>
      </c>
      <c r="E3">
        <v>93</v>
      </c>
      <c r="F3">
        <v>0</v>
      </c>
      <c r="G3">
        <v>15</v>
      </c>
      <c r="H3">
        <v>80.3</v>
      </c>
      <c r="I3">
        <v>630.6</v>
      </c>
      <c r="J3">
        <v>13.9</v>
      </c>
    </row>
    <row r="4" spans="1:10" x14ac:dyDescent="0.2">
      <c r="A4" t="s">
        <v>45</v>
      </c>
      <c r="B4" t="s">
        <v>48</v>
      </c>
      <c r="C4" t="s">
        <v>0</v>
      </c>
      <c r="D4">
        <v>135.9</v>
      </c>
      <c r="E4">
        <v>507</v>
      </c>
      <c r="F4">
        <v>1.1000000000000001</v>
      </c>
      <c r="G4">
        <v>116</v>
      </c>
      <c r="H4">
        <v>371.1</v>
      </c>
      <c r="I4">
        <v>273.2</v>
      </c>
      <c r="J4">
        <v>18.600000000000001</v>
      </c>
    </row>
    <row r="5" spans="1:10" x14ac:dyDescent="0.2">
      <c r="A5" t="s">
        <v>45</v>
      </c>
      <c r="B5" t="s">
        <v>49</v>
      </c>
      <c r="C5" t="s">
        <v>9</v>
      </c>
      <c r="D5">
        <v>42.1</v>
      </c>
      <c r="E5">
        <v>200</v>
      </c>
      <c r="F5">
        <v>0.2</v>
      </c>
      <c r="G5">
        <v>60</v>
      </c>
      <c r="H5">
        <v>157.9</v>
      </c>
      <c r="I5">
        <v>374.6</v>
      </c>
      <c r="J5">
        <v>23.1</v>
      </c>
    </row>
  </sheetData>
  <autoFilter ref="A1:J5" xr:uid="{CF1F7BBF-D564-004A-950D-A93D4EBB1190}">
    <sortState xmlns:xlrd2="http://schemas.microsoft.com/office/spreadsheetml/2017/richdata2" ref="A2:J5">
      <sortCondition ref="C1:C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F476B-C83C-FA46-9DDF-FCAC0E511B84}">
  <dimension ref="A1:J15"/>
  <sheetViews>
    <sheetView workbookViewId="0">
      <selection activeCell="D4" sqref="D4"/>
    </sheetView>
  </sheetViews>
  <sheetFormatPr baseColWidth="10" defaultRowHeight="15" x14ac:dyDescent="0.2"/>
  <sheetData>
    <row r="1" spans="1:10" x14ac:dyDescent="0.2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</row>
    <row r="2" spans="1:10" x14ac:dyDescent="0.2">
      <c r="A2" t="s">
        <v>50</v>
      </c>
      <c r="B2" t="s">
        <v>54</v>
      </c>
      <c r="C2" t="s">
        <v>7</v>
      </c>
      <c r="D2">
        <v>50.8</v>
      </c>
      <c r="E2">
        <v>229</v>
      </c>
      <c r="F2">
        <v>0.3</v>
      </c>
      <c r="G2">
        <v>47</v>
      </c>
      <c r="H2">
        <v>178.2</v>
      </c>
      <c r="I2">
        <v>351.2</v>
      </c>
      <c r="J2">
        <v>17</v>
      </c>
    </row>
    <row r="3" spans="1:10" x14ac:dyDescent="0.2">
      <c r="A3" t="s">
        <v>50</v>
      </c>
      <c r="B3" t="s">
        <v>56</v>
      </c>
      <c r="C3" t="s">
        <v>3</v>
      </c>
      <c r="D3">
        <v>91.2</v>
      </c>
      <c r="E3">
        <v>339</v>
      </c>
      <c r="F3">
        <v>0</v>
      </c>
      <c r="G3">
        <v>75</v>
      </c>
      <c r="H3">
        <v>247.8</v>
      </c>
      <c r="I3">
        <v>271.7</v>
      </c>
      <c r="J3">
        <v>18.100000000000001</v>
      </c>
    </row>
    <row r="4" spans="1:10" x14ac:dyDescent="0.2">
      <c r="A4" t="s">
        <v>50</v>
      </c>
      <c r="B4" t="s">
        <v>57</v>
      </c>
      <c r="C4" t="s">
        <v>8</v>
      </c>
      <c r="D4">
        <v>104</v>
      </c>
      <c r="E4">
        <v>242</v>
      </c>
      <c r="F4">
        <v>1.2</v>
      </c>
      <c r="G4">
        <v>75</v>
      </c>
      <c r="H4">
        <v>138</v>
      </c>
      <c r="I4">
        <v>132.69999999999999</v>
      </c>
      <c r="J4">
        <v>23.7</v>
      </c>
    </row>
    <row r="5" spans="1:10" x14ac:dyDescent="0.2">
      <c r="A5" t="s">
        <v>50</v>
      </c>
      <c r="B5" t="s">
        <v>51</v>
      </c>
      <c r="C5" t="s">
        <v>10</v>
      </c>
      <c r="D5">
        <v>37.299999999999997</v>
      </c>
      <c r="E5">
        <v>107</v>
      </c>
      <c r="F5">
        <v>0</v>
      </c>
      <c r="G5">
        <v>29</v>
      </c>
      <c r="H5">
        <v>69.7</v>
      </c>
      <c r="I5">
        <v>186.7</v>
      </c>
      <c r="J5">
        <v>21.3</v>
      </c>
    </row>
    <row r="6" spans="1:10" x14ac:dyDescent="0.2">
      <c r="A6" t="s">
        <v>50</v>
      </c>
      <c r="B6" t="s">
        <v>52</v>
      </c>
      <c r="C6" t="s">
        <v>4</v>
      </c>
      <c r="D6">
        <v>95.3</v>
      </c>
      <c r="E6">
        <v>247</v>
      </c>
      <c r="F6">
        <v>0.6</v>
      </c>
      <c r="G6">
        <v>78</v>
      </c>
      <c r="H6">
        <v>151.69999999999999</v>
      </c>
      <c r="I6">
        <v>159.30000000000001</v>
      </c>
      <c r="J6">
        <v>24</v>
      </c>
    </row>
    <row r="7" spans="1:10" x14ac:dyDescent="0.2">
      <c r="A7" t="s">
        <v>50</v>
      </c>
      <c r="B7" t="s">
        <v>58</v>
      </c>
      <c r="C7" t="s">
        <v>1</v>
      </c>
      <c r="D7">
        <v>162.4</v>
      </c>
      <c r="E7">
        <v>476</v>
      </c>
      <c r="F7">
        <v>0.4</v>
      </c>
      <c r="G7">
        <v>113</v>
      </c>
      <c r="H7">
        <v>313.60000000000002</v>
      </c>
      <c r="I7">
        <v>193.1</v>
      </c>
      <c r="J7">
        <v>19.2</v>
      </c>
    </row>
    <row r="8" spans="1:10" x14ac:dyDescent="0.2">
      <c r="A8" t="s">
        <v>50</v>
      </c>
      <c r="B8" t="s">
        <v>59</v>
      </c>
      <c r="C8" t="s">
        <v>2</v>
      </c>
      <c r="D8">
        <v>145</v>
      </c>
      <c r="E8">
        <v>421</v>
      </c>
      <c r="F8">
        <v>0.3</v>
      </c>
      <c r="G8">
        <v>142</v>
      </c>
      <c r="H8">
        <v>276</v>
      </c>
      <c r="I8">
        <v>190.3</v>
      </c>
      <c r="J8">
        <v>25.2</v>
      </c>
    </row>
    <row r="9" spans="1:10" x14ac:dyDescent="0.2">
      <c r="A9" t="s">
        <v>50</v>
      </c>
      <c r="B9" t="s">
        <v>55</v>
      </c>
      <c r="C9" t="s">
        <v>5</v>
      </c>
      <c r="D9">
        <v>86</v>
      </c>
      <c r="E9">
        <v>233</v>
      </c>
      <c r="F9">
        <v>0.2</v>
      </c>
      <c r="G9">
        <v>50</v>
      </c>
      <c r="H9">
        <v>147</v>
      </c>
      <c r="I9">
        <v>171</v>
      </c>
      <c r="J9">
        <v>17.7</v>
      </c>
    </row>
    <row r="10" spans="1:10" x14ac:dyDescent="0.2">
      <c r="A10" t="s">
        <v>50</v>
      </c>
      <c r="B10" t="s">
        <v>53</v>
      </c>
      <c r="C10" t="s">
        <v>6</v>
      </c>
      <c r="D10">
        <v>80.400000000000006</v>
      </c>
      <c r="E10">
        <v>230</v>
      </c>
      <c r="F10">
        <v>0.1</v>
      </c>
      <c r="G10">
        <v>58</v>
      </c>
      <c r="H10">
        <v>149.6</v>
      </c>
      <c r="I10">
        <v>185.9</v>
      </c>
      <c r="J10">
        <v>20.100000000000001</v>
      </c>
    </row>
    <row r="13" spans="1:10" x14ac:dyDescent="0.2">
      <c r="A13" t="s">
        <v>50</v>
      </c>
      <c r="B13" t="s">
        <v>48</v>
      </c>
      <c r="C13" t="s">
        <v>0</v>
      </c>
      <c r="D13">
        <v>135.9</v>
      </c>
      <c r="E13">
        <v>506</v>
      </c>
      <c r="F13">
        <v>1.1000000000000001</v>
      </c>
      <c r="G13">
        <v>116</v>
      </c>
      <c r="H13">
        <v>370.1</v>
      </c>
      <c r="I13">
        <v>272.5</v>
      </c>
      <c r="J13">
        <v>18.600000000000001</v>
      </c>
    </row>
    <row r="14" spans="1:10" x14ac:dyDescent="0.2">
      <c r="A14" t="s">
        <v>50</v>
      </c>
      <c r="B14" t="s">
        <v>49</v>
      </c>
      <c r="C14" t="s">
        <v>9</v>
      </c>
      <c r="D14">
        <v>41.1</v>
      </c>
      <c r="E14">
        <v>199</v>
      </c>
      <c r="F14">
        <v>0.2</v>
      </c>
      <c r="G14">
        <v>60</v>
      </c>
      <c r="H14">
        <v>157.9</v>
      </c>
      <c r="I14">
        <v>383.7</v>
      </c>
      <c r="J14">
        <v>23.2</v>
      </c>
    </row>
    <row r="15" spans="1:10" x14ac:dyDescent="0.2">
      <c r="A15" t="s">
        <v>50</v>
      </c>
      <c r="B15" t="s">
        <v>47</v>
      </c>
      <c r="C15" t="s">
        <v>11</v>
      </c>
      <c r="D15">
        <v>12.7</v>
      </c>
      <c r="E15">
        <v>93</v>
      </c>
      <c r="F15">
        <v>0</v>
      </c>
      <c r="G15">
        <v>15</v>
      </c>
      <c r="H15">
        <v>80.3</v>
      </c>
      <c r="I15">
        <v>630.6</v>
      </c>
      <c r="J15">
        <v>13.9</v>
      </c>
    </row>
  </sheetData>
  <autoFilter ref="A1:J10" xr:uid="{0B9F476B-C83C-FA46-9DDF-FCAC0E511B84}">
    <sortState xmlns:xlrd2="http://schemas.microsoft.com/office/spreadsheetml/2017/richdata2" ref="A2:J10">
      <sortCondition ref="C1:C1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museums vs pop 2022</vt:lpstr>
      <vt:lpstr>museums vs pop 2017</vt:lpstr>
      <vt:lpstr>pop data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2019-10-01T12:55:53Z</dcterms:created>
  <dcterms:modified xsi:type="dcterms:W3CDTF">2022-08-05T17:44:01Z</dcterms:modified>
</cp:coreProperties>
</file>