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6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7740ffd3fe0520/Documents/"/>
    </mc:Choice>
  </mc:AlternateContent>
  <xr:revisionPtr revIDLastSave="0" documentId="13_ncr:1_{1BEDC19B-1B5A-437C-9F92-E6BB8B3DECCC}" xr6:coauthVersionLast="47" xr6:coauthVersionMax="47" xr10:uidLastSave="{00000000-0000-0000-0000-000000000000}"/>
  <bookViews>
    <workbookView xWindow="-110" yWindow="-110" windowWidth="19420" windowHeight="10300" xr2:uid="{4587A9FA-8451-4DF9-85BB-9A9002E6FB51}"/>
  </bookViews>
  <sheets>
    <sheet name="Product 1 Acquisition" sheetId="1" r:id="rId1"/>
    <sheet name="Product 2 Acquisition" sheetId="3" r:id="rId2"/>
    <sheet name="Revenue Assumptions" sheetId="2" r:id="rId3"/>
    <sheet name="Salary &amp; Headcount" sheetId="4" r:id="rId4"/>
    <sheet name="Supporting Schedules" sheetId="6" r:id="rId5"/>
    <sheet name="Cost of Sales &amp; OPEX Assumption" sheetId="5" r:id="rId6"/>
    <sheet name="Income Statement" sheetId="7" r:id="rId7"/>
    <sheet name="Dashboards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6" l="1"/>
  <c r="B23" i="6"/>
  <c r="B16" i="6"/>
  <c r="B14" i="6"/>
  <c r="B10" i="6"/>
  <c r="B22" i="6"/>
  <c r="B21" i="6"/>
  <c r="C20" i="6"/>
  <c r="D20" i="6" s="1"/>
  <c r="B20" i="6"/>
  <c r="AA28" i="3"/>
  <c r="O28" i="3"/>
  <c r="P28" i="3"/>
  <c r="AA18" i="3"/>
  <c r="Z18" i="3"/>
  <c r="H18" i="3"/>
  <c r="G18" i="3"/>
  <c r="F18" i="3"/>
  <c r="E18" i="3"/>
  <c r="E19" i="3"/>
  <c r="D18" i="3"/>
  <c r="D10" i="3"/>
  <c r="E11" i="5" s="1"/>
  <c r="V11" i="5"/>
  <c r="W11" i="5"/>
  <c r="X11" i="5"/>
  <c r="Y11" i="5"/>
  <c r="Z11" i="5"/>
  <c r="AA11" i="5"/>
  <c r="AB11" i="5"/>
  <c r="I11" i="5"/>
  <c r="H11" i="5"/>
  <c r="G11" i="5"/>
  <c r="F11" i="5"/>
  <c r="B26" i="6"/>
  <c r="B15" i="6"/>
  <c r="K10" i="6"/>
  <c r="I10" i="6"/>
  <c r="H10" i="6"/>
  <c r="G10" i="6"/>
  <c r="F10" i="6"/>
  <c r="E10" i="6"/>
  <c r="D10" i="6"/>
  <c r="C10" i="6"/>
  <c r="F15" i="3"/>
  <c r="F10" i="3"/>
  <c r="F9" i="3"/>
  <c r="F8" i="3"/>
  <c r="E9" i="3"/>
  <c r="E8" i="3"/>
  <c r="Q7" i="4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B33" i="7"/>
  <c r="S13" i="7"/>
  <c r="C32" i="7"/>
  <c r="D16" i="6"/>
  <c r="C7" i="6"/>
  <c r="D7" i="6" s="1"/>
  <c r="E7" i="6" s="1"/>
  <c r="F7" i="6" s="1"/>
  <c r="G7" i="6" s="1"/>
  <c r="H7" i="6" s="1"/>
  <c r="I7" i="6" s="1"/>
  <c r="J7" i="6" s="1"/>
  <c r="J10" i="6" s="1"/>
  <c r="K7" i="6" s="1"/>
  <c r="L7" i="6" s="1"/>
  <c r="L10" i="6" s="1"/>
  <c r="M7" i="6" s="1"/>
  <c r="M10" i="6" s="1"/>
  <c r="N7" i="6" s="1"/>
  <c r="N10" i="6" s="1"/>
  <c r="O7" i="6" s="1"/>
  <c r="O10" i="6" s="1"/>
  <c r="P7" i="6" s="1"/>
  <c r="P10" i="6" s="1"/>
  <c r="Q7" i="6" s="1"/>
  <c r="Q10" i="6" s="1"/>
  <c r="R7" i="6" s="1"/>
  <c r="R10" i="6" s="1"/>
  <c r="S7" i="6" s="1"/>
  <c r="S10" i="6" s="1"/>
  <c r="T7" i="6" s="1"/>
  <c r="T10" i="6" s="1"/>
  <c r="U7" i="6" s="1"/>
  <c r="U10" i="6" s="1"/>
  <c r="V7" i="6" s="1"/>
  <c r="V10" i="6" s="1"/>
  <c r="W7" i="6" s="1"/>
  <c r="W10" i="6" s="1"/>
  <c r="X7" i="6" s="1"/>
  <c r="X10" i="6" s="1"/>
  <c r="Y7" i="6" s="1"/>
  <c r="Y10" i="6" s="1"/>
  <c r="Q10" i="4"/>
  <c r="Q9" i="4"/>
  <c r="Q8" i="4"/>
  <c r="J15" i="3"/>
  <c r="I10" i="3"/>
  <c r="J11" i="5" s="1"/>
  <c r="E10" i="3"/>
  <c r="E10" i="1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C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B32" i="7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D25" i="1"/>
  <c r="D26" i="1"/>
  <c r="E23" i="1"/>
  <c r="E25" i="1"/>
  <c r="E26" i="1"/>
  <c r="C8" i="7"/>
  <c r="C22" i="7"/>
  <c r="C23" i="7"/>
  <c r="F23" i="1"/>
  <c r="F25" i="1"/>
  <c r="F26" i="1"/>
  <c r="D8" i="7"/>
  <c r="D22" i="7"/>
  <c r="D23" i="7"/>
  <c r="G23" i="1"/>
  <c r="G25" i="1"/>
  <c r="G26" i="1"/>
  <c r="E8" i="7"/>
  <c r="E22" i="7"/>
  <c r="E23" i="7"/>
  <c r="H23" i="1"/>
  <c r="H25" i="1"/>
  <c r="H26" i="1"/>
  <c r="F8" i="7"/>
  <c r="F22" i="7"/>
  <c r="F23" i="7"/>
  <c r="I23" i="1"/>
  <c r="I25" i="1"/>
  <c r="I26" i="1"/>
  <c r="G8" i="7"/>
  <c r="G22" i="7"/>
  <c r="G23" i="7"/>
  <c r="J23" i="1"/>
  <c r="J25" i="1"/>
  <c r="J26" i="1"/>
  <c r="H8" i="7"/>
  <c r="H22" i="7"/>
  <c r="H23" i="7"/>
  <c r="K23" i="1"/>
  <c r="K25" i="1"/>
  <c r="K26" i="1"/>
  <c r="I8" i="7"/>
  <c r="I22" i="7"/>
  <c r="I23" i="7"/>
  <c r="L23" i="1"/>
  <c r="L25" i="1"/>
  <c r="L26" i="1"/>
  <c r="J8" i="7"/>
  <c r="J22" i="7"/>
  <c r="J23" i="7"/>
  <c r="M23" i="1"/>
  <c r="M25" i="1"/>
  <c r="M26" i="1"/>
  <c r="K8" i="7"/>
  <c r="K22" i="7"/>
  <c r="K23" i="7"/>
  <c r="N23" i="1"/>
  <c r="N25" i="1"/>
  <c r="N26" i="1"/>
  <c r="L8" i="7"/>
  <c r="L22" i="7"/>
  <c r="L23" i="7"/>
  <c r="O23" i="1"/>
  <c r="O25" i="1"/>
  <c r="O26" i="1"/>
  <c r="M8" i="7"/>
  <c r="M22" i="7"/>
  <c r="M23" i="7"/>
  <c r="P23" i="1"/>
  <c r="P25" i="1"/>
  <c r="P26" i="1"/>
  <c r="N8" i="7"/>
  <c r="N22" i="7"/>
  <c r="N23" i="7"/>
  <c r="Q23" i="1"/>
  <c r="Q25" i="1"/>
  <c r="Q26" i="1"/>
  <c r="O8" i="7"/>
  <c r="O22" i="7"/>
  <c r="O23" i="7"/>
  <c r="R23" i="1"/>
  <c r="R25" i="1"/>
  <c r="R26" i="1"/>
  <c r="P8" i="7"/>
  <c r="P22" i="7"/>
  <c r="P23" i="7"/>
  <c r="S23" i="1"/>
  <c r="S25" i="1"/>
  <c r="S26" i="1"/>
  <c r="Q8" i="7"/>
  <c r="Q22" i="7"/>
  <c r="Q23" i="7"/>
  <c r="T23" i="1"/>
  <c r="T25" i="1"/>
  <c r="T26" i="1"/>
  <c r="R8" i="7"/>
  <c r="R22" i="7"/>
  <c r="R23" i="7"/>
  <c r="U23" i="1"/>
  <c r="U25" i="1"/>
  <c r="U26" i="1"/>
  <c r="S8" i="7"/>
  <c r="S22" i="7"/>
  <c r="S23" i="7"/>
  <c r="V23" i="1"/>
  <c r="V25" i="1"/>
  <c r="V26" i="1"/>
  <c r="T8" i="7"/>
  <c r="T22" i="7"/>
  <c r="T23" i="7"/>
  <c r="W23" i="1"/>
  <c r="W25" i="1"/>
  <c r="W26" i="1"/>
  <c r="U8" i="7"/>
  <c r="U22" i="7"/>
  <c r="U23" i="7"/>
  <c r="X23" i="1"/>
  <c r="X25" i="1"/>
  <c r="X26" i="1"/>
  <c r="V8" i="7"/>
  <c r="V22" i="7"/>
  <c r="V23" i="7"/>
  <c r="Y23" i="1"/>
  <c r="Y25" i="1"/>
  <c r="Y26" i="1"/>
  <c r="W8" i="7"/>
  <c r="W22" i="7"/>
  <c r="W23" i="7"/>
  <c r="Z23" i="1"/>
  <c r="Z25" i="1"/>
  <c r="Z26" i="1"/>
  <c r="X8" i="7"/>
  <c r="X22" i="7"/>
  <c r="X23" i="7"/>
  <c r="AA23" i="1"/>
  <c r="AA25" i="1"/>
  <c r="AA26" i="1"/>
  <c r="Y8" i="7"/>
  <c r="Y22" i="7"/>
  <c r="Y23" i="7"/>
  <c r="D28" i="1"/>
  <c r="B8" i="7"/>
  <c r="B22" i="7"/>
  <c r="D13" i="7"/>
  <c r="C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T13" i="7"/>
  <c r="U13" i="7"/>
  <c r="V13" i="7"/>
  <c r="W13" i="7"/>
  <c r="X13" i="7"/>
  <c r="Y13" i="7"/>
  <c r="B13" i="7"/>
  <c r="G8" i="6"/>
  <c r="H8" i="6"/>
  <c r="J8" i="6"/>
  <c r="L8" i="6"/>
  <c r="M8" i="6"/>
  <c r="N8" i="6"/>
  <c r="O8" i="6"/>
  <c r="Q8" i="6"/>
  <c r="R8" i="6"/>
  <c r="S8" i="6"/>
  <c r="T8" i="6"/>
  <c r="V8" i="6"/>
  <c r="W8" i="6"/>
  <c r="Y8" i="6"/>
  <c r="U11" i="5"/>
  <c r="T11" i="5"/>
  <c r="S11" i="5"/>
  <c r="R11" i="5"/>
  <c r="Q11" i="5"/>
  <c r="P11" i="5"/>
  <c r="O11" i="5"/>
  <c r="N11" i="5"/>
  <c r="M11" i="5"/>
  <c r="L11" i="5"/>
  <c r="K11" i="5"/>
  <c r="AA25" i="3"/>
  <c r="E25" i="3"/>
  <c r="E26" i="3"/>
  <c r="F23" i="3"/>
  <c r="F25" i="3"/>
  <c r="F26" i="3"/>
  <c r="G23" i="3"/>
  <c r="G25" i="3"/>
  <c r="G26" i="3"/>
  <c r="H23" i="3"/>
  <c r="H25" i="3"/>
  <c r="H26" i="3"/>
  <c r="I23" i="3"/>
  <c r="I25" i="3"/>
  <c r="I26" i="3"/>
  <c r="J23" i="3"/>
  <c r="J25" i="3"/>
  <c r="J26" i="3"/>
  <c r="K23" i="3"/>
  <c r="K25" i="3"/>
  <c r="K26" i="3"/>
  <c r="L23" i="3"/>
  <c r="L25" i="3"/>
  <c r="L26" i="3"/>
  <c r="M23" i="3"/>
  <c r="M25" i="3"/>
  <c r="M26" i="3"/>
  <c r="N23" i="3"/>
  <c r="N25" i="3"/>
  <c r="N26" i="3"/>
  <c r="O23" i="3"/>
  <c r="O25" i="3"/>
  <c r="O26" i="3"/>
  <c r="P23" i="3"/>
  <c r="P25" i="3"/>
  <c r="P26" i="3"/>
  <c r="Q23" i="3"/>
  <c r="Q25" i="3"/>
  <c r="Q26" i="3"/>
  <c r="R23" i="3"/>
  <c r="R25" i="3"/>
  <c r="R26" i="3"/>
  <c r="S23" i="3"/>
  <c r="S25" i="3"/>
  <c r="S26" i="3"/>
  <c r="T23" i="3"/>
  <c r="T25" i="3"/>
  <c r="T26" i="3"/>
  <c r="U23" i="3"/>
  <c r="U25" i="3"/>
  <c r="U26" i="3"/>
  <c r="V23" i="3"/>
  <c r="V25" i="3"/>
  <c r="V26" i="3"/>
  <c r="W23" i="3"/>
  <c r="W25" i="3"/>
  <c r="W26" i="3"/>
  <c r="X23" i="3"/>
  <c r="X25" i="3"/>
  <c r="X26" i="3"/>
  <c r="Y23" i="3"/>
  <c r="Y25" i="3"/>
  <c r="Y26" i="3"/>
  <c r="Z23" i="3"/>
  <c r="Z25" i="3"/>
  <c r="Z26" i="3"/>
  <c r="AA23" i="3"/>
  <c r="AA26" i="3"/>
  <c r="D26" i="3"/>
  <c r="E23" i="3"/>
  <c r="D25" i="3"/>
  <c r="D18" i="1"/>
  <c r="D19" i="1"/>
  <c r="E16" i="1"/>
  <c r="D15" i="3"/>
  <c r="AA8" i="3"/>
  <c r="AA9" i="3"/>
  <c r="AA10" i="3"/>
  <c r="AA15" i="3"/>
  <c r="Z8" i="3"/>
  <c r="Z9" i="3"/>
  <c r="Z10" i="3"/>
  <c r="Z15" i="3"/>
  <c r="Y8" i="3"/>
  <c r="Y9" i="3"/>
  <c r="Y10" i="3"/>
  <c r="Y15" i="3"/>
  <c r="X8" i="3"/>
  <c r="X9" i="3"/>
  <c r="X10" i="3"/>
  <c r="X15" i="3"/>
  <c r="W8" i="3"/>
  <c r="W9" i="3"/>
  <c r="W10" i="3"/>
  <c r="W15" i="3"/>
  <c r="V8" i="3"/>
  <c r="V9" i="3"/>
  <c r="V10" i="3"/>
  <c r="V15" i="3"/>
  <c r="U8" i="3"/>
  <c r="U9" i="3"/>
  <c r="U10" i="3"/>
  <c r="U15" i="3"/>
  <c r="T8" i="3"/>
  <c r="T9" i="3"/>
  <c r="T10" i="3"/>
  <c r="T15" i="3"/>
  <c r="S8" i="3"/>
  <c r="S9" i="3"/>
  <c r="S10" i="3"/>
  <c r="S15" i="3"/>
  <c r="R8" i="3"/>
  <c r="R9" i="3"/>
  <c r="R10" i="3"/>
  <c r="R15" i="3"/>
  <c r="Q8" i="3"/>
  <c r="Q9" i="3"/>
  <c r="Q10" i="3"/>
  <c r="Q15" i="3"/>
  <c r="P8" i="3"/>
  <c r="P9" i="3"/>
  <c r="P10" i="3"/>
  <c r="P15" i="3"/>
  <c r="O8" i="3"/>
  <c r="O9" i="3"/>
  <c r="O10" i="3"/>
  <c r="O15" i="3"/>
  <c r="N8" i="3"/>
  <c r="N9" i="3"/>
  <c r="N10" i="3"/>
  <c r="N15" i="3"/>
  <c r="M8" i="3"/>
  <c r="M9" i="3"/>
  <c r="M10" i="3"/>
  <c r="M15" i="3"/>
  <c r="L8" i="3"/>
  <c r="L9" i="3"/>
  <c r="L10" i="3"/>
  <c r="L15" i="3"/>
  <c r="K8" i="3"/>
  <c r="K9" i="3"/>
  <c r="K10" i="3"/>
  <c r="K15" i="3"/>
  <c r="J8" i="3"/>
  <c r="J9" i="3"/>
  <c r="J10" i="3"/>
  <c r="I8" i="3"/>
  <c r="I9" i="3"/>
  <c r="I15" i="3"/>
  <c r="H8" i="3"/>
  <c r="H9" i="3"/>
  <c r="H10" i="3"/>
  <c r="H15" i="3"/>
  <c r="G8" i="3"/>
  <c r="G9" i="3"/>
  <c r="G10" i="3"/>
  <c r="G15" i="3"/>
  <c r="E15" i="3"/>
  <c r="D8" i="3"/>
  <c r="D9" i="3"/>
  <c r="D15" i="1"/>
  <c r="D16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D9" i="1"/>
  <c r="AA8" i="1"/>
  <c r="Z8" i="1"/>
  <c r="Y8" i="1"/>
  <c r="X8" i="1"/>
  <c r="X10" i="1"/>
  <c r="X15" i="1"/>
  <c r="W8" i="1"/>
  <c r="V8" i="1"/>
  <c r="U8" i="1"/>
  <c r="T8" i="1"/>
  <c r="S8" i="1"/>
  <c r="R8" i="1"/>
  <c r="Q8" i="1"/>
  <c r="P8" i="1"/>
  <c r="P10" i="1"/>
  <c r="P15" i="1"/>
  <c r="O8" i="1"/>
  <c r="N8" i="1"/>
  <c r="M8" i="1"/>
  <c r="L8" i="1"/>
  <c r="L10" i="1"/>
  <c r="L15" i="1"/>
  <c r="K8" i="1"/>
  <c r="J8" i="1"/>
  <c r="I8" i="1"/>
  <c r="H8" i="1"/>
  <c r="H10" i="1"/>
  <c r="H15" i="1"/>
  <c r="G8" i="1"/>
  <c r="F8" i="1"/>
  <c r="E8" i="1"/>
  <c r="D8" i="1"/>
  <c r="D10" i="1"/>
  <c r="G10" i="1"/>
  <c r="G15" i="1"/>
  <c r="O10" i="1"/>
  <c r="O15" i="1"/>
  <c r="W10" i="1"/>
  <c r="W15" i="1"/>
  <c r="E15" i="1"/>
  <c r="E18" i="1" s="1"/>
  <c r="E19" i="1" s="1"/>
  <c r="M10" i="1"/>
  <c r="M15" i="1"/>
  <c r="T10" i="1"/>
  <c r="T15" i="1"/>
  <c r="U10" i="1"/>
  <c r="U15" i="1"/>
  <c r="I10" i="1"/>
  <c r="I15" i="1"/>
  <c r="K10" i="1"/>
  <c r="K15" i="1"/>
  <c r="S10" i="1"/>
  <c r="S15" i="1"/>
  <c r="F10" i="1"/>
  <c r="F15" i="1"/>
  <c r="N10" i="1"/>
  <c r="N15" i="1"/>
  <c r="V10" i="1"/>
  <c r="V15" i="1"/>
  <c r="Z10" i="1"/>
  <c r="Z15" i="1"/>
  <c r="AA10" i="1"/>
  <c r="AA15" i="1"/>
  <c r="R10" i="1"/>
  <c r="R15" i="1"/>
  <c r="J10" i="1"/>
  <c r="J15" i="1"/>
  <c r="Q10" i="1"/>
  <c r="Q15" i="1"/>
  <c r="Y10" i="1"/>
  <c r="Y15" i="1"/>
  <c r="D19" i="3" l="1"/>
  <c r="D28" i="3" s="1"/>
  <c r="B7" i="7" s="1"/>
  <c r="B9" i="7" s="1"/>
  <c r="B23" i="7"/>
  <c r="D23" i="6"/>
  <c r="E20" i="6" s="1"/>
  <c r="E23" i="6" s="1"/>
  <c r="F20" i="6" s="1"/>
  <c r="F23" i="6" s="1"/>
  <c r="G20" i="6" s="1"/>
  <c r="G23" i="6" s="1"/>
  <c r="H20" i="6" s="1"/>
  <c r="H23" i="6" s="1"/>
  <c r="I20" i="6" s="1"/>
  <c r="I23" i="6" s="1"/>
  <c r="J20" i="6" s="1"/>
  <c r="J23" i="6" s="1"/>
  <c r="K20" i="6" s="1"/>
  <c r="K23" i="6" s="1"/>
  <c r="L20" i="6" s="1"/>
  <c r="L23" i="6" s="1"/>
  <c r="M20" i="6" s="1"/>
  <c r="M23" i="6" s="1"/>
  <c r="N20" i="6" s="1"/>
  <c r="N23" i="6" s="1"/>
  <c r="O20" i="6" s="1"/>
  <c r="O23" i="6" s="1"/>
  <c r="P20" i="6" s="1"/>
  <c r="P23" i="6" s="1"/>
  <c r="Q20" i="6" s="1"/>
  <c r="Q23" i="6" s="1"/>
  <c r="R20" i="6" s="1"/>
  <c r="R23" i="6" s="1"/>
  <c r="S20" i="6" s="1"/>
  <c r="S23" i="6" s="1"/>
  <c r="T20" i="6" s="1"/>
  <c r="T23" i="6" s="1"/>
  <c r="U20" i="6" s="1"/>
  <c r="U23" i="6" s="1"/>
  <c r="V20" i="6" s="1"/>
  <c r="V23" i="6" s="1"/>
  <c r="W20" i="6" s="1"/>
  <c r="W23" i="6" s="1"/>
  <c r="X20" i="6" s="1"/>
  <c r="X23" i="6" s="1"/>
  <c r="Y20" i="6" s="1"/>
  <c r="Y23" i="6" s="1"/>
  <c r="E28" i="1"/>
  <c r="F16" i="1"/>
  <c r="F18" i="1" s="1"/>
  <c r="F19" i="1" s="1"/>
  <c r="E16" i="3" l="1"/>
  <c r="F16" i="3" s="1"/>
  <c r="F19" i="3" s="1"/>
  <c r="G16" i="3" s="1"/>
  <c r="G19" i="3" s="1"/>
  <c r="G28" i="3" s="1"/>
  <c r="B12" i="7"/>
  <c r="B25" i="7"/>
  <c r="B26" i="7" s="1"/>
  <c r="B14" i="7"/>
  <c r="B24" i="7"/>
  <c r="F28" i="1"/>
  <c r="G16" i="1"/>
  <c r="G18" i="1" s="1"/>
  <c r="G19" i="1" s="1"/>
  <c r="B15" i="7" l="1"/>
  <c r="B17" i="7" s="1"/>
  <c r="B18" i="7" s="1"/>
  <c r="E28" i="3"/>
  <c r="C7" i="7" s="1"/>
  <c r="C9" i="7" s="1"/>
  <c r="C12" i="7" s="1"/>
  <c r="H16" i="3"/>
  <c r="H19" i="3" s="1"/>
  <c r="F28" i="3"/>
  <c r="D7" i="7" s="1"/>
  <c r="D9" i="7" s="1"/>
  <c r="D24" i="7" s="1"/>
  <c r="G28" i="1"/>
  <c r="E7" i="7" s="1"/>
  <c r="E9" i="7" s="1"/>
  <c r="H16" i="1"/>
  <c r="H18" i="1" s="1"/>
  <c r="H19" i="1" s="1"/>
  <c r="C25" i="7" l="1"/>
  <c r="C24" i="7"/>
  <c r="C26" i="7" s="1"/>
  <c r="C14" i="7"/>
  <c r="C15" i="7" s="1"/>
  <c r="C17" i="7" s="1"/>
  <c r="B28" i="7"/>
  <c r="B35" i="7" s="1"/>
  <c r="B17" i="6" s="1"/>
  <c r="C13" i="6" s="1"/>
  <c r="I16" i="3"/>
  <c r="H28" i="3"/>
  <c r="B29" i="7"/>
  <c r="B36" i="7"/>
  <c r="D12" i="7"/>
  <c r="D14" i="7"/>
  <c r="D25" i="7"/>
  <c r="D26" i="7" s="1"/>
  <c r="H28" i="1"/>
  <c r="I16" i="1"/>
  <c r="I18" i="1" s="1"/>
  <c r="I19" i="1" s="1"/>
  <c r="E24" i="7"/>
  <c r="E25" i="7"/>
  <c r="E12" i="7"/>
  <c r="E14" i="7"/>
  <c r="C18" i="7" l="1"/>
  <c r="C28" i="7"/>
  <c r="C35" i="7" s="1"/>
  <c r="C37" i="7" s="1"/>
  <c r="C19" i="7"/>
  <c r="F7" i="7"/>
  <c r="F9" i="7" s="1"/>
  <c r="F24" i="7" s="1"/>
  <c r="I18" i="3"/>
  <c r="I19" i="3" s="1"/>
  <c r="D15" i="7"/>
  <c r="D17" i="7" s="1"/>
  <c r="D18" i="7" s="1"/>
  <c r="E26" i="7"/>
  <c r="J16" i="1"/>
  <c r="J18" i="1" s="1"/>
  <c r="J19" i="1" s="1"/>
  <c r="I28" i="1"/>
  <c r="E15" i="7"/>
  <c r="E17" i="7" s="1"/>
  <c r="F25" i="7" l="1"/>
  <c r="F14" i="7"/>
  <c r="F12" i="7"/>
  <c r="F15" i="7" s="1"/>
  <c r="F17" i="7" s="1"/>
  <c r="F19" i="7" s="1"/>
  <c r="C14" i="6"/>
  <c r="C17" i="6" s="1"/>
  <c r="D13" i="6" s="1"/>
  <c r="C30" i="7"/>
  <c r="C29" i="7"/>
  <c r="C36" i="7"/>
  <c r="D19" i="7"/>
  <c r="J16" i="3"/>
  <c r="J18" i="3" s="1"/>
  <c r="J19" i="3" s="1"/>
  <c r="I28" i="3"/>
  <c r="G7" i="7"/>
  <c r="G9" i="7" s="1"/>
  <c r="G14" i="7" s="1"/>
  <c r="D28" i="7"/>
  <c r="D30" i="7" s="1"/>
  <c r="F26" i="7"/>
  <c r="E19" i="7"/>
  <c r="E28" i="7"/>
  <c r="E35" i="7" s="1"/>
  <c r="E18" i="7"/>
  <c r="J28" i="1"/>
  <c r="K16" i="1"/>
  <c r="K18" i="1" s="1"/>
  <c r="K19" i="1" s="1"/>
  <c r="G25" i="7" l="1"/>
  <c r="G12" i="7"/>
  <c r="G24" i="7"/>
  <c r="G26" i="7" s="1"/>
  <c r="K16" i="3"/>
  <c r="K18" i="3" s="1"/>
  <c r="K19" i="3" s="1"/>
  <c r="J28" i="3"/>
  <c r="H7" i="7" s="1"/>
  <c r="H9" i="7" s="1"/>
  <c r="D29" i="7"/>
  <c r="D35" i="7"/>
  <c r="D14" i="6" s="1"/>
  <c r="D17" i="6" s="1"/>
  <c r="G15" i="7"/>
  <c r="G17" i="7" s="1"/>
  <c r="G19" i="7" s="1"/>
  <c r="F18" i="7"/>
  <c r="F28" i="7"/>
  <c r="E30" i="7"/>
  <c r="E29" i="7"/>
  <c r="L16" i="1"/>
  <c r="L18" i="1" s="1"/>
  <c r="L19" i="1" s="1"/>
  <c r="K28" i="1"/>
  <c r="H14" i="7" l="1"/>
  <c r="H25" i="7"/>
  <c r="H24" i="7"/>
  <c r="H12" i="7"/>
  <c r="K28" i="3"/>
  <c r="I7" i="7" s="1"/>
  <c r="I9" i="7" s="1"/>
  <c r="L16" i="3"/>
  <c r="L18" i="3" s="1"/>
  <c r="L19" i="3" s="1"/>
  <c r="D36" i="7"/>
  <c r="F30" i="7"/>
  <c r="F35" i="7"/>
  <c r="F36" i="7" s="1"/>
  <c r="G28" i="7"/>
  <c r="G18" i="7"/>
  <c r="F29" i="7"/>
  <c r="E13" i="6"/>
  <c r="D37" i="7"/>
  <c r="H26" i="7"/>
  <c r="E36" i="7"/>
  <c r="E14" i="6"/>
  <c r="E37" i="7"/>
  <c r="M16" i="1"/>
  <c r="M18" i="1" s="1"/>
  <c r="M19" i="1" s="1"/>
  <c r="L28" i="1"/>
  <c r="H15" i="7" l="1"/>
  <c r="H17" i="7" s="1"/>
  <c r="I12" i="7"/>
  <c r="I14" i="7"/>
  <c r="I24" i="7"/>
  <c r="I25" i="7"/>
  <c r="L28" i="3"/>
  <c r="J7" i="7" s="1"/>
  <c r="J9" i="7" s="1"/>
  <c r="M16" i="3"/>
  <c r="M18" i="3" s="1"/>
  <c r="M19" i="3" s="1"/>
  <c r="G30" i="7"/>
  <c r="G35" i="7"/>
  <c r="G14" i="6" s="1"/>
  <c r="E17" i="6"/>
  <c r="F13" i="6" s="1"/>
  <c r="G29" i="7"/>
  <c r="F37" i="7"/>
  <c r="F14" i="6"/>
  <c r="M28" i="1"/>
  <c r="N16" i="1"/>
  <c r="N18" i="1" s="1"/>
  <c r="N19" i="1" s="1"/>
  <c r="I15" i="7"/>
  <c r="I17" i="7" s="1"/>
  <c r="H19" i="7"/>
  <c r="H28" i="7"/>
  <c r="H18" i="7"/>
  <c r="I26" i="7" l="1"/>
  <c r="J12" i="7"/>
  <c r="J14" i="7"/>
  <c r="J24" i="7"/>
  <c r="J25" i="7"/>
  <c r="M28" i="3"/>
  <c r="K7" i="7" s="1"/>
  <c r="K9" i="7" s="1"/>
  <c r="N16" i="3"/>
  <c r="N18" i="3" s="1"/>
  <c r="N19" i="3" s="1"/>
  <c r="G36" i="7"/>
  <c r="F17" i="6"/>
  <c r="G13" i="6" s="1"/>
  <c r="G17" i="6" s="1"/>
  <c r="H13" i="6" s="1"/>
  <c r="G37" i="7"/>
  <c r="O16" i="1"/>
  <c r="O18" i="1" s="1"/>
  <c r="O19" i="1" s="1"/>
  <c r="N28" i="1"/>
  <c r="I19" i="7"/>
  <c r="I18" i="7"/>
  <c r="I28" i="7"/>
  <c r="H35" i="7"/>
  <c r="H30" i="7"/>
  <c r="H29" i="7"/>
  <c r="J26" i="7" l="1"/>
  <c r="J15" i="7"/>
  <c r="J17" i="7" s="1"/>
  <c r="J18" i="7" s="1"/>
  <c r="K12" i="7"/>
  <c r="K14" i="7"/>
  <c r="K15" i="7" s="1"/>
  <c r="K17" i="7" s="1"/>
  <c r="K25" i="7"/>
  <c r="K24" i="7"/>
  <c r="K26" i="7" s="1"/>
  <c r="N28" i="3"/>
  <c r="L7" i="7" s="1"/>
  <c r="L9" i="7" s="1"/>
  <c r="L12" i="7" s="1"/>
  <c r="O16" i="3"/>
  <c r="O18" i="3" s="1"/>
  <c r="O19" i="3" s="1"/>
  <c r="O28" i="1"/>
  <c r="P16" i="1"/>
  <c r="P18" i="1" s="1"/>
  <c r="P19" i="1" s="1"/>
  <c r="I35" i="7"/>
  <c r="I30" i="7"/>
  <c r="I29" i="7"/>
  <c r="H37" i="7"/>
  <c r="H36" i="7"/>
  <c r="H14" i="6"/>
  <c r="H17" i="6" s="1"/>
  <c r="I13" i="6" s="1"/>
  <c r="L24" i="7" l="1"/>
  <c r="J28" i="7"/>
  <c r="J35" i="7" s="1"/>
  <c r="L25" i="7"/>
  <c r="J19" i="7"/>
  <c r="M7" i="7"/>
  <c r="M9" i="7" s="1"/>
  <c r="P16" i="3"/>
  <c r="P18" i="3" s="1"/>
  <c r="P19" i="3" s="1"/>
  <c r="L14" i="7"/>
  <c r="L15" i="7"/>
  <c r="L17" i="7" s="1"/>
  <c r="L18" i="7" s="1"/>
  <c r="I14" i="6"/>
  <c r="I17" i="6" s="1"/>
  <c r="J13" i="6" s="1"/>
  <c r="I37" i="7"/>
  <c r="I36" i="7"/>
  <c r="P28" i="1"/>
  <c r="Q16" i="1"/>
  <c r="Q18" i="1" s="1"/>
  <c r="Q19" i="1" s="1"/>
  <c r="K18" i="7"/>
  <c r="K19" i="7"/>
  <c r="K28" i="7"/>
  <c r="L26" i="7" l="1"/>
  <c r="J29" i="7"/>
  <c r="J30" i="7"/>
  <c r="M24" i="7"/>
  <c r="M12" i="7"/>
  <c r="M14" i="7"/>
  <c r="M25" i="7"/>
  <c r="M26" i="7" s="1"/>
  <c r="N7" i="7"/>
  <c r="N9" i="7" s="1"/>
  <c r="Q16" i="3"/>
  <c r="Q18" i="3" s="1"/>
  <c r="Q19" i="3" s="1"/>
  <c r="J36" i="7"/>
  <c r="J37" i="7"/>
  <c r="L19" i="7"/>
  <c r="L28" i="7"/>
  <c r="L30" i="7" s="1"/>
  <c r="J14" i="6"/>
  <c r="J17" i="6" s="1"/>
  <c r="K13" i="6" s="1"/>
  <c r="Q28" i="1"/>
  <c r="R16" i="1"/>
  <c r="R18" i="1" s="1"/>
  <c r="R19" i="1" s="1"/>
  <c r="K35" i="7"/>
  <c r="K30" i="7"/>
  <c r="K29" i="7"/>
  <c r="M15" i="7" l="1"/>
  <c r="M17" i="7" s="1"/>
  <c r="N25" i="7"/>
  <c r="N24" i="7"/>
  <c r="N12" i="7"/>
  <c r="N14" i="7"/>
  <c r="Q28" i="3"/>
  <c r="R16" i="3"/>
  <c r="R18" i="3" s="1"/>
  <c r="R19" i="3" s="1"/>
  <c r="O7" i="7"/>
  <c r="O9" i="7" s="1"/>
  <c r="O24" i="7" s="1"/>
  <c r="L35" i="7"/>
  <c r="L37" i="7" s="1"/>
  <c r="L29" i="7"/>
  <c r="R28" i="1"/>
  <c r="S16" i="1"/>
  <c r="S18" i="1" s="1"/>
  <c r="S19" i="1" s="1"/>
  <c r="M19" i="7"/>
  <c r="M28" i="7"/>
  <c r="M18" i="7"/>
  <c r="K36" i="7"/>
  <c r="K14" i="6"/>
  <c r="K17" i="6" s="1"/>
  <c r="L13" i="6" s="1"/>
  <c r="K37" i="7"/>
  <c r="N15" i="7" l="1"/>
  <c r="N17" i="7" s="1"/>
  <c r="N26" i="7"/>
  <c r="O14" i="7"/>
  <c r="O25" i="7"/>
  <c r="O26" i="7" s="1"/>
  <c r="R28" i="3"/>
  <c r="S16" i="3"/>
  <c r="S18" i="3" s="1"/>
  <c r="S19" i="3" s="1"/>
  <c r="O12" i="7"/>
  <c r="P7" i="7"/>
  <c r="P9" i="7" s="1"/>
  <c r="P25" i="7" s="1"/>
  <c r="L14" i="6"/>
  <c r="L17" i="6" s="1"/>
  <c r="M13" i="6" s="1"/>
  <c r="L36" i="7"/>
  <c r="T16" i="1"/>
  <c r="T18" i="1" s="1"/>
  <c r="T19" i="1" s="1"/>
  <c r="S28" i="1"/>
  <c r="M30" i="7"/>
  <c r="M29" i="7"/>
  <c r="M35" i="7"/>
  <c r="N28" i="7" l="1"/>
  <c r="N18" i="7"/>
  <c r="N19" i="7"/>
  <c r="P24" i="7"/>
  <c r="P26" i="7" s="1"/>
  <c r="O15" i="7"/>
  <c r="O17" i="7" s="1"/>
  <c r="O19" i="7" s="1"/>
  <c r="P14" i="7"/>
  <c r="P12" i="7"/>
  <c r="T16" i="3"/>
  <c r="T18" i="3" s="1"/>
  <c r="T19" i="3" s="1"/>
  <c r="S28" i="3"/>
  <c r="Q7" i="7" s="1"/>
  <c r="Q9" i="7" s="1"/>
  <c r="N30" i="7"/>
  <c r="N29" i="7"/>
  <c r="N35" i="7"/>
  <c r="U16" i="1"/>
  <c r="U18" i="1" s="1"/>
  <c r="U19" i="1" s="1"/>
  <c r="T28" i="1"/>
  <c r="O18" i="7"/>
  <c r="O28" i="7"/>
  <c r="M36" i="7"/>
  <c r="M14" i="6"/>
  <c r="M17" i="6" s="1"/>
  <c r="N13" i="6" s="1"/>
  <c r="M37" i="7"/>
  <c r="P15" i="7" l="1"/>
  <c r="P17" i="7" s="1"/>
  <c r="P18" i="7" s="1"/>
  <c r="Q24" i="7"/>
  <c r="Q25" i="7"/>
  <c r="Q12" i="7"/>
  <c r="Q14" i="7"/>
  <c r="T28" i="3"/>
  <c r="R7" i="7" s="1"/>
  <c r="R9" i="7" s="1"/>
  <c r="U16" i="3"/>
  <c r="U18" i="3" s="1"/>
  <c r="U19" i="3" s="1"/>
  <c r="Q15" i="7"/>
  <c r="Q17" i="7" s="1"/>
  <c r="U28" i="1"/>
  <c r="V16" i="1"/>
  <c r="V18" i="1" s="1"/>
  <c r="V19" i="1" s="1"/>
  <c r="N37" i="7"/>
  <c r="N36" i="7"/>
  <c r="N14" i="6"/>
  <c r="N17" i="6" s="1"/>
  <c r="O13" i="6" s="1"/>
  <c r="O30" i="7"/>
  <c r="O29" i="7"/>
  <c r="O35" i="7"/>
  <c r="Q19" i="7" l="1"/>
  <c r="P19" i="7"/>
  <c r="P28" i="7"/>
  <c r="P35" i="7" s="1"/>
  <c r="P14" i="6" s="1"/>
  <c r="Q26" i="7"/>
  <c r="R14" i="7"/>
  <c r="R12" i="7"/>
  <c r="R24" i="7"/>
  <c r="R25" i="7"/>
  <c r="V16" i="3"/>
  <c r="V18" i="3" s="1"/>
  <c r="V19" i="3" s="1"/>
  <c r="U28" i="3"/>
  <c r="S7" i="7"/>
  <c r="S9" i="7" s="1"/>
  <c r="S12" i="7" s="1"/>
  <c r="P29" i="7"/>
  <c r="P30" i="7"/>
  <c r="Q28" i="7"/>
  <c r="Q29" i="7" s="1"/>
  <c r="Q18" i="7"/>
  <c r="P37" i="7"/>
  <c r="P36" i="7"/>
  <c r="O36" i="7"/>
  <c r="O14" i="6"/>
  <c r="O17" i="6" s="1"/>
  <c r="P13" i="6" s="1"/>
  <c r="O37" i="7"/>
  <c r="W16" i="1"/>
  <c r="W18" i="1" s="1"/>
  <c r="W19" i="1" s="1"/>
  <c r="V28" i="1"/>
  <c r="R26" i="7" l="1"/>
  <c r="R15" i="7"/>
  <c r="R17" i="7" s="1"/>
  <c r="R18" i="7" s="1"/>
  <c r="S14" i="7"/>
  <c r="S15" i="7" s="1"/>
  <c r="S17" i="7" s="1"/>
  <c r="S24" i="7"/>
  <c r="S25" i="7"/>
  <c r="W16" i="3"/>
  <c r="W18" i="3" s="1"/>
  <c r="W19" i="3" s="1"/>
  <c r="V28" i="3"/>
  <c r="T7" i="7" s="1"/>
  <c r="T9" i="7" s="1"/>
  <c r="Q30" i="7"/>
  <c r="Q35" i="7"/>
  <c r="Q36" i="7" s="1"/>
  <c r="P17" i="6"/>
  <c r="Q13" i="6" s="1"/>
  <c r="W28" i="1"/>
  <c r="X16" i="1"/>
  <c r="X18" i="1" s="1"/>
  <c r="X19" i="1" s="1"/>
  <c r="S26" i="7" l="1"/>
  <c r="R19" i="7"/>
  <c r="R28" i="7"/>
  <c r="R30" i="7" s="1"/>
  <c r="T25" i="7"/>
  <c r="T12" i="7"/>
  <c r="T14" i="7"/>
  <c r="T24" i="7"/>
  <c r="W28" i="3"/>
  <c r="U7" i="7" s="1"/>
  <c r="U9" i="7" s="1"/>
  <c r="X16" i="3"/>
  <c r="X18" i="3" s="1"/>
  <c r="X19" i="3" s="1"/>
  <c r="Q37" i="7"/>
  <c r="Q14" i="6"/>
  <c r="Q17" i="6" s="1"/>
  <c r="R13" i="6" s="1"/>
  <c r="X28" i="1"/>
  <c r="Y16" i="1"/>
  <c r="Y18" i="1" s="1"/>
  <c r="Y19" i="1" s="1"/>
  <c r="S28" i="7"/>
  <c r="S18" i="7"/>
  <c r="S19" i="7"/>
  <c r="R35" i="7"/>
  <c r="R29" i="7" l="1"/>
  <c r="T15" i="7"/>
  <c r="T17" i="7" s="1"/>
  <c r="T19" i="7" s="1"/>
  <c r="T26" i="7"/>
  <c r="U24" i="7"/>
  <c r="U25" i="7"/>
  <c r="U12" i="7"/>
  <c r="U14" i="7"/>
  <c r="U15" i="7" s="1"/>
  <c r="U17" i="7" s="1"/>
  <c r="X28" i="3"/>
  <c r="V7" i="7" s="1"/>
  <c r="V9" i="7" s="1"/>
  <c r="V25" i="7" s="1"/>
  <c r="Y16" i="3"/>
  <c r="Y18" i="3" s="1"/>
  <c r="Y19" i="3" s="1"/>
  <c r="R36" i="7"/>
  <c r="R37" i="7"/>
  <c r="T18" i="7"/>
  <c r="T28" i="7"/>
  <c r="T30" i="7" s="1"/>
  <c r="S35" i="7"/>
  <c r="S30" i="7"/>
  <c r="S29" i="7"/>
  <c r="R14" i="6"/>
  <c r="R17" i="6" s="1"/>
  <c r="S13" i="6" s="1"/>
  <c r="Y28" i="1"/>
  <c r="Z16" i="1"/>
  <c r="Z18" i="1" s="1"/>
  <c r="Z19" i="1" s="1"/>
  <c r="U26" i="7" l="1"/>
  <c r="U28" i="7" s="1"/>
  <c r="Y28" i="3"/>
  <c r="W7" i="7" s="1"/>
  <c r="W9" i="7" s="1"/>
  <c r="W24" i="7" s="1"/>
  <c r="Z16" i="3"/>
  <c r="Z19" i="3" s="1"/>
  <c r="V24" i="7"/>
  <c r="V26" i="7" s="1"/>
  <c r="V14" i="7"/>
  <c r="V12" i="7"/>
  <c r="V15" i="7" s="1"/>
  <c r="V17" i="7" s="1"/>
  <c r="T35" i="7"/>
  <c r="T37" i="7" s="1"/>
  <c r="U18" i="7"/>
  <c r="U19" i="7"/>
  <c r="T29" i="7"/>
  <c r="S36" i="7"/>
  <c r="S14" i="6"/>
  <c r="S17" i="6" s="1"/>
  <c r="T13" i="6" s="1"/>
  <c r="S37" i="7"/>
  <c r="Z28" i="1"/>
  <c r="AA16" i="1"/>
  <c r="AA18" i="1" s="1"/>
  <c r="AA19" i="1" s="1"/>
  <c r="AA28" i="1" s="1"/>
  <c r="W14" i="7" l="1"/>
  <c r="Z28" i="3"/>
  <c r="AA16" i="3"/>
  <c r="X7" i="7"/>
  <c r="X9" i="7" s="1"/>
  <c r="X25" i="7" s="1"/>
  <c r="W12" i="7"/>
  <c r="W25" i="7"/>
  <c r="W26" i="7" s="1"/>
  <c r="T14" i="6"/>
  <c r="T17" i="6" s="1"/>
  <c r="U13" i="6" s="1"/>
  <c r="T36" i="7"/>
  <c r="U29" i="7"/>
  <c r="U35" i="7"/>
  <c r="U14" i="6" s="1"/>
  <c r="U30" i="7"/>
  <c r="V28" i="7"/>
  <c r="V35" i="7" s="1"/>
  <c r="V19" i="7"/>
  <c r="V18" i="7"/>
  <c r="AA19" i="3" l="1"/>
  <c r="Y7" i="7" s="1"/>
  <c r="Y9" i="7" s="1"/>
  <c r="X24" i="7"/>
  <c r="X26" i="7" s="1"/>
  <c r="X12" i="7"/>
  <c r="X14" i="7"/>
  <c r="W15" i="7"/>
  <c r="W17" i="7" s="1"/>
  <c r="W18" i="7" s="1"/>
  <c r="U37" i="7"/>
  <c r="U36" i="7"/>
  <c r="V30" i="7"/>
  <c r="V29" i="7"/>
  <c r="U17" i="6"/>
  <c r="V13" i="6" s="1"/>
  <c r="Y12" i="7" l="1"/>
  <c r="Y25" i="7"/>
  <c r="Y24" i="7"/>
  <c r="Y26" i="7" s="1"/>
  <c r="Y14" i="7"/>
  <c r="X15" i="7"/>
  <c r="X17" i="7" s="1"/>
  <c r="W19" i="7"/>
  <c r="W28" i="7"/>
  <c r="W35" i="7" s="1"/>
  <c r="V37" i="7"/>
  <c r="V36" i="7"/>
  <c r="V14" i="6"/>
  <c r="V17" i="6" s="1"/>
  <c r="W13" i="6" s="1"/>
  <c r="Y15" i="7" l="1"/>
  <c r="Y17" i="7" s="1"/>
  <c r="Y18" i="7" s="1"/>
  <c r="X18" i="7"/>
  <c r="X28" i="7"/>
  <c r="X35" i="7" s="1"/>
  <c r="W29" i="7"/>
  <c r="W30" i="7"/>
  <c r="X19" i="7"/>
  <c r="W36" i="7"/>
  <c r="W14" i="6"/>
  <c r="W17" i="6" s="1"/>
  <c r="X13" i="6" s="1"/>
  <c r="W37" i="7"/>
  <c r="Y28" i="7" l="1"/>
  <c r="X29" i="7"/>
  <c r="Y19" i="7"/>
  <c r="X30" i="7"/>
  <c r="X37" i="7"/>
  <c r="X36" i="7"/>
  <c r="X14" i="6"/>
  <c r="X17" i="6" s="1"/>
  <c r="Y13" i="6" s="1"/>
  <c r="Y29" i="7" l="1"/>
  <c r="Y35" i="7"/>
  <c r="Y30" i="7"/>
  <c r="Y14" i="6" l="1"/>
  <c r="Y17" i="6" s="1"/>
  <c r="Y37" i="7"/>
  <c r="Y36" i="7"/>
</calcChain>
</file>

<file path=xl/sharedStrings.xml><?xml version="1.0" encoding="utf-8"?>
<sst xmlns="http://schemas.openxmlformats.org/spreadsheetml/2006/main" count="285" uniqueCount="102">
  <si>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</si>
  <si>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</si>
  <si>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</si>
  <si>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</si>
  <si>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</si>
  <si>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</si>
  <si>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</si>
  <si>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</si>
  <si>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</si>
  <si>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</si>
  <si>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</si>
  <si>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</si>
  <si>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</si>
  <si>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</si>
  <si>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</si>
  <si>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</si>
  <si>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</si>
  <si>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</si>
  <si>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</si>
  <si>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</si>
  <si>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</si>
  <si>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</si>
  <si>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</si>
  <si>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</si>
  <si>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Facebook Paid Ad</t>
  </si>
  <si>
    <t>Instagram Paid Ad</t>
  </si>
  <si>
    <t>Paid Customer Acquisition Cost</t>
  </si>
  <si>
    <t>M# (New Subsribers)</t>
  </si>
  <si>
    <t>Churn Rate</t>
  </si>
  <si>
    <t>Conversions:</t>
  </si>
  <si>
    <t>Previous Month (Retained)</t>
  </si>
  <si>
    <t>After Churn</t>
  </si>
  <si>
    <t>SUBSCRIPTION BUS. FINANCIAL MODEL</t>
  </si>
  <si>
    <t>Product 1 Inorganic</t>
  </si>
  <si>
    <t>Advertising Spend</t>
  </si>
  <si>
    <t>Product 2 Inorganic</t>
  </si>
  <si>
    <t>Product 1 Organic</t>
  </si>
  <si>
    <t>Total Conversion</t>
  </si>
  <si>
    <t>Cost of Sales Assumptions:</t>
  </si>
  <si>
    <t>Other Direct Costs (% of Revenue)</t>
  </si>
  <si>
    <t>Advertising Spend ($0000)</t>
  </si>
  <si>
    <t>Depreciation Expense ($0000)</t>
  </si>
  <si>
    <t>Other OPEX (% of Revenue)</t>
  </si>
  <si>
    <t>Interest Assumption:</t>
  </si>
  <si>
    <t>Debt Interest ($0000)</t>
  </si>
  <si>
    <t>Selling Costs (% of Revenue)</t>
  </si>
  <si>
    <t>Other Income</t>
  </si>
  <si>
    <t>Product 2 Organic</t>
  </si>
  <si>
    <t>Average Sales Value Product 2 ($0000)</t>
  </si>
  <si>
    <t>Average Sales Value Product 1 ($0000)</t>
  </si>
  <si>
    <t>Total Conversion Org + Inorg</t>
  </si>
  <si>
    <t>Designer Monthly Salary</t>
  </si>
  <si>
    <t>Software Engineer Monthly Salary</t>
  </si>
  <si>
    <t>Designer ( # of Employees)</t>
  </si>
  <si>
    <t>Salary:</t>
  </si>
  <si>
    <t>Headcount:</t>
  </si>
  <si>
    <t>Software Engineer (# of Employees)</t>
  </si>
  <si>
    <t>Cost of Sales:</t>
  </si>
  <si>
    <t>Finance Manager Monthly Salary</t>
  </si>
  <si>
    <t>Manager</t>
  </si>
  <si>
    <t>Design Costs (% of Revenue)</t>
  </si>
  <si>
    <t>OPEX Assumptions:</t>
  </si>
  <si>
    <t xml:space="preserve">SUPPORTING SCHEDULES </t>
  </si>
  <si>
    <t>Beginning of Period</t>
  </si>
  <si>
    <t>CAPEX/Additions (Disposals) ($000)</t>
  </si>
  <si>
    <t>Net PP&amp;E</t>
  </si>
  <si>
    <t>Debt Principal Repayment ($0000)</t>
  </si>
  <si>
    <t>LTD End of Period</t>
  </si>
  <si>
    <t>Starting Cash (From Debt)</t>
  </si>
  <si>
    <t>Income Before Taxes</t>
  </si>
  <si>
    <t>CAPEX</t>
  </si>
  <si>
    <t>Debt Principal Repayment</t>
  </si>
  <si>
    <t>Ending Cash Balance</t>
  </si>
  <si>
    <t>Cash Balance:</t>
  </si>
  <si>
    <t>Long Term Debt:</t>
  </si>
  <si>
    <t>Property, Plant &amp; Equipment:</t>
  </si>
  <si>
    <t>Revenue:</t>
  </si>
  <si>
    <t>Revenue Mainstream</t>
  </si>
  <si>
    <t xml:space="preserve">Other Income </t>
  </si>
  <si>
    <t>Total Revenue</t>
  </si>
  <si>
    <t>Total Ad Spend</t>
  </si>
  <si>
    <t>Total Cost of Sales</t>
  </si>
  <si>
    <t xml:space="preserve">Gross Profit </t>
  </si>
  <si>
    <t>Gross Margin %</t>
  </si>
  <si>
    <t>OPEX:</t>
  </si>
  <si>
    <t>Employee Salary($0000)</t>
  </si>
  <si>
    <t>Direct Employee Cost ($0000)</t>
  </si>
  <si>
    <t>Selling Costs ($0000)</t>
  </si>
  <si>
    <t>Total OPEX</t>
  </si>
  <si>
    <t>Depreciation</t>
  </si>
  <si>
    <t xml:space="preserve">Interest </t>
  </si>
  <si>
    <t>Profit Before Tax</t>
  </si>
  <si>
    <t>PBT Margin %</t>
  </si>
  <si>
    <t>MoM%</t>
  </si>
  <si>
    <t xml:space="preserve">Operating Profit </t>
  </si>
  <si>
    <t>Operating Profit Margin %</t>
  </si>
  <si>
    <t>ACQUISITION</t>
  </si>
  <si>
    <t>SUBSCRIPTION BUS.
FINANCIAL MODEL</t>
  </si>
  <si>
    <t>REVENUE ASSUMPTIONS</t>
  </si>
  <si>
    <t>SALARY &amp; HEADCOUNT</t>
  </si>
  <si>
    <t>EXPENSES</t>
  </si>
  <si>
    <t>SUBSCRIPTION FINANCIAL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</si>
</sst>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_-[$$-409]* #,##0_ ;_-[$$-409]* \-#,##0\ ;_-[$$-409]* &quot;-&quot;??_ ;_-@_ "/>
    <numFmt numFmtId="166" formatCode="#,##0;\(#,##0\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164" fontId="7" fillId="0" borderId="0" xfId="1" applyNumberFormat="1" applyFont="1" applyAlignment="1">
      <alignment horizontal="center"/>
    </xf>
    <xf numFmtId="164" fontId="7" fillId="0" borderId="0" xfId="0" applyNumberFormat="1" applyFont="1"/>
    <xf numFmtId="165" fontId="7" fillId="0" borderId="0" xfId="1" applyNumberFormat="1" applyFont="1" applyAlignment="1">
      <alignment horizontal="center"/>
    </xf>
    <xf numFmtId="164" fontId="8" fillId="0" borderId="0" xfId="1" applyNumberFormat="1" applyFont="1" applyAlignment="1">
      <alignment horizontal="center"/>
    </xf>
    <xf numFmtId="0" fontId="9" fillId="0" borderId="0" xfId="0" applyFont="1"/>
    <xf numFmtId="164" fontId="0" fillId="0" borderId="1" xfId="0" applyNumberFormat="1" applyBorder="1"/>
    <xf numFmtId="0" fontId="0" fillId="0" borderId="0" xfId="0" applyAlignment="1">
      <alignment horizontal="center"/>
    </xf>
    <xf numFmtId="9" fontId="9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3" borderId="0" xfId="0" applyFont="1" applyFill="1" applyAlignment="1">
      <alignment horizontal="center"/>
    </xf>
    <xf numFmtId="0" fontId="0" fillId="3" borderId="0" xfId="0" applyFill="1"/>
    <xf numFmtId="0" fontId="10" fillId="2" borderId="0" xfId="0" applyFont="1" applyFill="1" applyAlignment="1">
      <alignment horizontal="center" wrapText="1"/>
    </xf>
    <xf numFmtId="0" fontId="6" fillId="0" borderId="0" xfId="0" applyFont="1" applyAlignment="1">
      <alignment horizontal="left" vertical="center"/>
    </xf>
    <xf numFmtId="0" fontId="2" fillId="0" borderId="1" xfId="0" applyFont="1" applyBorder="1"/>
    <xf numFmtId="0" fontId="0" fillId="0" borderId="0" xfId="0" applyAlignment="1">
      <alignment horizontal="left"/>
    </xf>
    <xf numFmtId="0" fontId="11" fillId="0" borderId="0" xfId="0" applyFont="1"/>
    <xf numFmtId="9" fontId="9" fillId="0" borderId="0" xfId="2" applyFont="1" applyAlignment="1">
      <alignment horizontal="center"/>
    </xf>
    <xf numFmtId="1" fontId="9" fillId="0" borderId="0" xfId="2" applyNumberFormat="1" applyFont="1" applyAlignment="1">
      <alignment horizontal="center"/>
    </xf>
    <xf numFmtId="0" fontId="10" fillId="2" borderId="0" xfId="0" applyFont="1" applyFill="1" applyAlignment="1">
      <alignment horizontal="left" wrapText="1"/>
    </xf>
    <xf numFmtId="0" fontId="2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3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/>
    <xf numFmtId="164" fontId="9" fillId="0" borderId="0" xfId="1" applyNumberFormat="1" applyFont="1" applyAlignment="1">
      <alignment horizontal="center"/>
    </xf>
    <xf numFmtId="0" fontId="9" fillId="0" borderId="0" xfId="2" applyNumberFormat="1" applyFont="1" applyAlignment="1">
      <alignment horizontal="center"/>
    </xf>
    <xf numFmtId="164" fontId="9" fillId="0" borderId="0" xfId="2" applyNumberFormat="1" applyFont="1" applyAlignment="1">
      <alignment horizontal="center"/>
    </xf>
    <xf numFmtId="164" fontId="14" fillId="0" borderId="0" xfId="2" applyNumberFormat="1" applyFont="1" applyAlignment="1">
      <alignment horizontal="center"/>
    </xf>
    <xf numFmtId="164" fontId="9" fillId="0" borderId="0" xfId="1" applyNumberFormat="1" applyFont="1"/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164" fontId="14" fillId="0" borderId="0" xfId="0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164" fontId="2" fillId="0" borderId="0" xfId="1" applyNumberFormat="1" applyFont="1" applyFill="1" applyAlignment="1">
      <alignment horizontal="center"/>
    </xf>
    <xf numFmtId="164" fontId="9" fillId="0" borderId="0" xfId="1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/>
    </xf>
    <xf numFmtId="164" fontId="14" fillId="0" borderId="0" xfId="1" applyNumberFormat="1" applyFont="1" applyAlignment="1">
      <alignment horizontal="center"/>
    </xf>
    <xf numFmtId="166" fontId="14" fillId="0" borderId="0" xfId="1" applyNumberFormat="1" applyFont="1" applyAlignment="1">
      <alignment horizontal="right"/>
    </xf>
    <xf numFmtId="166" fontId="9" fillId="0" borderId="0" xfId="1" applyNumberFormat="1" applyFont="1" applyAlignment="1">
      <alignment horizontal="right"/>
    </xf>
    <xf numFmtId="0" fontId="0" fillId="0" borderId="2" xfId="0" applyBorder="1"/>
    <xf numFmtId="164" fontId="0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/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44" fontId="0" fillId="0" borderId="0" xfId="0" applyNumberFormat="1"/>
    <xf numFmtId="164" fontId="0" fillId="0" borderId="0" xfId="0" applyNumberFormat="1" applyAlignment="1">
      <alignment vertical="center"/>
    </xf>
    <xf numFmtId="164" fontId="9" fillId="0" borderId="0" xfId="0" applyNumberFormat="1" applyFont="1" applyAlignment="1">
      <alignment horizontal="center"/>
    </xf>
    <xf numFmtId="166" fontId="1" fillId="0" borderId="0" xfId="1" applyNumberFormat="1" applyFont="1" applyFill="1" applyAlignment="1">
      <alignment horizontal="right"/>
    </xf>
    <xf numFmtId="166" fontId="9" fillId="0" borderId="0" xfId="1" applyNumberFormat="1" applyFont="1" applyFill="1" applyAlignment="1">
      <alignment horizontal="right"/>
    </xf>
    <xf numFmtId="166" fontId="1" fillId="0" borderId="0" xfId="1" applyNumberFormat="1" applyFont="1" applyFill="1" applyBorder="1" applyAlignment="1">
      <alignment horizontal="right"/>
    </xf>
    <xf numFmtId="0" fontId="3" fillId="4" borderId="0" xfId="0" applyFont="1" applyFill="1" applyAlignment="1">
      <alignment horizontal="left" wrapText="1"/>
    </xf>
    <xf numFmtId="0" fontId="0" fillId="4" borderId="0" xfId="0" applyFill="1"/>
    <xf numFmtId="0" fontId="4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0" fillId="5" borderId="0" xfId="0" applyFill="1"/>
    <xf numFmtId="0" fontId="5" fillId="5" borderId="0" xfId="0" applyFont="1" applyFill="1" applyAlignment="1">
      <alignment horizontal="center" wrapText="1"/>
    </xf>
    <xf numFmtId="0" fontId="3" fillId="4" borderId="0" xfId="0" applyFont="1" applyFill="1" applyAlignment="1">
      <alignment wrapText="1"/>
    </xf>
    <xf numFmtId="165" fontId="7" fillId="0" borderId="0" xfId="1" applyNumberFormat="1" applyFont="1" applyAlignment="1">
      <alignment horizontal="left"/>
    </xf>
    <xf numFmtId="0" fontId="2" fillId="0" borderId="3" xfId="0" applyFont="1" applyBorder="1"/>
    <xf numFmtId="164" fontId="2" fillId="0" borderId="3" xfId="1" applyNumberFormat="1" applyFont="1" applyBorder="1"/>
    <xf numFmtId="164" fontId="2" fillId="0" borderId="3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2" fillId="0" borderId="3" xfId="0" applyNumberFormat="1" applyFont="1" applyBorder="1"/>
    <xf numFmtId="0" fontId="2" fillId="0" borderId="4" xfId="0" applyFont="1" applyBorder="1"/>
    <xf numFmtId="164" fontId="2" fillId="0" borderId="4" xfId="0" applyNumberFormat="1" applyFont="1" applyBorder="1"/>
    <xf numFmtId="9" fontId="2" fillId="0" borderId="4" xfId="2" applyFont="1" applyBorder="1" applyAlignment="1">
      <alignment horizontal="right"/>
    </xf>
    <xf numFmtId="0" fontId="0" fillId="0" borderId="4" xfId="0" applyBorder="1"/>
    <xf numFmtId="0" fontId="2" fillId="0" borderId="5" xfId="0" applyFont="1" applyBorder="1"/>
    <xf numFmtId="0" fontId="0" fillId="0" borderId="5" xfId="0" applyBorder="1" applyAlignment="1">
      <alignment horizontal="right"/>
    </xf>
    <xf numFmtId="9" fontId="2" fillId="0" borderId="5" xfId="2" applyFont="1" applyBorder="1" applyAlignment="1">
      <alignment horizontal="right"/>
    </xf>
    <xf numFmtId="164" fontId="2" fillId="0" borderId="0" xfId="0" applyNumberFormat="1" applyFont="1"/>
    <xf numFmtId="9" fontId="2" fillId="0" borderId="0" xfId="2" applyFont="1" applyBorder="1"/>
    <xf numFmtId="9" fontId="2" fillId="0" borderId="4" xfId="2" applyFont="1" applyBorder="1"/>
    <xf numFmtId="0" fontId="10" fillId="2" borderId="0" xfId="0" applyFont="1" applyFill="1" applyAlignment="1">
      <alignment horizontal="left" wrapText="1"/>
    </xf>
    <xf numFmtId="0" fontId="3" fillId="4" borderId="0" xfId="0" applyFont="1" applyFill="1" applyAlignment="1">
      <alignment horizontal="left" wrapText="1"/>
    </xf>
    <xf numFmtId="0" fontId="2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4" fillId="5" borderId="0" xfId="0" applyFont="1" applyFill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9" fontId="1" fillId="0" borderId="0" xfId="2" applyFont="1" applyAlignment="1">
      <alignment horizontal="left" wrapText="1"/>
    </xf>
    <xf numFmtId="0" fontId="0" fillId="0" borderId="0" xfId="0" applyAlignment="1">
      <alignment horizontal="left" vertical="center"/>
    </xf>
    <xf numFmtId="0" fontId="4" fillId="5" borderId="0" xfId="0" applyFont="1" applyFill="1" applyAlignment="1">
      <alignment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 vertical="center"/>
    </xf>
    <xf numFmtId="0" fontId="16" fillId="4" borderId="0" xfId="0" applyFont="1" applyFill="1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66"/>
      <color rgb="FFCCFFFF"/>
      <color rgb="FF80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2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3.xml"/><Relationship Id="rId10" Type="http://schemas.openxmlformats.org/officeDocument/2006/relationships/styles" Target="styles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Gross</a:t>
            </a:r>
            <a:r>
              <a:rPr lang="en-US" sz="1800" b="1" baseline="0">
                <a:solidFill>
                  <a:sysClr val="windowText" lastClr="000000"/>
                </a:solidFill>
              </a:rPr>
              <a:t> Profit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V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Statement'!$A$17</c:f>
              <c:strCache>
                <c:ptCount val="1"/>
                <c:pt idx="0">
                  <c:v>Gross Profit </c:v>
                </c:pt>
              </c:strCache>
            </c:strRef>
          </c:tx>
          <c:spPr>
            <a:solidFill>
              <a:srgbClr val="000066"/>
            </a:solidFill>
            <a:ln>
              <a:solidFill>
                <a:schemeClr val="accent1">
                  <a:alpha val="78000"/>
                </a:schemeClr>
              </a:solidFill>
            </a:ln>
            <a:effectLst/>
          </c:spPr>
          <c:invertIfNegative val="0"/>
          <c:val>
            <c:numRef>
              <c:f>'Income Statement'!$B$17:$Y$17</c:f>
              <c:numCache>
                <c:formatCode>_-"$"* #,##0_-;\-"$"* #,##0_-;_-"$"* "-"??_-;_-@_-</c:formatCode>
                <c:ptCount val="24"/>
                <c:pt idx="0">
                  <c:v>23650</c:v>
                </c:pt>
                <c:pt idx="1">
                  <c:v>53315</c:v>
                </c:pt>
                <c:pt idx="2">
                  <c:v>77965</c:v>
                </c:pt>
                <c:pt idx="3">
                  <c:v>97600</c:v>
                </c:pt>
                <c:pt idx="4">
                  <c:v>103210</c:v>
                </c:pt>
                <c:pt idx="5">
                  <c:v>108225</c:v>
                </c:pt>
                <c:pt idx="6">
                  <c:v>111888</c:v>
                </c:pt>
                <c:pt idx="7">
                  <c:v>114020</c:v>
                </c:pt>
                <c:pt idx="8">
                  <c:v>106020</c:v>
                </c:pt>
                <c:pt idx="9">
                  <c:v>106020</c:v>
                </c:pt>
                <c:pt idx="10">
                  <c:v>100284</c:v>
                </c:pt>
                <c:pt idx="11">
                  <c:v>102416</c:v>
                </c:pt>
                <c:pt idx="12">
                  <c:v>116406</c:v>
                </c:pt>
                <c:pt idx="13">
                  <c:v>115596</c:v>
                </c:pt>
                <c:pt idx="14">
                  <c:v>120051</c:v>
                </c:pt>
                <c:pt idx="15">
                  <c:v>118084</c:v>
                </c:pt>
                <c:pt idx="16">
                  <c:v>117689</c:v>
                </c:pt>
                <c:pt idx="17">
                  <c:v>117689</c:v>
                </c:pt>
                <c:pt idx="18">
                  <c:v>117689</c:v>
                </c:pt>
                <c:pt idx="19">
                  <c:v>127169</c:v>
                </c:pt>
                <c:pt idx="20">
                  <c:v>131909</c:v>
                </c:pt>
                <c:pt idx="21">
                  <c:v>134279</c:v>
                </c:pt>
                <c:pt idx="22">
                  <c:v>143759</c:v>
                </c:pt>
                <c:pt idx="23">
                  <c:v>150869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B-40EF-837D-CDBEC2A44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38303"/>
        <c:axId val="428727487"/>
      </c:barChart>
      <c:lineChart>
        <c:grouping val="standard"/>
        <c:varyColors val="0"/>
        <c:ser>
          <c:idx val="1"/>
          <c:order val="1"/>
          <c:tx>
            <c:strRef>
              <c:f>'Income Statement'!$A$18</c:f>
              <c:strCache>
                <c:ptCount val="1"/>
                <c:pt idx="0">
                  <c:v>Gross Margin %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'Income Statement'!$B$18:$Y$18</c:f>
              <c:numCache>
                <c:formatCode>0%</c:formatCode>
                <c:ptCount val="24"/>
                <c:pt idx="0">
                  <c:v>0.48265306122448981</c:v>
                </c:pt>
                <c:pt idx="1">
                  <c:v>0.6354588796185936</c:v>
                </c:pt>
                <c:pt idx="2">
                  <c:v>0.69056687333923827</c:v>
                </c:pt>
                <c:pt idx="3">
                  <c:v>0.71764705882352942</c:v>
                </c:pt>
                <c:pt idx="4">
                  <c:v>0.72377279102384295</c:v>
                </c:pt>
                <c:pt idx="5">
                  <c:v>0.72878787878787876</c:v>
                </c:pt>
                <c:pt idx="6">
                  <c:v>0.70636363636363642</c:v>
                </c:pt>
                <c:pt idx="7">
                  <c:v>0.70819875776397512</c:v>
                </c:pt>
                <c:pt idx="8">
                  <c:v>0.65850931677018631</c:v>
                </c:pt>
                <c:pt idx="9">
                  <c:v>0.65850931677018631</c:v>
                </c:pt>
                <c:pt idx="10">
                  <c:v>0.60339350180505413</c:v>
                </c:pt>
                <c:pt idx="11">
                  <c:v>0.60672985781990518</c:v>
                </c:pt>
                <c:pt idx="12">
                  <c:v>0.60439252336448601</c:v>
                </c:pt>
                <c:pt idx="13">
                  <c:v>0.60331941544885181</c:v>
                </c:pt>
                <c:pt idx="14">
                  <c:v>0.60908675799086753</c:v>
                </c:pt>
                <c:pt idx="15">
                  <c:v>0.5916032064128256</c:v>
                </c:pt>
                <c:pt idx="16">
                  <c:v>0.5911049723756906</c:v>
                </c:pt>
                <c:pt idx="17">
                  <c:v>0.5911049723756906</c:v>
                </c:pt>
                <c:pt idx="18">
                  <c:v>0.5911049723756906</c:v>
                </c:pt>
                <c:pt idx="19">
                  <c:v>0.60241117953576506</c:v>
                </c:pt>
                <c:pt idx="20">
                  <c:v>0.60759557807461995</c:v>
                </c:pt>
                <c:pt idx="21">
                  <c:v>0.61008178100863242</c:v>
                </c:pt>
                <c:pt idx="22">
                  <c:v>0.61938388625592422</c:v>
                </c:pt>
                <c:pt idx="23">
                  <c:v>0.62575279966818742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B-40EF-837D-CDBEC2A44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479311"/>
        <c:axId val="2047482223"/>
      </c:lineChart>
      <c:catAx>
        <c:axId val="204747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2047482223"/>
        <c:crosses val="autoZero"/>
        <c:auto val="1"/>
        <c:lblAlgn val="ctr"/>
        <c:lblOffset val="100"/>
        <c:noMultiLvlLbl val="0"/>
      </c:catAx>
      <c:valAx>
        <c:axId val="20474822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2047479311"/>
        <c:crosses val="autoZero"/>
        <c:crossBetween val="between"/>
      </c:valAx>
      <c:valAx>
        <c:axId val="428727487"/>
        <c:scaling>
          <c:orientation val="minMax"/>
        </c:scaling>
        <c:delete val="0"/>
        <c:axPos val="r"/>
        <c:numFmt formatCode="_-&quot;$&quot;* #,##0_-;\-&quot;$&quot;* #,##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428738303"/>
        <c:crosses val="max"/>
        <c:crossBetween val="between"/>
      </c:valAx>
      <c:catAx>
        <c:axId val="428738303"/>
        <c:scaling>
          <c:orientation val="minMax"/>
        </c:scaling>
        <c:delete val="1"/>
        <c:axPos val="b"/>
        <c:majorTickMark val="out"/>
        <c:minorTickMark val="none"/>
        <c:tickLblPos val="nextTo"/>
        <c:crossAx val="428727487"/>
        <c:crosses val="autoZero"/>
        <c:auto val="1"/>
        <c:lblAlgn val="ctr"/>
        <c:lblOffset val="100"/>
        <c:noMultiLvlLbl val="0"/>
      </c:catAx>
      <c:spPr>
        <a:noFill/>
        <a:ln w="0">
          <a:noFill/>
        </a:ln>
        <a:effectLst>
          <a:glow>
            <a:srgbClr val="000066"/>
          </a:glow>
          <a:outerShdw blurRad="50800" dist="50800" dir="2400000" sx="48000" sy="48000" algn="ctr" rotWithShape="0">
            <a:srgbClr val="000000"/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I"/>
        </a:p>
      </c:txPr>
    </c:legend>
    <c:plotVisOnly val="1"/>
    <c:dispBlanksAs val="gap"/>
    <c:showDLblsOverMax val="0"/>
  </c:chart>
  <c:spPr>
    <a:noFill/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>
      <a:outerShdw blurRad="50800" dist="63500" dir="5400000" sx="26000" sy="26000" algn="ctr" rotWithShape="0">
        <a:srgbClr val="000000"/>
      </a:outerShdw>
    </a:effectLst>
  </c:spPr>
  <c:txPr>
    <a:bodyPr/>
    <a:lstStyle/>
    <a:p>
      <a:pPr>
        <a:defRPr/>
      </a:pPr>
      <a:endParaRPr lang="en-V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Operating</a:t>
            </a:r>
            <a:r>
              <a:rPr lang="en-US" sz="1800" b="1" baseline="0">
                <a:solidFill>
                  <a:sysClr val="windowText" lastClr="000000"/>
                </a:solidFill>
              </a:rPr>
              <a:t> Profit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V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Statement'!$A$28</c:f>
              <c:strCache>
                <c:ptCount val="1"/>
                <c:pt idx="0">
                  <c:v>Operating Profit </c:v>
                </c:pt>
              </c:strCache>
            </c:strRef>
          </c:tx>
          <c:spPr>
            <a:solidFill>
              <a:srgbClr val="000066"/>
            </a:solidFill>
            <a:ln>
              <a:noFill/>
            </a:ln>
            <a:effectLst/>
          </c:spPr>
          <c:invertIfNegative val="0"/>
          <c:val>
            <c:numRef>
              <c:f>'Income Statement'!$B$28:$Y$28</c:f>
              <c:numCache>
                <c:formatCode>_-"$"* #,##0_-;\-"$"* #,##0_-;_-"$"* "-"??_-;_-@_-</c:formatCode>
                <c:ptCount val="24"/>
                <c:pt idx="0">
                  <c:v>-22600</c:v>
                </c:pt>
                <c:pt idx="1">
                  <c:v>1830</c:v>
                </c:pt>
                <c:pt idx="2">
                  <c:v>22130</c:v>
                </c:pt>
                <c:pt idx="3">
                  <c:v>38300</c:v>
                </c:pt>
                <c:pt idx="4">
                  <c:v>42920</c:v>
                </c:pt>
                <c:pt idx="5">
                  <c:v>47050</c:v>
                </c:pt>
                <c:pt idx="6">
                  <c:v>-29972</c:v>
                </c:pt>
                <c:pt idx="7">
                  <c:v>47750</c:v>
                </c:pt>
                <c:pt idx="8">
                  <c:v>39750</c:v>
                </c:pt>
                <c:pt idx="9">
                  <c:v>39750</c:v>
                </c:pt>
                <c:pt idx="10">
                  <c:v>33130</c:v>
                </c:pt>
                <c:pt idx="11">
                  <c:v>34820</c:v>
                </c:pt>
                <c:pt idx="12">
                  <c:v>32934</c:v>
                </c:pt>
                <c:pt idx="13">
                  <c:v>32344</c:v>
                </c:pt>
                <c:pt idx="14">
                  <c:v>35589</c:v>
                </c:pt>
                <c:pt idx="15">
                  <c:v>33072</c:v>
                </c:pt>
                <c:pt idx="16">
                  <c:v>32787</c:v>
                </c:pt>
                <c:pt idx="17">
                  <c:v>32787</c:v>
                </c:pt>
                <c:pt idx="18">
                  <c:v>32787</c:v>
                </c:pt>
                <c:pt idx="19">
                  <c:v>39627</c:v>
                </c:pt>
                <c:pt idx="20">
                  <c:v>43047</c:v>
                </c:pt>
                <c:pt idx="21">
                  <c:v>44757</c:v>
                </c:pt>
                <c:pt idx="22">
                  <c:v>51597</c:v>
                </c:pt>
                <c:pt idx="23">
                  <c:v>56727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F-4918-8EB5-1C1FB23D8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-27"/>
        <c:axId val="187896895"/>
        <c:axId val="187893151"/>
      </c:barChart>
      <c:lineChart>
        <c:grouping val="standard"/>
        <c:varyColors val="0"/>
        <c:ser>
          <c:idx val="1"/>
          <c:order val="1"/>
          <c:tx>
            <c:strRef>
              <c:f>'Income Statement'!$A$29</c:f>
              <c:strCache>
                <c:ptCount val="1"/>
                <c:pt idx="0">
                  <c:v>Operating Profit Margin %</c:v>
                </c:pt>
              </c:strCache>
            </c:strRef>
          </c:tx>
          <c:spPr>
            <a:ln w="50800" cap="rnd">
              <a:solidFill>
                <a:schemeClr val="accent2">
                  <a:alpha val="87000"/>
                </a:schemeClr>
              </a:solidFill>
              <a:round/>
            </a:ln>
            <a:effectLst>
              <a:glow>
                <a:schemeClr val="accent1"/>
              </a:glow>
              <a:outerShdw blurRad="50800" dist="50800" dir="5400000" sx="4000" sy="4000" algn="ctr" rotWithShape="0">
                <a:srgbClr val="000000">
                  <a:alpha val="43137"/>
                </a:srgbClr>
              </a:outerShdw>
            </a:effectLst>
          </c:spPr>
          <c:marker>
            <c:symbol val="none"/>
          </c:marker>
          <c:val>
            <c:numRef>
              <c:f>'Income Statement'!$B$29:$Y$29</c:f>
              <c:numCache>
                <c:formatCode>0%</c:formatCode>
                <c:ptCount val="24"/>
                <c:pt idx="0">
                  <c:v>-0.46122448979591835</c:v>
                </c:pt>
                <c:pt idx="1">
                  <c:v>2.1811680572109655E-2</c:v>
                </c:pt>
                <c:pt idx="2">
                  <c:v>0.19601417183348097</c:v>
                </c:pt>
                <c:pt idx="3">
                  <c:v>0.28161764705882353</c:v>
                </c:pt>
                <c:pt idx="4">
                  <c:v>0.30098176718092567</c:v>
                </c:pt>
                <c:pt idx="5">
                  <c:v>0.31683501683501686</c:v>
                </c:pt>
                <c:pt idx="6">
                  <c:v>-0.18921717171717173</c:v>
                </c:pt>
                <c:pt idx="7">
                  <c:v>0.296583850931677</c:v>
                </c:pt>
                <c:pt idx="8">
                  <c:v>0.24689440993788819</c:v>
                </c:pt>
                <c:pt idx="9">
                  <c:v>0.24689440993788819</c:v>
                </c:pt>
                <c:pt idx="10">
                  <c:v>0.19933814681107101</c:v>
                </c:pt>
                <c:pt idx="11">
                  <c:v>0.20627962085308058</c:v>
                </c:pt>
                <c:pt idx="12">
                  <c:v>0.1709968847352025</c:v>
                </c:pt>
                <c:pt idx="13">
                  <c:v>0.16881002087682673</c:v>
                </c:pt>
                <c:pt idx="14">
                  <c:v>0.18056316590563165</c:v>
                </c:pt>
                <c:pt idx="15">
                  <c:v>0.16569138276553105</c:v>
                </c:pt>
                <c:pt idx="16">
                  <c:v>0.16467604218985435</c:v>
                </c:pt>
                <c:pt idx="17">
                  <c:v>0.16467604218985435</c:v>
                </c:pt>
                <c:pt idx="18">
                  <c:v>0.16467604218985435</c:v>
                </c:pt>
                <c:pt idx="19">
                  <c:v>0.18771672193273331</c:v>
                </c:pt>
                <c:pt idx="20">
                  <c:v>0.19828189774297558</c:v>
                </c:pt>
                <c:pt idx="21">
                  <c:v>0.20334847796456157</c:v>
                </c:pt>
                <c:pt idx="22">
                  <c:v>0.22230504093063336</c:v>
                </c:pt>
                <c:pt idx="23">
                  <c:v>0.23528411447532144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F-4918-8EB5-1C1FB23D8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146943"/>
        <c:axId val="487143199"/>
      </c:lineChart>
      <c:catAx>
        <c:axId val="18789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Month</a:t>
                </a:r>
              </a:p>
            </c:rich>
          </c:tx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187893151"/>
        <c:crosses val="autoZero"/>
        <c:auto val="1"/>
        <c:lblAlgn val="ctr"/>
        <c:lblOffset val="25"/>
        <c:noMultiLvlLbl val="0"/>
      </c:catAx>
      <c:valAx>
        <c:axId val="1878931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187896895"/>
        <c:crosses val="autoZero"/>
        <c:crossBetween val="between"/>
      </c:valAx>
      <c:valAx>
        <c:axId val="48714319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487146943"/>
        <c:crosses val="max"/>
        <c:crossBetween val="between"/>
      </c:valAx>
      <c:catAx>
        <c:axId val="487146943"/>
        <c:scaling>
          <c:orientation val="minMax"/>
        </c:scaling>
        <c:delete val="1"/>
        <c:axPos val="b"/>
        <c:majorTickMark val="out"/>
        <c:minorTickMark val="none"/>
        <c:tickLblPos val="nextTo"/>
        <c:crossAx val="4871431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gradFill>
        <a:gsLst>
          <a:gs pos="0">
            <a:srgbClr val="000066"/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>
      <a:glow>
        <a:schemeClr val="accent1"/>
      </a:glow>
    </a:effectLst>
  </c:spPr>
  <c:txPr>
    <a:bodyPr/>
    <a:lstStyle/>
    <a:p>
      <a:pPr>
        <a:defRPr/>
      </a:pPr>
      <a:endParaRPr lang="en-V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Capex</a:t>
            </a:r>
            <a:r>
              <a:rPr lang="en-US" sz="1800" b="1" baseline="0">
                <a:solidFill>
                  <a:sysClr val="windowText" lastClr="000000"/>
                </a:solidFill>
              </a:rPr>
              <a:t> vs. Cash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V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'Supporting Schedules'!$A$8</c:f>
              <c:strCache>
                <c:ptCount val="1"/>
                <c:pt idx="0">
                  <c:v>CAPEX/Additions (Disposals) ($000)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'Supporting Schedules'!$B$8:$Y$8</c:f>
              <c:numCache>
                <c:formatCode>_-"$"* #,##0_-;\-"$"* #,##0_-;_-"$"* "-"??_-;_-@_-</c:formatCode>
                <c:ptCount val="24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100000</c:v>
                </c:pt>
                <c:pt idx="8">
                  <c:v>0</c:v>
                </c:pt>
                <c:pt idx="9">
                  <c:v>50000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50000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50000</c:v>
                </c:pt>
                <c:pt idx="20">
                  <c:v>0</c:v>
                </c:pt>
                <c:pt idx="21">
                  <c:v>0</c:v>
                </c:pt>
                <c:pt idx="22">
                  <c:v>300000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7-462F-89D8-9E68553F0307}"/>
            </c:ext>
          </c:extLst>
        </c:ser>
        <c:ser>
          <c:idx val="1"/>
          <c:order val="1"/>
          <c:tx>
            <c:strRef>
              <c:f>'Supporting Schedules'!$A$17</c:f>
              <c:strCache>
                <c:ptCount val="1"/>
                <c:pt idx="0">
                  <c:v>Ending Cash Balance</c:v>
                </c:pt>
              </c:strCache>
            </c:strRef>
          </c:tx>
          <c:spPr>
            <a:solidFill>
              <a:srgbClr val="000066"/>
            </a:solidFill>
            <a:ln>
              <a:noFill/>
            </a:ln>
            <a:effectLst>
              <a:outerShdw blurRad="50800" dist="50800" dir="5400000" algn="ctr" rotWithShape="0">
                <a:srgbClr val="000000">
                  <a:alpha val="43137"/>
                </a:srgbClr>
              </a:outerShdw>
            </a:effectLst>
            <a:sp3d/>
          </c:spPr>
          <c:invertIfNegative val="0"/>
          <c:val>
            <c:numRef>
              <c:f>'Supporting Schedules'!$B$17:$Y$17</c:f>
              <c:numCache>
                <c:formatCode>_-"$"* #,##0_-;\-"$"* #,##0_-;_-"$"* "-"??_-;_-@_-</c:formatCode>
                <c:ptCount val="24"/>
                <c:pt idx="0">
                  <c:v>400525</c:v>
                </c:pt>
                <c:pt idx="1">
                  <c:v>325480.33333333331</c:v>
                </c:pt>
                <c:pt idx="2">
                  <c:v>270735.66666666663</c:v>
                </c:pt>
                <c:pt idx="3">
                  <c:v>232160.99999999994</c:v>
                </c:pt>
                <c:pt idx="4">
                  <c:v>198206.33333333326</c:v>
                </c:pt>
                <c:pt idx="5">
                  <c:v>218381.6666666666</c:v>
                </c:pt>
                <c:pt idx="6">
                  <c:v>161534.99999999994</c:v>
                </c:pt>
                <c:pt idx="7">
                  <c:v>82410.333333333285</c:v>
                </c:pt>
                <c:pt idx="8">
                  <c:v>95285.666666666628</c:v>
                </c:pt>
                <c:pt idx="9">
                  <c:v>58160.999999999971</c:v>
                </c:pt>
                <c:pt idx="10">
                  <c:v>64416.333333333299</c:v>
                </c:pt>
                <c:pt idx="11">
                  <c:v>72361.666666666628</c:v>
                </c:pt>
                <c:pt idx="12">
                  <c:v>78420.999999999956</c:v>
                </c:pt>
                <c:pt idx="13">
                  <c:v>83890.333333333285</c:v>
                </c:pt>
                <c:pt idx="14">
                  <c:v>42604.666666666613</c:v>
                </c:pt>
                <c:pt idx="15">
                  <c:v>48801.999999999942</c:v>
                </c:pt>
                <c:pt idx="16">
                  <c:v>54714.33333333327</c:v>
                </c:pt>
                <c:pt idx="17">
                  <c:v>60626.666666666599</c:v>
                </c:pt>
                <c:pt idx="18">
                  <c:v>66538.999999999927</c:v>
                </c:pt>
                <c:pt idx="19">
                  <c:v>29291.333333333256</c:v>
                </c:pt>
                <c:pt idx="20">
                  <c:v>45463.666666666599</c:v>
                </c:pt>
                <c:pt idx="21">
                  <c:v>63345.999999999927</c:v>
                </c:pt>
                <c:pt idx="22">
                  <c:v>-211931.66666666674</c:v>
                </c:pt>
                <c:pt idx="23">
                  <c:v>-182079.3333333334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7-462F-89D8-9E68553F0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6"/>
        <c:shape val="box"/>
        <c:axId val="1977256527"/>
        <c:axId val="1977256943"/>
        <c:axId val="0"/>
      </c:bar3DChart>
      <c:catAx>
        <c:axId val="197725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1977256943"/>
        <c:crosses val="autoZero"/>
        <c:auto val="1"/>
        <c:lblAlgn val="ctr"/>
        <c:lblOffset val="100"/>
        <c:noMultiLvlLbl val="0"/>
      </c:catAx>
      <c:valAx>
        <c:axId val="1977256943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197725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PBT Margin %</a:t>
            </a:r>
            <a:r>
              <a:rPr lang="en-US" sz="1600" b="1" baseline="0">
                <a:solidFill>
                  <a:sysClr val="windowText" lastClr="000000"/>
                </a:solidFill>
              </a:rPr>
              <a:t> by Month</a:t>
            </a:r>
          </a:p>
        </c:rich>
      </c:tx>
      <c:layout>
        <c:manualLayout>
          <c:xMode val="edge"/>
          <c:yMode val="edge"/>
          <c:x val="0.41415039198082576"/>
          <c:y val="2.4128597826858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Statement'!$A$36</c:f>
              <c:strCache>
                <c:ptCount val="1"/>
                <c:pt idx="0">
                  <c:v>PBT Margin %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'Income Statement'!$B$36:$Y$36</c:f>
              <c:numCache>
                <c:formatCode>0%</c:formatCode>
                <c:ptCount val="24"/>
                <c:pt idx="0">
                  <c:v>-0.58452380952380956</c:v>
                </c:pt>
                <c:pt idx="1">
                  <c:v>-5.019864918553834E-2</c:v>
                </c:pt>
                <c:pt idx="2">
                  <c:v>0.14250073811632713</c:v>
                </c:pt>
                <c:pt idx="3">
                  <c:v>0.23719362745098038</c:v>
                </c:pt>
                <c:pt idx="4">
                  <c:v>0.25861383824216927</c:v>
                </c:pt>
                <c:pt idx="5">
                  <c:v>0.2761503928170595</c:v>
                </c:pt>
                <c:pt idx="6">
                  <c:v>-0.22735900673400672</c:v>
                </c:pt>
                <c:pt idx="7">
                  <c:v>0.25905797101449279</c:v>
                </c:pt>
                <c:pt idx="8">
                  <c:v>0.20936853002070394</c:v>
                </c:pt>
                <c:pt idx="9">
                  <c:v>0.20936853002070394</c:v>
                </c:pt>
                <c:pt idx="10">
                  <c:v>0.1629863618130766</c:v>
                </c:pt>
                <c:pt idx="11">
                  <c:v>0.17048775671406002</c:v>
                </c:pt>
                <c:pt idx="12">
                  <c:v>0.13962789892696434</c:v>
                </c:pt>
                <c:pt idx="13">
                  <c:v>0.13727731384829506</c:v>
                </c:pt>
                <c:pt idx="14">
                  <c:v>0.14991036698799257</c:v>
                </c:pt>
                <c:pt idx="15">
                  <c:v>0.13542251169004677</c:v>
                </c:pt>
                <c:pt idx="16">
                  <c:v>0.13433115687259334</c:v>
                </c:pt>
                <c:pt idx="17">
                  <c:v>0.13433115687259334</c:v>
                </c:pt>
                <c:pt idx="18">
                  <c:v>0.13433115687259334</c:v>
                </c:pt>
                <c:pt idx="19">
                  <c:v>0.15909679456813516</c:v>
                </c:pt>
                <c:pt idx="20">
                  <c:v>0.17045294027329957</c:v>
                </c:pt>
                <c:pt idx="21">
                  <c:v>0.17589883386339542</c:v>
                </c:pt>
                <c:pt idx="22">
                  <c:v>0.19627459428407296</c:v>
                </c:pt>
                <c:pt idx="23">
                  <c:v>0.21022535600718928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3-4772-A472-370872A1D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742879"/>
        <c:axId val="428739135"/>
      </c:lineChart>
      <c:catAx>
        <c:axId val="428742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0" cap="flat" cmpd="sng" algn="ctr">
            <a:solidFill>
              <a:srgbClr val="00006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428739135"/>
        <c:crosses val="autoZero"/>
        <c:auto val="1"/>
        <c:lblAlgn val="ctr"/>
        <c:lblOffset val="100"/>
        <c:noMultiLvlLbl val="0"/>
      </c:catAx>
      <c:valAx>
        <c:axId val="428739135"/>
        <c:scaling>
          <c:orientation val="minMax"/>
          <c:max val="0.30000000000000004"/>
          <c:min val="-0.6000000000000000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42874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30977</xdr:colOff>
      <xdr:row>7</xdr:row>
      <xdr:rowOff>61815</xdr:rowOff>
    </xdr:from>
    <xdr:to>
      <xdr:col>16</xdr:col>
      <xdr:colOff>146540</xdr:colOff>
      <xdr:row>44</xdr:row>
      <xdr:rowOff>123472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81BB9-5AFC-4567-AB3E-AE0C09A3A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417763</xdr:colOff>
      <xdr:row>7</xdr:row>
      <xdr:rowOff>35274</xdr:rowOff>
    </xdr:from>
    <xdr:to>
      <xdr:col>33</xdr:col>
      <xdr:colOff>1</xdr:colOff>
      <xdr:row>44</xdr:row>
      <xdr:rowOff>93807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9F82F4-935D-49CA-A0B5-EA670602F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108085</xdr:rowOff>
    </xdr:from>
    <xdr:to>
      <xdr:col>16</xdr:col>
      <xdr:colOff>158750</xdr:colOff>
      <xdr:row>77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DA1959-EA31-45E0-B5C0-4ED71546A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418523</xdr:colOff>
      <xdr:row>45</xdr:row>
      <xdr:rowOff>79375</xdr:rowOff>
    </xdr:from>
    <xdr:to>
      <xdr:col>32</xdr:col>
      <xdr:colOff>579783</xdr:colOff>
      <xdr:row>76</xdr:row>
      <xdr:rowOff>149411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976B2C-D358-44C6-BC09-0A9E01E80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B453D-7FD1-43AB-9047-DC5BF653A095}">
  <dimension ref="A1:AA28"/>
  <sheetViews>
    <sheetView showGridLines="0" tabSelected="1" zoomScale="115" zoomScaleNormal="130"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D24" sqref="D24"/>
    </sheetView>
  </sheetViews>
  <sheetFormatPr defaultRowHeight="14.5" x14ac:dyDescent="0.35"/>
  <cols>
    <col min="1" max="1" width="26" customWidth="1"/>
    <col min="2" max="2" width="4" customWidth="1"/>
    <col min="3" max="3" width="6.54296875" hidden="1" customWidth="1"/>
    <col min="5" max="27" width="10.6328125" bestFit="1" customWidth="1"/>
  </cols>
  <sheetData>
    <row r="1" spans="1:27" ht="14.5" customHeight="1" x14ac:dyDescent="0.45">
      <c r="A1" s="82" t="s">
        <v>97</v>
      </c>
      <c r="B1" s="82"/>
      <c r="C1" s="82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9"/>
      <c r="AA1" s="59"/>
    </row>
    <row r="2" spans="1:27" ht="14.5" customHeight="1" x14ac:dyDescent="0.45">
      <c r="A2" s="82"/>
      <c r="B2" s="82"/>
      <c r="C2" s="82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9"/>
      <c r="AA2" s="59"/>
    </row>
    <row r="3" spans="1:27" ht="14.5" customHeight="1" x14ac:dyDescent="0.45">
      <c r="A3" s="82"/>
      <c r="B3" s="82"/>
      <c r="C3" s="82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9"/>
      <c r="AA3" s="59"/>
    </row>
    <row r="4" spans="1:27" ht="15.5" customHeight="1" x14ac:dyDescent="0.35">
      <c r="A4" s="85" t="s">
        <v>96</v>
      </c>
      <c r="B4" s="60"/>
      <c r="C4" s="60"/>
      <c r="D4" s="60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2"/>
      <c r="AA4" s="62"/>
    </row>
    <row r="5" spans="1:27" ht="15.5" customHeight="1" x14ac:dyDescent="0.35">
      <c r="A5" s="85"/>
      <c r="B5" s="62"/>
      <c r="C5" s="62"/>
      <c r="D5" s="63" t="s">
        <v>0</v>
      </c>
      <c r="E5" s="63" t="s">
        <v>1</v>
      </c>
      <c r="F5" s="63" t="s">
        <v>2</v>
      </c>
      <c r="G5" s="63" t="s">
        <v>3</v>
      </c>
      <c r="H5" s="63" t="s">
        <v>4</v>
      </c>
      <c r="I5" s="63" t="s">
        <v>5</v>
      </c>
      <c r="J5" s="63" t="s">
        <v>6</v>
      </c>
      <c r="K5" s="63" t="s">
        <v>7</v>
      </c>
      <c r="L5" s="63" t="s">
        <v>8</v>
      </c>
      <c r="M5" s="63" t="s">
        <v>9</v>
      </c>
      <c r="N5" s="63" t="s">
        <v>10</v>
      </c>
      <c r="O5" s="63" t="s">
        <v>11</v>
      </c>
      <c r="P5" s="63" t="s">
        <v>12</v>
      </c>
      <c r="Q5" s="63" t="s">
        <v>13</v>
      </c>
      <c r="R5" s="63" t="s">
        <v>14</v>
      </c>
      <c r="S5" s="63" t="s">
        <v>15</v>
      </c>
      <c r="T5" s="63" t="s">
        <v>16</v>
      </c>
      <c r="U5" s="63" t="s">
        <v>17</v>
      </c>
      <c r="V5" s="63" t="s">
        <v>18</v>
      </c>
      <c r="W5" s="63" t="s">
        <v>19</v>
      </c>
      <c r="X5" s="63" t="s">
        <v>20</v>
      </c>
      <c r="Y5" s="63" t="s">
        <v>21</v>
      </c>
      <c r="Z5" s="63" t="s">
        <v>22</v>
      </c>
      <c r="AA5" s="63" t="s">
        <v>23</v>
      </c>
    </row>
    <row r="6" spans="1:27" s="13" customFormat="1" ht="15.5" x14ac:dyDescent="0.35">
      <c r="A6" s="81" t="s">
        <v>33</v>
      </c>
      <c r="B6" s="81"/>
      <c r="C6" s="14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x14ac:dyDescent="0.35">
      <c r="A7" s="83" t="s">
        <v>34</v>
      </c>
      <c r="B7" s="83"/>
      <c r="C7" s="83"/>
    </row>
    <row r="8" spans="1:27" ht="15.5" x14ac:dyDescent="0.35">
      <c r="A8" t="s">
        <v>24</v>
      </c>
      <c r="D8" s="5">
        <f>5*10*52</f>
        <v>2600</v>
      </c>
      <c r="E8" s="4">
        <f>5*10*52</f>
        <v>2600</v>
      </c>
      <c r="F8" s="4">
        <f>5*10*52</f>
        <v>2600</v>
      </c>
      <c r="G8" s="4">
        <f t="shared" ref="G8:AA8" si="0">5*10*52</f>
        <v>2600</v>
      </c>
      <c r="H8" s="4">
        <f t="shared" si="0"/>
        <v>2600</v>
      </c>
      <c r="I8" s="4">
        <f t="shared" si="0"/>
        <v>2600</v>
      </c>
      <c r="J8" s="4">
        <f t="shared" si="0"/>
        <v>2600</v>
      </c>
      <c r="K8" s="4">
        <f t="shared" si="0"/>
        <v>2600</v>
      </c>
      <c r="L8" s="4">
        <f t="shared" si="0"/>
        <v>2600</v>
      </c>
      <c r="M8" s="4">
        <f t="shared" si="0"/>
        <v>2600</v>
      </c>
      <c r="N8" s="4">
        <f t="shared" si="0"/>
        <v>2600</v>
      </c>
      <c r="O8" s="4">
        <f t="shared" si="0"/>
        <v>2600</v>
      </c>
      <c r="P8" s="4">
        <f t="shared" si="0"/>
        <v>2600</v>
      </c>
      <c r="Q8" s="4">
        <f t="shared" si="0"/>
        <v>2600</v>
      </c>
      <c r="R8" s="4">
        <f t="shared" si="0"/>
        <v>2600</v>
      </c>
      <c r="S8" s="4">
        <f t="shared" si="0"/>
        <v>2600</v>
      </c>
      <c r="T8" s="4">
        <f t="shared" si="0"/>
        <v>2600</v>
      </c>
      <c r="U8" s="4">
        <f t="shared" si="0"/>
        <v>2600</v>
      </c>
      <c r="V8" s="4">
        <f t="shared" si="0"/>
        <v>2600</v>
      </c>
      <c r="W8" s="4">
        <f t="shared" si="0"/>
        <v>2600</v>
      </c>
      <c r="X8" s="4">
        <f t="shared" si="0"/>
        <v>2600</v>
      </c>
      <c r="Y8" s="4">
        <f t="shared" si="0"/>
        <v>2600</v>
      </c>
      <c r="Z8" s="4">
        <f t="shared" si="0"/>
        <v>2600</v>
      </c>
      <c r="AA8" s="4">
        <f t="shared" si="0"/>
        <v>2600</v>
      </c>
    </row>
    <row r="9" spans="1:27" ht="15.5" x14ac:dyDescent="0.35">
      <c r="A9" t="s">
        <v>25</v>
      </c>
      <c r="D9" s="5">
        <f>8*10*52</f>
        <v>4160</v>
      </c>
      <c r="E9" s="4">
        <f t="shared" ref="E9:AA9" si="1">8*10*52</f>
        <v>4160</v>
      </c>
      <c r="F9" s="4">
        <f t="shared" si="1"/>
        <v>4160</v>
      </c>
      <c r="G9" s="4">
        <f t="shared" si="1"/>
        <v>4160</v>
      </c>
      <c r="H9" s="4">
        <f t="shared" si="1"/>
        <v>4160</v>
      </c>
      <c r="I9" s="4">
        <f t="shared" si="1"/>
        <v>4160</v>
      </c>
      <c r="J9" s="4">
        <f t="shared" si="1"/>
        <v>4160</v>
      </c>
      <c r="K9" s="4">
        <f t="shared" si="1"/>
        <v>4160</v>
      </c>
      <c r="L9" s="4">
        <f t="shared" si="1"/>
        <v>4160</v>
      </c>
      <c r="M9" s="4">
        <f t="shared" si="1"/>
        <v>4160</v>
      </c>
      <c r="N9" s="4">
        <f t="shared" si="1"/>
        <v>4160</v>
      </c>
      <c r="O9" s="4">
        <f t="shared" si="1"/>
        <v>4160</v>
      </c>
      <c r="P9" s="4">
        <f t="shared" si="1"/>
        <v>4160</v>
      </c>
      <c r="Q9" s="4">
        <f t="shared" si="1"/>
        <v>4160</v>
      </c>
      <c r="R9" s="4">
        <f t="shared" si="1"/>
        <v>4160</v>
      </c>
      <c r="S9" s="4">
        <f t="shared" si="1"/>
        <v>4160</v>
      </c>
      <c r="T9" s="4">
        <f t="shared" si="1"/>
        <v>4160</v>
      </c>
      <c r="U9" s="4">
        <f t="shared" si="1"/>
        <v>4160</v>
      </c>
      <c r="V9" s="4">
        <f t="shared" si="1"/>
        <v>4160</v>
      </c>
      <c r="W9" s="4">
        <f t="shared" si="1"/>
        <v>4160</v>
      </c>
      <c r="X9" s="4">
        <f t="shared" si="1"/>
        <v>4160</v>
      </c>
      <c r="Y9" s="4">
        <f t="shared" si="1"/>
        <v>4160</v>
      </c>
      <c r="Z9" s="4">
        <f t="shared" si="1"/>
        <v>4160</v>
      </c>
      <c r="AA9" s="4">
        <f t="shared" si="1"/>
        <v>4160</v>
      </c>
    </row>
    <row r="10" spans="1:27" x14ac:dyDescent="0.35">
      <c r="A10" s="16" t="s">
        <v>80</v>
      </c>
      <c r="B10" s="11"/>
      <c r="C10" s="11"/>
      <c r="D10" s="7">
        <f>SUM(D8:D9)</f>
        <v>6760</v>
      </c>
      <c r="E10" s="7">
        <f>SUM(E8:E9)</f>
        <v>6760</v>
      </c>
      <c r="F10" s="7">
        <f t="shared" ref="F10:AA10" si="2">SUM(F8:F9)</f>
        <v>6760</v>
      </c>
      <c r="G10" s="7">
        <f t="shared" si="2"/>
        <v>6760</v>
      </c>
      <c r="H10" s="7">
        <f t="shared" si="2"/>
        <v>6760</v>
      </c>
      <c r="I10" s="7">
        <f t="shared" si="2"/>
        <v>6760</v>
      </c>
      <c r="J10" s="7">
        <f t="shared" si="2"/>
        <v>6760</v>
      </c>
      <c r="K10" s="7">
        <f t="shared" si="2"/>
        <v>6760</v>
      </c>
      <c r="L10" s="7">
        <f t="shared" si="2"/>
        <v>6760</v>
      </c>
      <c r="M10" s="7">
        <f t="shared" si="2"/>
        <v>6760</v>
      </c>
      <c r="N10" s="7">
        <f t="shared" si="2"/>
        <v>6760</v>
      </c>
      <c r="O10" s="7">
        <f t="shared" si="2"/>
        <v>6760</v>
      </c>
      <c r="P10" s="7">
        <f t="shared" si="2"/>
        <v>6760</v>
      </c>
      <c r="Q10" s="7">
        <f t="shared" si="2"/>
        <v>6760</v>
      </c>
      <c r="R10" s="7">
        <f t="shared" si="2"/>
        <v>6760</v>
      </c>
      <c r="S10" s="7">
        <f t="shared" si="2"/>
        <v>6760</v>
      </c>
      <c r="T10" s="7">
        <f t="shared" si="2"/>
        <v>6760</v>
      </c>
      <c r="U10" s="7">
        <f t="shared" si="2"/>
        <v>6760</v>
      </c>
      <c r="V10" s="7">
        <f t="shared" si="2"/>
        <v>6760</v>
      </c>
      <c r="W10" s="7">
        <f t="shared" si="2"/>
        <v>6760</v>
      </c>
      <c r="X10" s="7">
        <f t="shared" si="2"/>
        <v>6760</v>
      </c>
      <c r="Y10" s="7">
        <f t="shared" si="2"/>
        <v>6760</v>
      </c>
      <c r="Z10" s="7">
        <f t="shared" si="2"/>
        <v>6760</v>
      </c>
      <c r="AA10" s="7">
        <f t="shared" si="2"/>
        <v>6760</v>
      </c>
    </row>
    <row r="11" spans="1:27" x14ac:dyDescent="0.35"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5" x14ac:dyDescent="0.35">
      <c r="A12" s="87" t="s">
        <v>26</v>
      </c>
      <c r="B12" s="87"/>
      <c r="C12" s="87"/>
      <c r="D12" s="3">
        <v>800</v>
      </c>
      <c r="E12" s="3">
        <v>800</v>
      </c>
      <c r="F12" s="3">
        <v>800</v>
      </c>
      <c r="G12" s="3">
        <v>800</v>
      </c>
      <c r="H12" s="3">
        <v>800</v>
      </c>
      <c r="I12" s="3">
        <v>800</v>
      </c>
      <c r="J12" s="3">
        <v>800</v>
      </c>
      <c r="K12" s="3">
        <v>800</v>
      </c>
      <c r="L12" s="3">
        <v>800</v>
      </c>
      <c r="M12" s="3">
        <v>800</v>
      </c>
      <c r="N12" s="3">
        <v>600</v>
      </c>
      <c r="O12" s="3">
        <v>600</v>
      </c>
      <c r="P12" s="3">
        <v>600</v>
      </c>
      <c r="Q12" s="3">
        <v>600</v>
      </c>
      <c r="R12" s="3">
        <v>600</v>
      </c>
      <c r="S12" s="3">
        <v>600</v>
      </c>
      <c r="T12" s="3">
        <v>600</v>
      </c>
      <c r="U12" s="3">
        <v>600</v>
      </c>
      <c r="V12" s="3">
        <v>600</v>
      </c>
      <c r="W12" s="3">
        <v>400</v>
      </c>
      <c r="X12" s="3">
        <v>400</v>
      </c>
      <c r="Y12" s="3">
        <v>400</v>
      </c>
      <c r="Z12" s="3">
        <v>400</v>
      </c>
      <c r="AA12" s="3">
        <v>400</v>
      </c>
    </row>
    <row r="14" spans="1:27" x14ac:dyDescent="0.35">
      <c r="A14" s="1" t="s">
        <v>29</v>
      </c>
    </row>
    <row r="15" spans="1:27" ht="15.5" x14ac:dyDescent="0.35">
      <c r="A15" s="15" t="s">
        <v>27</v>
      </c>
      <c r="D15" s="8">
        <f>ROUND(D10/D12,0)</f>
        <v>8</v>
      </c>
      <c r="E15" s="8">
        <f t="shared" ref="E15:AA15" si="3">ROUND(E10/E12,0)</f>
        <v>8</v>
      </c>
      <c r="F15" s="8">
        <f t="shared" si="3"/>
        <v>8</v>
      </c>
      <c r="G15" s="8">
        <f t="shared" si="3"/>
        <v>8</v>
      </c>
      <c r="H15" s="8">
        <f t="shared" si="3"/>
        <v>8</v>
      </c>
      <c r="I15" s="8">
        <f t="shared" si="3"/>
        <v>8</v>
      </c>
      <c r="J15" s="8">
        <f t="shared" si="3"/>
        <v>8</v>
      </c>
      <c r="K15" s="8">
        <f t="shared" si="3"/>
        <v>8</v>
      </c>
      <c r="L15" s="8">
        <f t="shared" si="3"/>
        <v>8</v>
      </c>
      <c r="M15" s="8">
        <f t="shared" si="3"/>
        <v>8</v>
      </c>
      <c r="N15" s="8">
        <f t="shared" si="3"/>
        <v>11</v>
      </c>
      <c r="O15" s="8">
        <f t="shared" si="3"/>
        <v>11</v>
      </c>
      <c r="P15" s="8">
        <f t="shared" si="3"/>
        <v>11</v>
      </c>
      <c r="Q15" s="8">
        <f t="shared" si="3"/>
        <v>11</v>
      </c>
      <c r="R15" s="8">
        <f t="shared" si="3"/>
        <v>11</v>
      </c>
      <c r="S15" s="8">
        <f t="shared" si="3"/>
        <v>11</v>
      </c>
      <c r="T15" s="8">
        <f t="shared" si="3"/>
        <v>11</v>
      </c>
      <c r="U15" s="8">
        <f t="shared" si="3"/>
        <v>11</v>
      </c>
      <c r="V15" s="8">
        <f t="shared" si="3"/>
        <v>11</v>
      </c>
      <c r="W15" s="8">
        <f t="shared" si="3"/>
        <v>17</v>
      </c>
      <c r="X15" s="8">
        <f t="shared" si="3"/>
        <v>17</v>
      </c>
      <c r="Y15" s="8">
        <f t="shared" si="3"/>
        <v>17</v>
      </c>
      <c r="Z15" s="8">
        <f t="shared" si="3"/>
        <v>17</v>
      </c>
      <c r="AA15" s="8">
        <f t="shared" si="3"/>
        <v>17</v>
      </c>
    </row>
    <row r="16" spans="1:27" ht="15.5" x14ac:dyDescent="0.35">
      <c r="A16" s="84" t="s">
        <v>30</v>
      </c>
      <c r="B16" s="84"/>
      <c r="C16" s="84"/>
      <c r="D16" s="8">
        <f>C19</f>
        <v>0</v>
      </c>
      <c r="E16" s="8">
        <f t="shared" ref="E16:AA16" si="4">D19</f>
        <v>4</v>
      </c>
      <c r="F16" s="8">
        <f t="shared" si="4"/>
        <v>6</v>
      </c>
      <c r="G16" s="8">
        <f>F19</f>
        <v>7</v>
      </c>
      <c r="H16" s="8">
        <f t="shared" si="4"/>
        <v>7</v>
      </c>
      <c r="I16" s="8">
        <f>H19</f>
        <v>7</v>
      </c>
      <c r="J16" s="8">
        <f t="shared" si="4"/>
        <v>7</v>
      </c>
      <c r="K16" s="8">
        <f t="shared" si="4"/>
        <v>7</v>
      </c>
      <c r="L16" s="8">
        <f>K19</f>
        <v>8</v>
      </c>
      <c r="M16" s="8">
        <f t="shared" si="4"/>
        <v>8</v>
      </c>
      <c r="N16" s="8">
        <f t="shared" si="4"/>
        <v>8</v>
      </c>
      <c r="O16" s="8">
        <f t="shared" si="4"/>
        <v>10</v>
      </c>
      <c r="P16" s="8">
        <f t="shared" si="4"/>
        <v>11</v>
      </c>
      <c r="Q16" s="8">
        <f t="shared" si="4"/>
        <v>12</v>
      </c>
      <c r="R16" s="8">
        <f t="shared" si="4"/>
        <v>13</v>
      </c>
      <c r="S16" s="8">
        <f t="shared" si="4"/>
        <v>14</v>
      </c>
      <c r="T16" s="8">
        <f t="shared" si="4"/>
        <v>15</v>
      </c>
      <c r="U16" s="8">
        <f t="shared" si="4"/>
        <v>15</v>
      </c>
      <c r="V16" s="8">
        <f t="shared" si="4"/>
        <v>15</v>
      </c>
      <c r="W16" s="8">
        <f t="shared" si="4"/>
        <v>15</v>
      </c>
      <c r="X16" s="8">
        <f t="shared" si="4"/>
        <v>19</v>
      </c>
      <c r="Y16" s="8">
        <f t="shared" si="4"/>
        <v>21</v>
      </c>
      <c r="Z16" s="8">
        <f t="shared" si="4"/>
        <v>22</v>
      </c>
      <c r="AA16" s="8">
        <f t="shared" si="4"/>
        <v>25</v>
      </c>
    </row>
    <row r="17" spans="1:27" x14ac:dyDescent="0.35">
      <c r="A17" t="s">
        <v>28</v>
      </c>
      <c r="D17" s="9">
        <v>0.5</v>
      </c>
      <c r="E17" s="9">
        <v>0.5</v>
      </c>
      <c r="F17" s="9">
        <v>0.5</v>
      </c>
      <c r="G17" s="9">
        <v>0.5</v>
      </c>
      <c r="H17" s="9">
        <v>0.5</v>
      </c>
      <c r="I17" s="9">
        <v>0.5</v>
      </c>
      <c r="J17" s="9">
        <v>0.5</v>
      </c>
      <c r="K17" s="9">
        <v>0.45</v>
      </c>
      <c r="L17" s="9">
        <v>0.45</v>
      </c>
      <c r="M17" s="9">
        <v>0.45</v>
      </c>
      <c r="N17" s="9">
        <v>0.45</v>
      </c>
      <c r="O17" s="9">
        <v>0.45</v>
      </c>
      <c r="P17" s="9">
        <v>0.45</v>
      </c>
      <c r="Q17" s="9">
        <v>0.4</v>
      </c>
      <c r="R17" s="9">
        <v>0.4</v>
      </c>
      <c r="S17" s="9">
        <v>0.4</v>
      </c>
      <c r="T17" s="9">
        <v>0.4</v>
      </c>
      <c r="U17" s="9">
        <v>0.4</v>
      </c>
      <c r="V17" s="9">
        <v>0.4</v>
      </c>
      <c r="W17" s="9">
        <v>0.4</v>
      </c>
      <c r="X17" s="9">
        <v>0.4</v>
      </c>
      <c r="Y17" s="9">
        <v>0.4</v>
      </c>
      <c r="Z17" s="9">
        <v>0.35</v>
      </c>
      <c r="AA17" s="9">
        <v>0.35</v>
      </c>
    </row>
    <row r="18" spans="1:27" ht="15.5" x14ac:dyDescent="0.35">
      <c r="A18" s="84" t="s">
        <v>31</v>
      </c>
      <c r="B18" s="84"/>
      <c r="C18" s="84"/>
      <c r="D18" s="8">
        <f>ROUNDDOWN(SUM(D15,D16)*(1-D17),0)</f>
        <v>4</v>
      </c>
      <c r="E18" s="8">
        <f t="shared" ref="E18:AA18" si="5">ROUNDDOWN(SUM(E15,E16)*(1-E17),0)</f>
        <v>6</v>
      </c>
      <c r="F18" s="8">
        <f t="shared" si="5"/>
        <v>7</v>
      </c>
      <c r="G18" s="8">
        <f t="shared" si="5"/>
        <v>7</v>
      </c>
      <c r="H18" s="8">
        <f t="shared" si="5"/>
        <v>7</v>
      </c>
      <c r="I18" s="8">
        <f t="shared" si="5"/>
        <v>7</v>
      </c>
      <c r="J18" s="8">
        <f t="shared" si="5"/>
        <v>7</v>
      </c>
      <c r="K18" s="8">
        <f t="shared" si="5"/>
        <v>8</v>
      </c>
      <c r="L18" s="8">
        <f t="shared" si="5"/>
        <v>8</v>
      </c>
      <c r="M18" s="8">
        <f t="shared" si="5"/>
        <v>8</v>
      </c>
      <c r="N18" s="8">
        <f t="shared" si="5"/>
        <v>10</v>
      </c>
      <c r="O18" s="8">
        <f t="shared" si="5"/>
        <v>11</v>
      </c>
      <c r="P18" s="8">
        <f t="shared" si="5"/>
        <v>12</v>
      </c>
      <c r="Q18" s="8">
        <f t="shared" si="5"/>
        <v>13</v>
      </c>
      <c r="R18" s="8">
        <f t="shared" si="5"/>
        <v>14</v>
      </c>
      <c r="S18" s="8">
        <f t="shared" si="5"/>
        <v>15</v>
      </c>
      <c r="T18" s="8">
        <f t="shared" si="5"/>
        <v>15</v>
      </c>
      <c r="U18" s="8">
        <f t="shared" si="5"/>
        <v>15</v>
      </c>
      <c r="V18" s="8">
        <f t="shared" si="5"/>
        <v>15</v>
      </c>
      <c r="W18" s="8">
        <f t="shared" si="5"/>
        <v>19</v>
      </c>
      <c r="X18" s="8">
        <f t="shared" si="5"/>
        <v>21</v>
      </c>
      <c r="Y18" s="8">
        <f t="shared" si="5"/>
        <v>22</v>
      </c>
      <c r="Z18" s="8">
        <f t="shared" si="5"/>
        <v>25</v>
      </c>
      <c r="AA18" s="8">
        <f t="shared" si="5"/>
        <v>27</v>
      </c>
    </row>
    <row r="19" spans="1:27" ht="15.5" x14ac:dyDescent="0.35">
      <c r="A19" s="88" t="s">
        <v>37</v>
      </c>
      <c r="B19" s="88"/>
      <c r="C19" s="88"/>
      <c r="D19" s="10">
        <f>SUM(D18)</f>
        <v>4</v>
      </c>
      <c r="E19" s="10">
        <f t="shared" ref="E19:AA19" si="6">SUM(E18)</f>
        <v>6</v>
      </c>
      <c r="F19" s="10">
        <f t="shared" si="6"/>
        <v>7</v>
      </c>
      <c r="G19" s="10">
        <f t="shared" si="6"/>
        <v>7</v>
      </c>
      <c r="H19" s="10">
        <f t="shared" si="6"/>
        <v>7</v>
      </c>
      <c r="I19" s="10">
        <f t="shared" si="6"/>
        <v>7</v>
      </c>
      <c r="J19" s="10">
        <f t="shared" si="6"/>
        <v>7</v>
      </c>
      <c r="K19" s="10">
        <f t="shared" si="6"/>
        <v>8</v>
      </c>
      <c r="L19" s="10">
        <f t="shared" si="6"/>
        <v>8</v>
      </c>
      <c r="M19" s="10">
        <f t="shared" si="6"/>
        <v>8</v>
      </c>
      <c r="N19" s="10">
        <f t="shared" si="6"/>
        <v>10</v>
      </c>
      <c r="O19" s="10">
        <f t="shared" si="6"/>
        <v>11</v>
      </c>
      <c r="P19" s="10">
        <f t="shared" si="6"/>
        <v>12</v>
      </c>
      <c r="Q19" s="10">
        <f t="shared" si="6"/>
        <v>13</v>
      </c>
      <c r="R19" s="10">
        <f t="shared" si="6"/>
        <v>14</v>
      </c>
      <c r="S19" s="10">
        <f t="shared" si="6"/>
        <v>15</v>
      </c>
      <c r="T19" s="10">
        <f t="shared" si="6"/>
        <v>15</v>
      </c>
      <c r="U19" s="10">
        <f t="shared" si="6"/>
        <v>15</v>
      </c>
      <c r="V19" s="10">
        <f t="shared" si="6"/>
        <v>15</v>
      </c>
      <c r="W19" s="10">
        <f t="shared" si="6"/>
        <v>19</v>
      </c>
      <c r="X19" s="10">
        <f t="shared" si="6"/>
        <v>21</v>
      </c>
      <c r="Y19" s="10">
        <f t="shared" si="6"/>
        <v>22</v>
      </c>
      <c r="Z19" s="10">
        <f t="shared" si="6"/>
        <v>25</v>
      </c>
      <c r="AA19" s="10">
        <f t="shared" si="6"/>
        <v>27</v>
      </c>
    </row>
    <row r="21" spans="1:27" ht="15.5" x14ac:dyDescent="0.35">
      <c r="A21" s="81" t="s">
        <v>36</v>
      </c>
      <c r="B21" s="81"/>
      <c r="C21" s="21"/>
    </row>
    <row r="22" spans="1:27" ht="15.5" x14ac:dyDescent="0.35">
      <c r="A22" s="15" t="s">
        <v>27</v>
      </c>
      <c r="D22" s="24">
        <v>2</v>
      </c>
      <c r="E22" s="24">
        <v>2</v>
      </c>
      <c r="F22" s="24">
        <v>2</v>
      </c>
      <c r="G22" s="24">
        <v>2</v>
      </c>
      <c r="H22" s="24">
        <v>2</v>
      </c>
      <c r="I22" s="24">
        <v>3</v>
      </c>
      <c r="J22" s="24">
        <v>3</v>
      </c>
      <c r="K22" s="24">
        <v>3</v>
      </c>
      <c r="L22" s="24">
        <v>3</v>
      </c>
      <c r="M22" s="24">
        <v>3</v>
      </c>
      <c r="N22" s="24">
        <v>3</v>
      </c>
      <c r="O22" s="24">
        <v>3</v>
      </c>
      <c r="P22" s="24">
        <v>3</v>
      </c>
      <c r="Q22" s="24">
        <v>3</v>
      </c>
      <c r="R22" s="24">
        <v>6</v>
      </c>
      <c r="S22" s="24">
        <v>6</v>
      </c>
      <c r="T22" s="24">
        <v>6</v>
      </c>
      <c r="U22" s="24">
        <v>6</v>
      </c>
      <c r="V22" s="24">
        <v>6</v>
      </c>
      <c r="W22" s="24">
        <v>6</v>
      </c>
      <c r="X22" s="24">
        <v>6</v>
      </c>
      <c r="Y22" s="24">
        <v>6</v>
      </c>
      <c r="Z22" s="24">
        <v>6</v>
      </c>
      <c r="AA22" s="24">
        <v>6</v>
      </c>
    </row>
    <row r="23" spans="1:27" ht="15.5" x14ac:dyDescent="0.35">
      <c r="A23" s="84" t="s">
        <v>30</v>
      </c>
      <c r="B23" s="84"/>
      <c r="C23" s="84"/>
      <c r="D23" s="8">
        <v>0</v>
      </c>
      <c r="E23" s="8">
        <f t="shared" ref="E23" si="7">D26</f>
        <v>1</v>
      </c>
      <c r="F23" s="8">
        <f t="shared" ref="F23" si="8">E26</f>
        <v>1</v>
      </c>
      <c r="G23" s="8">
        <f t="shared" ref="G23" si="9">F26</f>
        <v>1</v>
      </c>
      <c r="H23" s="8">
        <f t="shared" ref="H23" si="10">G26</f>
        <v>1</v>
      </c>
      <c r="I23" s="8">
        <f t="shared" ref="I23" si="11">H26</f>
        <v>1</v>
      </c>
      <c r="J23" s="8">
        <f t="shared" ref="J23" si="12">I26</f>
        <v>2</v>
      </c>
      <c r="K23" s="8">
        <f t="shared" ref="K23" si="13">J26</f>
        <v>2</v>
      </c>
      <c r="L23" s="8">
        <f t="shared" ref="L23" si="14">K26</f>
        <v>2</v>
      </c>
      <c r="M23" s="8">
        <f t="shared" ref="M23" si="15">L26</f>
        <v>2</v>
      </c>
      <c r="N23" s="8">
        <f t="shared" ref="N23" si="16">M26</f>
        <v>2</v>
      </c>
      <c r="O23" s="8">
        <f t="shared" ref="O23" si="17">N26</f>
        <v>2</v>
      </c>
      <c r="P23" s="8">
        <f t="shared" ref="P23" si="18">O26</f>
        <v>2</v>
      </c>
      <c r="Q23" s="8">
        <f t="shared" ref="Q23" si="19">P26</f>
        <v>2</v>
      </c>
      <c r="R23" s="8">
        <f t="shared" ref="R23" si="20">Q26</f>
        <v>3</v>
      </c>
      <c r="S23" s="8">
        <f t="shared" ref="S23" si="21">R26</f>
        <v>5</v>
      </c>
      <c r="T23" s="8">
        <f t="shared" ref="T23" si="22">S26</f>
        <v>6</v>
      </c>
      <c r="U23" s="8">
        <f t="shared" ref="U23" si="23">T26</f>
        <v>7</v>
      </c>
      <c r="V23" s="8">
        <f t="shared" ref="V23" si="24">U26</f>
        <v>7</v>
      </c>
      <c r="W23" s="8">
        <f t="shared" ref="W23" si="25">V26</f>
        <v>7</v>
      </c>
      <c r="X23" s="8">
        <f t="shared" ref="X23" si="26">W26</f>
        <v>7</v>
      </c>
      <c r="Y23" s="8">
        <f t="shared" ref="Y23" si="27">X26</f>
        <v>7</v>
      </c>
      <c r="Z23" s="8">
        <f t="shared" ref="Z23" si="28">Y26</f>
        <v>7</v>
      </c>
      <c r="AA23" s="8">
        <f t="shared" ref="AA23" si="29">Z26</f>
        <v>8</v>
      </c>
    </row>
    <row r="24" spans="1:27" x14ac:dyDescent="0.35">
      <c r="A24" t="s">
        <v>28</v>
      </c>
      <c r="D24" s="9">
        <v>0.5</v>
      </c>
      <c r="E24" s="9">
        <v>0.5</v>
      </c>
      <c r="F24" s="9">
        <v>0.5</v>
      </c>
      <c r="G24" s="9">
        <v>0.5</v>
      </c>
      <c r="H24" s="9">
        <v>0.5</v>
      </c>
      <c r="I24" s="9">
        <v>0.5</v>
      </c>
      <c r="J24" s="9">
        <v>0.5</v>
      </c>
      <c r="K24" s="9">
        <v>0.45</v>
      </c>
      <c r="L24" s="9">
        <v>0.45</v>
      </c>
      <c r="M24" s="9">
        <v>0.45</v>
      </c>
      <c r="N24" s="9">
        <v>0.45</v>
      </c>
      <c r="O24" s="9">
        <v>0.45</v>
      </c>
      <c r="P24" s="9">
        <v>0.45</v>
      </c>
      <c r="Q24" s="9">
        <v>0.4</v>
      </c>
      <c r="R24" s="9">
        <v>0.4</v>
      </c>
      <c r="S24" s="9">
        <v>0.4</v>
      </c>
      <c r="T24" s="9">
        <v>0.4</v>
      </c>
      <c r="U24" s="9">
        <v>0.4</v>
      </c>
      <c r="V24" s="9">
        <v>0.4</v>
      </c>
      <c r="W24" s="9">
        <v>0.4</v>
      </c>
      <c r="X24" s="9">
        <v>0.4</v>
      </c>
      <c r="Y24" s="9">
        <v>0.4</v>
      </c>
      <c r="Z24" s="9">
        <v>0.35</v>
      </c>
      <c r="AA24" s="9">
        <v>0.35</v>
      </c>
    </row>
    <row r="25" spans="1:27" ht="15.5" x14ac:dyDescent="0.35">
      <c r="A25" s="84" t="s">
        <v>31</v>
      </c>
      <c r="B25" s="84"/>
      <c r="C25" s="84"/>
      <c r="D25" s="8">
        <f>ROUNDDOWN(SUM(D22,D23)*(1-D24),0)</f>
        <v>1</v>
      </c>
      <c r="E25" s="8">
        <f>ROUNDDOWN(SUM(E22,E23)*(1-E24),0)</f>
        <v>1</v>
      </c>
      <c r="F25" s="8">
        <f t="shared" ref="F25:AA25" si="30">ROUNDDOWN(SUM(F22,F23)*(1-F24),0)</f>
        <v>1</v>
      </c>
      <c r="G25" s="8">
        <f t="shared" si="30"/>
        <v>1</v>
      </c>
      <c r="H25" s="8">
        <f t="shared" si="30"/>
        <v>1</v>
      </c>
      <c r="I25" s="8">
        <f t="shared" si="30"/>
        <v>2</v>
      </c>
      <c r="J25" s="8">
        <f t="shared" si="30"/>
        <v>2</v>
      </c>
      <c r="K25" s="8">
        <f t="shared" si="30"/>
        <v>2</v>
      </c>
      <c r="L25" s="8">
        <f t="shared" si="30"/>
        <v>2</v>
      </c>
      <c r="M25" s="8">
        <f t="shared" si="30"/>
        <v>2</v>
      </c>
      <c r="N25" s="8">
        <f t="shared" si="30"/>
        <v>2</v>
      </c>
      <c r="O25" s="8">
        <f t="shared" si="30"/>
        <v>2</v>
      </c>
      <c r="P25" s="8">
        <f t="shared" si="30"/>
        <v>2</v>
      </c>
      <c r="Q25" s="8">
        <f t="shared" si="30"/>
        <v>3</v>
      </c>
      <c r="R25" s="8">
        <f t="shared" si="30"/>
        <v>5</v>
      </c>
      <c r="S25" s="8">
        <f t="shared" si="30"/>
        <v>6</v>
      </c>
      <c r="T25" s="8">
        <f t="shared" si="30"/>
        <v>7</v>
      </c>
      <c r="U25" s="8">
        <f t="shared" si="30"/>
        <v>7</v>
      </c>
      <c r="V25" s="8">
        <f t="shared" si="30"/>
        <v>7</v>
      </c>
      <c r="W25" s="8">
        <f t="shared" si="30"/>
        <v>7</v>
      </c>
      <c r="X25" s="8">
        <f t="shared" si="30"/>
        <v>7</v>
      </c>
      <c r="Y25" s="8">
        <f t="shared" si="30"/>
        <v>7</v>
      </c>
      <c r="Z25" s="8">
        <f t="shared" si="30"/>
        <v>8</v>
      </c>
      <c r="AA25" s="8">
        <f t="shared" si="30"/>
        <v>9</v>
      </c>
    </row>
    <row r="26" spans="1:27" ht="16" thickBot="1" x14ac:dyDescent="0.4">
      <c r="A26" s="86" t="s">
        <v>37</v>
      </c>
      <c r="B26" s="86"/>
      <c r="C26" s="86"/>
      <c r="D26" s="69">
        <f>SUM(D25)</f>
        <v>1</v>
      </c>
      <c r="E26" s="69">
        <f t="shared" ref="E26:AA26" si="31">SUM(E25)</f>
        <v>1</v>
      </c>
      <c r="F26" s="69">
        <f t="shared" si="31"/>
        <v>1</v>
      </c>
      <c r="G26" s="69">
        <f t="shared" si="31"/>
        <v>1</v>
      </c>
      <c r="H26" s="69">
        <f t="shared" si="31"/>
        <v>1</v>
      </c>
      <c r="I26" s="69">
        <f t="shared" si="31"/>
        <v>2</v>
      </c>
      <c r="J26" s="69">
        <f t="shared" si="31"/>
        <v>2</v>
      </c>
      <c r="K26" s="69">
        <f t="shared" si="31"/>
        <v>2</v>
      </c>
      <c r="L26" s="69">
        <f t="shared" si="31"/>
        <v>2</v>
      </c>
      <c r="M26" s="69">
        <f t="shared" si="31"/>
        <v>2</v>
      </c>
      <c r="N26" s="69">
        <f t="shared" si="31"/>
        <v>2</v>
      </c>
      <c r="O26" s="69">
        <f t="shared" si="31"/>
        <v>2</v>
      </c>
      <c r="P26" s="69">
        <f t="shared" si="31"/>
        <v>2</v>
      </c>
      <c r="Q26" s="69">
        <f t="shared" si="31"/>
        <v>3</v>
      </c>
      <c r="R26" s="69">
        <f t="shared" si="31"/>
        <v>5</v>
      </c>
      <c r="S26" s="69">
        <f t="shared" si="31"/>
        <v>6</v>
      </c>
      <c r="T26" s="69">
        <f t="shared" si="31"/>
        <v>7</v>
      </c>
      <c r="U26" s="69">
        <f t="shared" si="31"/>
        <v>7</v>
      </c>
      <c r="V26" s="69">
        <f t="shared" si="31"/>
        <v>7</v>
      </c>
      <c r="W26" s="69">
        <f t="shared" si="31"/>
        <v>7</v>
      </c>
      <c r="X26" s="69">
        <f t="shared" si="31"/>
        <v>7</v>
      </c>
      <c r="Y26" s="69">
        <f t="shared" si="31"/>
        <v>7</v>
      </c>
      <c r="Z26" s="69">
        <f t="shared" si="31"/>
        <v>8</v>
      </c>
      <c r="AA26" s="69">
        <f t="shared" si="31"/>
        <v>9</v>
      </c>
    </row>
    <row r="27" spans="1:27" ht="15" thickTop="1" x14ac:dyDescent="0.35"/>
    <row r="28" spans="1:27" x14ac:dyDescent="0.35">
      <c r="A28" s="25" t="s">
        <v>50</v>
      </c>
      <c r="B28" s="25"/>
      <c r="C28" s="25"/>
      <c r="D28" s="8">
        <f>SUM(D19+D26)</f>
        <v>5</v>
      </c>
      <c r="E28" s="8">
        <f t="shared" ref="E28:AA28" si="32">SUM(E19+E26)</f>
        <v>7</v>
      </c>
      <c r="F28" s="8">
        <f t="shared" si="32"/>
        <v>8</v>
      </c>
      <c r="G28" s="8">
        <f t="shared" si="32"/>
        <v>8</v>
      </c>
      <c r="H28" s="8">
        <f t="shared" si="32"/>
        <v>8</v>
      </c>
      <c r="I28" s="8">
        <f t="shared" si="32"/>
        <v>9</v>
      </c>
      <c r="J28" s="8">
        <f t="shared" si="32"/>
        <v>9</v>
      </c>
      <c r="K28" s="8">
        <f t="shared" si="32"/>
        <v>10</v>
      </c>
      <c r="L28" s="8">
        <f t="shared" si="32"/>
        <v>10</v>
      </c>
      <c r="M28" s="8">
        <f t="shared" si="32"/>
        <v>10</v>
      </c>
      <c r="N28" s="8">
        <f t="shared" si="32"/>
        <v>12</v>
      </c>
      <c r="O28" s="8">
        <f t="shared" si="32"/>
        <v>13</v>
      </c>
      <c r="P28" s="8">
        <f t="shared" si="32"/>
        <v>14</v>
      </c>
      <c r="Q28" s="8">
        <f t="shared" si="32"/>
        <v>16</v>
      </c>
      <c r="R28" s="8">
        <f t="shared" si="32"/>
        <v>19</v>
      </c>
      <c r="S28" s="8">
        <f t="shared" si="32"/>
        <v>21</v>
      </c>
      <c r="T28" s="8">
        <f t="shared" si="32"/>
        <v>22</v>
      </c>
      <c r="U28" s="8">
        <f t="shared" si="32"/>
        <v>22</v>
      </c>
      <c r="V28" s="8">
        <f t="shared" si="32"/>
        <v>22</v>
      </c>
      <c r="W28" s="8">
        <f t="shared" si="32"/>
        <v>26</v>
      </c>
      <c r="X28" s="8">
        <f t="shared" si="32"/>
        <v>28</v>
      </c>
      <c r="Y28" s="8">
        <f t="shared" si="32"/>
        <v>29</v>
      </c>
      <c r="Z28" s="8">
        <f t="shared" si="32"/>
        <v>33</v>
      </c>
      <c r="AA28" s="8">
        <f t="shared" si="32"/>
        <v>36</v>
      </c>
    </row>
  </sheetData>
  <mergeCells count="12">
    <mergeCell ref="A23:C23"/>
    <mergeCell ref="A25:C25"/>
    <mergeCell ref="A26:C26"/>
    <mergeCell ref="A12:C12"/>
    <mergeCell ref="A16:C16"/>
    <mergeCell ref="A19:C19"/>
    <mergeCell ref="A6:B6"/>
    <mergeCell ref="A1:C3"/>
    <mergeCell ref="A7:C7"/>
    <mergeCell ref="A21:B21"/>
    <mergeCell ref="A18:C18"/>
    <mergeCell ref="A4:A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BB01E-4AAB-426E-BA45-5402D54D0EC5}">
  <dimension ref="A1:AA28"/>
  <sheetViews>
    <sheetView showGridLines="0" zoomScale="114"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A28" sqref="A28"/>
    </sheetView>
  </sheetViews>
  <sheetFormatPr defaultRowHeight="14.5" x14ac:dyDescent="0.35"/>
  <cols>
    <col min="3" max="3" width="12.54296875" customWidth="1"/>
  </cols>
  <sheetData>
    <row r="1" spans="1:27" ht="14.5" customHeight="1" x14ac:dyDescent="0.45">
      <c r="A1" s="82" t="s">
        <v>97</v>
      </c>
      <c r="B1" s="82"/>
      <c r="C1" s="82"/>
      <c r="D1" s="64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9"/>
      <c r="AA1" s="59"/>
    </row>
    <row r="2" spans="1:27" ht="14.5" customHeight="1" x14ac:dyDescent="0.45">
      <c r="A2" s="82"/>
      <c r="B2" s="82"/>
      <c r="C2" s="82"/>
      <c r="D2" s="64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9"/>
      <c r="AA2" s="59"/>
    </row>
    <row r="3" spans="1:27" ht="14.5" customHeight="1" x14ac:dyDescent="0.45">
      <c r="A3" s="82"/>
      <c r="B3" s="82"/>
      <c r="C3" s="82"/>
      <c r="D3" s="64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9"/>
      <c r="AA3" s="59"/>
    </row>
    <row r="4" spans="1:27" ht="15.5" customHeight="1" x14ac:dyDescent="0.35">
      <c r="A4" s="85" t="s">
        <v>96</v>
      </c>
      <c r="B4" s="85"/>
      <c r="C4" s="85"/>
      <c r="D4" s="60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2"/>
      <c r="AA4" s="62"/>
    </row>
    <row r="5" spans="1:27" ht="15.5" customHeight="1" x14ac:dyDescent="0.35">
      <c r="A5" s="85"/>
      <c r="B5" s="85"/>
      <c r="C5" s="85"/>
      <c r="D5" s="63" t="s">
        <v>0</v>
      </c>
      <c r="E5" s="63" t="s">
        <v>1</v>
      </c>
      <c r="F5" s="63" t="s">
        <v>2</v>
      </c>
      <c r="G5" s="63" t="s">
        <v>3</v>
      </c>
      <c r="H5" s="63" t="s">
        <v>4</v>
      </c>
      <c r="I5" s="63" t="s">
        <v>5</v>
      </c>
      <c r="J5" s="63" t="s">
        <v>6</v>
      </c>
      <c r="K5" s="63" t="s">
        <v>7</v>
      </c>
      <c r="L5" s="63" t="s">
        <v>8</v>
      </c>
      <c r="M5" s="63" t="s">
        <v>9</v>
      </c>
      <c r="N5" s="63" t="s">
        <v>10</v>
      </c>
      <c r="O5" s="63" t="s">
        <v>11</v>
      </c>
      <c r="P5" s="63" t="s">
        <v>12</v>
      </c>
      <c r="Q5" s="63" t="s">
        <v>13</v>
      </c>
      <c r="R5" s="63" t="s">
        <v>14</v>
      </c>
      <c r="S5" s="63" t="s">
        <v>15</v>
      </c>
      <c r="T5" s="63" t="s">
        <v>16</v>
      </c>
      <c r="U5" s="63" t="s">
        <v>17</v>
      </c>
      <c r="V5" s="63" t="s">
        <v>18</v>
      </c>
      <c r="W5" s="63" t="s">
        <v>19</v>
      </c>
      <c r="X5" s="63" t="s">
        <v>20</v>
      </c>
      <c r="Y5" s="63" t="s">
        <v>21</v>
      </c>
      <c r="Z5" s="63" t="s">
        <v>22</v>
      </c>
      <c r="AA5" s="63" t="s">
        <v>23</v>
      </c>
    </row>
    <row r="6" spans="1:27" ht="15.5" x14ac:dyDescent="0.35">
      <c r="A6" s="27" t="s">
        <v>35</v>
      </c>
      <c r="B6" s="27"/>
      <c r="C6" s="26"/>
    </row>
    <row r="7" spans="1:27" x14ac:dyDescent="0.35">
      <c r="A7" s="83" t="s">
        <v>34</v>
      </c>
      <c r="B7" s="83"/>
      <c r="C7" s="83"/>
    </row>
    <row r="8" spans="1:27" ht="15.5" x14ac:dyDescent="0.35">
      <c r="A8" t="s">
        <v>24</v>
      </c>
      <c r="D8" s="5">
        <f>5*15*52</f>
        <v>3900</v>
      </c>
      <c r="E8" s="2">
        <f>5*15*52</f>
        <v>3900</v>
      </c>
      <c r="F8" s="2">
        <f>5*15*52</f>
        <v>3900</v>
      </c>
      <c r="G8" s="2">
        <f t="shared" ref="G8:AA8" si="0">5*15*52</f>
        <v>3900</v>
      </c>
      <c r="H8" s="2">
        <f t="shared" si="0"/>
        <v>3900</v>
      </c>
      <c r="I8" s="2">
        <f t="shared" si="0"/>
        <v>3900</v>
      </c>
      <c r="J8" s="2">
        <f t="shared" si="0"/>
        <v>3900</v>
      </c>
      <c r="K8" s="2">
        <f t="shared" si="0"/>
        <v>3900</v>
      </c>
      <c r="L8" s="2">
        <f t="shared" si="0"/>
        <v>3900</v>
      </c>
      <c r="M8" s="2">
        <f t="shared" si="0"/>
        <v>3900</v>
      </c>
      <c r="N8" s="2">
        <f t="shared" si="0"/>
        <v>3900</v>
      </c>
      <c r="O8" s="2">
        <f t="shared" si="0"/>
        <v>3900</v>
      </c>
      <c r="P8" s="2">
        <f t="shared" si="0"/>
        <v>3900</v>
      </c>
      <c r="Q8" s="2">
        <f t="shared" si="0"/>
        <v>3900</v>
      </c>
      <c r="R8" s="2">
        <f t="shared" si="0"/>
        <v>3900</v>
      </c>
      <c r="S8" s="2">
        <f t="shared" si="0"/>
        <v>3900</v>
      </c>
      <c r="T8" s="2">
        <f t="shared" si="0"/>
        <v>3900</v>
      </c>
      <c r="U8" s="2">
        <f t="shared" si="0"/>
        <v>3900</v>
      </c>
      <c r="V8" s="2">
        <f t="shared" si="0"/>
        <v>3900</v>
      </c>
      <c r="W8" s="2">
        <f t="shared" si="0"/>
        <v>3900</v>
      </c>
      <c r="X8" s="2">
        <f t="shared" si="0"/>
        <v>3900</v>
      </c>
      <c r="Y8" s="2">
        <f t="shared" si="0"/>
        <v>3900</v>
      </c>
      <c r="Z8" s="2">
        <f t="shared" si="0"/>
        <v>3900</v>
      </c>
      <c r="AA8" s="2">
        <f t="shared" si="0"/>
        <v>3900</v>
      </c>
    </row>
    <row r="9" spans="1:27" ht="15.5" x14ac:dyDescent="0.35">
      <c r="A9" t="s">
        <v>25</v>
      </c>
      <c r="D9" s="5">
        <f>8*15*52</f>
        <v>6240</v>
      </c>
      <c r="E9" s="2">
        <f>8*15*52</f>
        <v>6240</v>
      </c>
      <c r="F9" s="2">
        <f>8*15*52</f>
        <v>6240</v>
      </c>
      <c r="G9" s="2">
        <f t="shared" ref="G9:AA9" si="1">8*15*52</f>
        <v>6240</v>
      </c>
      <c r="H9" s="2">
        <f t="shared" si="1"/>
        <v>6240</v>
      </c>
      <c r="I9" s="2">
        <f t="shared" si="1"/>
        <v>6240</v>
      </c>
      <c r="J9" s="2">
        <f t="shared" si="1"/>
        <v>6240</v>
      </c>
      <c r="K9" s="2">
        <f t="shared" si="1"/>
        <v>6240</v>
      </c>
      <c r="L9" s="2">
        <f t="shared" si="1"/>
        <v>6240</v>
      </c>
      <c r="M9" s="2">
        <f t="shared" si="1"/>
        <v>6240</v>
      </c>
      <c r="N9" s="2">
        <f t="shared" si="1"/>
        <v>6240</v>
      </c>
      <c r="O9" s="2">
        <f t="shared" si="1"/>
        <v>6240</v>
      </c>
      <c r="P9" s="2">
        <f t="shared" si="1"/>
        <v>6240</v>
      </c>
      <c r="Q9" s="2">
        <f t="shared" si="1"/>
        <v>6240</v>
      </c>
      <c r="R9" s="2">
        <f t="shared" si="1"/>
        <v>6240</v>
      </c>
      <c r="S9" s="2">
        <f t="shared" si="1"/>
        <v>6240</v>
      </c>
      <c r="T9" s="2">
        <f t="shared" si="1"/>
        <v>6240</v>
      </c>
      <c r="U9" s="2">
        <f t="shared" si="1"/>
        <v>6240</v>
      </c>
      <c r="V9" s="2">
        <f t="shared" si="1"/>
        <v>6240</v>
      </c>
      <c r="W9" s="2">
        <f t="shared" si="1"/>
        <v>6240</v>
      </c>
      <c r="X9" s="2">
        <f t="shared" si="1"/>
        <v>6240</v>
      </c>
      <c r="Y9" s="2">
        <f t="shared" si="1"/>
        <v>6240</v>
      </c>
      <c r="Z9" s="2">
        <f t="shared" si="1"/>
        <v>6240</v>
      </c>
      <c r="AA9" s="2">
        <f t="shared" si="1"/>
        <v>6240</v>
      </c>
    </row>
    <row r="10" spans="1:27" x14ac:dyDescent="0.35">
      <c r="A10" s="16" t="s">
        <v>80</v>
      </c>
      <c r="B10" s="11"/>
      <c r="C10" s="11"/>
      <c r="D10" s="7">
        <f>SUM(D8:D9)</f>
        <v>10140</v>
      </c>
      <c r="E10" s="7">
        <f>SUM(E8:E9)</f>
        <v>10140</v>
      </c>
      <c r="F10" s="7">
        <f>SUM(F8:F9)</f>
        <v>10140</v>
      </c>
      <c r="G10" s="7">
        <f t="shared" ref="G10:AA10" si="2">SUM(G8:G9)</f>
        <v>10140</v>
      </c>
      <c r="H10" s="7">
        <f t="shared" si="2"/>
        <v>10140</v>
      </c>
      <c r="I10" s="7">
        <f>SUM(I8:I9)</f>
        <v>10140</v>
      </c>
      <c r="J10" s="7">
        <f t="shared" si="2"/>
        <v>10140</v>
      </c>
      <c r="K10" s="7">
        <f t="shared" si="2"/>
        <v>10140</v>
      </c>
      <c r="L10" s="7">
        <f t="shared" si="2"/>
        <v>10140</v>
      </c>
      <c r="M10" s="7">
        <f t="shared" si="2"/>
        <v>10140</v>
      </c>
      <c r="N10" s="7">
        <f t="shared" si="2"/>
        <v>10140</v>
      </c>
      <c r="O10" s="7">
        <f t="shared" si="2"/>
        <v>10140</v>
      </c>
      <c r="P10" s="7">
        <f t="shared" si="2"/>
        <v>10140</v>
      </c>
      <c r="Q10" s="7">
        <f t="shared" si="2"/>
        <v>10140</v>
      </c>
      <c r="R10" s="7">
        <f t="shared" si="2"/>
        <v>10140</v>
      </c>
      <c r="S10" s="7">
        <f t="shared" si="2"/>
        <v>10140</v>
      </c>
      <c r="T10" s="7">
        <f t="shared" si="2"/>
        <v>10140</v>
      </c>
      <c r="U10" s="7">
        <f t="shared" si="2"/>
        <v>10140</v>
      </c>
      <c r="V10" s="7">
        <f t="shared" si="2"/>
        <v>10140</v>
      </c>
      <c r="W10" s="7">
        <f t="shared" si="2"/>
        <v>10140</v>
      </c>
      <c r="X10" s="7">
        <f t="shared" si="2"/>
        <v>10140</v>
      </c>
      <c r="Y10" s="7">
        <f t="shared" si="2"/>
        <v>10140</v>
      </c>
      <c r="Z10" s="7">
        <f t="shared" si="2"/>
        <v>10140</v>
      </c>
      <c r="AA10" s="7">
        <f t="shared" si="2"/>
        <v>10140</v>
      </c>
    </row>
    <row r="12" spans="1:27" ht="15.5" x14ac:dyDescent="0.35">
      <c r="A12" s="87" t="s">
        <v>26</v>
      </c>
      <c r="B12" s="87"/>
      <c r="C12" s="87"/>
      <c r="D12" s="3">
        <v>1000</v>
      </c>
      <c r="E12" s="3">
        <v>1000</v>
      </c>
      <c r="F12" s="3">
        <v>1000</v>
      </c>
      <c r="G12" s="3">
        <v>1000</v>
      </c>
      <c r="H12" s="3">
        <v>1000</v>
      </c>
      <c r="I12" s="3">
        <v>1000</v>
      </c>
      <c r="J12" s="3">
        <v>850</v>
      </c>
      <c r="K12" s="3">
        <v>850</v>
      </c>
      <c r="L12" s="3">
        <v>850</v>
      </c>
      <c r="M12" s="3">
        <v>850</v>
      </c>
      <c r="N12" s="3">
        <v>850</v>
      </c>
      <c r="O12" s="3">
        <v>850</v>
      </c>
      <c r="P12" s="3">
        <v>700</v>
      </c>
      <c r="Q12" s="3">
        <v>700</v>
      </c>
      <c r="R12" s="3">
        <v>700</v>
      </c>
      <c r="S12" s="3">
        <v>700</v>
      </c>
      <c r="T12" s="3">
        <v>700</v>
      </c>
      <c r="U12" s="3">
        <v>700</v>
      </c>
      <c r="V12" s="3">
        <v>700</v>
      </c>
      <c r="W12" s="3">
        <v>700</v>
      </c>
      <c r="X12" s="3">
        <v>700</v>
      </c>
      <c r="Y12" s="3">
        <v>700</v>
      </c>
      <c r="Z12" s="3">
        <v>700</v>
      </c>
      <c r="AA12" s="3">
        <v>700</v>
      </c>
    </row>
    <row r="14" spans="1:27" x14ac:dyDescent="0.35">
      <c r="A14" s="1" t="s">
        <v>29</v>
      </c>
    </row>
    <row r="15" spans="1:27" ht="15.5" x14ac:dyDescent="0.35">
      <c r="A15" s="15" t="s">
        <v>27</v>
      </c>
      <c r="D15" s="8">
        <f>ROUND(D10/D12,0)</f>
        <v>10</v>
      </c>
      <c r="E15" s="8">
        <f t="shared" ref="E15:AA15" si="3">ROUND(E10/E12,0)</f>
        <v>10</v>
      </c>
      <c r="F15" s="8">
        <f>ROUND(F10/F12,0)</f>
        <v>10</v>
      </c>
      <c r="G15" s="8">
        <f t="shared" si="3"/>
        <v>10</v>
      </c>
      <c r="H15" s="8">
        <f t="shared" si="3"/>
        <v>10</v>
      </c>
      <c r="I15" s="8">
        <f t="shared" si="3"/>
        <v>10</v>
      </c>
      <c r="J15" s="8">
        <f>ROUND(J10/J12,0)</f>
        <v>12</v>
      </c>
      <c r="K15" s="8">
        <f t="shared" si="3"/>
        <v>12</v>
      </c>
      <c r="L15" s="8">
        <f t="shared" si="3"/>
        <v>12</v>
      </c>
      <c r="M15" s="8">
        <f t="shared" si="3"/>
        <v>12</v>
      </c>
      <c r="N15" s="8">
        <f t="shared" si="3"/>
        <v>12</v>
      </c>
      <c r="O15" s="8">
        <f t="shared" si="3"/>
        <v>12</v>
      </c>
      <c r="P15" s="8">
        <f t="shared" si="3"/>
        <v>14</v>
      </c>
      <c r="Q15" s="8">
        <f t="shared" si="3"/>
        <v>14</v>
      </c>
      <c r="R15" s="8">
        <f t="shared" si="3"/>
        <v>14</v>
      </c>
      <c r="S15" s="8">
        <f t="shared" si="3"/>
        <v>14</v>
      </c>
      <c r="T15" s="8">
        <f t="shared" si="3"/>
        <v>14</v>
      </c>
      <c r="U15" s="8">
        <f t="shared" si="3"/>
        <v>14</v>
      </c>
      <c r="V15" s="8">
        <f t="shared" si="3"/>
        <v>14</v>
      </c>
      <c r="W15" s="8">
        <f t="shared" si="3"/>
        <v>14</v>
      </c>
      <c r="X15" s="8">
        <f t="shared" si="3"/>
        <v>14</v>
      </c>
      <c r="Y15" s="8">
        <f t="shared" si="3"/>
        <v>14</v>
      </c>
      <c r="Z15" s="8">
        <f t="shared" si="3"/>
        <v>14</v>
      </c>
      <c r="AA15" s="8">
        <f t="shared" si="3"/>
        <v>14</v>
      </c>
    </row>
    <row r="16" spans="1:27" ht="15.5" x14ac:dyDescent="0.35">
      <c r="A16" s="84" t="s">
        <v>30</v>
      </c>
      <c r="B16" s="84"/>
      <c r="C16" s="84"/>
      <c r="D16" s="24">
        <v>0</v>
      </c>
      <c r="E16" s="8">
        <f t="shared" ref="E16:AA16" si="4">D19</f>
        <v>9</v>
      </c>
      <c r="F16" s="8">
        <f>E19</f>
        <v>17</v>
      </c>
      <c r="G16" s="8">
        <f t="shared" si="4"/>
        <v>24</v>
      </c>
      <c r="H16" s="8">
        <f t="shared" si="4"/>
        <v>30</v>
      </c>
      <c r="I16" s="8">
        <f t="shared" si="4"/>
        <v>32</v>
      </c>
      <c r="J16" s="8">
        <f>I19</f>
        <v>33</v>
      </c>
      <c r="K16" s="8">
        <f t="shared" si="4"/>
        <v>36</v>
      </c>
      <c r="L16" s="8">
        <f t="shared" si="4"/>
        <v>36</v>
      </c>
      <c r="M16" s="8">
        <f t="shared" si="4"/>
        <v>36</v>
      </c>
      <c r="N16" s="8">
        <f t="shared" si="4"/>
        <v>36</v>
      </c>
      <c r="O16" s="8">
        <f t="shared" si="4"/>
        <v>36</v>
      </c>
      <c r="P16" s="8">
        <f t="shared" si="4"/>
        <v>36</v>
      </c>
      <c r="Q16" s="8">
        <f t="shared" si="4"/>
        <v>37</v>
      </c>
      <c r="R16" s="8">
        <f t="shared" si="4"/>
        <v>35</v>
      </c>
      <c r="S16" s="8">
        <f t="shared" si="4"/>
        <v>34</v>
      </c>
      <c r="T16" s="8">
        <f t="shared" si="4"/>
        <v>33</v>
      </c>
      <c r="U16" s="8">
        <f t="shared" si="4"/>
        <v>32</v>
      </c>
      <c r="V16" s="8">
        <f t="shared" si="4"/>
        <v>32</v>
      </c>
      <c r="W16" s="8">
        <f t="shared" si="4"/>
        <v>32</v>
      </c>
      <c r="X16" s="8">
        <f t="shared" si="4"/>
        <v>32</v>
      </c>
      <c r="Y16" s="8">
        <f t="shared" si="4"/>
        <v>32</v>
      </c>
      <c r="Z16" s="8">
        <f t="shared" si="4"/>
        <v>32</v>
      </c>
      <c r="AA16" s="8">
        <f t="shared" si="4"/>
        <v>32</v>
      </c>
    </row>
    <row r="17" spans="1:27" x14ac:dyDescent="0.35">
      <c r="A17" t="s">
        <v>28</v>
      </c>
      <c r="D17" s="9">
        <v>0.1</v>
      </c>
      <c r="E17" s="9">
        <v>0.1</v>
      </c>
      <c r="F17" s="9">
        <v>0.1</v>
      </c>
      <c r="G17" s="9">
        <v>0.1</v>
      </c>
      <c r="H17" s="9">
        <v>0.2</v>
      </c>
      <c r="I17" s="9">
        <v>0.2</v>
      </c>
      <c r="J17" s="9">
        <v>0.2</v>
      </c>
      <c r="K17" s="9">
        <v>0.25</v>
      </c>
      <c r="L17" s="9">
        <v>0.25</v>
      </c>
      <c r="M17" s="9">
        <v>0.25</v>
      </c>
      <c r="N17" s="9">
        <v>0.25</v>
      </c>
      <c r="O17" s="9">
        <v>0.25</v>
      </c>
      <c r="P17" s="9">
        <v>0.25</v>
      </c>
      <c r="Q17" s="9">
        <v>0.3</v>
      </c>
      <c r="R17" s="9">
        <v>0.3</v>
      </c>
      <c r="S17" s="9">
        <v>0.3</v>
      </c>
      <c r="T17" s="9">
        <v>0.3</v>
      </c>
      <c r="U17" s="9">
        <v>0.3</v>
      </c>
      <c r="V17" s="9">
        <v>0.3</v>
      </c>
      <c r="W17" s="9">
        <v>0.3</v>
      </c>
      <c r="X17" s="9">
        <v>0.3</v>
      </c>
      <c r="Y17" s="9">
        <v>0.3</v>
      </c>
      <c r="Z17" s="9">
        <v>0.3</v>
      </c>
      <c r="AA17" s="9">
        <v>0.3</v>
      </c>
    </row>
    <row r="18" spans="1:27" ht="15.5" x14ac:dyDescent="0.35">
      <c r="A18" s="84" t="s">
        <v>31</v>
      </c>
      <c r="B18" s="84"/>
      <c r="C18" s="84"/>
      <c r="D18" s="8">
        <f t="shared" ref="D18:J18" si="5">ROUNDDOWN(SUM(D15,D16)*(1-D17),0)</f>
        <v>9</v>
      </c>
      <c r="E18" s="8">
        <f t="shared" si="5"/>
        <v>17</v>
      </c>
      <c r="F18" s="8">
        <f t="shared" si="5"/>
        <v>24</v>
      </c>
      <c r="G18" s="8">
        <f t="shared" si="5"/>
        <v>30</v>
      </c>
      <c r="H18" s="8">
        <f t="shared" si="5"/>
        <v>32</v>
      </c>
      <c r="I18" s="8">
        <f t="shared" si="5"/>
        <v>33</v>
      </c>
      <c r="J18" s="8">
        <f t="shared" si="5"/>
        <v>36</v>
      </c>
      <c r="K18" s="8">
        <f t="shared" ref="K18:Y18" si="6">ROUNDDOWN(SUM(K15,K16)*(1-K17),0)</f>
        <v>36</v>
      </c>
      <c r="L18" s="8">
        <f t="shared" si="6"/>
        <v>36</v>
      </c>
      <c r="M18" s="8">
        <f t="shared" si="6"/>
        <v>36</v>
      </c>
      <c r="N18" s="8">
        <f t="shared" si="6"/>
        <v>36</v>
      </c>
      <c r="O18" s="8">
        <f t="shared" si="6"/>
        <v>36</v>
      </c>
      <c r="P18" s="8">
        <f t="shared" si="6"/>
        <v>37</v>
      </c>
      <c r="Q18" s="8">
        <f t="shared" si="6"/>
        <v>35</v>
      </c>
      <c r="R18" s="8">
        <f t="shared" si="6"/>
        <v>34</v>
      </c>
      <c r="S18" s="8">
        <f t="shared" si="6"/>
        <v>33</v>
      </c>
      <c r="T18" s="8">
        <f t="shared" si="6"/>
        <v>32</v>
      </c>
      <c r="U18" s="8">
        <f t="shared" si="6"/>
        <v>32</v>
      </c>
      <c r="V18" s="8">
        <f t="shared" si="6"/>
        <v>32</v>
      </c>
      <c r="W18" s="8">
        <f t="shared" si="6"/>
        <v>32</v>
      </c>
      <c r="X18" s="8">
        <f t="shared" si="6"/>
        <v>32</v>
      </c>
      <c r="Y18" s="8">
        <f t="shared" si="6"/>
        <v>32</v>
      </c>
      <c r="Z18" s="8">
        <f>ROUNDDOWN(SUM(Z15,Z16)*(1-Z17),0)</f>
        <v>32</v>
      </c>
      <c r="AA18" s="8">
        <f>ROUNDDOWN(SUM(AA15,AA16)*(1-AA17),0)</f>
        <v>32</v>
      </c>
    </row>
    <row r="19" spans="1:27" ht="15.5" x14ac:dyDescent="0.35">
      <c r="A19" s="88" t="s">
        <v>37</v>
      </c>
      <c r="B19" s="88"/>
      <c r="C19" s="88"/>
      <c r="D19" s="10">
        <f>SUM(D18)</f>
        <v>9</v>
      </c>
      <c r="E19" s="10">
        <f>SUM(E18)</f>
        <v>17</v>
      </c>
      <c r="F19" s="10">
        <f>SUM(F18)</f>
        <v>24</v>
      </c>
      <c r="G19" s="10">
        <f>SUM(G18)</f>
        <v>30</v>
      </c>
      <c r="H19" s="10">
        <f t="shared" ref="H19:Z19" si="7">SUM(H18)</f>
        <v>32</v>
      </c>
      <c r="I19" s="10">
        <f t="shared" si="7"/>
        <v>33</v>
      </c>
      <c r="J19" s="10">
        <f>SUM(J18)</f>
        <v>36</v>
      </c>
      <c r="K19" s="10">
        <f t="shared" si="7"/>
        <v>36</v>
      </c>
      <c r="L19" s="10">
        <f t="shared" si="7"/>
        <v>36</v>
      </c>
      <c r="M19" s="10">
        <f t="shared" si="7"/>
        <v>36</v>
      </c>
      <c r="N19" s="10">
        <f t="shared" si="7"/>
        <v>36</v>
      </c>
      <c r="O19" s="10">
        <f t="shared" si="7"/>
        <v>36</v>
      </c>
      <c r="P19" s="10">
        <f t="shared" si="7"/>
        <v>37</v>
      </c>
      <c r="Q19" s="10">
        <f t="shared" si="7"/>
        <v>35</v>
      </c>
      <c r="R19" s="10">
        <f t="shared" si="7"/>
        <v>34</v>
      </c>
      <c r="S19" s="10">
        <f t="shared" si="7"/>
        <v>33</v>
      </c>
      <c r="T19" s="10">
        <f t="shared" si="7"/>
        <v>32</v>
      </c>
      <c r="U19" s="10">
        <f t="shared" si="7"/>
        <v>32</v>
      </c>
      <c r="V19" s="10">
        <f t="shared" si="7"/>
        <v>32</v>
      </c>
      <c r="W19" s="10">
        <f t="shared" si="7"/>
        <v>32</v>
      </c>
      <c r="X19" s="10">
        <f t="shared" si="7"/>
        <v>32</v>
      </c>
      <c r="Y19" s="10">
        <f t="shared" si="7"/>
        <v>32</v>
      </c>
      <c r="Z19" s="10">
        <f t="shared" si="7"/>
        <v>32</v>
      </c>
      <c r="AA19" s="10">
        <f>SUM(AA18)</f>
        <v>32</v>
      </c>
    </row>
    <row r="21" spans="1:27" ht="15.5" x14ac:dyDescent="0.35">
      <c r="A21" s="81" t="s">
        <v>47</v>
      </c>
      <c r="B21" s="81"/>
      <c r="C21" s="21"/>
    </row>
    <row r="22" spans="1:27" ht="15.5" x14ac:dyDescent="0.35">
      <c r="A22" s="15" t="s">
        <v>27</v>
      </c>
      <c r="D22" s="24">
        <v>2</v>
      </c>
      <c r="E22" s="24">
        <v>2</v>
      </c>
      <c r="F22" s="24">
        <v>2</v>
      </c>
      <c r="G22" s="24">
        <v>2</v>
      </c>
      <c r="H22" s="24">
        <v>2</v>
      </c>
      <c r="I22" s="24">
        <v>2</v>
      </c>
      <c r="J22" s="24">
        <v>2</v>
      </c>
      <c r="K22" s="24">
        <v>2</v>
      </c>
      <c r="L22" s="24">
        <v>2</v>
      </c>
      <c r="M22" s="24">
        <v>2</v>
      </c>
      <c r="N22" s="24">
        <v>2</v>
      </c>
      <c r="O22" s="24">
        <v>2</v>
      </c>
      <c r="P22" s="24">
        <v>3</v>
      </c>
      <c r="Q22" s="24">
        <v>3</v>
      </c>
      <c r="R22" s="24">
        <v>3</v>
      </c>
      <c r="S22" s="24">
        <v>3</v>
      </c>
      <c r="T22" s="24">
        <v>3</v>
      </c>
      <c r="U22" s="24">
        <v>3</v>
      </c>
      <c r="V22" s="24">
        <v>3</v>
      </c>
      <c r="W22" s="24">
        <v>3</v>
      </c>
      <c r="X22" s="24">
        <v>3</v>
      </c>
      <c r="Y22" s="24">
        <v>3</v>
      </c>
      <c r="Z22" s="24">
        <v>3</v>
      </c>
      <c r="AA22" s="24">
        <v>3</v>
      </c>
    </row>
    <row r="23" spans="1:27" ht="15.5" x14ac:dyDescent="0.35">
      <c r="A23" s="84" t="s">
        <v>30</v>
      </c>
      <c r="B23" s="84"/>
      <c r="C23" s="84"/>
      <c r="D23" s="24">
        <v>0</v>
      </c>
      <c r="E23" s="8">
        <f>D26</f>
        <v>1</v>
      </c>
      <c r="F23" s="8">
        <f t="shared" ref="F23:AA23" si="8">E26</f>
        <v>2</v>
      </c>
      <c r="G23" s="8">
        <f t="shared" si="8"/>
        <v>3</v>
      </c>
      <c r="H23" s="8">
        <f t="shared" si="8"/>
        <v>4</v>
      </c>
      <c r="I23" s="8">
        <f t="shared" si="8"/>
        <v>4</v>
      </c>
      <c r="J23" s="8">
        <f t="shared" si="8"/>
        <v>4</v>
      </c>
      <c r="K23" s="8">
        <f t="shared" si="8"/>
        <v>4</v>
      </c>
      <c r="L23" s="8">
        <f t="shared" si="8"/>
        <v>4</v>
      </c>
      <c r="M23" s="8">
        <f t="shared" si="8"/>
        <v>4</v>
      </c>
      <c r="N23" s="8">
        <f t="shared" si="8"/>
        <v>4</v>
      </c>
      <c r="O23" s="8">
        <f t="shared" si="8"/>
        <v>4</v>
      </c>
      <c r="P23" s="8">
        <f t="shared" si="8"/>
        <v>4</v>
      </c>
      <c r="Q23" s="8">
        <f t="shared" si="8"/>
        <v>5</v>
      </c>
      <c r="R23" s="8">
        <f t="shared" si="8"/>
        <v>5</v>
      </c>
      <c r="S23" s="8">
        <f t="shared" si="8"/>
        <v>5</v>
      </c>
      <c r="T23" s="8">
        <f t="shared" si="8"/>
        <v>5</v>
      </c>
      <c r="U23" s="8">
        <f t="shared" si="8"/>
        <v>5</v>
      </c>
      <c r="V23" s="8">
        <f t="shared" si="8"/>
        <v>5</v>
      </c>
      <c r="W23" s="8">
        <f t="shared" si="8"/>
        <v>5</v>
      </c>
      <c r="X23" s="8">
        <f t="shared" si="8"/>
        <v>5</v>
      </c>
      <c r="Y23" s="8">
        <f t="shared" si="8"/>
        <v>5</v>
      </c>
      <c r="Z23" s="8">
        <f t="shared" si="8"/>
        <v>5</v>
      </c>
      <c r="AA23" s="8">
        <f t="shared" si="8"/>
        <v>5</v>
      </c>
    </row>
    <row r="24" spans="1:27" x14ac:dyDescent="0.35">
      <c r="A24" t="s">
        <v>28</v>
      </c>
      <c r="D24" s="9">
        <v>0.1</v>
      </c>
      <c r="E24" s="9">
        <v>0.1</v>
      </c>
      <c r="F24" s="9">
        <v>0.1</v>
      </c>
      <c r="G24" s="9">
        <v>0.1</v>
      </c>
      <c r="H24" s="9">
        <v>0.2</v>
      </c>
      <c r="I24" s="9">
        <v>0.2</v>
      </c>
      <c r="J24" s="9">
        <v>0.2</v>
      </c>
      <c r="K24" s="9">
        <v>0.25</v>
      </c>
      <c r="L24" s="9">
        <v>0.25</v>
      </c>
      <c r="M24" s="9">
        <v>0.25</v>
      </c>
      <c r="N24" s="9">
        <v>0.25</v>
      </c>
      <c r="O24" s="9">
        <v>0.25</v>
      </c>
      <c r="P24" s="9">
        <v>0.25</v>
      </c>
      <c r="Q24" s="9">
        <v>0.3</v>
      </c>
      <c r="R24" s="9">
        <v>0.3</v>
      </c>
      <c r="S24" s="9">
        <v>0.3</v>
      </c>
      <c r="T24" s="9">
        <v>0.3</v>
      </c>
      <c r="U24" s="9">
        <v>0.3</v>
      </c>
      <c r="V24" s="9">
        <v>0.3</v>
      </c>
      <c r="W24" s="9">
        <v>0.3</v>
      </c>
      <c r="X24" s="9">
        <v>0.3</v>
      </c>
      <c r="Y24" s="9">
        <v>0.3</v>
      </c>
      <c r="Z24" s="9">
        <v>0.3</v>
      </c>
      <c r="AA24" s="9">
        <v>0.3</v>
      </c>
    </row>
    <row r="25" spans="1:27" ht="15.5" x14ac:dyDescent="0.35">
      <c r="A25" s="84" t="s">
        <v>31</v>
      </c>
      <c r="B25" s="84"/>
      <c r="C25" s="84"/>
      <c r="D25" s="8">
        <f>ROUNDDOWN(SUM(D22,D23)*(1-D24),0)</f>
        <v>1</v>
      </c>
      <c r="E25" s="8">
        <f>ROUNDDOWN(SUM(E22,E23)*(1-E24),0)</f>
        <v>2</v>
      </c>
      <c r="F25" s="8">
        <f t="shared" ref="F25:Z25" si="9">ROUNDDOWN(SUM(F22,F23)*(1-F24),0)</f>
        <v>3</v>
      </c>
      <c r="G25" s="8">
        <f t="shared" si="9"/>
        <v>4</v>
      </c>
      <c r="H25" s="8">
        <f t="shared" si="9"/>
        <v>4</v>
      </c>
      <c r="I25" s="8">
        <f t="shared" si="9"/>
        <v>4</v>
      </c>
      <c r="J25" s="8">
        <f t="shared" si="9"/>
        <v>4</v>
      </c>
      <c r="K25" s="8">
        <f t="shared" si="9"/>
        <v>4</v>
      </c>
      <c r="L25" s="8">
        <f t="shared" si="9"/>
        <v>4</v>
      </c>
      <c r="M25" s="8">
        <f t="shared" si="9"/>
        <v>4</v>
      </c>
      <c r="N25" s="8">
        <f t="shared" si="9"/>
        <v>4</v>
      </c>
      <c r="O25" s="8">
        <f t="shared" si="9"/>
        <v>4</v>
      </c>
      <c r="P25" s="8">
        <f t="shared" si="9"/>
        <v>5</v>
      </c>
      <c r="Q25" s="8">
        <f t="shared" si="9"/>
        <v>5</v>
      </c>
      <c r="R25" s="8">
        <f t="shared" si="9"/>
        <v>5</v>
      </c>
      <c r="S25" s="8">
        <f t="shared" si="9"/>
        <v>5</v>
      </c>
      <c r="T25" s="8">
        <f t="shared" si="9"/>
        <v>5</v>
      </c>
      <c r="U25" s="8">
        <f t="shared" si="9"/>
        <v>5</v>
      </c>
      <c r="V25" s="8">
        <f t="shared" si="9"/>
        <v>5</v>
      </c>
      <c r="W25" s="8">
        <f t="shared" si="9"/>
        <v>5</v>
      </c>
      <c r="X25" s="8">
        <f t="shared" si="9"/>
        <v>5</v>
      </c>
      <c r="Y25" s="8">
        <f t="shared" si="9"/>
        <v>5</v>
      </c>
      <c r="Z25" s="8">
        <f t="shared" si="9"/>
        <v>5</v>
      </c>
      <c r="AA25" s="8">
        <f>ROUNDDOWN(SUM(AA22,AA23)*(1-AA24),0)</f>
        <v>5</v>
      </c>
    </row>
    <row r="26" spans="1:27" ht="16" thickBot="1" x14ac:dyDescent="0.4">
      <c r="A26" s="86" t="s">
        <v>37</v>
      </c>
      <c r="B26" s="86"/>
      <c r="C26" s="86"/>
      <c r="D26" s="69">
        <f>SUM(D25)</f>
        <v>1</v>
      </c>
      <c r="E26" s="69">
        <f t="shared" ref="E26:AA26" si="10">SUM(E25)</f>
        <v>2</v>
      </c>
      <c r="F26" s="69">
        <f t="shared" si="10"/>
        <v>3</v>
      </c>
      <c r="G26" s="69">
        <f t="shared" si="10"/>
        <v>4</v>
      </c>
      <c r="H26" s="69">
        <f t="shared" si="10"/>
        <v>4</v>
      </c>
      <c r="I26" s="69">
        <f t="shared" si="10"/>
        <v>4</v>
      </c>
      <c r="J26" s="69">
        <f t="shared" si="10"/>
        <v>4</v>
      </c>
      <c r="K26" s="69">
        <f t="shared" si="10"/>
        <v>4</v>
      </c>
      <c r="L26" s="69">
        <f t="shared" si="10"/>
        <v>4</v>
      </c>
      <c r="M26" s="69">
        <f t="shared" si="10"/>
        <v>4</v>
      </c>
      <c r="N26" s="69">
        <f t="shared" si="10"/>
        <v>4</v>
      </c>
      <c r="O26" s="69">
        <f t="shared" si="10"/>
        <v>4</v>
      </c>
      <c r="P26" s="69">
        <f t="shared" si="10"/>
        <v>5</v>
      </c>
      <c r="Q26" s="69">
        <f t="shared" si="10"/>
        <v>5</v>
      </c>
      <c r="R26" s="69">
        <f t="shared" si="10"/>
        <v>5</v>
      </c>
      <c r="S26" s="69">
        <f t="shared" si="10"/>
        <v>5</v>
      </c>
      <c r="T26" s="69">
        <f t="shared" si="10"/>
        <v>5</v>
      </c>
      <c r="U26" s="69">
        <f t="shared" si="10"/>
        <v>5</v>
      </c>
      <c r="V26" s="69">
        <f t="shared" si="10"/>
        <v>5</v>
      </c>
      <c r="W26" s="69">
        <f t="shared" si="10"/>
        <v>5</v>
      </c>
      <c r="X26" s="69">
        <f t="shared" si="10"/>
        <v>5</v>
      </c>
      <c r="Y26" s="69">
        <f t="shared" si="10"/>
        <v>5</v>
      </c>
      <c r="Z26" s="69">
        <f t="shared" si="10"/>
        <v>5</v>
      </c>
      <c r="AA26" s="69">
        <f t="shared" si="10"/>
        <v>5</v>
      </c>
    </row>
    <row r="27" spans="1:27" ht="15" thickTop="1" x14ac:dyDescent="0.35"/>
    <row r="28" spans="1:27" x14ac:dyDescent="0.35">
      <c r="A28" s="25" t="s">
        <v>50</v>
      </c>
      <c r="B28" s="25"/>
      <c r="C28" s="25"/>
      <c r="D28" s="8">
        <f>D19+D26</f>
        <v>10</v>
      </c>
      <c r="E28" s="8">
        <f>E19+E26</f>
        <v>19</v>
      </c>
      <c r="F28" s="8">
        <f t="shared" ref="F28:Z28" si="11">F19+F26</f>
        <v>27</v>
      </c>
      <c r="G28" s="8">
        <f t="shared" si="11"/>
        <v>34</v>
      </c>
      <c r="H28" s="8">
        <f t="shared" si="11"/>
        <v>36</v>
      </c>
      <c r="I28" s="8">
        <f t="shared" si="11"/>
        <v>37</v>
      </c>
      <c r="J28" s="8">
        <f t="shared" si="11"/>
        <v>40</v>
      </c>
      <c r="K28" s="8">
        <f t="shared" si="11"/>
        <v>40</v>
      </c>
      <c r="L28" s="8">
        <f t="shared" si="11"/>
        <v>40</v>
      </c>
      <c r="M28" s="8">
        <f t="shared" si="11"/>
        <v>40</v>
      </c>
      <c r="N28" s="8">
        <f t="shared" si="11"/>
        <v>40</v>
      </c>
      <c r="O28" s="8">
        <f>O19+O26</f>
        <v>40</v>
      </c>
      <c r="P28" s="8">
        <f>P19+P26</f>
        <v>42</v>
      </c>
      <c r="Q28" s="8">
        <f t="shared" si="11"/>
        <v>40</v>
      </c>
      <c r="R28" s="8">
        <f t="shared" si="11"/>
        <v>39</v>
      </c>
      <c r="S28" s="8">
        <f t="shared" si="11"/>
        <v>38</v>
      </c>
      <c r="T28" s="8">
        <f t="shared" si="11"/>
        <v>37</v>
      </c>
      <c r="U28" s="8">
        <f t="shared" si="11"/>
        <v>37</v>
      </c>
      <c r="V28" s="8">
        <f t="shared" si="11"/>
        <v>37</v>
      </c>
      <c r="W28" s="8">
        <f t="shared" si="11"/>
        <v>37</v>
      </c>
      <c r="X28" s="8">
        <f t="shared" si="11"/>
        <v>37</v>
      </c>
      <c r="Y28" s="8">
        <f t="shared" si="11"/>
        <v>37</v>
      </c>
      <c r="Z28" s="8">
        <f t="shared" si="11"/>
        <v>37</v>
      </c>
      <c r="AA28" s="8">
        <f>AA19+AA26</f>
        <v>37</v>
      </c>
    </row>
  </sheetData>
  <mergeCells count="11">
    <mergeCell ref="A1:C3"/>
    <mergeCell ref="A7:C7"/>
    <mergeCell ref="A12:C12"/>
    <mergeCell ref="A26:C26"/>
    <mergeCell ref="A16:C16"/>
    <mergeCell ref="A18:C18"/>
    <mergeCell ref="A19:C19"/>
    <mergeCell ref="A21:B21"/>
    <mergeCell ref="A23:C23"/>
    <mergeCell ref="A25:C25"/>
    <mergeCell ref="A4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A596F-7FEA-4958-AF0E-2F3D1F3DCF9E}">
  <dimension ref="A1:AB31"/>
  <sheetViews>
    <sheetView showGridLines="0" zoomScale="95" workbookViewId="0">
      <pane xSplit="4" ySplit="5" topLeftCell="Q6" activePane="bottomRight" state="frozen"/>
      <selection pane="topRight" activeCell="E1" sqref="E1"/>
      <selection pane="bottomLeft" activeCell="A6" sqref="A6"/>
      <selection pane="bottomRight" activeCell="AB5" sqref="AB5"/>
    </sheetView>
  </sheetViews>
  <sheetFormatPr defaultRowHeight="14.5" x14ac:dyDescent="0.35"/>
  <cols>
    <col min="5" max="16" width="11.08984375" bestFit="1" customWidth="1"/>
    <col min="17" max="17" width="15.6328125" bestFit="1" customWidth="1"/>
    <col min="18" max="29" width="11.08984375" bestFit="1" customWidth="1"/>
  </cols>
  <sheetData>
    <row r="1" spans="1:28" ht="14.5" customHeight="1" x14ac:dyDescent="0.45">
      <c r="A1" s="82" t="s">
        <v>32</v>
      </c>
      <c r="B1" s="82"/>
      <c r="C1" s="82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9"/>
      <c r="AA1" s="59"/>
      <c r="AB1" s="59"/>
    </row>
    <row r="2" spans="1:28" ht="14.5" customHeight="1" x14ac:dyDescent="0.45">
      <c r="A2" s="82"/>
      <c r="B2" s="82"/>
      <c r="C2" s="82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9"/>
      <c r="AA2" s="59"/>
      <c r="AB2" s="59"/>
    </row>
    <row r="3" spans="1:28" ht="14.5" customHeight="1" x14ac:dyDescent="0.45">
      <c r="A3" s="82"/>
      <c r="B3" s="82"/>
      <c r="C3" s="82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9"/>
      <c r="AA3" s="59"/>
      <c r="AB3" s="59"/>
    </row>
    <row r="4" spans="1:28" ht="15.5" customHeight="1" x14ac:dyDescent="0.35">
      <c r="A4" s="85" t="s">
        <v>98</v>
      </c>
      <c r="B4" s="85"/>
      <c r="C4" s="85"/>
      <c r="D4" s="85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2"/>
      <c r="AA4" s="62"/>
      <c r="AB4" s="62"/>
    </row>
    <row r="5" spans="1:28" ht="15.5" customHeight="1" x14ac:dyDescent="0.35">
      <c r="A5" s="85"/>
      <c r="B5" s="85"/>
      <c r="C5" s="85"/>
      <c r="D5" s="85"/>
      <c r="E5" s="63" t="s">
        <v>0</v>
      </c>
      <c r="F5" s="63" t="s">
        <v>1</v>
      </c>
      <c r="G5" s="63" t="s">
        <v>2</v>
      </c>
      <c r="H5" s="63" t="s">
        <v>3</v>
      </c>
      <c r="I5" s="63" t="s">
        <v>4</v>
      </c>
      <c r="J5" s="63" t="s">
        <v>5</v>
      </c>
      <c r="K5" s="63" t="s">
        <v>6</v>
      </c>
      <c r="L5" s="63" t="s">
        <v>7</v>
      </c>
      <c r="M5" s="63" t="s">
        <v>8</v>
      </c>
      <c r="N5" s="63" t="s">
        <v>9</v>
      </c>
      <c r="O5" s="63" t="s">
        <v>10</v>
      </c>
      <c r="P5" s="63" t="s">
        <v>11</v>
      </c>
      <c r="Q5" s="63" t="s">
        <v>12</v>
      </c>
      <c r="R5" s="63" t="s">
        <v>13</v>
      </c>
      <c r="S5" s="63" t="s">
        <v>14</v>
      </c>
      <c r="T5" s="63" t="s">
        <v>15</v>
      </c>
      <c r="U5" s="63" t="s">
        <v>16</v>
      </c>
      <c r="V5" s="63" t="s">
        <v>17</v>
      </c>
      <c r="W5" s="63" t="s">
        <v>18</v>
      </c>
      <c r="X5" s="63" t="s">
        <v>19</v>
      </c>
      <c r="Y5" s="63" t="s">
        <v>20</v>
      </c>
      <c r="Z5" s="63" t="s">
        <v>21</v>
      </c>
      <c r="AA5" s="63" t="s">
        <v>22</v>
      </c>
      <c r="AB5" s="63" t="s">
        <v>23</v>
      </c>
    </row>
    <row r="6" spans="1:28" ht="15.5" x14ac:dyDescent="0.35">
      <c r="A6" s="90" t="s">
        <v>49</v>
      </c>
      <c r="B6" s="90"/>
      <c r="C6" s="90"/>
      <c r="D6" s="90"/>
      <c r="E6" s="65">
        <v>2600</v>
      </c>
      <c r="F6" s="65">
        <v>2600</v>
      </c>
      <c r="G6" s="65">
        <v>2600</v>
      </c>
      <c r="H6" s="65">
        <v>2600</v>
      </c>
      <c r="I6" s="65">
        <v>2600</v>
      </c>
      <c r="J6" s="65">
        <v>2600</v>
      </c>
      <c r="K6" s="65">
        <v>2600</v>
      </c>
      <c r="L6" s="65">
        <v>2600</v>
      </c>
      <c r="M6" s="65">
        <v>2600</v>
      </c>
      <c r="N6" s="65">
        <v>2600</v>
      </c>
      <c r="O6" s="65">
        <v>2600</v>
      </c>
      <c r="P6" s="65">
        <v>2600</v>
      </c>
      <c r="Q6" s="65">
        <v>3000</v>
      </c>
      <c r="R6" s="65">
        <v>3000</v>
      </c>
      <c r="S6" s="65">
        <v>3000</v>
      </c>
      <c r="T6" s="65">
        <v>3000</v>
      </c>
      <c r="U6" s="65">
        <v>3000</v>
      </c>
      <c r="V6" s="65">
        <v>3000</v>
      </c>
      <c r="W6" s="65">
        <v>3000</v>
      </c>
      <c r="X6" s="65">
        <v>3000</v>
      </c>
      <c r="Y6" s="65">
        <v>3000</v>
      </c>
      <c r="Z6" s="65">
        <v>3000</v>
      </c>
      <c r="AA6" s="65">
        <v>3000</v>
      </c>
      <c r="AB6" s="65">
        <v>3000</v>
      </c>
    </row>
    <row r="7" spans="1:28" ht="15.5" x14ac:dyDescent="0.35">
      <c r="A7" s="90" t="s">
        <v>48</v>
      </c>
      <c r="B7" s="90"/>
      <c r="C7" s="90"/>
      <c r="D7" s="90"/>
      <c r="E7" s="65">
        <v>3300</v>
      </c>
      <c r="F7" s="65">
        <v>3300</v>
      </c>
      <c r="G7" s="65">
        <v>3300</v>
      </c>
      <c r="H7" s="65">
        <v>3300</v>
      </c>
      <c r="I7" s="65">
        <v>3300</v>
      </c>
      <c r="J7" s="65">
        <v>3300</v>
      </c>
      <c r="K7" s="65">
        <v>3300</v>
      </c>
      <c r="L7" s="65">
        <v>3300</v>
      </c>
      <c r="M7" s="65">
        <v>3300</v>
      </c>
      <c r="N7" s="65">
        <v>3300</v>
      </c>
      <c r="O7" s="65">
        <v>3300</v>
      </c>
      <c r="P7" s="65">
        <v>3300</v>
      </c>
      <c r="Q7" s="65">
        <v>3500</v>
      </c>
      <c r="R7" s="65">
        <v>3500</v>
      </c>
      <c r="S7" s="65">
        <v>3500</v>
      </c>
      <c r="T7" s="65">
        <v>3500</v>
      </c>
      <c r="U7" s="65">
        <v>3500</v>
      </c>
      <c r="V7" s="65">
        <v>3500</v>
      </c>
      <c r="W7" s="65">
        <v>3500</v>
      </c>
      <c r="X7" s="65">
        <v>3500</v>
      </c>
      <c r="Y7" s="65">
        <v>3500</v>
      </c>
      <c r="Z7" s="65">
        <v>3500</v>
      </c>
      <c r="AA7" s="65">
        <v>3500</v>
      </c>
      <c r="AB7" s="65">
        <v>3500</v>
      </c>
    </row>
    <row r="8" spans="1:28" ht="15.5" x14ac:dyDescent="0.35">
      <c r="A8" s="90" t="s">
        <v>46</v>
      </c>
      <c r="B8" s="90"/>
      <c r="C8" s="90"/>
      <c r="D8" s="90"/>
      <c r="E8" s="65">
        <v>3000</v>
      </c>
      <c r="F8" s="65">
        <v>3000</v>
      </c>
      <c r="G8" s="65">
        <v>3000</v>
      </c>
      <c r="H8" s="65">
        <v>3000</v>
      </c>
      <c r="I8" s="65">
        <v>3000</v>
      </c>
      <c r="J8" s="65">
        <v>3000</v>
      </c>
      <c r="K8" s="65">
        <v>3000</v>
      </c>
      <c r="L8" s="65">
        <v>3000</v>
      </c>
      <c r="M8" s="65">
        <v>3000</v>
      </c>
      <c r="N8" s="65">
        <v>3000</v>
      </c>
      <c r="O8" s="65">
        <v>3000</v>
      </c>
      <c r="P8" s="65">
        <v>3000</v>
      </c>
      <c r="Q8" s="65">
        <v>3600</v>
      </c>
      <c r="R8" s="65">
        <v>3600</v>
      </c>
      <c r="S8" s="65">
        <v>3600</v>
      </c>
      <c r="T8" s="65">
        <v>3600</v>
      </c>
      <c r="U8" s="65">
        <v>3600</v>
      </c>
      <c r="V8" s="65">
        <v>3600</v>
      </c>
      <c r="W8" s="65">
        <v>3600</v>
      </c>
      <c r="X8" s="65">
        <v>3600</v>
      </c>
      <c r="Y8" s="65">
        <v>3600</v>
      </c>
      <c r="Z8" s="65">
        <v>3600</v>
      </c>
      <c r="AA8" s="65">
        <v>3600</v>
      </c>
      <c r="AB8" s="65">
        <v>3600</v>
      </c>
    </row>
    <row r="9" spans="1:28" ht="15.5" x14ac:dyDescent="0.35">
      <c r="A9" s="17"/>
      <c r="B9" s="17"/>
      <c r="C9" s="17"/>
      <c r="D9" s="1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20" spans="1:28" x14ac:dyDescent="0.35">
      <c r="A20" s="17"/>
      <c r="B20" s="17"/>
      <c r="C20" s="17"/>
      <c r="D20" s="17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4" spans="1:28" x14ac:dyDescent="0.35">
      <c r="A24" s="22"/>
      <c r="B24" s="17"/>
      <c r="C24" s="17"/>
      <c r="D24" s="17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8" x14ac:dyDescent="0.35">
      <c r="A25" s="89"/>
      <c r="B25" s="89"/>
      <c r="C25" s="89"/>
      <c r="D25" s="89"/>
    </row>
    <row r="31" spans="1:28" x14ac:dyDescent="0.35">
      <c r="A31" s="17"/>
      <c r="B31" s="17"/>
      <c r="C31" s="17"/>
      <c r="D31" s="1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</sheetData>
  <mergeCells count="6">
    <mergeCell ref="A25:D25"/>
    <mergeCell ref="A7:D7"/>
    <mergeCell ref="A6:D6"/>
    <mergeCell ref="A8:D8"/>
    <mergeCell ref="A1:C3"/>
    <mergeCell ref="A4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EB1F-DE71-42E0-AC81-C8BC577ED201}">
  <dimension ref="A1:AB19"/>
  <sheetViews>
    <sheetView showGridLines="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I4" sqref="I4"/>
    </sheetView>
  </sheetViews>
  <sheetFormatPr defaultRowHeight="14.5" x14ac:dyDescent="0.35"/>
  <sheetData>
    <row r="1" spans="1:28" ht="14.5" customHeight="1" x14ac:dyDescent="0.45">
      <c r="A1" s="82" t="s">
        <v>32</v>
      </c>
      <c r="B1" s="82"/>
      <c r="C1" s="82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9"/>
      <c r="AA1" s="59"/>
      <c r="AB1" s="59"/>
    </row>
    <row r="2" spans="1:28" ht="14.5" customHeight="1" x14ac:dyDescent="0.45">
      <c r="A2" s="82"/>
      <c r="B2" s="82"/>
      <c r="C2" s="82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9"/>
      <c r="AA2" s="59"/>
      <c r="AB2" s="59"/>
    </row>
    <row r="3" spans="1:28" ht="14.5" customHeight="1" x14ac:dyDescent="0.45">
      <c r="A3" s="82"/>
      <c r="B3" s="82"/>
      <c r="C3" s="82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9"/>
      <c r="AA3" s="59"/>
      <c r="AB3" s="59"/>
    </row>
    <row r="4" spans="1:28" ht="15.5" customHeight="1" x14ac:dyDescent="0.35">
      <c r="A4" s="85" t="s">
        <v>99</v>
      </c>
      <c r="B4" s="85"/>
      <c r="C4" s="85"/>
      <c r="D4" s="85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2"/>
      <c r="AA4" s="62"/>
      <c r="AB4" s="62"/>
    </row>
    <row r="5" spans="1:28" ht="15.5" customHeight="1" x14ac:dyDescent="0.35">
      <c r="A5" s="85"/>
      <c r="B5" s="85"/>
      <c r="C5" s="85"/>
      <c r="D5" s="85"/>
      <c r="E5" s="63" t="s">
        <v>0</v>
      </c>
      <c r="F5" s="63" t="s">
        <v>1</v>
      </c>
      <c r="G5" s="63" t="s">
        <v>2</v>
      </c>
      <c r="H5" s="63" t="s">
        <v>3</v>
      </c>
      <c r="I5" s="63" t="s">
        <v>4</v>
      </c>
      <c r="J5" s="63" t="s">
        <v>5</v>
      </c>
      <c r="K5" s="63" t="s">
        <v>6</v>
      </c>
      <c r="L5" s="63" t="s">
        <v>7</v>
      </c>
      <c r="M5" s="63" t="s">
        <v>8</v>
      </c>
      <c r="N5" s="63" t="s">
        <v>9</v>
      </c>
      <c r="O5" s="63" t="s">
        <v>10</v>
      </c>
      <c r="P5" s="63" t="s">
        <v>11</v>
      </c>
      <c r="Q5" s="63" t="s">
        <v>12</v>
      </c>
      <c r="R5" s="63" t="s">
        <v>13</v>
      </c>
      <c r="S5" s="63" t="s">
        <v>14</v>
      </c>
      <c r="T5" s="63" t="s">
        <v>15</v>
      </c>
      <c r="U5" s="63" t="s">
        <v>16</v>
      </c>
      <c r="V5" s="63" t="s">
        <v>17</v>
      </c>
      <c r="W5" s="63" t="s">
        <v>18</v>
      </c>
      <c r="X5" s="63" t="s">
        <v>19</v>
      </c>
      <c r="Y5" s="63" t="s">
        <v>20</v>
      </c>
      <c r="Z5" s="63" t="s">
        <v>21</v>
      </c>
      <c r="AA5" s="63" t="s">
        <v>22</v>
      </c>
      <c r="AB5" s="63" t="s">
        <v>23</v>
      </c>
    </row>
    <row r="6" spans="1:28" x14ac:dyDescent="0.35">
      <c r="A6" s="89" t="s">
        <v>54</v>
      </c>
      <c r="B6" s="89"/>
      <c r="C6" s="89"/>
      <c r="D6" s="8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8" x14ac:dyDescent="0.35">
      <c r="A7" s="17" t="s">
        <v>59</v>
      </c>
      <c r="B7" s="23"/>
      <c r="C7" s="23"/>
      <c r="D7" s="23"/>
      <c r="E7" s="28">
        <v>12000</v>
      </c>
      <c r="F7" s="28">
        <v>12000</v>
      </c>
      <c r="G7" s="28">
        <v>12000</v>
      </c>
      <c r="H7" s="28">
        <v>12000</v>
      </c>
      <c r="I7" s="28">
        <v>12000</v>
      </c>
      <c r="J7" s="28">
        <v>12000</v>
      </c>
      <c r="K7" s="28">
        <v>12000</v>
      </c>
      <c r="L7" s="28">
        <v>12000</v>
      </c>
      <c r="M7" s="28">
        <v>12000</v>
      </c>
      <c r="N7" s="28">
        <v>12000</v>
      </c>
      <c r="O7" s="28">
        <v>12000</v>
      </c>
      <c r="P7" s="28">
        <v>12000</v>
      </c>
      <c r="Q7" s="31">
        <f>(P7)+(P7*10/100)</f>
        <v>13200</v>
      </c>
      <c r="R7" s="32">
        <v>13200</v>
      </c>
      <c r="S7" s="32">
        <v>13200</v>
      </c>
      <c r="T7" s="32">
        <v>13200</v>
      </c>
      <c r="U7" s="32">
        <v>13200</v>
      </c>
      <c r="V7" s="32">
        <v>13200</v>
      </c>
      <c r="W7" s="32">
        <v>13200</v>
      </c>
      <c r="X7" s="32">
        <v>13200</v>
      </c>
      <c r="Y7" s="32">
        <v>13200</v>
      </c>
      <c r="Z7" s="32">
        <v>13200</v>
      </c>
      <c r="AA7" s="32">
        <v>13200</v>
      </c>
      <c r="AB7" s="32">
        <v>13200</v>
      </c>
    </row>
    <row r="8" spans="1:28" x14ac:dyDescent="0.35">
      <c r="A8" s="91" t="s">
        <v>58</v>
      </c>
      <c r="B8" s="91"/>
      <c r="C8" s="91"/>
      <c r="D8" s="91"/>
      <c r="E8" s="28">
        <v>10000</v>
      </c>
      <c r="F8" s="28">
        <v>10000</v>
      </c>
      <c r="G8" s="28">
        <v>10000</v>
      </c>
      <c r="H8" s="28">
        <v>10000</v>
      </c>
      <c r="I8" s="28">
        <v>10000</v>
      </c>
      <c r="J8" s="28">
        <v>10000</v>
      </c>
      <c r="K8" s="28">
        <v>10000</v>
      </c>
      <c r="L8" s="28">
        <v>10000</v>
      </c>
      <c r="M8" s="28">
        <v>10000</v>
      </c>
      <c r="N8" s="28">
        <v>10000</v>
      </c>
      <c r="O8" s="28">
        <v>10000</v>
      </c>
      <c r="P8" s="28">
        <v>10000</v>
      </c>
      <c r="Q8" s="31">
        <f>(P8)+(P8*10/100)</f>
        <v>11000</v>
      </c>
      <c r="R8" s="32">
        <v>11000</v>
      </c>
      <c r="S8" s="32">
        <v>11000</v>
      </c>
      <c r="T8" s="32">
        <v>11000</v>
      </c>
      <c r="U8" s="32">
        <v>11000</v>
      </c>
      <c r="V8" s="32">
        <v>11000</v>
      </c>
      <c r="W8" s="32">
        <v>11000</v>
      </c>
      <c r="X8" s="32">
        <v>11000</v>
      </c>
      <c r="Y8" s="32">
        <v>11000</v>
      </c>
      <c r="Z8" s="32">
        <v>11000</v>
      </c>
      <c r="AA8" s="32">
        <v>11000</v>
      </c>
      <c r="AB8" s="32">
        <v>11000</v>
      </c>
    </row>
    <row r="9" spans="1:28" x14ac:dyDescent="0.35">
      <c r="A9" s="90" t="s">
        <v>52</v>
      </c>
      <c r="B9" s="90"/>
      <c r="C9" s="90"/>
      <c r="D9" s="90"/>
      <c r="E9" s="28">
        <v>10000</v>
      </c>
      <c r="F9" s="28">
        <v>10000</v>
      </c>
      <c r="G9" s="28">
        <v>10000</v>
      </c>
      <c r="H9" s="28">
        <v>10000</v>
      </c>
      <c r="I9" s="28">
        <v>10000</v>
      </c>
      <c r="J9" s="28">
        <v>10000</v>
      </c>
      <c r="K9" s="28">
        <v>10000</v>
      </c>
      <c r="L9" s="28">
        <v>10000</v>
      </c>
      <c r="M9" s="28">
        <v>10000</v>
      </c>
      <c r="N9" s="28">
        <v>10000</v>
      </c>
      <c r="O9" s="28">
        <v>10000</v>
      </c>
      <c r="P9" s="28">
        <v>10000</v>
      </c>
      <c r="Q9" s="31">
        <f>(P9)+(P9*10/100)</f>
        <v>11000</v>
      </c>
      <c r="R9" s="30">
        <v>11000</v>
      </c>
      <c r="S9" s="30">
        <v>11000</v>
      </c>
      <c r="T9" s="30">
        <v>11000</v>
      </c>
      <c r="U9" s="30">
        <v>11000</v>
      </c>
      <c r="V9" s="30">
        <v>11000</v>
      </c>
      <c r="W9" s="30">
        <v>11000</v>
      </c>
      <c r="X9" s="30">
        <v>11000</v>
      </c>
      <c r="Y9" s="30">
        <v>11000</v>
      </c>
      <c r="Z9" s="30">
        <v>11000</v>
      </c>
      <c r="AA9" s="30">
        <v>11000</v>
      </c>
      <c r="AB9" s="30">
        <v>11000</v>
      </c>
    </row>
    <row r="10" spans="1:28" x14ac:dyDescent="0.35">
      <c r="A10" s="90" t="s">
        <v>51</v>
      </c>
      <c r="B10" s="90"/>
      <c r="C10" s="90"/>
      <c r="D10" s="90"/>
      <c r="E10" s="28">
        <v>8000</v>
      </c>
      <c r="F10" s="28">
        <v>8000</v>
      </c>
      <c r="G10" s="28">
        <v>8000</v>
      </c>
      <c r="H10" s="28">
        <v>8000</v>
      </c>
      <c r="I10" s="28">
        <v>8000</v>
      </c>
      <c r="J10" s="28">
        <v>8000</v>
      </c>
      <c r="K10" s="28">
        <v>8000</v>
      </c>
      <c r="L10" s="28">
        <v>8000</v>
      </c>
      <c r="M10" s="28">
        <v>8000</v>
      </c>
      <c r="N10" s="28">
        <v>8000</v>
      </c>
      <c r="O10" s="28">
        <v>8000</v>
      </c>
      <c r="P10" s="28">
        <v>8000</v>
      </c>
      <c r="Q10" s="31">
        <f>(P10)+(P10*10/100)</f>
        <v>8800</v>
      </c>
      <c r="R10" s="30">
        <v>8800</v>
      </c>
      <c r="S10" s="30">
        <v>8800</v>
      </c>
      <c r="T10" s="30">
        <v>8800</v>
      </c>
      <c r="U10" s="30">
        <v>8800</v>
      </c>
      <c r="V10" s="30">
        <v>8800</v>
      </c>
      <c r="W10" s="30">
        <v>8800</v>
      </c>
      <c r="X10" s="30">
        <v>8800</v>
      </c>
      <c r="Y10" s="30">
        <v>8800</v>
      </c>
      <c r="Z10" s="30">
        <v>8800</v>
      </c>
      <c r="AA10" s="30">
        <v>8800</v>
      </c>
      <c r="AB10" s="30">
        <v>8800</v>
      </c>
    </row>
    <row r="11" spans="1:28" x14ac:dyDescent="0.35">
      <c r="A11" s="17"/>
      <c r="B11" s="17"/>
      <c r="C11" s="17"/>
      <c r="D11" s="17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31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35">
      <c r="A12" s="89" t="s">
        <v>55</v>
      </c>
      <c r="B12" s="89"/>
      <c r="C12" s="89"/>
      <c r="D12" s="8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8" x14ac:dyDescent="0.35">
      <c r="A13" s="17" t="s">
        <v>59</v>
      </c>
      <c r="B13" s="23"/>
      <c r="C13" s="23"/>
      <c r="D13" s="23"/>
      <c r="E13" s="29">
        <v>1</v>
      </c>
      <c r="F13" s="29">
        <v>1</v>
      </c>
      <c r="G13" s="29">
        <v>1</v>
      </c>
      <c r="H13" s="29">
        <v>1</v>
      </c>
      <c r="I13" s="29">
        <v>1</v>
      </c>
      <c r="J13" s="29">
        <v>1</v>
      </c>
      <c r="K13" s="29">
        <v>1</v>
      </c>
      <c r="L13" s="29">
        <v>1</v>
      </c>
      <c r="M13" s="29">
        <v>1</v>
      </c>
      <c r="N13" s="29">
        <v>1</v>
      </c>
      <c r="O13" s="29">
        <v>1</v>
      </c>
      <c r="P13" s="29">
        <v>1</v>
      </c>
      <c r="Q13" s="29">
        <v>1</v>
      </c>
      <c r="R13" s="29">
        <v>1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1</v>
      </c>
      <c r="Z13" s="29">
        <v>1</v>
      </c>
      <c r="AA13" s="29">
        <v>1</v>
      </c>
      <c r="AB13" s="29">
        <v>1</v>
      </c>
    </row>
    <row r="14" spans="1:28" x14ac:dyDescent="0.35">
      <c r="A14" s="91" t="s">
        <v>58</v>
      </c>
      <c r="B14" s="91"/>
      <c r="C14" s="91"/>
      <c r="D14" s="91"/>
      <c r="E14" s="29">
        <v>1</v>
      </c>
      <c r="F14" s="29">
        <v>1</v>
      </c>
      <c r="G14" s="29">
        <v>1</v>
      </c>
      <c r="H14" s="29">
        <v>1</v>
      </c>
      <c r="I14" s="29">
        <v>1</v>
      </c>
      <c r="J14" s="29">
        <v>1</v>
      </c>
      <c r="K14" s="29">
        <v>1</v>
      </c>
      <c r="L14" s="29">
        <v>1</v>
      </c>
      <c r="M14" s="29">
        <v>1</v>
      </c>
      <c r="N14" s="29">
        <v>1</v>
      </c>
      <c r="O14" s="29">
        <v>1</v>
      </c>
      <c r="P14" s="29">
        <v>1</v>
      </c>
      <c r="Q14" s="29">
        <v>1</v>
      </c>
      <c r="R14" s="29">
        <v>1</v>
      </c>
      <c r="S14" s="29">
        <v>1</v>
      </c>
      <c r="T14" s="29">
        <v>1</v>
      </c>
      <c r="U14" s="29">
        <v>1</v>
      </c>
      <c r="V14" s="29">
        <v>1</v>
      </c>
      <c r="W14" s="29">
        <v>1</v>
      </c>
      <c r="X14" s="29">
        <v>1</v>
      </c>
      <c r="Y14" s="29">
        <v>1</v>
      </c>
      <c r="Z14" s="29">
        <v>1</v>
      </c>
      <c r="AA14" s="29">
        <v>1</v>
      </c>
      <c r="AB14" s="29">
        <v>1</v>
      </c>
    </row>
    <row r="15" spans="1:28" x14ac:dyDescent="0.35">
      <c r="A15" s="90" t="s">
        <v>56</v>
      </c>
      <c r="B15" s="90"/>
      <c r="C15" s="90"/>
      <c r="D15" s="90"/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0">
        <v>1</v>
      </c>
      <c r="M15" s="20">
        <v>1</v>
      </c>
      <c r="N15" s="20">
        <v>1</v>
      </c>
      <c r="O15" s="20">
        <v>2</v>
      </c>
      <c r="P15" s="20">
        <v>2</v>
      </c>
      <c r="Q15" s="20">
        <v>2</v>
      </c>
      <c r="R15" s="20">
        <v>2</v>
      </c>
      <c r="S15" s="20">
        <v>2</v>
      </c>
      <c r="T15" s="20">
        <v>2</v>
      </c>
      <c r="U15" s="20">
        <v>2</v>
      </c>
      <c r="V15" s="20">
        <v>2</v>
      </c>
      <c r="W15" s="20">
        <v>2</v>
      </c>
      <c r="X15" s="20">
        <v>2</v>
      </c>
      <c r="Y15" s="20">
        <v>2</v>
      </c>
      <c r="Z15" s="20">
        <v>2</v>
      </c>
      <c r="AA15" s="20">
        <v>2</v>
      </c>
      <c r="AB15" s="20">
        <v>2</v>
      </c>
    </row>
    <row r="16" spans="1:28" x14ac:dyDescent="0.35">
      <c r="A16" s="90" t="s">
        <v>53</v>
      </c>
      <c r="B16" s="90"/>
      <c r="C16" s="90"/>
      <c r="D16" s="90"/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2</v>
      </c>
      <c r="N16" s="20">
        <v>2</v>
      </c>
      <c r="O16" s="20">
        <v>2</v>
      </c>
      <c r="P16" s="20">
        <v>2</v>
      </c>
      <c r="Q16" s="20">
        <v>2</v>
      </c>
      <c r="R16" s="20">
        <v>2</v>
      </c>
      <c r="S16" s="20">
        <v>2</v>
      </c>
      <c r="T16" s="20">
        <v>2</v>
      </c>
      <c r="U16" s="20">
        <v>2</v>
      </c>
      <c r="V16" s="20">
        <v>2</v>
      </c>
      <c r="W16" s="20">
        <v>2</v>
      </c>
      <c r="X16" s="20">
        <v>2</v>
      </c>
      <c r="Y16" s="20">
        <v>2</v>
      </c>
      <c r="Z16" s="20">
        <v>2</v>
      </c>
      <c r="AA16" s="20">
        <v>2</v>
      </c>
      <c r="AB16" s="20">
        <v>2</v>
      </c>
    </row>
    <row r="19" spans="5:16" x14ac:dyDescent="0.35"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</row>
  </sheetData>
  <mergeCells count="10">
    <mergeCell ref="A1:C3"/>
    <mergeCell ref="A12:D12"/>
    <mergeCell ref="A16:D16"/>
    <mergeCell ref="A15:D15"/>
    <mergeCell ref="A6:D6"/>
    <mergeCell ref="A9:D9"/>
    <mergeCell ref="A8:D8"/>
    <mergeCell ref="A14:D14"/>
    <mergeCell ref="A10:D10"/>
    <mergeCell ref="A4:D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34E74-8A2F-4ED7-B7D7-E30A4C015A80}">
  <dimension ref="A1:Y26"/>
  <sheetViews>
    <sheetView showGridLines="0" zoomScale="87" zoomScaleNormal="91" workbookViewId="0">
      <selection activeCell="A23" sqref="A23"/>
    </sheetView>
  </sheetViews>
  <sheetFormatPr defaultRowHeight="14.5" x14ac:dyDescent="0.35"/>
  <cols>
    <col min="1" max="1" width="30.54296875" bestFit="1" customWidth="1"/>
    <col min="2" max="23" width="12.1796875" bestFit="1" customWidth="1"/>
    <col min="24" max="25" width="13.81640625" bestFit="1" customWidth="1"/>
  </cols>
  <sheetData>
    <row r="1" spans="1:25" ht="14.5" customHeight="1" x14ac:dyDescent="0.45">
      <c r="A1" s="82" t="s">
        <v>32</v>
      </c>
      <c r="B1" s="64"/>
      <c r="C1" s="64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ht="14.5" customHeight="1" x14ac:dyDescent="0.45">
      <c r="A2" s="82"/>
      <c r="B2" s="64"/>
      <c r="C2" s="64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</row>
    <row r="3" spans="1:25" ht="14.5" customHeight="1" x14ac:dyDescent="0.45">
      <c r="A3" s="82"/>
      <c r="B3" s="64"/>
      <c r="C3" s="64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</row>
    <row r="4" spans="1:25" ht="15.5" customHeight="1" x14ac:dyDescent="0.35">
      <c r="A4" s="85" t="s">
        <v>62</v>
      </c>
      <c r="B4" s="60"/>
      <c r="C4" s="60"/>
      <c r="D4" s="60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</row>
    <row r="5" spans="1:25" ht="15.5" customHeight="1" x14ac:dyDescent="0.35">
      <c r="A5" s="85"/>
      <c r="B5" s="63" t="s">
        <v>0</v>
      </c>
      <c r="C5" s="63" t="s">
        <v>1</v>
      </c>
      <c r="D5" s="63" t="s">
        <v>2</v>
      </c>
      <c r="E5" s="63" t="s">
        <v>3</v>
      </c>
      <c r="F5" s="63" t="s">
        <v>4</v>
      </c>
      <c r="G5" s="63" t="s">
        <v>5</v>
      </c>
      <c r="H5" s="63" t="s">
        <v>6</v>
      </c>
      <c r="I5" s="63" t="s">
        <v>7</v>
      </c>
      <c r="J5" s="63" t="s">
        <v>8</v>
      </c>
      <c r="K5" s="63" t="s">
        <v>9</v>
      </c>
      <c r="L5" s="63" t="s">
        <v>10</v>
      </c>
      <c r="M5" s="63" t="s">
        <v>11</v>
      </c>
      <c r="N5" s="63" t="s">
        <v>12</v>
      </c>
      <c r="O5" s="63" t="s">
        <v>13</v>
      </c>
      <c r="P5" s="63" t="s">
        <v>14</v>
      </c>
      <c r="Q5" s="63" t="s">
        <v>15</v>
      </c>
      <c r="R5" s="63" t="s">
        <v>16</v>
      </c>
      <c r="S5" s="63" t="s">
        <v>17</v>
      </c>
      <c r="T5" s="63" t="s">
        <v>18</v>
      </c>
      <c r="U5" s="63" t="s">
        <v>19</v>
      </c>
      <c r="V5" s="63" t="s">
        <v>20</v>
      </c>
      <c r="W5" s="63" t="s">
        <v>21</v>
      </c>
      <c r="X5" s="63" t="s">
        <v>22</v>
      </c>
      <c r="Y5" s="63" t="s">
        <v>23</v>
      </c>
    </row>
    <row r="6" spans="1:25" x14ac:dyDescent="0.35">
      <c r="A6" s="1" t="s">
        <v>75</v>
      </c>
    </row>
    <row r="7" spans="1:25" x14ac:dyDescent="0.35">
      <c r="A7" t="s">
        <v>63</v>
      </c>
      <c r="B7" s="32">
        <v>300000</v>
      </c>
      <c r="C7" s="36">
        <f>B10</f>
        <v>350000</v>
      </c>
      <c r="D7" s="36">
        <f>C10</f>
        <v>400000</v>
      </c>
      <c r="E7" s="36">
        <f t="shared" ref="E7:Y7" si="0">D10</f>
        <v>450000</v>
      </c>
      <c r="F7" s="36">
        <f t="shared" si="0"/>
        <v>500000</v>
      </c>
      <c r="G7" s="36">
        <f t="shared" si="0"/>
        <v>550000</v>
      </c>
      <c r="H7" s="36">
        <f t="shared" si="0"/>
        <v>550000</v>
      </c>
      <c r="I7" s="36">
        <f t="shared" si="0"/>
        <v>550000</v>
      </c>
      <c r="J7" s="36">
        <f t="shared" si="0"/>
        <v>650000</v>
      </c>
      <c r="K7" s="36">
        <f t="shared" si="0"/>
        <v>650000</v>
      </c>
      <c r="L7" s="36">
        <f t="shared" si="0"/>
        <v>700000</v>
      </c>
      <c r="M7" s="36">
        <f t="shared" si="0"/>
        <v>700000</v>
      </c>
      <c r="N7" s="36">
        <f t="shared" si="0"/>
        <v>700000</v>
      </c>
      <c r="O7" s="36">
        <f t="shared" si="0"/>
        <v>700000</v>
      </c>
      <c r="P7" s="36">
        <f t="shared" si="0"/>
        <v>700000</v>
      </c>
      <c r="Q7" s="36">
        <f t="shared" si="0"/>
        <v>750000</v>
      </c>
      <c r="R7" s="36">
        <f t="shared" si="0"/>
        <v>750000</v>
      </c>
      <c r="S7" s="36">
        <f t="shared" si="0"/>
        <v>750000</v>
      </c>
      <c r="T7" s="36">
        <f t="shared" si="0"/>
        <v>750000</v>
      </c>
      <c r="U7" s="36">
        <f t="shared" si="0"/>
        <v>750000</v>
      </c>
      <c r="V7" s="36">
        <f t="shared" si="0"/>
        <v>800000</v>
      </c>
      <c r="W7" s="36">
        <f t="shared" si="0"/>
        <v>800000</v>
      </c>
      <c r="X7" s="36">
        <f t="shared" si="0"/>
        <v>800000</v>
      </c>
      <c r="Y7" s="36">
        <f t="shared" si="0"/>
        <v>1100000</v>
      </c>
    </row>
    <row r="8" spans="1:25" x14ac:dyDescent="0.35">
      <c r="A8" t="s">
        <v>64</v>
      </c>
      <c r="B8" s="28">
        <v>50000</v>
      </c>
      <c r="C8" s="28">
        <v>50000</v>
      </c>
      <c r="D8" s="28">
        <v>50000</v>
      </c>
      <c r="E8" s="28">
        <v>50000</v>
      </c>
      <c r="F8" s="28">
        <v>50000</v>
      </c>
      <c r="G8" s="28">
        <f>G19</f>
        <v>0</v>
      </c>
      <c r="H8" s="28">
        <f>H19</f>
        <v>0</v>
      </c>
      <c r="I8" s="28">
        <v>100000</v>
      </c>
      <c r="J8" s="28">
        <f>J19</f>
        <v>0</v>
      </c>
      <c r="K8" s="28">
        <v>50000</v>
      </c>
      <c r="L8" s="28">
        <f>L19</f>
        <v>0</v>
      </c>
      <c r="M8" s="28">
        <f>M19</f>
        <v>0</v>
      </c>
      <c r="N8" s="28">
        <f>N19</f>
        <v>0</v>
      </c>
      <c r="O8" s="28">
        <f>O19</f>
        <v>0</v>
      </c>
      <c r="P8" s="28">
        <v>50000</v>
      </c>
      <c r="Q8" s="28">
        <f>Q19</f>
        <v>0</v>
      </c>
      <c r="R8" s="28">
        <f>R19</f>
        <v>0</v>
      </c>
      <c r="S8" s="28">
        <f>S19</f>
        <v>0</v>
      </c>
      <c r="T8" s="28">
        <f>T19</f>
        <v>0</v>
      </c>
      <c r="U8" s="28">
        <v>50000</v>
      </c>
      <c r="V8" s="28">
        <f>V19</f>
        <v>0</v>
      </c>
      <c r="W8" s="28">
        <f>W19</f>
        <v>0</v>
      </c>
      <c r="X8" s="28">
        <v>300000</v>
      </c>
      <c r="Y8" s="28">
        <f>Y19</f>
        <v>0</v>
      </c>
    </row>
    <row r="9" spans="1:25" x14ac:dyDescent="0.35">
      <c r="A9" t="s">
        <v>41</v>
      </c>
      <c r="B9" s="37">
        <v>0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</row>
    <row r="10" spans="1:25" ht="15" thickBot="1" x14ac:dyDescent="0.4">
      <c r="A10" s="66" t="s">
        <v>65</v>
      </c>
      <c r="B10" s="67">
        <f>B7+B8+B9</f>
        <v>350000</v>
      </c>
      <c r="C10" s="68">
        <f t="shared" ref="C10:I10" si="1">C7+C8+C9</f>
        <v>400000</v>
      </c>
      <c r="D10" s="68">
        <f t="shared" si="1"/>
        <v>450000</v>
      </c>
      <c r="E10" s="68">
        <f t="shared" si="1"/>
        <v>500000</v>
      </c>
      <c r="F10" s="68">
        <f t="shared" si="1"/>
        <v>550000</v>
      </c>
      <c r="G10" s="68">
        <f t="shared" si="1"/>
        <v>550000</v>
      </c>
      <c r="H10" s="68">
        <f t="shared" si="1"/>
        <v>550000</v>
      </c>
      <c r="I10" s="68">
        <f t="shared" si="1"/>
        <v>650000</v>
      </c>
      <c r="J10" s="68">
        <f t="shared" ref="J10:Y10" si="2">J7+J8+J9</f>
        <v>650000</v>
      </c>
      <c r="K10" s="68">
        <f>K7+K8+K9</f>
        <v>700000</v>
      </c>
      <c r="L10" s="68">
        <f t="shared" si="2"/>
        <v>700000</v>
      </c>
      <c r="M10" s="68">
        <f t="shared" si="2"/>
        <v>700000</v>
      </c>
      <c r="N10" s="68">
        <f t="shared" si="2"/>
        <v>700000</v>
      </c>
      <c r="O10" s="68">
        <f t="shared" si="2"/>
        <v>700000</v>
      </c>
      <c r="P10" s="68">
        <f t="shared" si="2"/>
        <v>750000</v>
      </c>
      <c r="Q10" s="68">
        <f t="shared" si="2"/>
        <v>750000</v>
      </c>
      <c r="R10" s="68">
        <f t="shared" si="2"/>
        <v>750000</v>
      </c>
      <c r="S10" s="68">
        <f t="shared" si="2"/>
        <v>750000</v>
      </c>
      <c r="T10" s="68">
        <f t="shared" si="2"/>
        <v>750000</v>
      </c>
      <c r="U10" s="68">
        <f t="shared" si="2"/>
        <v>800000</v>
      </c>
      <c r="V10" s="68">
        <f t="shared" si="2"/>
        <v>800000</v>
      </c>
      <c r="W10" s="68">
        <f t="shared" si="2"/>
        <v>800000</v>
      </c>
      <c r="X10" s="68">
        <f t="shared" si="2"/>
        <v>1100000</v>
      </c>
      <c r="Y10" s="68">
        <f t="shared" si="2"/>
        <v>1100000</v>
      </c>
    </row>
    <row r="11" spans="1:25" ht="15" thickTop="1" x14ac:dyDescent="0.35"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 spans="1:25" x14ac:dyDescent="0.35">
      <c r="A12" s="1" t="s">
        <v>73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</row>
    <row r="13" spans="1:25" x14ac:dyDescent="0.35">
      <c r="A13" t="s">
        <v>68</v>
      </c>
      <c r="B13" s="40">
        <v>500000</v>
      </c>
      <c r="C13" s="41">
        <f>B17</f>
        <v>400525</v>
      </c>
      <c r="D13" s="41">
        <f>C17</f>
        <v>325480.33333333331</v>
      </c>
      <c r="E13" s="41">
        <f t="shared" ref="E13:Y13" si="3">D17</f>
        <v>270735.66666666663</v>
      </c>
      <c r="F13" s="41">
        <f t="shared" si="3"/>
        <v>232160.99999999994</v>
      </c>
      <c r="G13" s="41">
        <f t="shared" si="3"/>
        <v>198206.33333333326</v>
      </c>
      <c r="H13" s="41">
        <f t="shared" si="3"/>
        <v>218381.6666666666</v>
      </c>
      <c r="I13" s="41">
        <f t="shared" si="3"/>
        <v>161534.99999999994</v>
      </c>
      <c r="J13" s="41">
        <f t="shared" si="3"/>
        <v>82410.333333333285</v>
      </c>
      <c r="K13" s="41">
        <f t="shared" si="3"/>
        <v>95285.666666666628</v>
      </c>
      <c r="L13" s="41">
        <f t="shared" si="3"/>
        <v>58160.999999999971</v>
      </c>
      <c r="M13" s="41">
        <f t="shared" si="3"/>
        <v>64416.333333333299</v>
      </c>
      <c r="N13" s="41">
        <f t="shared" si="3"/>
        <v>72361.666666666628</v>
      </c>
      <c r="O13" s="41">
        <f t="shared" si="3"/>
        <v>78420.999999999956</v>
      </c>
      <c r="P13" s="41">
        <f t="shared" si="3"/>
        <v>83890.333333333285</v>
      </c>
      <c r="Q13" s="41">
        <f t="shared" si="3"/>
        <v>42604.666666666613</v>
      </c>
      <c r="R13" s="41">
        <f t="shared" si="3"/>
        <v>48801.999999999942</v>
      </c>
      <c r="S13" s="41">
        <f t="shared" si="3"/>
        <v>54714.33333333327</v>
      </c>
      <c r="T13" s="41">
        <f t="shared" si="3"/>
        <v>60626.666666666599</v>
      </c>
      <c r="U13" s="41">
        <f t="shared" si="3"/>
        <v>66538.999999999927</v>
      </c>
      <c r="V13" s="41">
        <f t="shared" si="3"/>
        <v>29291.333333333256</v>
      </c>
      <c r="W13" s="41">
        <f t="shared" si="3"/>
        <v>45463.666666666599</v>
      </c>
      <c r="X13" s="41">
        <f t="shared" si="3"/>
        <v>63345.999999999927</v>
      </c>
      <c r="Y13" s="41">
        <f t="shared" si="3"/>
        <v>-211931.66666666674</v>
      </c>
    </row>
    <row r="14" spans="1:25" x14ac:dyDescent="0.35">
      <c r="A14" t="s">
        <v>69</v>
      </c>
      <c r="B14" s="55">
        <f>('Income Statement'!B35)</f>
        <v>-28641.666666666668</v>
      </c>
      <c r="C14" s="55">
        <f>('Income Statement'!C35)</f>
        <v>-4211.666666666667</v>
      </c>
      <c r="D14" s="55">
        <f>('Income Statement'!D35)</f>
        <v>16088.333333333332</v>
      </c>
      <c r="E14" s="55">
        <f>('Income Statement'!E35)</f>
        <v>32258.333333333332</v>
      </c>
      <c r="F14" s="55">
        <f>('Income Statement'!F35)</f>
        <v>36878.333333333336</v>
      </c>
      <c r="G14" s="55">
        <f>('Income Statement'!G35)</f>
        <v>41008.333333333336</v>
      </c>
      <c r="H14" s="55">
        <f>('Income Statement'!H35)</f>
        <v>-36013.666666666664</v>
      </c>
      <c r="I14" s="55">
        <f>('Income Statement'!I35)</f>
        <v>41708.333333333336</v>
      </c>
      <c r="J14" s="55">
        <f>('Income Statement'!J35)</f>
        <v>33708.333333333336</v>
      </c>
      <c r="K14" s="55">
        <f>('Income Statement'!K35)</f>
        <v>33708.333333333336</v>
      </c>
      <c r="L14" s="55">
        <f>('Income Statement'!L35)</f>
        <v>27088.333333333332</v>
      </c>
      <c r="M14" s="55">
        <f>('Income Statement'!M35)</f>
        <v>28778.333333333332</v>
      </c>
      <c r="N14" s="55">
        <f>('Income Statement'!N35)</f>
        <v>26892.333333333332</v>
      </c>
      <c r="O14" s="55">
        <f>('Income Statement'!O35)</f>
        <v>26302.333333333332</v>
      </c>
      <c r="P14" s="55">
        <f>('Income Statement'!P35)</f>
        <v>29547.333333333332</v>
      </c>
      <c r="Q14" s="55">
        <f>('Income Statement'!Q35)</f>
        <v>27030.333333333332</v>
      </c>
      <c r="R14" s="55">
        <f>('Income Statement'!R35)</f>
        <v>26745.333333333332</v>
      </c>
      <c r="S14" s="55">
        <f>('Income Statement'!S35)</f>
        <v>26745.333333333332</v>
      </c>
      <c r="T14" s="55">
        <f>('Income Statement'!T35)</f>
        <v>26745.333333333332</v>
      </c>
      <c r="U14" s="55">
        <f>('Income Statement'!U35)</f>
        <v>33585.333333333336</v>
      </c>
      <c r="V14" s="55">
        <f>('Income Statement'!V35)</f>
        <v>37005.333333333336</v>
      </c>
      <c r="W14" s="55">
        <f>('Income Statement'!W35)</f>
        <v>38715.333333333328</v>
      </c>
      <c r="X14" s="55">
        <f>('Income Statement'!X35)</f>
        <v>45555.333333333336</v>
      </c>
      <c r="Y14" s="55">
        <f>('Income Statement'!Y35)</f>
        <v>50685.333333333336</v>
      </c>
    </row>
    <row r="15" spans="1:25" x14ac:dyDescent="0.35">
      <c r="A15" t="s">
        <v>70</v>
      </c>
      <c r="B15" s="56">
        <f>-(B8)</f>
        <v>-50000</v>
      </c>
      <c r="C15" s="56">
        <f t="shared" ref="C15:Y15" si="4">-(C8)</f>
        <v>-50000</v>
      </c>
      <c r="D15" s="56">
        <f t="shared" si="4"/>
        <v>-50000</v>
      </c>
      <c r="E15" s="56">
        <f t="shared" si="4"/>
        <v>-50000</v>
      </c>
      <c r="F15" s="56">
        <f t="shared" si="4"/>
        <v>-50000</v>
      </c>
      <c r="G15" s="56">
        <f t="shared" si="4"/>
        <v>0</v>
      </c>
      <c r="H15" s="56">
        <f t="shared" si="4"/>
        <v>0</v>
      </c>
      <c r="I15" s="56">
        <f t="shared" si="4"/>
        <v>-100000</v>
      </c>
      <c r="J15" s="56">
        <f t="shared" si="4"/>
        <v>0</v>
      </c>
      <c r="K15" s="56">
        <f t="shared" si="4"/>
        <v>-50000</v>
      </c>
      <c r="L15" s="56">
        <f t="shared" si="4"/>
        <v>0</v>
      </c>
      <c r="M15" s="56">
        <f t="shared" si="4"/>
        <v>0</v>
      </c>
      <c r="N15" s="56">
        <f t="shared" si="4"/>
        <v>0</v>
      </c>
      <c r="O15" s="56">
        <f t="shared" si="4"/>
        <v>0</v>
      </c>
      <c r="P15" s="56">
        <f t="shared" si="4"/>
        <v>-50000</v>
      </c>
      <c r="Q15" s="56">
        <f t="shared" si="4"/>
        <v>0</v>
      </c>
      <c r="R15" s="56">
        <f t="shared" si="4"/>
        <v>0</v>
      </c>
      <c r="S15" s="56">
        <f t="shared" si="4"/>
        <v>0</v>
      </c>
      <c r="T15" s="56">
        <f t="shared" si="4"/>
        <v>0</v>
      </c>
      <c r="U15" s="56">
        <f t="shared" si="4"/>
        <v>-50000</v>
      </c>
      <c r="V15" s="56">
        <f t="shared" si="4"/>
        <v>0</v>
      </c>
      <c r="W15" s="56">
        <f t="shared" si="4"/>
        <v>0</v>
      </c>
      <c r="X15" s="56">
        <f t="shared" si="4"/>
        <v>-300000</v>
      </c>
      <c r="Y15" s="56">
        <f t="shared" si="4"/>
        <v>0</v>
      </c>
    </row>
    <row r="16" spans="1:25" x14ac:dyDescent="0.35">
      <c r="A16" t="s">
        <v>71</v>
      </c>
      <c r="B16" s="57">
        <f>B21</f>
        <v>-20833.333333333332</v>
      </c>
      <c r="C16" s="57">
        <f t="shared" ref="C16:Y16" si="5">C21</f>
        <v>-20833</v>
      </c>
      <c r="D16" s="57">
        <f>D21</f>
        <v>-20833</v>
      </c>
      <c r="E16" s="57">
        <f t="shared" si="5"/>
        <v>-20833</v>
      </c>
      <c r="F16" s="57">
        <f t="shared" si="5"/>
        <v>-20833</v>
      </c>
      <c r="G16" s="57">
        <f t="shared" si="5"/>
        <v>-20833</v>
      </c>
      <c r="H16" s="57">
        <f t="shared" si="5"/>
        <v>-20833</v>
      </c>
      <c r="I16" s="57">
        <f t="shared" si="5"/>
        <v>-20833</v>
      </c>
      <c r="J16" s="57">
        <f t="shared" si="5"/>
        <v>-20833</v>
      </c>
      <c r="K16" s="57">
        <f t="shared" si="5"/>
        <v>-20833</v>
      </c>
      <c r="L16" s="57">
        <f t="shared" si="5"/>
        <v>-20833</v>
      </c>
      <c r="M16" s="57">
        <f t="shared" si="5"/>
        <v>-20833</v>
      </c>
      <c r="N16" s="57">
        <f t="shared" si="5"/>
        <v>-20833</v>
      </c>
      <c r="O16" s="57">
        <f t="shared" si="5"/>
        <v>-20833</v>
      </c>
      <c r="P16" s="57">
        <f t="shared" si="5"/>
        <v>-20833</v>
      </c>
      <c r="Q16" s="57">
        <f t="shared" si="5"/>
        <v>-20833</v>
      </c>
      <c r="R16" s="57">
        <f t="shared" si="5"/>
        <v>-20833</v>
      </c>
      <c r="S16" s="57">
        <f t="shared" si="5"/>
        <v>-20833</v>
      </c>
      <c r="T16" s="57">
        <f t="shared" si="5"/>
        <v>-20833</v>
      </c>
      <c r="U16" s="57">
        <f t="shared" si="5"/>
        <v>-20833</v>
      </c>
      <c r="V16" s="57">
        <f t="shared" si="5"/>
        <v>-20833</v>
      </c>
      <c r="W16" s="57">
        <f t="shared" si="5"/>
        <v>-20833</v>
      </c>
      <c r="X16" s="57">
        <f t="shared" si="5"/>
        <v>-20833</v>
      </c>
      <c r="Y16" s="57">
        <f t="shared" si="5"/>
        <v>-20833</v>
      </c>
    </row>
    <row r="17" spans="1:25" ht="15" thickBot="1" x14ac:dyDescent="0.4">
      <c r="A17" s="66" t="s">
        <v>72</v>
      </c>
      <c r="B17" s="68">
        <f>SUM(B13:B16)</f>
        <v>400525</v>
      </c>
      <c r="C17" s="68">
        <f>SUM(C13:C16)</f>
        <v>325480.33333333331</v>
      </c>
      <c r="D17" s="68">
        <f>SUM(D13:D16)</f>
        <v>270735.66666666663</v>
      </c>
      <c r="E17" s="68">
        <f t="shared" ref="E17:Y17" si="6">SUM(E13:E16)</f>
        <v>232160.99999999994</v>
      </c>
      <c r="F17" s="68">
        <f t="shared" si="6"/>
        <v>198206.33333333326</v>
      </c>
      <c r="G17" s="68">
        <f t="shared" si="6"/>
        <v>218381.6666666666</v>
      </c>
      <c r="H17" s="68">
        <f t="shared" si="6"/>
        <v>161534.99999999994</v>
      </c>
      <c r="I17" s="68">
        <f t="shared" si="6"/>
        <v>82410.333333333285</v>
      </c>
      <c r="J17" s="68">
        <f t="shared" si="6"/>
        <v>95285.666666666628</v>
      </c>
      <c r="K17" s="68">
        <f t="shared" si="6"/>
        <v>58160.999999999971</v>
      </c>
      <c r="L17" s="68">
        <f t="shared" si="6"/>
        <v>64416.333333333299</v>
      </c>
      <c r="M17" s="68">
        <f t="shared" si="6"/>
        <v>72361.666666666628</v>
      </c>
      <c r="N17" s="68">
        <f t="shared" si="6"/>
        <v>78420.999999999956</v>
      </c>
      <c r="O17" s="68">
        <f t="shared" si="6"/>
        <v>83890.333333333285</v>
      </c>
      <c r="P17" s="68">
        <f t="shared" si="6"/>
        <v>42604.666666666613</v>
      </c>
      <c r="Q17" s="68">
        <f t="shared" si="6"/>
        <v>48801.999999999942</v>
      </c>
      <c r="R17" s="68">
        <f t="shared" si="6"/>
        <v>54714.33333333327</v>
      </c>
      <c r="S17" s="68">
        <f t="shared" si="6"/>
        <v>60626.666666666599</v>
      </c>
      <c r="T17" s="68">
        <f t="shared" si="6"/>
        <v>66538.999999999927</v>
      </c>
      <c r="U17" s="68">
        <f t="shared" si="6"/>
        <v>29291.333333333256</v>
      </c>
      <c r="V17" s="68">
        <f t="shared" si="6"/>
        <v>45463.666666666599</v>
      </c>
      <c r="W17" s="68">
        <f t="shared" si="6"/>
        <v>63345.999999999927</v>
      </c>
      <c r="X17" s="68">
        <f t="shared" si="6"/>
        <v>-211931.66666666674</v>
      </c>
      <c r="Y17" s="68">
        <f t="shared" si="6"/>
        <v>-182079.3333333334</v>
      </c>
    </row>
    <row r="18" spans="1:25" ht="15" thickTop="1" x14ac:dyDescent="0.35"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1:25" x14ac:dyDescent="0.35">
      <c r="A19" s="1" t="s">
        <v>74</v>
      </c>
      <c r="B19" s="28"/>
      <c r="C19" s="28"/>
      <c r="D19" s="28"/>
      <c r="E19" s="2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 spans="1:25" x14ac:dyDescent="0.35">
      <c r="A20" t="s">
        <v>63</v>
      </c>
      <c r="B20" s="42">
        <f>(500000*14.5/100)*(2)+500000</f>
        <v>645000</v>
      </c>
      <c r="C20" s="36">
        <f>B23</f>
        <v>618125</v>
      </c>
      <c r="D20" s="36">
        <f>C23</f>
        <v>591250.33333333337</v>
      </c>
      <c r="E20" s="36">
        <f t="shared" ref="E20:Y20" si="7">D23</f>
        <v>564375.66666666674</v>
      </c>
      <c r="F20" s="36">
        <f t="shared" si="7"/>
        <v>537501.00000000012</v>
      </c>
      <c r="G20" s="36">
        <f t="shared" si="7"/>
        <v>510626.33333333343</v>
      </c>
      <c r="H20" s="36">
        <f t="shared" si="7"/>
        <v>483751.66666666674</v>
      </c>
      <c r="I20" s="36">
        <f t="shared" si="7"/>
        <v>456877.00000000006</v>
      </c>
      <c r="J20" s="36">
        <f t="shared" si="7"/>
        <v>430002.33333333337</v>
      </c>
      <c r="K20" s="36">
        <f t="shared" si="7"/>
        <v>403127.66666666669</v>
      </c>
      <c r="L20" s="36">
        <f t="shared" si="7"/>
        <v>376253</v>
      </c>
      <c r="M20" s="36">
        <f t="shared" si="7"/>
        <v>349378.33333333331</v>
      </c>
      <c r="N20" s="36">
        <f t="shared" si="7"/>
        <v>322503.66666666663</v>
      </c>
      <c r="O20" s="36">
        <f t="shared" si="7"/>
        <v>295628.99999999994</v>
      </c>
      <c r="P20" s="36">
        <f t="shared" si="7"/>
        <v>268754.33333333326</v>
      </c>
      <c r="Q20" s="36">
        <f t="shared" si="7"/>
        <v>241879.6666666666</v>
      </c>
      <c r="R20" s="36">
        <f t="shared" si="7"/>
        <v>215004.99999999994</v>
      </c>
      <c r="S20" s="36">
        <f t="shared" si="7"/>
        <v>188130.33333333328</v>
      </c>
      <c r="T20" s="36">
        <f t="shared" si="7"/>
        <v>161255.66666666663</v>
      </c>
      <c r="U20" s="36">
        <f t="shared" si="7"/>
        <v>134380.99999999997</v>
      </c>
      <c r="V20" s="36">
        <f t="shared" si="7"/>
        <v>107506.3333333333</v>
      </c>
      <c r="W20" s="36">
        <f t="shared" si="7"/>
        <v>80631.666666666628</v>
      </c>
      <c r="X20" s="36">
        <f t="shared" si="7"/>
        <v>53756.999999999956</v>
      </c>
      <c r="Y20" s="36">
        <f t="shared" si="7"/>
        <v>26882.333333333288</v>
      </c>
    </row>
    <row r="21" spans="1:25" x14ac:dyDescent="0.35">
      <c r="A21" t="s">
        <v>66</v>
      </c>
      <c r="B21" s="43">
        <f>-(B20/24+B22)</f>
        <v>-20833.333333333332</v>
      </c>
      <c r="C21" s="44">
        <v>-20833</v>
      </c>
      <c r="D21" s="44">
        <v>-20833</v>
      </c>
      <c r="E21" s="44">
        <v>-20833</v>
      </c>
      <c r="F21" s="44">
        <v>-20833</v>
      </c>
      <c r="G21" s="44">
        <v>-20833</v>
      </c>
      <c r="H21" s="44">
        <v>-20833</v>
      </c>
      <c r="I21" s="44">
        <v>-20833</v>
      </c>
      <c r="J21" s="44">
        <v>-20833</v>
      </c>
      <c r="K21" s="44">
        <v>-20833</v>
      </c>
      <c r="L21" s="44">
        <v>-20833</v>
      </c>
      <c r="M21" s="44">
        <v>-20833</v>
      </c>
      <c r="N21" s="44">
        <v>-20833</v>
      </c>
      <c r="O21" s="44">
        <v>-20833</v>
      </c>
      <c r="P21" s="44">
        <v>-20833</v>
      </c>
      <c r="Q21" s="44">
        <v>-20833</v>
      </c>
      <c r="R21" s="44">
        <v>-20833</v>
      </c>
      <c r="S21" s="44">
        <v>-20833</v>
      </c>
      <c r="T21" s="44">
        <v>-20833</v>
      </c>
      <c r="U21" s="44">
        <v>-20833</v>
      </c>
      <c r="V21" s="44">
        <v>-20833</v>
      </c>
      <c r="W21" s="44">
        <v>-20833</v>
      </c>
      <c r="X21" s="44">
        <v>-20833</v>
      </c>
      <c r="Y21" s="44">
        <v>-20833</v>
      </c>
    </row>
    <row r="22" spans="1:25" x14ac:dyDescent="0.35">
      <c r="A22" t="s">
        <v>44</v>
      </c>
      <c r="B22" s="44">
        <f>-(B26)</f>
        <v>-6041.666666666667</v>
      </c>
      <c r="C22" s="44">
        <f t="shared" ref="C22:Y22" si="8">-(C26)</f>
        <v>-6041.666666666667</v>
      </c>
      <c r="D22" s="44">
        <f t="shared" si="8"/>
        <v>-6041.666666666667</v>
      </c>
      <c r="E22" s="44">
        <f t="shared" si="8"/>
        <v>-6041.666666666667</v>
      </c>
      <c r="F22" s="44">
        <f t="shared" si="8"/>
        <v>-6041.666666666667</v>
      </c>
      <c r="G22" s="44">
        <f t="shared" si="8"/>
        <v>-6041.666666666667</v>
      </c>
      <c r="H22" s="44">
        <f t="shared" si="8"/>
        <v>-6041.666666666667</v>
      </c>
      <c r="I22" s="44">
        <f t="shared" si="8"/>
        <v>-6041.666666666667</v>
      </c>
      <c r="J22" s="44">
        <f t="shared" si="8"/>
        <v>-6041.666666666667</v>
      </c>
      <c r="K22" s="44">
        <f t="shared" si="8"/>
        <v>-6041.666666666667</v>
      </c>
      <c r="L22" s="44">
        <f t="shared" si="8"/>
        <v>-6041.666666666667</v>
      </c>
      <c r="M22" s="44">
        <f t="shared" si="8"/>
        <v>-6041.666666666667</v>
      </c>
      <c r="N22" s="44">
        <f t="shared" si="8"/>
        <v>-6041.666666666667</v>
      </c>
      <c r="O22" s="44">
        <f t="shared" si="8"/>
        <v>-6041.666666666667</v>
      </c>
      <c r="P22" s="44">
        <f t="shared" si="8"/>
        <v>-6041.666666666667</v>
      </c>
      <c r="Q22" s="44">
        <f t="shared" si="8"/>
        <v>-6041.666666666667</v>
      </c>
      <c r="R22" s="44">
        <f t="shared" si="8"/>
        <v>-6041.666666666667</v>
      </c>
      <c r="S22" s="44">
        <f t="shared" si="8"/>
        <v>-6041.666666666667</v>
      </c>
      <c r="T22" s="44">
        <f t="shared" si="8"/>
        <v>-6041.666666666667</v>
      </c>
      <c r="U22" s="44">
        <f t="shared" si="8"/>
        <v>-6041.666666666667</v>
      </c>
      <c r="V22" s="44">
        <f t="shared" si="8"/>
        <v>-6041.666666666667</v>
      </c>
      <c r="W22" s="44">
        <f t="shared" si="8"/>
        <v>-6041.6666666666697</v>
      </c>
      <c r="X22" s="44">
        <f t="shared" si="8"/>
        <v>-6041.666666666667</v>
      </c>
      <c r="Y22" s="44">
        <f t="shared" si="8"/>
        <v>-6041.666666666667</v>
      </c>
    </row>
    <row r="23" spans="1:25" ht="15" thickBot="1" x14ac:dyDescent="0.4">
      <c r="A23" s="66" t="s">
        <v>67</v>
      </c>
      <c r="B23" s="67">
        <f>SUM(B20:B22)</f>
        <v>618125</v>
      </c>
      <c r="C23" s="68">
        <f>SUM(C20:C22)</f>
        <v>591250.33333333337</v>
      </c>
      <c r="D23" s="68">
        <f>SUM(D20:D22)</f>
        <v>564375.66666666674</v>
      </c>
      <c r="E23" s="68">
        <f>SUM(E20:E22)</f>
        <v>537501.00000000012</v>
      </c>
      <c r="F23" s="68">
        <f t="shared" ref="F23:T23" si="9">SUM(F20:F22)</f>
        <v>510626.33333333343</v>
      </c>
      <c r="G23" s="68">
        <f t="shared" si="9"/>
        <v>483751.66666666674</v>
      </c>
      <c r="H23" s="68">
        <f t="shared" si="9"/>
        <v>456877.00000000006</v>
      </c>
      <c r="I23" s="68">
        <f t="shared" si="9"/>
        <v>430002.33333333337</v>
      </c>
      <c r="J23" s="68">
        <f t="shared" si="9"/>
        <v>403127.66666666669</v>
      </c>
      <c r="K23" s="68">
        <f t="shared" si="9"/>
        <v>376253</v>
      </c>
      <c r="L23" s="68">
        <f t="shared" si="9"/>
        <v>349378.33333333331</v>
      </c>
      <c r="M23" s="68">
        <f t="shared" si="9"/>
        <v>322503.66666666663</v>
      </c>
      <c r="N23" s="68">
        <f t="shared" si="9"/>
        <v>295628.99999999994</v>
      </c>
      <c r="O23" s="68">
        <f t="shared" si="9"/>
        <v>268754.33333333326</v>
      </c>
      <c r="P23" s="68">
        <f t="shared" si="9"/>
        <v>241879.6666666666</v>
      </c>
      <c r="Q23" s="68">
        <f t="shared" si="9"/>
        <v>215004.99999999994</v>
      </c>
      <c r="R23" s="68">
        <f t="shared" si="9"/>
        <v>188130.33333333328</v>
      </c>
      <c r="S23" s="68">
        <f t="shared" si="9"/>
        <v>161255.66666666663</v>
      </c>
      <c r="T23" s="68">
        <f t="shared" si="9"/>
        <v>134380.99999999997</v>
      </c>
      <c r="U23" s="68">
        <f>SUM(U20:U22)</f>
        <v>107506.3333333333</v>
      </c>
      <c r="V23" s="68">
        <f>SUM(V20:V22)</f>
        <v>80631.666666666628</v>
      </c>
      <c r="W23" s="68">
        <f>SUM(W20:W22)</f>
        <v>53756.999999999956</v>
      </c>
      <c r="X23" s="68">
        <f>SUM(X20:X22)</f>
        <v>26882.333333333288</v>
      </c>
      <c r="Y23" s="68">
        <f>ROUNDDOWN(SUM(Y20:Y22),-1)</f>
        <v>0</v>
      </c>
    </row>
    <row r="24" spans="1:25" ht="15" thickTop="1" x14ac:dyDescent="0.35">
      <c r="E24" s="49"/>
    </row>
    <row r="25" spans="1:25" x14ac:dyDescent="0.35">
      <c r="A25" s="18" t="s">
        <v>43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25" x14ac:dyDescent="0.35">
      <c r="A26" t="s">
        <v>44</v>
      </c>
      <c r="B26" s="35">
        <f>500000*14.5/100/12</f>
        <v>6041.666666666667</v>
      </c>
      <c r="C26" s="54">
        <v>6041.666666666667</v>
      </c>
      <c r="D26" s="54">
        <v>6041.666666666667</v>
      </c>
      <c r="E26" s="54">
        <v>6041.666666666667</v>
      </c>
      <c r="F26" s="54">
        <v>6041.666666666667</v>
      </c>
      <c r="G26" s="54">
        <v>6041.666666666667</v>
      </c>
      <c r="H26" s="54">
        <v>6041.666666666667</v>
      </c>
      <c r="I26" s="54">
        <v>6041.666666666667</v>
      </c>
      <c r="J26" s="54">
        <v>6041.666666666667</v>
      </c>
      <c r="K26" s="54">
        <v>6041.666666666667</v>
      </c>
      <c r="L26" s="54">
        <v>6041.666666666667</v>
      </c>
      <c r="M26" s="54">
        <v>6041.666666666667</v>
      </c>
      <c r="N26" s="54">
        <v>6041.666666666667</v>
      </c>
      <c r="O26" s="54">
        <v>6041.666666666667</v>
      </c>
      <c r="P26" s="54">
        <v>6041.666666666667</v>
      </c>
      <c r="Q26" s="54">
        <v>6041.666666666667</v>
      </c>
      <c r="R26" s="54">
        <v>6041.666666666667</v>
      </c>
      <c r="S26" s="54">
        <v>6041.666666666667</v>
      </c>
      <c r="T26" s="54">
        <v>6041.666666666667</v>
      </c>
      <c r="U26" s="54">
        <v>6041.666666666667</v>
      </c>
      <c r="V26" s="54">
        <v>6041.666666666667</v>
      </c>
      <c r="W26" s="54">
        <v>6041.6666666666697</v>
      </c>
      <c r="X26" s="54">
        <v>6041.666666666667</v>
      </c>
      <c r="Y26" s="54">
        <v>6041.666666666667</v>
      </c>
    </row>
  </sheetData>
  <mergeCells count="2">
    <mergeCell ref="A4:A5"/>
    <mergeCell ref="A1:A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04CDA-22EC-486A-BDA1-7C6412A2CAA8}">
  <dimension ref="A1:AB14"/>
  <sheetViews>
    <sheetView showGridLines="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E12" sqref="E12"/>
    </sheetView>
  </sheetViews>
  <sheetFormatPr defaultRowHeight="14.5" x14ac:dyDescent="0.35"/>
  <cols>
    <col min="5" max="28" width="11.08984375" bestFit="1" customWidth="1"/>
  </cols>
  <sheetData>
    <row r="1" spans="1:28" ht="14.5" customHeight="1" x14ac:dyDescent="0.45">
      <c r="A1" s="82" t="s">
        <v>32</v>
      </c>
      <c r="B1" s="82"/>
      <c r="C1" s="82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9"/>
      <c r="AA1" s="59"/>
      <c r="AB1" s="59"/>
    </row>
    <row r="2" spans="1:28" ht="14.5" customHeight="1" x14ac:dyDescent="0.45">
      <c r="A2" s="82"/>
      <c r="B2" s="82"/>
      <c r="C2" s="82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9"/>
      <c r="AA2" s="59"/>
      <c r="AB2" s="59"/>
    </row>
    <row r="3" spans="1:28" ht="14.5" customHeight="1" x14ac:dyDescent="0.45">
      <c r="A3" s="82"/>
      <c r="B3" s="82"/>
      <c r="C3" s="82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9"/>
      <c r="AA3" s="59"/>
      <c r="AB3" s="59"/>
    </row>
    <row r="4" spans="1:28" ht="15.5" customHeight="1" x14ac:dyDescent="0.35">
      <c r="A4" s="93" t="s">
        <v>100</v>
      </c>
      <c r="B4" s="93"/>
      <c r="C4" s="93"/>
      <c r="D4" s="93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2"/>
      <c r="AA4" s="62"/>
      <c r="AB4" s="62"/>
    </row>
    <row r="5" spans="1:28" ht="15.5" customHeight="1" x14ac:dyDescent="0.35">
      <c r="A5" s="93"/>
      <c r="B5" s="93"/>
      <c r="C5" s="93"/>
      <c r="D5" s="93"/>
      <c r="E5" s="63" t="s">
        <v>0</v>
      </c>
      <c r="F5" s="63" t="s">
        <v>1</v>
      </c>
      <c r="G5" s="63" t="s">
        <v>2</v>
      </c>
      <c r="H5" s="63" t="s">
        <v>3</v>
      </c>
      <c r="I5" s="63" t="s">
        <v>4</v>
      </c>
      <c r="J5" s="63" t="s">
        <v>5</v>
      </c>
      <c r="K5" s="63" t="s">
        <v>6</v>
      </c>
      <c r="L5" s="63" t="s">
        <v>7</v>
      </c>
      <c r="M5" s="63" t="s">
        <v>8</v>
      </c>
      <c r="N5" s="63" t="s">
        <v>9</v>
      </c>
      <c r="O5" s="63" t="s">
        <v>10</v>
      </c>
      <c r="P5" s="63" t="s">
        <v>11</v>
      </c>
      <c r="Q5" s="63" t="s">
        <v>12</v>
      </c>
      <c r="R5" s="63" t="s">
        <v>13</v>
      </c>
      <c r="S5" s="63" t="s">
        <v>14</v>
      </c>
      <c r="T5" s="63" t="s">
        <v>15</v>
      </c>
      <c r="U5" s="63" t="s">
        <v>16</v>
      </c>
      <c r="V5" s="63" t="s">
        <v>17</v>
      </c>
      <c r="W5" s="63" t="s">
        <v>18</v>
      </c>
      <c r="X5" s="63" t="s">
        <v>19</v>
      </c>
      <c r="Y5" s="63" t="s">
        <v>20</v>
      </c>
      <c r="Z5" s="63" t="s">
        <v>21</v>
      </c>
      <c r="AA5" s="63" t="s">
        <v>22</v>
      </c>
      <c r="AB5" s="63" t="s">
        <v>23</v>
      </c>
    </row>
    <row r="6" spans="1:28" ht="15.5" customHeight="1" x14ac:dyDescent="0.35">
      <c r="A6" s="94" t="s">
        <v>38</v>
      </c>
      <c r="B6" s="94"/>
      <c r="C6" s="94"/>
      <c r="D6" s="33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</row>
    <row r="7" spans="1:28" x14ac:dyDescent="0.35">
      <c r="A7" s="47" t="s">
        <v>60</v>
      </c>
      <c r="B7" s="47"/>
      <c r="C7" s="47"/>
      <c r="D7" s="47"/>
      <c r="E7" s="19">
        <v>0.03</v>
      </c>
      <c r="F7" s="19">
        <v>0.03</v>
      </c>
      <c r="G7" s="19">
        <v>0.03</v>
      </c>
      <c r="H7" s="19">
        <v>0.03</v>
      </c>
      <c r="I7" s="19">
        <v>0.03</v>
      </c>
      <c r="J7" s="19">
        <v>0.03</v>
      </c>
      <c r="K7" s="19">
        <v>0.03</v>
      </c>
      <c r="L7" s="19">
        <v>0.03</v>
      </c>
      <c r="M7" s="19">
        <v>0.03</v>
      </c>
      <c r="N7" s="19">
        <v>0.03</v>
      </c>
      <c r="O7" s="19">
        <v>0.03</v>
      </c>
      <c r="P7" s="19">
        <v>0.03</v>
      </c>
      <c r="Q7" s="19">
        <v>0.04</v>
      </c>
      <c r="R7" s="19">
        <v>0.04</v>
      </c>
      <c r="S7" s="19">
        <v>0.04</v>
      </c>
      <c r="T7" s="19">
        <v>0.04</v>
      </c>
      <c r="U7" s="19">
        <v>0.04</v>
      </c>
      <c r="V7" s="19">
        <v>0.04</v>
      </c>
      <c r="W7" s="19">
        <v>0.04</v>
      </c>
      <c r="X7" s="19">
        <v>0.04</v>
      </c>
      <c r="Y7" s="19">
        <v>0.04</v>
      </c>
      <c r="Z7" s="19">
        <v>0.04</v>
      </c>
      <c r="AA7" s="19">
        <v>0.04</v>
      </c>
      <c r="AB7" s="19">
        <v>0.04</v>
      </c>
    </row>
    <row r="8" spans="1:28" x14ac:dyDescent="0.35">
      <c r="A8" s="92" t="s">
        <v>39</v>
      </c>
      <c r="B8" s="92"/>
      <c r="C8" s="92"/>
      <c r="D8" s="92"/>
      <c r="E8" s="19">
        <v>0.12</v>
      </c>
      <c r="F8" s="19">
        <v>0.12</v>
      </c>
      <c r="G8" s="19">
        <v>0.12</v>
      </c>
      <c r="H8" s="19">
        <v>0.12</v>
      </c>
      <c r="I8" s="19">
        <v>0.12</v>
      </c>
      <c r="J8" s="19">
        <v>0.12</v>
      </c>
      <c r="K8" s="19">
        <v>0.15</v>
      </c>
      <c r="L8" s="19">
        <v>0.15</v>
      </c>
      <c r="M8" s="19">
        <v>0.15</v>
      </c>
      <c r="N8" s="19">
        <v>0.15</v>
      </c>
      <c r="O8" s="19">
        <v>0.15</v>
      </c>
      <c r="P8" s="19">
        <v>0.15</v>
      </c>
      <c r="Q8" s="19">
        <v>0.15</v>
      </c>
      <c r="R8" s="19">
        <v>0.15</v>
      </c>
      <c r="S8" s="19">
        <v>0.15</v>
      </c>
      <c r="T8" s="19">
        <v>0.17</v>
      </c>
      <c r="U8" s="19">
        <v>0.17</v>
      </c>
      <c r="V8" s="19">
        <v>0.17</v>
      </c>
      <c r="W8" s="19">
        <v>0.17</v>
      </c>
      <c r="X8" s="19">
        <v>0.17</v>
      </c>
      <c r="Y8" s="19">
        <v>0.17</v>
      </c>
      <c r="Z8" s="19">
        <v>0.17</v>
      </c>
      <c r="AA8" s="19">
        <v>0.17</v>
      </c>
      <c r="AB8" s="19">
        <v>0.17</v>
      </c>
    </row>
    <row r="9" spans="1:28" x14ac:dyDescent="0.35">
      <c r="A9" s="47"/>
      <c r="B9" s="47"/>
      <c r="C9" s="47"/>
      <c r="D9" s="47"/>
    </row>
    <row r="10" spans="1:28" ht="15.5" x14ac:dyDescent="0.35">
      <c r="A10" s="95" t="s">
        <v>61</v>
      </c>
      <c r="B10" s="95"/>
      <c r="C10" s="95"/>
      <c r="D10" s="47"/>
    </row>
    <row r="11" spans="1:28" x14ac:dyDescent="0.35">
      <c r="A11" s="92" t="s">
        <v>40</v>
      </c>
      <c r="B11" s="92"/>
      <c r="C11" s="92"/>
      <c r="D11" s="92"/>
      <c r="E11" s="36">
        <f>'Product 1 Acquisition'!D10+'Product 2 Acquisition'!D10</f>
        <v>16900</v>
      </c>
      <c r="F11" s="36">
        <f>'Product 1 Acquisition'!E10+'Product 2 Acquisition'!E10</f>
        <v>16900</v>
      </c>
      <c r="G11" s="36">
        <f>'Product 1 Acquisition'!F10+'Product 2 Acquisition'!F10</f>
        <v>16900</v>
      </c>
      <c r="H11" s="36">
        <f>'Product 1 Acquisition'!G10+'Product 2 Acquisition'!G10</f>
        <v>16900</v>
      </c>
      <c r="I11" s="36">
        <f>'Product 1 Acquisition'!H10+'Product 2 Acquisition'!H10</f>
        <v>16900</v>
      </c>
      <c r="J11" s="36">
        <f>'Product 1 Acquisition'!I10+'Product 2 Acquisition'!I10</f>
        <v>16900</v>
      </c>
      <c r="K11" s="36">
        <f>'Product 1 Acquisition'!J10+'Product 2 Acquisition'!J10</f>
        <v>16900</v>
      </c>
      <c r="L11" s="36">
        <f>'Product 1 Acquisition'!K10+'Product 2 Acquisition'!K10</f>
        <v>16900</v>
      </c>
      <c r="M11" s="36">
        <f>'Product 1 Acquisition'!L10+'Product 2 Acquisition'!L10</f>
        <v>16900</v>
      </c>
      <c r="N11" s="36">
        <f>'Product 1 Acquisition'!M10+'Product 2 Acquisition'!M10</f>
        <v>16900</v>
      </c>
      <c r="O11" s="36">
        <f>'Product 1 Acquisition'!N10+'Product 2 Acquisition'!N10</f>
        <v>16900</v>
      </c>
      <c r="P11" s="36">
        <f>'Product 1 Acquisition'!O10+'Product 2 Acquisition'!O10</f>
        <v>16900</v>
      </c>
      <c r="Q11" s="36">
        <f>'Product 1 Acquisition'!P10+'Product 2 Acquisition'!P10</f>
        <v>16900</v>
      </c>
      <c r="R11" s="36">
        <f>'Product 1 Acquisition'!Q10+'Product 2 Acquisition'!Q10</f>
        <v>16900</v>
      </c>
      <c r="S11" s="36">
        <f>'Product 1 Acquisition'!R10+'Product 2 Acquisition'!R10</f>
        <v>16900</v>
      </c>
      <c r="T11" s="36">
        <f>'Product 1 Acquisition'!S10+'Product 2 Acquisition'!S10</f>
        <v>16900</v>
      </c>
      <c r="U11" s="36">
        <f>'Product 1 Acquisition'!T10+'Product 2 Acquisition'!T10</f>
        <v>16900</v>
      </c>
      <c r="V11" s="36">
        <f>'Product 1 Acquisition'!U10+'Product 2 Acquisition'!U10</f>
        <v>16900</v>
      </c>
      <c r="W11" s="36">
        <f>'Product 1 Acquisition'!V10+'Product 2 Acquisition'!V10</f>
        <v>16900</v>
      </c>
      <c r="X11" s="36">
        <f>'Product 1 Acquisition'!W10+'Product 2 Acquisition'!W10</f>
        <v>16900</v>
      </c>
      <c r="Y11" s="36">
        <f>'Product 1 Acquisition'!X10+'Product 2 Acquisition'!X10</f>
        <v>16900</v>
      </c>
      <c r="Z11" s="36">
        <f>'Product 1 Acquisition'!Y10+'Product 2 Acquisition'!Y10</f>
        <v>16900</v>
      </c>
      <c r="AA11" s="36">
        <f>'Product 1 Acquisition'!Z10+'Product 2 Acquisition'!Z10</f>
        <v>16900</v>
      </c>
      <c r="AB11" s="36">
        <f>'Product 1 Acquisition'!AA10+'Product 2 Acquisition'!AA10</f>
        <v>16900</v>
      </c>
    </row>
    <row r="12" spans="1:28" x14ac:dyDescent="0.35">
      <c r="A12" s="92" t="s">
        <v>41</v>
      </c>
      <c r="B12" s="92"/>
      <c r="C12" s="92"/>
      <c r="D12" s="92"/>
    </row>
    <row r="13" spans="1:28" x14ac:dyDescent="0.35">
      <c r="A13" s="92" t="s">
        <v>45</v>
      </c>
      <c r="B13" s="92"/>
      <c r="C13" s="92"/>
      <c r="D13" s="92"/>
      <c r="E13" s="19">
        <v>0.05</v>
      </c>
      <c r="F13" s="19">
        <v>0.05</v>
      </c>
      <c r="G13" s="19">
        <v>0.05</v>
      </c>
      <c r="H13" s="19">
        <v>0.05</v>
      </c>
      <c r="I13" s="19">
        <v>0.05</v>
      </c>
      <c r="J13" s="19">
        <v>0.05</v>
      </c>
      <c r="K13" s="19">
        <v>0.55000000000000004</v>
      </c>
      <c r="L13" s="19">
        <v>0.05</v>
      </c>
      <c r="M13" s="19">
        <v>0.05</v>
      </c>
      <c r="N13" s="19">
        <v>0.05</v>
      </c>
      <c r="O13" s="19">
        <v>0.05</v>
      </c>
      <c r="P13" s="19">
        <v>0.05</v>
      </c>
      <c r="Q13" s="19">
        <v>0.1</v>
      </c>
      <c r="R13" s="19">
        <v>0.1</v>
      </c>
      <c r="S13" s="19">
        <v>0.1</v>
      </c>
      <c r="T13" s="19">
        <v>0.1</v>
      </c>
      <c r="U13" s="19">
        <v>0.1</v>
      </c>
      <c r="V13" s="19">
        <v>0.1</v>
      </c>
      <c r="W13" s="19">
        <v>0.1</v>
      </c>
      <c r="X13" s="19">
        <v>0.1</v>
      </c>
      <c r="Y13" s="19">
        <v>0.1</v>
      </c>
      <c r="Z13" s="19">
        <v>0.1</v>
      </c>
      <c r="AA13" s="19">
        <v>0.1</v>
      </c>
      <c r="AB13" s="19">
        <v>0.1</v>
      </c>
    </row>
    <row r="14" spans="1:28" x14ac:dyDescent="0.35">
      <c r="A14" s="92" t="s">
        <v>42</v>
      </c>
      <c r="B14" s="92"/>
      <c r="C14" s="92"/>
      <c r="D14" s="92"/>
      <c r="E14" s="19">
        <v>0.1</v>
      </c>
      <c r="F14" s="19">
        <v>0.1</v>
      </c>
      <c r="G14" s="19">
        <v>0.1</v>
      </c>
      <c r="H14" s="19">
        <v>0.1</v>
      </c>
      <c r="I14" s="19">
        <v>0.1</v>
      </c>
      <c r="J14" s="19">
        <v>0.1</v>
      </c>
      <c r="K14" s="19">
        <v>0.1</v>
      </c>
      <c r="L14" s="19">
        <v>0.12</v>
      </c>
      <c r="M14" s="19">
        <v>0.12</v>
      </c>
      <c r="N14" s="19">
        <v>0.12</v>
      </c>
      <c r="O14" s="19">
        <v>0.12</v>
      </c>
      <c r="P14" s="19">
        <v>0.12</v>
      </c>
      <c r="Q14" s="19">
        <v>0.12</v>
      </c>
      <c r="R14" s="19">
        <v>0.12</v>
      </c>
      <c r="S14" s="19">
        <v>0.12</v>
      </c>
      <c r="T14" s="19">
        <v>0.12</v>
      </c>
      <c r="U14" s="19">
        <v>0.12</v>
      </c>
      <c r="V14" s="19">
        <v>0.12</v>
      </c>
      <c r="W14" s="19">
        <v>0.12</v>
      </c>
      <c r="X14" s="19">
        <v>0.12</v>
      </c>
      <c r="Y14" s="19">
        <v>0.12</v>
      </c>
      <c r="Z14" s="19">
        <v>0.12</v>
      </c>
      <c r="AA14" s="19">
        <v>0.12</v>
      </c>
      <c r="AB14" s="19">
        <v>0.12</v>
      </c>
    </row>
  </sheetData>
  <mergeCells count="9">
    <mergeCell ref="A14:D14"/>
    <mergeCell ref="A4:D5"/>
    <mergeCell ref="A8:D8"/>
    <mergeCell ref="A1:C3"/>
    <mergeCell ref="A6:C6"/>
    <mergeCell ref="A10:C10"/>
    <mergeCell ref="A13:D13"/>
    <mergeCell ref="A11:D11"/>
    <mergeCell ref="A12:D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005FE-79AE-4472-8C7A-267C640452DE}">
  <dimension ref="A1:Y38"/>
  <sheetViews>
    <sheetView showGridLines="0" zoomScale="106" zoomScaleNormal="72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40" sqref="B40"/>
    </sheetView>
  </sheetViews>
  <sheetFormatPr defaultRowHeight="14.5" x14ac:dyDescent="0.35"/>
  <cols>
    <col min="1" max="1" width="32.7265625" bestFit="1" customWidth="1"/>
    <col min="2" max="3" width="13.08984375" bestFit="1" customWidth="1"/>
    <col min="4" max="4" width="13.7265625" bestFit="1" customWidth="1"/>
    <col min="5" max="8" width="14.08984375" bestFit="1" customWidth="1"/>
    <col min="9" max="9" width="13.7265625" bestFit="1" customWidth="1"/>
    <col min="10" max="14" width="14.08984375" bestFit="1" customWidth="1"/>
    <col min="15" max="16" width="13.7265625" bestFit="1" customWidth="1"/>
    <col min="17" max="17" width="14.08984375" bestFit="1" customWidth="1"/>
    <col min="18" max="22" width="13.7265625" bestFit="1" customWidth="1"/>
    <col min="23" max="25" width="14.08984375" bestFit="1" customWidth="1"/>
  </cols>
  <sheetData>
    <row r="1" spans="1:25" ht="14.5" customHeight="1" x14ac:dyDescent="0.45">
      <c r="A1" s="82" t="s">
        <v>32</v>
      </c>
      <c r="B1" s="64"/>
      <c r="C1" s="64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ht="14.5" customHeight="1" x14ac:dyDescent="0.45">
      <c r="A2" s="82"/>
      <c r="B2" s="64"/>
      <c r="C2" s="64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</row>
    <row r="3" spans="1:25" ht="14.5" customHeight="1" x14ac:dyDescent="0.45">
      <c r="A3" s="82"/>
      <c r="B3" s="64"/>
      <c r="C3" s="64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</row>
    <row r="4" spans="1:25" ht="15.5" customHeight="1" x14ac:dyDescent="0.35">
      <c r="A4" s="85"/>
      <c r="B4" s="60"/>
      <c r="C4" s="60"/>
      <c r="D4" s="60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</row>
    <row r="5" spans="1:25" ht="15.5" customHeight="1" x14ac:dyDescent="0.35">
      <c r="A5" s="85"/>
      <c r="B5" s="63" t="s">
        <v>0</v>
      </c>
      <c r="C5" s="63" t="s">
        <v>1</v>
      </c>
      <c r="D5" s="63" t="s">
        <v>2</v>
      </c>
      <c r="E5" s="63" t="s">
        <v>3</v>
      </c>
      <c r="F5" s="63" t="s">
        <v>4</v>
      </c>
      <c r="G5" s="63" t="s">
        <v>5</v>
      </c>
      <c r="H5" s="63" t="s">
        <v>6</v>
      </c>
      <c r="I5" s="63" t="s">
        <v>7</v>
      </c>
      <c r="J5" s="63" t="s">
        <v>8</v>
      </c>
      <c r="K5" s="63" t="s">
        <v>9</v>
      </c>
      <c r="L5" s="63" t="s">
        <v>10</v>
      </c>
      <c r="M5" s="63" t="s">
        <v>11</v>
      </c>
      <c r="N5" s="63" t="s">
        <v>12</v>
      </c>
      <c r="O5" s="63" t="s">
        <v>13</v>
      </c>
      <c r="P5" s="63" t="s">
        <v>14</v>
      </c>
      <c r="Q5" s="63" t="s">
        <v>15</v>
      </c>
      <c r="R5" s="63" t="s">
        <v>16</v>
      </c>
      <c r="S5" s="63" t="s">
        <v>17</v>
      </c>
      <c r="T5" s="63" t="s">
        <v>18</v>
      </c>
      <c r="U5" s="63" t="s">
        <v>19</v>
      </c>
      <c r="V5" s="63" t="s">
        <v>20</v>
      </c>
      <c r="W5" s="63" t="s">
        <v>21</v>
      </c>
      <c r="X5" s="63" t="s">
        <v>22</v>
      </c>
      <c r="Y5" s="63" t="s">
        <v>23</v>
      </c>
    </row>
    <row r="6" spans="1:25" x14ac:dyDescent="0.35">
      <c r="A6" s="18" t="s">
        <v>76</v>
      </c>
    </row>
    <row r="7" spans="1:25" x14ac:dyDescent="0.35">
      <c r="A7" t="s">
        <v>77</v>
      </c>
      <c r="B7" s="36">
        <f>('Product 1 Acquisition'!D28*'Revenue Assumptions'!E6)+('Product 2 Acquisition'!D28*'Revenue Assumptions'!E7)</f>
        <v>46000</v>
      </c>
      <c r="C7" s="36">
        <f>('Product 1 Acquisition'!E28*'Revenue Assumptions'!F6)+('Product 2 Acquisition'!E28*'Revenue Assumptions'!F7)</f>
        <v>80900</v>
      </c>
      <c r="D7" s="36">
        <f>('Product 1 Acquisition'!F28*'Revenue Assumptions'!G6)+('Product 2 Acquisition'!F28*'Revenue Assumptions'!G7)</f>
        <v>109900</v>
      </c>
      <c r="E7" s="36">
        <f>('Product 1 Acquisition'!G28*'Revenue Assumptions'!H6)+('Product 2 Acquisition'!G28*'Revenue Assumptions'!H7)</f>
        <v>133000</v>
      </c>
      <c r="F7" s="36">
        <f>('Product 1 Acquisition'!H28*'Revenue Assumptions'!I6)+('Product 2 Acquisition'!H28*'Revenue Assumptions'!I7)</f>
        <v>139600</v>
      </c>
      <c r="G7" s="36">
        <f>('Product 1 Acquisition'!I28*'Revenue Assumptions'!J6)+('Product 2 Acquisition'!I28*'Revenue Assumptions'!J7)</f>
        <v>145500</v>
      </c>
      <c r="H7" s="36">
        <f>('Product 1 Acquisition'!J28*'Revenue Assumptions'!K6)+('Product 2 Acquisition'!J28*'Revenue Assumptions'!K7)</f>
        <v>155400</v>
      </c>
      <c r="I7" s="36">
        <f>('Product 1 Acquisition'!K28*'Revenue Assumptions'!L6)+('Product 2 Acquisition'!K28*'Revenue Assumptions'!L7)</f>
        <v>158000</v>
      </c>
      <c r="J7" s="36">
        <f>('Product 1 Acquisition'!L28*'Revenue Assumptions'!M6)+('Product 2 Acquisition'!L28*'Revenue Assumptions'!M7)</f>
        <v>158000</v>
      </c>
      <c r="K7" s="36">
        <f>('Product 1 Acquisition'!M28*'Revenue Assumptions'!N6)+('Product 2 Acquisition'!M28*'Revenue Assumptions'!N7)</f>
        <v>158000</v>
      </c>
      <c r="L7" s="36">
        <f>('Product 1 Acquisition'!N28*'Revenue Assumptions'!O6)+('Product 2 Acquisition'!N28*'Revenue Assumptions'!O7)</f>
        <v>163200</v>
      </c>
      <c r="M7" s="36">
        <f>('Product 1 Acquisition'!O28*'Revenue Assumptions'!P6)+('Product 2 Acquisition'!O28*'Revenue Assumptions'!P7)</f>
        <v>165800</v>
      </c>
      <c r="N7" s="36">
        <f>('Product 1 Acquisition'!P28*'Revenue Assumptions'!Q6)+('Product 2 Acquisition'!P28*'Revenue Assumptions'!Q7)</f>
        <v>189000</v>
      </c>
      <c r="O7" s="36">
        <f>('Product 1 Acquisition'!Q28*'Revenue Assumptions'!R6)+('Product 2 Acquisition'!Q28*'Revenue Assumptions'!R7)</f>
        <v>188000</v>
      </c>
      <c r="P7" s="36">
        <f>('Product 1 Acquisition'!R28*'Revenue Assumptions'!S6)+('Product 2 Acquisition'!R28*'Revenue Assumptions'!S7)</f>
        <v>193500</v>
      </c>
      <c r="Q7" s="36">
        <f>('Product 1 Acquisition'!S28*'Revenue Assumptions'!T6)+('Product 2 Acquisition'!S28*'Revenue Assumptions'!T7)</f>
        <v>196000</v>
      </c>
      <c r="R7" s="36">
        <f>('Product 1 Acquisition'!T28*'Revenue Assumptions'!U6)+('Product 2 Acquisition'!T28*'Revenue Assumptions'!U7)</f>
        <v>195500</v>
      </c>
      <c r="S7" s="36">
        <f>('Product 1 Acquisition'!U28*'Revenue Assumptions'!V6)+('Product 2 Acquisition'!U28*'Revenue Assumptions'!V7)</f>
        <v>195500</v>
      </c>
      <c r="T7" s="36">
        <f>('Product 1 Acquisition'!V28*'Revenue Assumptions'!W6)+('Product 2 Acquisition'!V28*'Revenue Assumptions'!W7)</f>
        <v>195500</v>
      </c>
      <c r="U7" s="36">
        <f>('Product 1 Acquisition'!W28*'Revenue Assumptions'!X6)+('Product 2 Acquisition'!W28*'Revenue Assumptions'!X7)</f>
        <v>207500</v>
      </c>
      <c r="V7" s="36">
        <f>('Product 1 Acquisition'!X28*'Revenue Assumptions'!Y6)+('Product 2 Acquisition'!X28*'Revenue Assumptions'!Y7)</f>
        <v>213500</v>
      </c>
      <c r="W7" s="36">
        <f>('Product 1 Acquisition'!Y28*'Revenue Assumptions'!Z6)+('Product 2 Acquisition'!Y28*'Revenue Assumptions'!Z7)</f>
        <v>216500</v>
      </c>
      <c r="X7" s="36">
        <f>('Product 1 Acquisition'!Z28*'Revenue Assumptions'!AA6)+('Product 2 Acquisition'!Z28*'Revenue Assumptions'!AA7)</f>
        <v>228500</v>
      </c>
      <c r="Y7" s="36">
        <f>('Product 1 Acquisition'!AA28*'Revenue Assumptions'!AB6)+('Product 2 Acquisition'!AA28*'Revenue Assumptions'!AB7)</f>
        <v>237500</v>
      </c>
    </row>
    <row r="8" spans="1:25" x14ac:dyDescent="0.35">
      <c r="A8" s="45" t="s">
        <v>78</v>
      </c>
      <c r="B8" s="46">
        <f>'Revenue Assumptions'!E8</f>
        <v>3000</v>
      </c>
      <c r="C8" s="46">
        <f>'Revenue Assumptions'!F8</f>
        <v>3000</v>
      </c>
      <c r="D8" s="46">
        <f>'Revenue Assumptions'!G8</f>
        <v>3000</v>
      </c>
      <c r="E8" s="46">
        <f>'Revenue Assumptions'!H8</f>
        <v>3000</v>
      </c>
      <c r="F8" s="46">
        <f>'Revenue Assumptions'!I8</f>
        <v>3000</v>
      </c>
      <c r="G8" s="46">
        <f>'Revenue Assumptions'!J8</f>
        <v>3000</v>
      </c>
      <c r="H8" s="46">
        <f>'Revenue Assumptions'!K8</f>
        <v>3000</v>
      </c>
      <c r="I8" s="46">
        <f>'Revenue Assumptions'!L8</f>
        <v>3000</v>
      </c>
      <c r="J8" s="46">
        <f>'Revenue Assumptions'!M8</f>
        <v>3000</v>
      </c>
      <c r="K8" s="46">
        <f>'Revenue Assumptions'!N8</f>
        <v>3000</v>
      </c>
      <c r="L8" s="46">
        <f>'Revenue Assumptions'!O8</f>
        <v>3000</v>
      </c>
      <c r="M8" s="46">
        <f>'Revenue Assumptions'!P8</f>
        <v>3000</v>
      </c>
      <c r="N8" s="46">
        <f>'Revenue Assumptions'!Q8</f>
        <v>3600</v>
      </c>
      <c r="O8" s="46">
        <f>'Revenue Assumptions'!R8</f>
        <v>3600</v>
      </c>
      <c r="P8" s="46">
        <f>'Revenue Assumptions'!S8</f>
        <v>3600</v>
      </c>
      <c r="Q8" s="46">
        <f>'Revenue Assumptions'!T8</f>
        <v>3600</v>
      </c>
      <c r="R8" s="46">
        <f>'Revenue Assumptions'!U8</f>
        <v>3600</v>
      </c>
      <c r="S8" s="46">
        <f>'Revenue Assumptions'!V8</f>
        <v>3600</v>
      </c>
      <c r="T8" s="46">
        <f>'Revenue Assumptions'!W8</f>
        <v>3600</v>
      </c>
      <c r="U8" s="46">
        <f>'Revenue Assumptions'!X8</f>
        <v>3600</v>
      </c>
      <c r="V8" s="46">
        <f>'Revenue Assumptions'!Y8</f>
        <v>3600</v>
      </c>
      <c r="W8" s="46">
        <f>'Revenue Assumptions'!Z8</f>
        <v>3600</v>
      </c>
      <c r="X8" s="46">
        <f>'Revenue Assumptions'!AA8</f>
        <v>3600</v>
      </c>
      <c r="Y8" s="46">
        <f>'Revenue Assumptions'!AB8</f>
        <v>3600</v>
      </c>
    </row>
    <row r="9" spans="1:25" ht="15" thickBot="1" x14ac:dyDescent="0.4">
      <c r="A9" s="66" t="s">
        <v>79</v>
      </c>
      <c r="B9" s="68">
        <f>SUM(B7:B8)</f>
        <v>49000</v>
      </c>
      <c r="C9" s="68">
        <f t="shared" ref="C9:R9" si="0">SUM(C7:C8)</f>
        <v>83900</v>
      </c>
      <c r="D9" s="68">
        <f t="shared" si="0"/>
        <v>112900</v>
      </c>
      <c r="E9" s="68">
        <f t="shared" si="0"/>
        <v>136000</v>
      </c>
      <c r="F9" s="68">
        <f t="shared" si="0"/>
        <v>142600</v>
      </c>
      <c r="G9" s="68">
        <f t="shared" si="0"/>
        <v>148500</v>
      </c>
      <c r="H9" s="68">
        <f t="shared" si="0"/>
        <v>158400</v>
      </c>
      <c r="I9" s="68">
        <f t="shared" si="0"/>
        <v>161000</v>
      </c>
      <c r="J9" s="68">
        <f t="shared" si="0"/>
        <v>161000</v>
      </c>
      <c r="K9" s="68">
        <f t="shared" si="0"/>
        <v>161000</v>
      </c>
      <c r="L9" s="68">
        <f t="shared" si="0"/>
        <v>166200</v>
      </c>
      <c r="M9" s="68">
        <f t="shared" si="0"/>
        <v>168800</v>
      </c>
      <c r="N9" s="68">
        <f t="shared" si="0"/>
        <v>192600</v>
      </c>
      <c r="O9" s="68">
        <f t="shared" si="0"/>
        <v>191600</v>
      </c>
      <c r="P9" s="68">
        <f t="shared" si="0"/>
        <v>197100</v>
      </c>
      <c r="Q9" s="68">
        <f t="shared" si="0"/>
        <v>199600</v>
      </c>
      <c r="R9" s="68">
        <f t="shared" si="0"/>
        <v>199100</v>
      </c>
      <c r="S9" s="68">
        <f t="shared" ref="S9:Y9" si="1">SUM(S7:S8)</f>
        <v>199100</v>
      </c>
      <c r="T9" s="68">
        <f t="shared" si="1"/>
        <v>199100</v>
      </c>
      <c r="U9" s="68">
        <f t="shared" si="1"/>
        <v>211100</v>
      </c>
      <c r="V9" s="68">
        <f t="shared" si="1"/>
        <v>217100</v>
      </c>
      <c r="W9" s="68">
        <f t="shared" si="1"/>
        <v>220100</v>
      </c>
      <c r="X9" s="68">
        <f t="shared" si="1"/>
        <v>232100</v>
      </c>
      <c r="Y9" s="68">
        <f t="shared" si="1"/>
        <v>241100</v>
      </c>
    </row>
    <row r="10" spans="1:25" ht="15" thickTop="1" x14ac:dyDescent="0.35"/>
    <row r="11" spans="1:25" x14ac:dyDescent="0.35">
      <c r="A11" s="18" t="s">
        <v>57</v>
      </c>
    </row>
    <row r="12" spans="1:25" x14ac:dyDescent="0.35">
      <c r="A12" s="47" t="s">
        <v>60</v>
      </c>
      <c r="B12" s="48">
        <f>B$9*'Cost of Sales &amp; OPEX Assumption'!E7</f>
        <v>1470</v>
      </c>
      <c r="C12" s="48">
        <f>C$9*'Cost of Sales &amp; OPEX Assumption'!F7</f>
        <v>2517</v>
      </c>
      <c r="D12" s="48">
        <f>D$9*'Cost of Sales &amp; OPEX Assumption'!G7</f>
        <v>3387</v>
      </c>
      <c r="E12" s="48">
        <f>E$9*'Cost of Sales &amp; OPEX Assumption'!H7</f>
        <v>4080</v>
      </c>
      <c r="F12" s="48">
        <f>F$9*'Cost of Sales &amp; OPEX Assumption'!I7</f>
        <v>4278</v>
      </c>
      <c r="G12" s="48">
        <f>G$9*'Cost of Sales &amp; OPEX Assumption'!J7</f>
        <v>4455</v>
      </c>
      <c r="H12" s="48">
        <f>H$9*'Cost of Sales &amp; OPEX Assumption'!K7</f>
        <v>4752</v>
      </c>
      <c r="I12" s="48">
        <f>I$9*'Cost of Sales &amp; OPEX Assumption'!L7</f>
        <v>4830</v>
      </c>
      <c r="J12" s="48">
        <f>J$9*'Cost of Sales &amp; OPEX Assumption'!M7</f>
        <v>4830</v>
      </c>
      <c r="K12" s="48">
        <f>K$9*'Cost of Sales &amp; OPEX Assumption'!N7</f>
        <v>4830</v>
      </c>
      <c r="L12" s="48">
        <f>L$9*'Cost of Sales &amp; OPEX Assumption'!O7</f>
        <v>4986</v>
      </c>
      <c r="M12" s="48">
        <f>M$9*'Cost of Sales &amp; OPEX Assumption'!P7</f>
        <v>5064</v>
      </c>
      <c r="N12" s="48">
        <f>N$9*'Cost of Sales &amp; OPEX Assumption'!Q7</f>
        <v>7704</v>
      </c>
      <c r="O12" s="48">
        <f>O$9*'Cost of Sales &amp; OPEX Assumption'!R7</f>
        <v>7664</v>
      </c>
      <c r="P12" s="48">
        <f>P$9*'Cost of Sales &amp; OPEX Assumption'!S7</f>
        <v>7884</v>
      </c>
      <c r="Q12" s="48">
        <f>Q$9*'Cost of Sales &amp; OPEX Assumption'!T7</f>
        <v>7984</v>
      </c>
      <c r="R12" s="48">
        <f>R$9*'Cost of Sales &amp; OPEX Assumption'!U7</f>
        <v>7964</v>
      </c>
      <c r="S12" s="48">
        <f>S$9*'Cost of Sales &amp; OPEX Assumption'!V7</f>
        <v>7964</v>
      </c>
      <c r="T12" s="48">
        <f>T$9*'Cost of Sales &amp; OPEX Assumption'!W7</f>
        <v>7964</v>
      </c>
      <c r="U12" s="48">
        <f>U$9*'Cost of Sales &amp; OPEX Assumption'!X7</f>
        <v>8444</v>
      </c>
      <c r="V12" s="48">
        <f>V$9*'Cost of Sales &amp; OPEX Assumption'!Y7</f>
        <v>8684</v>
      </c>
      <c r="W12" s="48">
        <f>W$9*'Cost of Sales &amp; OPEX Assumption'!Z7</f>
        <v>8804</v>
      </c>
      <c r="X12" s="48">
        <f>X$9*'Cost of Sales &amp; OPEX Assumption'!AA7</f>
        <v>9284</v>
      </c>
      <c r="Y12" s="48">
        <f>Y$9*'Cost of Sales &amp; OPEX Assumption'!AB7</f>
        <v>9644</v>
      </c>
    </row>
    <row r="13" spans="1:25" x14ac:dyDescent="0.35">
      <c r="A13" t="s">
        <v>86</v>
      </c>
      <c r="B13" s="38">
        <f>('Salary &amp; Headcount'!E$9*'Salary &amp; Headcount'!E$15)+('Salary &amp; Headcount'!E$10*'Salary &amp; Headcount'!E$16)</f>
        <v>18000</v>
      </c>
      <c r="C13" s="38">
        <f>('Salary &amp; Headcount'!F$9*'Salary &amp; Headcount'!F$15)+('Salary &amp; Headcount'!F$10*'Salary &amp; Headcount'!F$16)</f>
        <v>18000</v>
      </c>
      <c r="D13" s="38">
        <f>('Salary &amp; Headcount'!G$9*'Salary &amp; Headcount'!G$15)+('Salary &amp; Headcount'!G$10*'Salary &amp; Headcount'!G$16)</f>
        <v>18000</v>
      </c>
      <c r="E13" s="38">
        <f>('Salary &amp; Headcount'!H$9*'Salary &amp; Headcount'!H$15)+('Salary &amp; Headcount'!H$10*'Salary &amp; Headcount'!H$16)</f>
        <v>18000</v>
      </c>
      <c r="F13" s="38">
        <f>('Salary &amp; Headcount'!I$9*'Salary &amp; Headcount'!I$15)+('Salary &amp; Headcount'!I$10*'Salary &amp; Headcount'!I$16)</f>
        <v>18000</v>
      </c>
      <c r="G13" s="38">
        <f>('Salary &amp; Headcount'!J$9*'Salary &amp; Headcount'!J$15)+('Salary &amp; Headcount'!J$10*'Salary &amp; Headcount'!J$16)</f>
        <v>18000</v>
      </c>
      <c r="H13" s="38">
        <f>('Salary &amp; Headcount'!K$9*'Salary &amp; Headcount'!K$15)+('Salary &amp; Headcount'!K$10*'Salary &amp; Headcount'!K$16)</f>
        <v>18000</v>
      </c>
      <c r="I13" s="38">
        <f>('Salary &amp; Headcount'!L$9*'Salary &amp; Headcount'!L$15)+('Salary &amp; Headcount'!L$10*'Salary &amp; Headcount'!L$16)</f>
        <v>18000</v>
      </c>
      <c r="J13" s="38">
        <f>('Salary &amp; Headcount'!M$9*'Salary &amp; Headcount'!M$15)+('Salary &amp; Headcount'!M$10*'Salary &amp; Headcount'!M$16)</f>
        <v>26000</v>
      </c>
      <c r="K13" s="38">
        <f>('Salary &amp; Headcount'!N$9*'Salary &amp; Headcount'!N$15)+('Salary &amp; Headcount'!N$10*'Salary &amp; Headcount'!N$16)</f>
        <v>26000</v>
      </c>
      <c r="L13" s="38">
        <f>('Salary &amp; Headcount'!O$9*'Salary &amp; Headcount'!O$15)+('Salary &amp; Headcount'!O$10*'Salary &amp; Headcount'!O$16)</f>
        <v>36000</v>
      </c>
      <c r="M13" s="38">
        <f>('Salary &amp; Headcount'!P$9*'Salary &amp; Headcount'!P$15)+('Salary &amp; Headcount'!P$10*'Salary &amp; Headcount'!P$16)</f>
        <v>36000</v>
      </c>
      <c r="N13" s="38">
        <f>('Salary &amp; Headcount'!Q$9*'Salary &amp; Headcount'!Q$15)+('Salary &amp; Headcount'!Q$10*'Salary &amp; Headcount'!Q$16)</f>
        <v>39600</v>
      </c>
      <c r="O13" s="38">
        <f>('Salary &amp; Headcount'!R$9*'Salary &amp; Headcount'!R$15)+('Salary &amp; Headcount'!R$10*'Salary &amp; Headcount'!R$16)</f>
        <v>39600</v>
      </c>
      <c r="P13" s="38">
        <f>('Salary &amp; Headcount'!S$9*'Salary &amp; Headcount'!S$15)+('Salary &amp; Headcount'!S$10*'Salary &amp; Headcount'!S$16)</f>
        <v>39600</v>
      </c>
      <c r="Q13" s="38">
        <f>('Salary &amp; Headcount'!T$9*'Salary &amp; Headcount'!T$15)+('Salary &amp; Headcount'!T$10*'Salary &amp; Headcount'!T$16)</f>
        <v>39600</v>
      </c>
      <c r="R13" s="38">
        <f>('Salary &amp; Headcount'!U$9*'Salary &amp; Headcount'!U$15)+('Salary &amp; Headcount'!U$10*'Salary &amp; Headcount'!U$16)</f>
        <v>39600</v>
      </c>
      <c r="S13" s="38">
        <f>('Salary &amp; Headcount'!V$9*'Salary &amp; Headcount'!V$15)+('Salary &amp; Headcount'!V$10*'Salary &amp; Headcount'!V$16)</f>
        <v>39600</v>
      </c>
      <c r="T13" s="38">
        <f>('Salary &amp; Headcount'!W$9*'Salary &amp; Headcount'!W$15)+('Salary &amp; Headcount'!W$10*'Salary &amp; Headcount'!W$16)</f>
        <v>39600</v>
      </c>
      <c r="U13" s="38">
        <f>('Salary &amp; Headcount'!X$9*'Salary &amp; Headcount'!X$15)+('Salary &amp; Headcount'!X$10*'Salary &amp; Headcount'!X$16)</f>
        <v>39600</v>
      </c>
      <c r="V13" s="38">
        <f>('Salary &amp; Headcount'!Y$9*'Salary &amp; Headcount'!Y$15)+('Salary &amp; Headcount'!Y$10*'Salary &amp; Headcount'!Y$16)</f>
        <v>39600</v>
      </c>
      <c r="W13" s="38">
        <f>('Salary &amp; Headcount'!Z$9*'Salary &amp; Headcount'!Z$15)+('Salary &amp; Headcount'!Z$10*'Salary &amp; Headcount'!Z$16)</f>
        <v>39600</v>
      </c>
      <c r="X13" s="38">
        <f>('Salary &amp; Headcount'!AA$9*'Salary &amp; Headcount'!AA$15)+('Salary &amp; Headcount'!AA$10*'Salary &amp; Headcount'!AA$16)</f>
        <v>39600</v>
      </c>
      <c r="Y13" s="38">
        <f>('Salary &amp; Headcount'!AB$9*'Salary &amp; Headcount'!AB$15)+('Salary &amp; Headcount'!AB$10*'Salary &amp; Headcount'!AB$16)</f>
        <v>39600</v>
      </c>
    </row>
    <row r="14" spans="1:25" x14ac:dyDescent="0.35">
      <c r="A14" s="47" t="s">
        <v>39</v>
      </c>
      <c r="B14" s="51">
        <f>('Cost of Sales &amp; OPEX Assumption'!E$8*'Income Statement'!B$9)</f>
        <v>5880</v>
      </c>
      <c r="C14" s="51">
        <f>('Cost of Sales &amp; OPEX Assumption'!F$8*'Income Statement'!C$9)</f>
        <v>10068</v>
      </c>
      <c r="D14" s="51">
        <f>('Cost of Sales &amp; OPEX Assumption'!G$8*'Income Statement'!D$9)</f>
        <v>13548</v>
      </c>
      <c r="E14" s="51">
        <f>('Cost of Sales &amp; OPEX Assumption'!H$8*'Income Statement'!E$9)</f>
        <v>16320</v>
      </c>
      <c r="F14" s="51">
        <f>('Cost of Sales &amp; OPEX Assumption'!I$8*'Income Statement'!F$9)</f>
        <v>17112</v>
      </c>
      <c r="G14" s="51">
        <f>('Cost of Sales &amp; OPEX Assumption'!J$8*'Income Statement'!G$9)</f>
        <v>17820</v>
      </c>
      <c r="H14" s="51">
        <f>('Cost of Sales &amp; OPEX Assumption'!K$8*'Income Statement'!H$9)</f>
        <v>23760</v>
      </c>
      <c r="I14" s="51">
        <f>('Cost of Sales &amp; OPEX Assumption'!L$8*'Income Statement'!I$9)</f>
        <v>24150</v>
      </c>
      <c r="J14" s="51">
        <f>('Cost of Sales &amp; OPEX Assumption'!M$8*'Income Statement'!J$9)</f>
        <v>24150</v>
      </c>
      <c r="K14" s="51">
        <f>('Cost of Sales &amp; OPEX Assumption'!N$8*'Income Statement'!K$9)</f>
        <v>24150</v>
      </c>
      <c r="L14" s="51">
        <f>('Cost of Sales &amp; OPEX Assumption'!O$8*'Income Statement'!L$9)</f>
        <v>24930</v>
      </c>
      <c r="M14" s="51">
        <f>('Cost of Sales &amp; OPEX Assumption'!P$8*'Income Statement'!M$9)</f>
        <v>25320</v>
      </c>
      <c r="N14" s="51">
        <f>('Cost of Sales &amp; OPEX Assumption'!Q$8*'Income Statement'!N$9)</f>
        <v>28890</v>
      </c>
      <c r="O14" s="51">
        <f>('Cost of Sales &amp; OPEX Assumption'!R$8*'Income Statement'!O$9)</f>
        <v>28740</v>
      </c>
      <c r="P14" s="51">
        <f>('Cost of Sales &amp; OPEX Assumption'!S$8*'Income Statement'!P$9)</f>
        <v>29565</v>
      </c>
      <c r="Q14" s="51">
        <f>('Cost of Sales &amp; OPEX Assumption'!T$8*'Income Statement'!Q$9)</f>
        <v>33932</v>
      </c>
      <c r="R14" s="51">
        <f>('Cost of Sales &amp; OPEX Assumption'!U$8*'Income Statement'!R$9)</f>
        <v>33847</v>
      </c>
      <c r="S14" s="51">
        <f>('Cost of Sales &amp; OPEX Assumption'!V$8*'Income Statement'!S$9)</f>
        <v>33847</v>
      </c>
      <c r="T14" s="51">
        <f>('Cost of Sales &amp; OPEX Assumption'!W$8*'Income Statement'!T$9)</f>
        <v>33847</v>
      </c>
      <c r="U14" s="51">
        <f>('Cost of Sales &amp; OPEX Assumption'!X$8*'Income Statement'!U$9)</f>
        <v>35887</v>
      </c>
      <c r="V14" s="51">
        <f>('Cost of Sales &amp; OPEX Assumption'!Y$8*'Income Statement'!V$9)</f>
        <v>36907</v>
      </c>
      <c r="W14" s="51">
        <f>('Cost of Sales &amp; OPEX Assumption'!Z$8*'Income Statement'!W$9)</f>
        <v>37417</v>
      </c>
      <c r="X14" s="51">
        <f>('Cost of Sales &amp; OPEX Assumption'!AA$8*'Income Statement'!X$9)</f>
        <v>39457</v>
      </c>
      <c r="Y14" s="51">
        <f>('Cost of Sales &amp; OPEX Assumption'!AB$8*'Income Statement'!Y$9)</f>
        <v>40987</v>
      </c>
    </row>
    <row r="15" spans="1:25" ht="15" thickBot="1" x14ac:dyDescent="0.4">
      <c r="A15" s="66" t="s">
        <v>81</v>
      </c>
      <c r="B15" s="70">
        <f>SUM(B12:B14)</f>
        <v>25350</v>
      </c>
      <c r="C15" s="70">
        <f t="shared" ref="C15:Y15" si="2">SUM(C12:C14)</f>
        <v>30585</v>
      </c>
      <c r="D15" s="70">
        <f t="shared" si="2"/>
        <v>34935</v>
      </c>
      <c r="E15" s="70">
        <f t="shared" si="2"/>
        <v>38400</v>
      </c>
      <c r="F15" s="70">
        <f t="shared" si="2"/>
        <v>39390</v>
      </c>
      <c r="G15" s="70">
        <f t="shared" si="2"/>
        <v>40275</v>
      </c>
      <c r="H15" s="70">
        <f t="shared" si="2"/>
        <v>46512</v>
      </c>
      <c r="I15" s="70">
        <f t="shared" si="2"/>
        <v>46980</v>
      </c>
      <c r="J15" s="70">
        <f t="shared" si="2"/>
        <v>54980</v>
      </c>
      <c r="K15" s="70">
        <f t="shared" si="2"/>
        <v>54980</v>
      </c>
      <c r="L15" s="70">
        <f t="shared" si="2"/>
        <v>65916</v>
      </c>
      <c r="M15" s="70">
        <f t="shared" si="2"/>
        <v>66384</v>
      </c>
      <c r="N15" s="70">
        <f t="shared" si="2"/>
        <v>76194</v>
      </c>
      <c r="O15" s="70">
        <f t="shared" si="2"/>
        <v>76004</v>
      </c>
      <c r="P15" s="70">
        <f t="shared" si="2"/>
        <v>77049</v>
      </c>
      <c r="Q15" s="70">
        <f t="shared" si="2"/>
        <v>81516</v>
      </c>
      <c r="R15" s="70">
        <f t="shared" si="2"/>
        <v>81411</v>
      </c>
      <c r="S15" s="70">
        <f>SUM(S12:S14)</f>
        <v>81411</v>
      </c>
      <c r="T15" s="70">
        <f t="shared" si="2"/>
        <v>81411</v>
      </c>
      <c r="U15" s="70">
        <f t="shared" si="2"/>
        <v>83931</v>
      </c>
      <c r="V15" s="70">
        <f t="shared" si="2"/>
        <v>85191</v>
      </c>
      <c r="W15" s="70">
        <f t="shared" si="2"/>
        <v>85821</v>
      </c>
      <c r="X15" s="70">
        <f t="shared" si="2"/>
        <v>88341</v>
      </c>
      <c r="Y15" s="70">
        <f t="shared" si="2"/>
        <v>90231</v>
      </c>
    </row>
    <row r="16" spans="1:25" ht="15" thickTop="1" x14ac:dyDescent="0.35"/>
    <row r="17" spans="1:25" ht="15" thickBot="1" x14ac:dyDescent="0.4">
      <c r="A17" s="71" t="s">
        <v>82</v>
      </c>
      <c r="B17" s="72">
        <f>B9-B15</f>
        <v>23650</v>
      </c>
      <c r="C17" s="72">
        <f t="shared" ref="C17:Y17" si="3">C9-C15</f>
        <v>53315</v>
      </c>
      <c r="D17" s="72">
        <f>D9-D15</f>
        <v>77965</v>
      </c>
      <c r="E17" s="72">
        <f t="shared" si="3"/>
        <v>97600</v>
      </c>
      <c r="F17" s="72">
        <f t="shared" si="3"/>
        <v>103210</v>
      </c>
      <c r="G17" s="72">
        <f t="shared" si="3"/>
        <v>108225</v>
      </c>
      <c r="H17" s="72">
        <f t="shared" si="3"/>
        <v>111888</v>
      </c>
      <c r="I17" s="72">
        <f t="shared" si="3"/>
        <v>114020</v>
      </c>
      <c r="J17" s="72">
        <f t="shared" si="3"/>
        <v>106020</v>
      </c>
      <c r="K17" s="72">
        <f t="shared" si="3"/>
        <v>106020</v>
      </c>
      <c r="L17" s="72">
        <f t="shared" si="3"/>
        <v>100284</v>
      </c>
      <c r="M17" s="72">
        <f t="shared" si="3"/>
        <v>102416</v>
      </c>
      <c r="N17" s="72">
        <f t="shared" si="3"/>
        <v>116406</v>
      </c>
      <c r="O17" s="72">
        <f t="shared" si="3"/>
        <v>115596</v>
      </c>
      <c r="P17" s="72">
        <f t="shared" si="3"/>
        <v>120051</v>
      </c>
      <c r="Q17" s="72">
        <f t="shared" si="3"/>
        <v>118084</v>
      </c>
      <c r="R17" s="72">
        <f t="shared" si="3"/>
        <v>117689</v>
      </c>
      <c r="S17" s="72">
        <f>S9-S15</f>
        <v>117689</v>
      </c>
      <c r="T17" s="72">
        <f t="shared" si="3"/>
        <v>117689</v>
      </c>
      <c r="U17" s="72">
        <f t="shared" si="3"/>
        <v>127169</v>
      </c>
      <c r="V17" s="72">
        <f t="shared" si="3"/>
        <v>131909</v>
      </c>
      <c r="W17" s="72">
        <f t="shared" si="3"/>
        <v>134279</v>
      </c>
      <c r="X17" s="72">
        <f t="shared" si="3"/>
        <v>143759</v>
      </c>
      <c r="Y17" s="72">
        <f t="shared" si="3"/>
        <v>150869</v>
      </c>
    </row>
    <row r="18" spans="1:25" s="74" customFormat="1" ht="15.5" thickTop="1" thickBot="1" x14ac:dyDescent="0.4">
      <c r="A18" s="71" t="s">
        <v>83</v>
      </c>
      <c r="B18" s="73">
        <f>B17/B9</f>
        <v>0.48265306122448981</v>
      </c>
      <c r="C18" s="73">
        <f t="shared" ref="C18:Y18" si="4">C17/C9</f>
        <v>0.6354588796185936</v>
      </c>
      <c r="D18" s="73">
        <f>D17/D9</f>
        <v>0.69056687333923827</v>
      </c>
      <c r="E18" s="73">
        <f t="shared" si="4"/>
        <v>0.71764705882352942</v>
      </c>
      <c r="F18" s="73">
        <f t="shared" si="4"/>
        <v>0.72377279102384295</v>
      </c>
      <c r="G18" s="73">
        <f t="shared" si="4"/>
        <v>0.72878787878787876</v>
      </c>
      <c r="H18" s="73">
        <f t="shared" si="4"/>
        <v>0.70636363636363642</v>
      </c>
      <c r="I18" s="73">
        <f t="shared" si="4"/>
        <v>0.70819875776397512</v>
      </c>
      <c r="J18" s="73">
        <f t="shared" si="4"/>
        <v>0.65850931677018631</v>
      </c>
      <c r="K18" s="73">
        <f t="shared" si="4"/>
        <v>0.65850931677018631</v>
      </c>
      <c r="L18" s="73">
        <f t="shared" si="4"/>
        <v>0.60339350180505413</v>
      </c>
      <c r="M18" s="73">
        <f t="shared" si="4"/>
        <v>0.60672985781990518</v>
      </c>
      <c r="N18" s="73">
        <f t="shared" si="4"/>
        <v>0.60439252336448601</v>
      </c>
      <c r="O18" s="73">
        <f t="shared" si="4"/>
        <v>0.60331941544885181</v>
      </c>
      <c r="P18" s="73">
        <f t="shared" si="4"/>
        <v>0.60908675799086753</v>
      </c>
      <c r="Q18" s="73">
        <f t="shared" si="4"/>
        <v>0.5916032064128256</v>
      </c>
      <c r="R18" s="73">
        <f t="shared" si="4"/>
        <v>0.5911049723756906</v>
      </c>
      <c r="S18" s="73">
        <f t="shared" si="4"/>
        <v>0.5911049723756906</v>
      </c>
      <c r="T18" s="73">
        <f t="shared" si="4"/>
        <v>0.5911049723756906</v>
      </c>
      <c r="U18" s="73">
        <f>U17/U9</f>
        <v>0.60241117953576506</v>
      </c>
      <c r="V18" s="73">
        <f t="shared" si="4"/>
        <v>0.60759557807461995</v>
      </c>
      <c r="W18" s="73">
        <f t="shared" si="4"/>
        <v>0.61008178100863242</v>
      </c>
      <c r="X18" s="73">
        <f t="shared" si="4"/>
        <v>0.61938388625592422</v>
      </c>
      <c r="Y18" s="73">
        <f t="shared" si="4"/>
        <v>0.62575279966818742</v>
      </c>
    </row>
    <row r="19" spans="1:25" ht="15.5" thickTop="1" thickBot="1" x14ac:dyDescent="0.4">
      <c r="A19" s="75" t="s">
        <v>93</v>
      </c>
      <c r="B19" s="76"/>
      <c r="C19" s="77">
        <f>(C17/B17)-1</f>
        <v>1.2543340380549681</v>
      </c>
      <c r="D19" s="77">
        <f>(D17/C17)-1</f>
        <v>0.46234643158585764</v>
      </c>
      <c r="E19" s="77">
        <f t="shared" ref="E19:Y19" si="5">(E17/D17)-1</f>
        <v>0.25184377605335717</v>
      </c>
      <c r="F19" s="77">
        <f t="shared" si="5"/>
        <v>5.7479508196721207E-2</v>
      </c>
      <c r="G19" s="77">
        <f t="shared" si="5"/>
        <v>4.8590252882472651E-2</v>
      </c>
      <c r="H19" s="77">
        <f t="shared" si="5"/>
        <v>3.3846153846153859E-2</v>
      </c>
      <c r="I19" s="77">
        <f t="shared" si="5"/>
        <v>1.9054769054769105E-2</v>
      </c>
      <c r="J19" s="77">
        <f t="shared" si="5"/>
        <v>-7.0163129275565672E-2</v>
      </c>
      <c r="K19" s="77">
        <f t="shared" si="5"/>
        <v>0</v>
      </c>
      <c r="L19" s="77">
        <f t="shared" si="5"/>
        <v>-5.4102999434069043E-2</v>
      </c>
      <c r="M19" s="77">
        <f t="shared" si="5"/>
        <v>2.1259622671612632E-2</v>
      </c>
      <c r="N19" s="77">
        <f t="shared" si="5"/>
        <v>0.13659975003905633</v>
      </c>
      <c r="O19" s="77">
        <f t="shared" si="5"/>
        <v>-6.9584042059687157E-3</v>
      </c>
      <c r="P19" s="77">
        <f t="shared" si="5"/>
        <v>3.853939582684518E-2</v>
      </c>
      <c r="Q19" s="77">
        <f t="shared" si="5"/>
        <v>-1.6384703167820369E-2</v>
      </c>
      <c r="R19" s="77">
        <f t="shared" si="5"/>
        <v>-3.3450763863013266E-3</v>
      </c>
      <c r="S19" s="77">
        <f t="shared" si="5"/>
        <v>0</v>
      </c>
      <c r="T19" s="77">
        <f t="shared" si="5"/>
        <v>0</v>
      </c>
      <c r="U19" s="77">
        <f>(U17/T17)-1</f>
        <v>8.0551283467443779E-2</v>
      </c>
      <c r="V19" s="77">
        <f t="shared" si="5"/>
        <v>3.7273234829243052E-2</v>
      </c>
      <c r="W19" s="77">
        <f t="shared" si="5"/>
        <v>1.7966931748402359E-2</v>
      </c>
      <c r="X19" s="77">
        <f t="shared" si="5"/>
        <v>7.0599274644583376E-2</v>
      </c>
      <c r="Y19" s="77">
        <f t="shared" si="5"/>
        <v>4.9457773078555034E-2</v>
      </c>
    </row>
    <row r="20" spans="1:25" ht="15" thickTop="1" x14ac:dyDescent="0.35">
      <c r="D20" s="52"/>
    </row>
    <row r="21" spans="1:25" x14ac:dyDescent="0.35">
      <c r="A21" s="18" t="s">
        <v>84</v>
      </c>
      <c r="D21" s="49"/>
    </row>
    <row r="22" spans="1:25" x14ac:dyDescent="0.35">
      <c r="A22" t="s">
        <v>85</v>
      </c>
      <c r="B22" s="38">
        <f>('Salary &amp; Headcount'!E$7*'Salary &amp; Headcount'!E$13)+('Salary &amp; Headcount'!E$8*'Salary &amp; Headcount'!E$14)</f>
        <v>22000</v>
      </c>
      <c r="C22" s="38">
        <f>('Salary &amp; Headcount'!F$7*'Salary &amp; Headcount'!F$13)+('Salary &amp; Headcount'!F$8*'Salary &amp; Headcount'!F$14)</f>
        <v>22000</v>
      </c>
      <c r="D22" s="38">
        <f>('Salary &amp; Headcount'!G$7*'Salary &amp; Headcount'!G$13)+('Salary &amp; Headcount'!G$8*'Salary &amp; Headcount'!G$14)</f>
        <v>22000</v>
      </c>
      <c r="E22" s="38">
        <f>('Salary &amp; Headcount'!H$7*'Salary &amp; Headcount'!H$13)+('Salary &amp; Headcount'!H$8*'Salary &amp; Headcount'!H$14)</f>
        <v>22000</v>
      </c>
      <c r="F22" s="38">
        <f>('Salary &amp; Headcount'!I$7*'Salary &amp; Headcount'!I$13)+('Salary &amp; Headcount'!I$8*'Salary &amp; Headcount'!I$14)</f>
        <v>22000</v>
      </c>
      <c r="G22" s="38">
        <f>('Salary &amp; Headcount'!J$7*'Salary &amp; Headcount'!J$13)+('Salary &amp; Headcount'!J$8*'Salary &amp; Headcount'!J$14)</f>
        <v>22000</v>
      </c>
      <c r="H22" s="38">
        <f>('Salary &amp; Headcount'!K$7*'Salary &amp; Headcount'!K$13)+('Salary &amp; Headcount'!K$8*'Salary &amp; Headcount'!K$14)</f>
        <v>22000</v>
      </c>
      <c r="I22" s="38">
        <f>('Salary &amp; Headcount'!L$7*'Salary &amp; Headcount'!L$13)+('Salary &amp; Headcount'!L$8*'Salary &amp; Headcount'!L$14)</f>
        <v>22000</v>
      </c>
      <c r="J22" s="38">
        <f>('Salary &amp; Headcount'!M$7*'Salary &amp; Headcount'!M$13)+('Salary &amp; Headcount'!M$8*'Salary &amp; Headcount'!M$14)</f>
        <v>22000</v>
      </c>
      <c r="K22" s="38">
        <f>('Salary &amp; Headcount'!N$7*'Salary &amp; Headcount'!N$13)+('Salary &amp; Headcount'!N$8*'Salary &amp; Headcount'!N$14)</f>
        <v>22000</v>
      </c>
      <c r="L22" s="38">
        <f>('Salary &amp; Headcount'!O$7*'Salary &amp; Headcount'!O$13)+('Salary &amp; Headcount'!O$8*'Salary &amp; Headcount'!O$14)</f>
        <v>22000</v>
      </c>
      <c r="M22" s="38">
        <f>('Salary &amp; Headcount'!P$7*'Salary &amp; Headcount'!P$13)+('Salary &amp; Headcount'!P$8*'Salary &amp; Headcount'!P$14)</f>
        <v>22000</v>
      </c>
      <c r="N22" s="38">
        <f>('Salary &amp; Headcount'!Q$7*'Salary &amp; Headcount'!Q$13)+('Salary &amp; Headcount'!Q$8*'Salary &amp; Headcount'!Q$14)</f>
        <v>24200</v>
      </c>
      <c r="O22" s="38">
        <f>('Salary &amp; Headcount'!R$7*'Salary &amp; Headcount'!R$13)+('Salary &amp; Headcount'!R$8*'Salary &amp; Headcount'!R$14)</f>
        <v>24200</v>
      </c>
      <c r="P22" s="38">
        <f>('Salary &amp; Headcount'!S$7*'Salary &amp; Headcount'!S$13)+('Salary &amp; Headcount'!S$8*'Salary &amp; Headcount'!S$14)</f>
        <v>24200</v>
      </c>
      <c r="Q22" s="38">
        <f>('Salary &amp; Headcount'!T$7*'Salary &amp; Headcount'!T$13)+('Salary &amp; Headcount'!T$8*'Salary &amp; Headcount'!T$14)</f>
        <v>24200</v>
      </c>
      <c r="R22" s="38">
        <f>('Salary &amp; Headcount'!U$7*'Salary &amp; Headcount'!U$13)+('Salary &amp; Headcount'!U$8*'Salary &amp; Headcount'!U$14)</f>
        <v>24200</v>
      </c>
      <c r="S22" s="38">
        <f>('Salary &amp; Headcount'!V$7*'Salary &amp; Headcount'!V$13)+('Salary &amp; Headcount'!V$8*'Salary &amp; Headcount'!V$14)</f>
        <v>24200</v>
      </c>
      <c r="T22" s="38">
        <f>('Salary &amp; Headcount'!W$7*'Salary &amp; Headcount'!W$13)+('Salary &amp; Headcount'!W$8*'Salary &amp; Headcount'!W$14)</f>
        <v>24200</v>
      </c>
      <c r="U22" s="38">
        <f>('Salary &amp; Headcount'!X$7*'Salary &amp; Headcount'!X$13)+('Salary &amp; Headcount'!X$8*'Salary &amp; Headcount'!X$14)</f>
        <v>24200</v>
      </c>
      <c r="V22" s="38">
        <f>('Salary &amp; Headcount'!Y$7*'Salary &amp; Headcount'!Y$13)+('Salary &amp; Headcount'!Y$8*'Salary &amp; Headcount'!Y$14)</f>
        <v>24200</v>
      </c>
      <c r="W22" s="38">
        <f>('Salary &amp; Headcount'!Z$7*'Salary &amp; Headcount'!Z$13)+('Salary &amp; Headcount'!Z$8*'Salary &amp; Headcount'!Z$14)</f>
        <v>24200</v>
      </c>
      <c r="X22" s="38">
        <f>('Salary &amp; Headcount'!AA$7*'Salary &amp; Headcount'!AA$13)+('Salary &amp; Headcount'!AA$8*'Salary &amp; Headcount'!AA$14)</f>
        <v>24200</v>
      </c>
      <c r="Y22" s="38">
        <f>('Salary &amp; Headcount'!AB$7*'Salary &amp; Headcount'!AB$13)+('Salary &amp; Headcount'!AB$8*'Salary &amp; Headcount'!AB$14)</f>
        <v>24200</v>
      </c>
    </row>
    <row r="23" spans="1:25" x14ac:dyDescent="0.35">
      <c r="A23" s="47" t="s">
        <v>40</v>
      </c>
      <c r="B23" s="51">
        <f>'Product 1 Acquisition'!D10+'Product 2 Acquisition'!D10</f>
        <v>16900</v>
      </c>
      <c r="C23" s="51">
        <f>'Product 1 Acquisition'!E10+'Product 2 Acquisition'!E10</f>
        <v>16900</v>
      </c>
      <c r="D23" s="51">
        <f>'Product 1 Acquisition'!F10+'Product 2 Acquisition'!F10</f>
        <v>16900</v>
      </c>
      <c r="E23" s="51">
        <f>'Product 1 Acquisition'!G10+'Product 2 Acquisition'!G10</f>
        <v>16900</v>
      </c>
      <c r="F23" s="51">
        <f>'Product 1 Acquisition'!H10+'Product 2 Acquisition'!H10</f>
        <v>16900</v>
      </c>
      <c r="G23" s="51">
        <f>'Product 1 Acquisition'!I10+'Product 2 Acquisition'!I10</f>
        <v>16900</v>
      </c>
      <c r="H23" s="51">
        <f>'Product 1 Acquisition'!J10+'Product 2 Acquisition'!J10</f>
        <v>16900</v>
      </c>
      <c r="I23" s="51">
        <f>'Product 1 Acquisition'!K10+'Product 2 Acquisition'!K10</f>
        <v>16900</v>
      </c>
      <c r="J23" s="51">
        <f>'Product 1 Acquisition'!L10+'Product 2 Acquisition'!L10</f>
        <v>16900</v>
      </c>
      <c r="K23" s="51">
        <f>'Product 1 Acquisition'!M10+'Product 2 Acquisition'!M10</f>
        <v>16900</v>
      </c>
      <c r="L23" s="51">
        <f>'Product 1 Acquisition'!N10+'Product 2 Acquisition'!N10</f>
        <v>16900</v>
      </c>
      <c r="M23" s="51">
        <f>'Product 1 Acquisition'!O10+'Product 2 Acquisition'!O10</f>
        <v>16900</v>
      </c>
      <c r="N23" s="51">
        <f>'Product 1 Acquisition'!P10+'Product 2 Acquisition'!P10</f>
        <v>16900</v>
      </c>
      <c r="O23" s="51">
        <f>'Product 1 Acquisition'!Q10+'Product 2 Acquisition'!Q10</f>
        <v>16900</v>
      </c>
      <c r="P23" s="51">
        <f>'Product 1 Acquisition'!R10+'Product 2 Acquisition'!R10</f>
        <v>16900</v>
      </c>
      <c r="Q23" s="51">
        <f>'Product 1 Acquisition'!S10+'Product 2 Acquisition'!S10</f>
        <v>16900</v>
      </c>
      <c r="R23" s="51">
        <f>'Product 1 Acquisition'!T10+'Product 2 Acquisition'!T10</f>
        <v>16900</v>
      </c>
      <c r="S23" s="51">
        <f>'Product 1 Acquisition'!U10+'Product 2 Acquisition'!U10</f>
        <v>16900</v>
      </c>
      <c r="T23" s="51">
        <f>'Product 1 Acquisition'!V10+'Product 2 Acquisition'!V10</f>
        <v>16900</v>
      </c>
      <c r="U23" s="51">
        <f>'Product 1 Acquisition'!W10+'Product 2 Acquisition'!W10</f>
        <v>16900</v>
      </c>
      <c r="V23" s="51">
        <f>'Product 1 Acquisition'!X10+'Product 2 Acquisition'!X10</f>
        <v>16900</v>
      </c>
      <c r="W23" s="51">
        <f>'Product 1 Acquisition'!Y10+'Product 2 Acquisition'!Y10</f>
        <v>16900</v>
      </c>
      <c r="X23" s="51">
        <f>'Product 1 Acquisition'!Z10+'Product 2 Acquisition'!Z10</f>
        <v>16900</v>
      </c>
      <c r="Y23" s="51">
        <f>'Product 1 Acquisition'!AA10+'Product 2 Acquisition'!AA10</f>
        <v>16900</v>
      </c>
    </row>
    <row r="24" spans="1:25" x14ac:dyDescent="0.35">
      <c r="A24" s="47" t="s">
        <v>87</v>
      </c>
      <c r="B24" s="49">
        <f>(B$9*'Cost of Sales &amp; OPEX Assumption'!E$13)</f>
        <v>2450</v>
      </c>
      <c r="C24" s="49">
        <f>(C$9*'Cost of Sales &amp; OPEX Assumption'!F$13)</f>
        <v>4195</v>
      </c>
      <c r="D24" s="49">
        <f>(D$9*'Cost of Sales &amp; OPEX Assumption'!G$13)</f>
        <v>5645</v>
      </c>
      <c r="E24" s="49">
        <f>(E$9*'Cost of Sales &amp; OPEX Assumption'!H$13)</f>
        <v>6800</v>
      </c>
      <c r="F24" s="49">
        <f>(F$9*'Cost of Sales &amp; OPEX Assumption'!I$13)</f>
        <v>7130</v>
      </c>
      <c r="G24" s="49">
        <f>(G$9*'Cost of Sales &amp; OPEX Assumption'!J$13)</f>
        <v>7425</v>
      </c>
      <c r="H24" s="49">
        <f>(H$9*'Cost of Sales &amp; OPEX Assumption'!K$13)</f>
        <v>87120</v>
      </c>
      <c r="I24" s="49">
        <f>(I$9*'Cost of Sales &amp; OPEX Assumption'!L$13)</f>
        <v>8050</v>
      </c>
      <c r="J24" s="49">
        <f>(J$9*'Cost of Sales &amp; OPEX Assumption'!M$13)</f>
        <v>8050</v>
      </c>
      <c r="K24" s="49">
        <f>(K$9*'Cost of Sales &amp; OPEX Assumption'!N$13)</f>
        <v>8050</v>
      </c>
      <c r="L24" s="49">
        <f>(L$9*'Cost of Sales &amp; OPEX Assumption'!O$13)</f>
        <v>8310</v>
      </c>
      <c r="M24" s="49">
        <f>(M$9*'Cost of Sales &amp; OPEX Assumption'!P$13)</f>
        <v>8440</v>
      </c>
      <c r="N24" s="49">
        <f>(N$9*'Cost of Sales &amp; OPEX Assumption'!Q$13)</f>
        <v>19260</v>
      </c>
      <c r="O24" s="49">
        <f>(O$9*'Cost of Sales &amp; OPEX Assumption'!R$13)</f>
        <v>19160</v>
      </c>
      <c r="P24" s="49">
        <f>(P$9*'Cost of Sales &amp; OPEX Assumption'!S$13)</f>
        <v>19710</v>
      </c>
      <c r="Q24" s="49">
        <f>(Q$9*'Cost of Sales &amp; OPEX Assumption'!T$13)</f>
        <v>19960</v>
      </c>
      <c r="R24" s="49">
        <f>(R$9*'Cost of Sales &amp; OPEX Assumption'!U$13)</f>
        <v>19910</v>
      </c>
      <c r="S24" s="49">
        <f>(S$9*'Cost of Sales &amp; OPEX Assumption'!V$13)</f>
        <v>19910</v>
      </c>
      <c r="T24" s="49">
        <f>(T$9*'Cost of Sales &amp; OPEX Assumption'!W$13)</f>
        <v>19910</v>
      </c>
      <c r="U24" s="49">
        <f>(U$9*'Cost of Sales &amp; OPEX Assumption'!X$13)</f>
        <v>21110</v>
      </c>
      <c r="V24" s="49">
        <f>(V$9*'Cost of Sales &amp; OPEX Assumption'!Y$13)</f>
        <v>21710</v>
      </c>
      <c r="W24" s="49">
        <f>(W$9*'Cost of Sales &amp; OPEX Assumption'!Z$13)</f>
        <v>22010</v>
      </c>
      <c r="X24" s="49">
        <f>(X$9*'Cost of Sales &amp; OPEX Assumption'!AA$13)</f>
        <v>23210</v>
      </c>
      <c r="Y24" s="49">
        <f>(Y$9*'Cost of Sales &amp; OPEX Assumption'!AB$13)</f>
        <v>24110</v>
      </c>
    </row>
    <row r="25" spans="1:25" x14ac:dyDescent="0.35">
      <c r="A25" s="50" t="s">
        <v>42</v>
      </c>
      <c r="B25" s="53">
        <f>(B$9*'Cost of Sales &amp; OPEX Assumption'!E$14)</f>
        <v>4900</v>
      </c>
      <c r="C25" s="53">
        <f>(C$9*'Cost of Sales &amp; OPEX Assumption'!F$14)</f>
        <v>8390</v>
      </c>
      <c r="D25" s="53">
        <f>(D$9*'Cost of Sales &amp; OPEX Assumption'!G$14)</f>
        <v>11290</v>
      </c>
      <c r="E25" s="53">
        <f>(E$9*'Cost of Sales &amp; OPEX Assumption'!H$14)</f>
        <v>13600</v>
      </c>
      <c r="F25" s="53">
        <f>(F$9*'Cost of Sales &amp; OPEX Assumption'!I$14)</f>
        <v>14260</v>
      </c>
      <c r="G25" s="53">
        <f>(G$9*'Cost of Sales &amp; OPEX Assumption'!J$14)</f>
        <v>14850</v>
      </c>
      <c r="H25" s="53">
        <f>(H$9*'Cost of Sales &amp; OPEX Assumption'!K$14)</f>
        <v>15840</v>
      </c>
      <c r="I25" s="53">
        <f>(I$9*'Cost of Sales &amp; OPEX Assumption'!L$14)</f>
        <v>19320</v>
      </c>
      <c r="J25" s="53">
        <f>(J$9*'Cost of Sales &amp; OPEX Assumption'!M$14)</f>
        <v>19320</v>
      </c>
      <c r="K25" s="53">
        <f>(K$9*'Cost of Sales &amp; OPEX Assumption'!N$14)</f>
        <v>19320</v>
      </c>
      <c r="L25" s="53">
        <f>(L$9*'Cost of Sales &amp; OPEX Assumption'!O$14)</f>
        <v>19944</v>
      </c>
      <c r="M25" s="53">
        <f>(M$9*'Cost of Sales &amp; OPEX Assumption'!P$14)</f>
        <v>20256</v>
      </c>
      <c r="N25" s="53">
        <f>(N$9*'Cost of Sales &amp; OPEX Assumption'!Q$14)</f>
        <v>23112</v>
      </c>
      <c r="O25" s="53">
        <f>(O$9*'Cost of Sales &amp; OPEX Assumption'!R$14)</f>
        <v>22992</v>
      </c>
      <c r="P25" s="53">
        <f>(P$9*'Cost of Sales &amp; OPEX Assumption'!S$14)</f>
        <v>23652</v>
      </c>
      <c r="Q25" s="53">
        <f>(Q$9*'Cost of Sales &amp; OPEX Assumption'!T$14)</f>
        <v>23952</v>
      </c>
      <c r="R25" s="53">
        <f>(R$9*'Cost of Sales &amp; OPEX Assumption'!U$14)</f>
        <v>23892</v>
      </c>
      <c r="S25" s="53">
        <f>(S$9*'Cost of Sales &amp; OPEX Assumption'!V$14)</f>
        <v>23892</v>
      </c>
      <c r="T25" s="53">
        <f>(T$9*'Cost of Sales &amp; OPEX Assumption'!W$14)</f>
        <v>23892</v>
      </c>
      <c r="U25" s="53">
        <f>(U$9*'Cost of Sales &amp; OPEX Assumption'!X$14)</f>
        <v>25332</v>
      </c>
      <c r="V25" s="53">
        <f>(V$9*'Cost of Sales &amp; OPEX Assumption'!Y$14)</f>
        <v>26052</v>
      </c>
      <c r="W25" s="53">
        <f>(W$9*'Cost of Sales &amp; OPEX Assumption'!Z$14)</f>
        <v>26412</v>
      </c>
      <c r="X25" s="53">
        <f>(X$9*'Cost of Sales &amp; OPEX Assumption'!AA$14)</f>
        <v>27852</v>
      </c>
      <c r="Y25" s="53">
        <f>(Y$9*'Cost of Sales &amp; OPEX Assumption'!AB$14)</f>
        <v>28932</v>
      </c>
    </row>
    <row r="26" spans="1:25" ht="15" thickBot="1" x14ac:dyDescent="0.4">
      <c r="A26" s="66" t="s">
        <v>88</v>
      </c>
      <c r="B26" s="70">
        <f>SUM(B22:B25)</f>
        <v>46250</v>
      </c>
      <c r="C26" s="70">
        <f t="shared" ref="C26:Y26" si="6">SUM(C22:C25)</f>
        <v>51485</v>
      </c>
      <c r="D26" s="70">
        <f t="shared" si="6"/>
        <v>55835</v>
      </c>
      <c r="E26" s="70">
        <f t="shared" si="6"/>
        <v>59300</v>
      </c>
      <c r="F26" s="70">
        <f t="shared" si="6"/>
        <v>60290</v>
      </c>
      <c r="G26" s="70">
        <f t="shared" si="6"/>
        <v>61175</v>
      </c>
      <c r="H26" s="70">
        <f t="shared" si="6"/>
        <v>141860</v>
      </c>
      <c r="I26" s="70">
        <f t="shared" si="6"/>
        <v>66270</v>
      </c>
      <c r="J26" s="70">
        <f t="shared" si="6"/>
        <v>66270</v>
      </c>
      <c r="K26" s="70">
        <f t="shared" si="6"/>
        <v>66270</v>
      </c>
      <c r="L26" s="70">
        <f t="shared" si="6"/>
        <v>67154</v>
      </c>
      <c r="M26" s="70">
        <f t="shared" si="6"/>
        <v>67596</v>
      </c>
      <c r="N26" s="70">
        <f t="shared" si="6"/>
        <v>83472</v>
      </c>
      <c r="O26" s="70">
        <f t="shared" si="6"/>
        <v>83252</v>
      </c>
      <c r="P26" s="70">
        <f t="shared" si="6"/>
        <v>84462</v>
      </c>
      <c r="Q26" s="70">
        <f t="shared" si="6"/>
        <v>85012</v>
      </c>
      <c r="R26" s="70">
        <f t="shared" si="6"/>
        <v>84902</v>
      </c>
      <c r="S26" s="70">
        <f t="shared" si="6"/>
        <v>84902</v>
      </c>
      <c r="T26" s="70">
        <f t="shared" si="6"/>
        <v>84902</v>
      </c>
      <c r="U26" s="70">
        <f t="shared" si="6"/>
        <v>87542</v>
      </c>
      <c r="V26" s="70">
        <f t="shared" si="6"/>
        <v>88862</v>
      </c>
      <c r="W26" s="70">
        <f t="shared" si="6"/>
        <v>89522</v>
      </c>
      <c r="X26" s="70">
        <f t="shared" si="6"/>
        <v>92162</v>
      </c>
      <c r="Y26" s="70">
        <f t="shared" si="6"/>
        <v>94142</v>
      </c>
    </row>
    <row r="27" spans="1:25" ht="15" thickTop="1" x14ac:dyDescent="0.35">
      <c r="A27" s="1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</row>
    <row r="28" spans="1:25" x14ac:dyDescent="0.35">
      <c r="A28" s="1" t="s">
        <v>94</v>
      </c>
      <c r="B28" s="78">
        <f>B17-B26</f>
        <v>-22600</v>
      </c>
      <c r="C28" s="78">
        <f>C17-C26</f>
        <v>1830</v>
      </c>
      <c r="D28" s="78">
        <f t="shared" ref="D28:Y28" si="7">D17-D26</f>
        <v>22130</v>
      </c>
      <c r="E28" s="78">
        <f t="shared" si="7"/>
        <v>38300</v>
      </c>
      <c r="F28" s="78">
        <f t="shared" si="7"/>
        <v>42920</v>
      </c>
      <c r="G28" s="78">
        <f t="shared" si="7"/>
        <v>47050</v>
      </c>
      <c r="H28" s="78">
        <f t="shared" si="7"/>
        <v>-29972</v>
      </c>
      <c r="I28" s="78">
        <f t="shared" si="7"/>
        <v>47750</v>
      </c>
      <c r="J28" s="78">
        <f t="shared" si="7"/>
        <v>39750</v>
      </c>
      <c r="K28" s="78">
        <f t="shared" si="7"/>
        <v>39750</v>
      </c>
      <c r="L28" s="78">
        <f t="shared" si="7"/>
        <v>33130</v>
      </c>
      <c r="M28" s="78">
        <f t="shared" si="7"/>
        <v>34820</v>
      </c>
      <c r="N28" s="78">
        <f t="shared" si="7"/>
        <v>32934</v>
      </c>
      <c r="O28" s="78">
        <f t="shared" si="7"/>
        <v>32344</v>
      </c>
      <c r="P28" s="78">
        <f t="shared" si="7"/>
        <v>35589</v>
      </c>
      <c r="Q28" s="78">
        <f t="shared" si="7"/>
        <v>33072</v>
      </c>
      <c r="R28" s="78">
        <f t="shared" si="7"/>
        <v>32787</v>
      </c>
      <c r="S28" s="78">
        <f t="shared" si="7"/>
        <v>32787</v>
      </c>
      <c r="T28" s="78">
        <f t="shared" si="7"/>
        <v>32787</v>
      </c>
      <c r="U28" s="78">
        <f t="shared" si="7"/>
        <v>39627</v>
      </c>
      <c r="V28" s="78">
        <f t="shared" si="7"/>
        <v>43047</v>
      </c>
      <c r="W28" s="78">
        <f t="shared" si="7"/>
        <v>44757</v>
      </c>
      <c r="X28" s="78">
        <f t="shared" si="7"/>
        <v>51597</v>
      </c>
      <c r="Y28" s="78">
        <f t="shared" si="7"/>
        <v>56727</v>
      </c>
    </row>
    <row r="29" spans="1:25" x14ac:dyDescent="0.35">
      <c r="A29" s="1" t="s">
        <v>95</v>
      </c>
      <c r="B29" s="79">
        <f>B28/B9</f>
        <v>-0.46122448979591835</v>
      </c>
      <c r="C29" s="79">
        <f t="shared" ref="C29:Y29" si="8">C28/C9</f>
        <v>2.1811680572109655E-2</v>
      </c>
      <c r="D29" s="79">
        <f t="shared" si="8"/>
        <v>0.19601417183348097</v>
      </c>
      <c r="E29" s="79">
        <f t="shared" si="8"/>
        <v>0.28161764705882353</v>
      </c>
      <c r="F29" s="79">
        <f t="shared" si="8"/>
        <v>0.30098176718092567</v>
      </c>
      <c r="G29" s="79">
        <f t="shared" si="8"/>
        <v>0.31683501683501686</v>
      </c>
      <c r="H29" s="79">
        <f t="shared" si="8"/>
        <v>-0.18921717171717173</v>
      </c>
      <c r="I29" s="79">
        <f t="shared" si="8"/>
        <v>0.296583850931677</v>
      </c>
      <c r="J29" s="79">
        <f t="shared" si="8"/>
        <v>0.24689440993788819</v>
      </c>
      <c r="K29" s="79">
        <f t="shared" si="8"/>
        <v>0.24689440993788819</v>
      </c>
      <c r="L29" s="79">
        <f t="shared" si="8"/>
        <v>0.19933814681107101</v>
      </c>
      <c r="M29" s="79">
        <f t="shared" si="8"/>
        <v>0.20627962085308058</v>
      </c>
      <c r="N29" s="79">
        <f t="shared" si="8"/>
        <v>0.1709968847352025</v>
      </c>
      <c r="O29" s="79">
        <f t="shared" si="8"/>
        <v>0.16881002087682673</v>
      </c>
      <c r="P29" s="79">
        <f t="shared" si="8"/>
        <v>0.18056316590563165</v>
      </c>
      <c r="Q29" s="79">
        <f t="shared" si="8"/>
        <v>0.16569138276553105</v>
      </c>
      <c r="R29" s="79">
        <f t="shared" si="8"/>
        <v>0.16467604218985435</v>
      </c>
      <c r="S29" s="79">
        <f t="shared" si="8"/>
        <v>0.16467604218985435</v>
      </c>
      <c r="T29" s="79">
        <f t="shared" si="8"/>
        <v>0.16467604218985435</v>
      </c>
      <c r="U29" s="79">
        <f t="shared" si="8"/>
        <v>0.18771672193273331</v>
      </c>
      <c r="V29" s="79">
        <f t="shared" si="8"/>
        <v>0.19828189774297558</v>
      </c>
      <c r="W29" s="79">
        <f t="shared" si="8"/>
        <v>0.20334847796456157</v>
      </c>
      <c r="X29" s="79">
        <f t="shared" si="8"/>
        <v>0.22230504093063336</v>
      </c>
      <c r="Y29" s="79">
        <f t="shared" si="8"/>
        <v>0.23528411447532144</v>
      </c>
    </row>
    <row r="30" spans="1:25" ht="15" thickBot="1" x14ac:dyDescent="0.4">
      <c r="A30" s="71" t="s">
        <v>93</v>
      </c>
      <c r="B30" s="74"/>
      <c r="C30" s="80">
        <f>(C28/B28)-1</f>
        <v>-1.0809734513274336</v>
      </c>
      <c r="D30" s="80">
        <f>(D28/C28)-1</f>
        <v>11.092896174863387</v>
      </c>
      <c r="E30" s="80">
        <f t="shared" ref="E30:Y30" si="9">(E28/D28)-1</f>
        <v>0.73068233167645724</v>
      </c>
      <c r="F30" s="80">
        <f t="shared" si="9"/>
        <v>0.12062663185378586</v>
      </c>
      <c r="G30" s="80">
        <f t="shared" si="9"/>
        <v>9.6225535880708257E-2</v>
      </c>
      <c r="H30" s="80">
        <f t="shared" si="9"/>
        <v>-1.6370244420828906</v>
      </c>
      <c r="I30" s="80">
        <f t="shared" si="9"/>
        <v>-2.5931536100360337</v>
      </c>
      <c r="J30" s="80">
        <f t="shared" si="9"/>
        <v>-0.16753926701570676</v>
      </c>
      <c r="K30" s="80">
        <f t="shared" si="9"/>
        <v>0</v>
      </c>
      <c r="L30" s="80">
        <f t="shared" si="9"/>
        <v>-0.16654088050314464</v>
      </c>
      <c r="M30" s="80">
        <f t="shared" si="9"/>
        <v>5.1011168125566053E-2</v>
      </c>
      <c r="N30" s="80">
        <f t="shared" si="9"/>
        <v>-5.4164273406088426E-2</v>
      </c>
      <c r="O30" s="80">
        <f t="shared" si="9"/>
        <v>-1.7914617113013898E-2</v>
      </c>
      <c r="P30" s="80">
        <f t="shared" si="9"/>
        <v>0.10032772693544389</v>
      </c>
      <c r="Q30" s="80">
        <f t="shared" si="9"/>
        <v>-7.0724100143302659E-2</v>
      </c>
      <c r="R30" s="80">
        <f t="shared" si="9"/>
        <v>-8.6175616835993951E-3</v>
      </c>
      <c r="S30" s="80">
        <f t="shared" si="9"/>
        <v>0</v>
      </c>
      <c r="T30" s="80">
        <f t="shared" si="9"/>
        <v>0</v>
      </c>
      <c r="U30" s="80">
        <f t="shared" si="9"/>
        <v>0.20861926983255552</v>
      </c>
      <c r="V30" s="80">
        <f t="shared" si="9"/>
        <v>8.6304792187145152E-2</v>
      </c>
      <c r="W30" s="80">
        <f t="shared" si="9"/>
        <v>3.9724022579970653E-2</v>
      </c>
      <c r="X30" s="80">
        <f t="shared" si="9"/>
        <v>0.15282525638447608</v>
      </c>
      <c r="Y30" s="80">
        <f t="shared" si="9"/>
        <v>9.9424385138670912E-2</v>
      </c>
    </row>
    <row r="31" spans="1:25" ht="15" thickTop="1" x14ac:dyDescent="0.35">
      <c r="A31" s="1"/>
    </row>
    <row r="32" spans="1:25" x14ac:dyDescent="0.35">
      <c r="A32" t="s">
        <v>90</v>
      </c>
      <c r="B32" s="38">
        <f>'Supporting Schedules'!B26</f>
        <v>6041.666666666667</v>
      </c>
      <c r="C32" s="38">
        <f>'Supporting Schedules'!C26</f>
        <v>6041.666666666667</v>
      </c>
      <c r="D32" s="38">
        <f>'Supporting Schedules'!D26</f>
        <v>6041.666666666667</v>
      </c>
      <c r="E32" s="38">
        <f>'Supporting Schedules'!E26</f>
        <v>6041.666666666667</v>
      </c>
      <c r="F32" s="38">
        <f>'Supporting Schedules'!F26</f>
        <v>6041.666666666667</v>
      </c>
      <c r="G32" s="38">
        <f>'Supporting Schedules'!G26</f>
        <v>6041.666666666667</v>
      </c>
      <c r="H32" s="38">
        <f>'Supporting Schedules'!H26</f>
        <v>6041.666666666667</v>
      </c>
      <c r="I32" s="38">
        <f>'Supporting Schedules'!I26</f>
        <v>6041.666666666667</v>
      </c>
      <c r="J32" s="38">
        <f>'Supporting Schedules'!J26</f>
        <v>6041.666666666667</v>
      </c>
      <c r="K32" s="38">
        <f>'Supporting Schedules'!K26</f>
        <v>6041.666666666667</v>
      </c>
      <c r="L32" s="38">
        <f>'Supporting Schedules'!L26</f>
        <v>6041.666666666667</v>
      </c>
      <c r="M32" s="38">
        <f>'Supporting Schedules'!M26</f>
        <v>6041.666666666667</v>
      </c>
      <c r="N32" s="38">
        <f>'Supporting Schedules'!N26</f>
        <v>6041.666666666667</v>
      </c>
      <c r="O32" s="38">
        <f>'Supporting Schedules'!O26</f>
        <v>6041.666666666667</v>
      </c>
      <c r="P32" s="38">
        <f>'Supporting Schedules'!P26</f>
        <v>6041.666666666667</v>
      </c>
      <c r="Q32" s="38">
        <f>'Supporting Schedules'!Q26</f>
        <v>6041.666666666667</v>
      </c>
      <c r="R32" s="38">
        <f>'Supporting Schedules'!R26</f>
        <v>6041.666666666667</v>
      </c>
      <c r="S32" s="38">
        <f>'Supporting Schedules'!S26</f>
        <v>6041.666666666667</v>
      </c>
      <c r="T32" s="38">
        <f>'Supporting Schedules'!T26</f>
        <v>6041.666666666667</v>
      </c>
      <c r="U32" s="38">
        <f>'Supporting Schedules'!U26</f>
        <v>6041.666666666667</v>
      </c>
      <c r="V32" s="38">
        <f>'Supporting Schedules'!V26</f>
        <v>6041.666666666667</v>
      </c>
      <c r="W32" s="38">
        <f>'Supporting Schedules'!W26</f>
        <v>6041.6666666666697</v>
      </c>
      <c r="X32" s="38">
        <f>'Supporting Schedules'!X26</f>
        <v>6041.666666666667</v>
      </c>
      <c r="Y32" s="38">
        <f>'Supporting Schedules'!Y26</f>
        <v>6041.666666666667</v>
      </c>
    </row>
    <row r="33" spans="1:25" x14ac:dyDescent="0.35">
      <c r="A33" t="s">
        <v>89</v>
      </c>
      <c r="B33" s="38">
        <f>'Supporting Schedules'!B9</f>
        <v>0</v>
      </c>
      <c r="C33" s="38">
        <f>'Supporting Schedules'!C9</f>
        <v>0</v>
      </c>
      <c r="D33" s="38">
        <f>'Supporting Schedules'!D9</f>
        <v>0</v>
      </c>
      <c r="E33" s="38">
        <f>'Supporting Schedules'!E9</f>
        <v>0</v>
      </c>
      <c r="F33" s="38">
        <f>'Supporting Schedules'!F9</f>
        <v>0</v>
      </c>
      <c r="G33" s="38">
        <f>'Supporting Schedules'!G9</f>
        <v>0</v>
      </c>
      <c r="H33" s="38">
        <f>'Supporting Schedules'!H9</f>
        <v>0</v>
      </c>
      <c r="I33" s="38">
        <f>'Supporting Schedules'!I9</f>
        <v>0</v>
      </c>
      <c r="J33" s="38">
        <f>'Supporting Schedules'!J9</f>
        <v>0</v>
      </c>
      <c r="K33" s="38">
        <f>'Supporting Schedules'!K9</f>
        <v>0</v>
      </c>
      <c r="L33" s="38">
        <f>'Supporting Schedules'!L9</f>
        <v>0</v>
      </c>
      <c r="M33" s="38">
        <f>'Supporting Schedules'!M9</f>
        <v>0</v>
      </c>
      <c r="N33" s="38">
        <f>'Supporting Schedules'!N9</f>
        <v>0</v>
      </c>
      <c r="O33" s="38">
        <f>'Supporting Schedules'!O9</f>
        <v>0</v>
      </c>
      <c r="P33" s="38">
        <f>'Supporting Schedules'!P9</f>
        <v>0</v>
      </c>
      <c r="Q33" s="38">
        <f>'Supporting Schedules'!Q9</f>
        <v>0</v>
      </c>
      <c r="R33" s="38">
        <f>'Supporting Schedules'!R9</f>
        <v>0</v>
      </c>
      <c r="S33" s="38">
        <f>'Supporting Schedules'!S9</f>
        <v>0</v>
      </c>
      <c r="T33" s="38">
        <f>'Supporting Schedules'!T9</f>
        <v>0</v>
      </c>
      <c r="U33" s="38">
        <f>'Supporting Schedules'!U9</f>
        <v>0</v>
      </c>
      <c r="V33" s="38">
        <f>'Supporting Schedules'!V9</f>
        <v>0</v>
      </c>
      <c r="W33" s="38">
        <f>'Supporting Schedules'!W9</f>
        <v>0</v>
      </c>
      <c r="X33" s="38">
        <f>'Supporting Schedules'!X9</f>
        <v>0</v>
      </c>
      <c r="Y33" s="38">
        <f>'Supporting Schedules'!Y9</f>
        <v>0</v>
      </c>
    </row>
    <row r="35" spans="1:25" x14ac:dyDescent="0.35">
      <c r="A35" s="1" t="s">
        <v>91</v>
      </c>
      <c r="B35" s="78">
        <f>(B28-B32-B33)</f>
        <v>-28641.666666666668</v>
      </c>
      <c r="C35" s="78">
        <f t="shared" ref="C35:G35" si="10">(C28-C32-C33)</f>
        <v>-4211.666666666667</v>
      </c>
      <c r="D35" s="78">
        <f t="shared" si="10"/>
        <v>16088.333333333332</v>
      </c>
      <c r="E35" s="78">
        <f t="shared" si="10"/>
        <v>32258.333333333332</v>
      </c>
      <c r="F35" s="78">
        <f t="shared" si="10"/>
        <v>36878.333333333336</v>
      </c>
      <c r="G35" s="78">
        <f t="shared" si="10"/>
        <v>41008.333333333336</v>
      </c>
      <c r="H35" s="78">
        <f t="shared" ref="H35:T35" si="11">(H28-H32-H33)</f>
        <v>-36013.666666666664</v>
      </c>
      <c r="I35" s="78">
        <f t="shared" si="11"/>
        <v>41708.333333333336</v>
      </c>
      <c r="J35" s="78">
        <f t="shared" si="11"/>
        <v>33708.333333333336</v>
      </c>
      <c r="K35" s="78">
        <f t="shared" si="11"/>
        <v>33708.333333333336</v>
      </c>
      <c r="L35" s="78">
        <f t="shared" si="11"/>
        <v>27088.333333333332</v>
      </c>
      <c r="M35" s="78">
        <f t="shared" si="11"/>
        <v>28778.333333333332</v>
      </c>
      <c r="N35" s="78">
        <f t="shared" si="11"/>
        <v>26892.333333333332</v>
      </c>
      <c r="O35" s="78">
        <f t="shared" si="11"/>
        <v>26302.333333333332</v>
      </c>
      <c r="P35" s="78">
        <f t="shared" si="11"/>
        <v>29547.333333333332</v>
      </c>
      <c r="Q35" s="78">
        <f t="shared" si="11"/>
        <v>27030.333333333332</v>
      </c>
      <c r="R35" s="78">
        <f t="shared" si="11"/>
        <v>26745.333333333332</v>
      </c>
      <c r="S35" s="78">
        <f t="shared" si="11"/>
        <v>26745.333333333332</v>
      </c>
      <c r="T35" s="78">
        <f t="shared" si="11"/>
        <v>26745.333333333332</v>
      </c>
      <c r="U35" s="78">
        <f>(U28-U32-U33)</f>
        <v>33585.333333333336</v>
      </c>
      <c r="V35" s="78">
        <f>(V28-V32-V33)</f>
        <v>37005.333333333336</v>
      </c>
      <c r="W35" s="78">
        <f>(W28-W32-W33)</f>
        <v>38715.333333333328</v>
      </c>
      <c r="X35" s="78">
        <f>(X28-X32-X33)</f>
        <v>45555.333333333336</v>
      </c>
      <c r="Y35" s="78">
        <f>(Y28-Y32-Y33)</f>
        <v>50685.333333333336</v>
      </c>
    </row>
    <row r="36" spans="1:25" x14ac:dyDescent="0.35">
      <c r="A36" s="1" t="s">
        <v>92</v>
      </c>
      <c r="B36" s="79">
        <f>B35/B9</f>
        <v>-0.58452380952380956</v>
      </c>
      <c r="C36" s="79">
        <f t="shared" ref="C36:Y36" si="12">C35/C9</f>
        <v>-5.019864918553834E-2</v>
      </c>
      <c r="D36" s="79">
        <f t="shared" si="12"/>
        <v>0.14250073811632713</v>
      </c>
      <c r="E36" s="79">
        <f t="shared" si="12"/>
        <v>0.23719362745098038</v>
      </c>
      <c r="F36" s="79">
        <f t="shared" si="12"/>
        <v>0.25861383824216927</v>
      </c>
      <c r="G36" s="79">
        <f t="shared" si="12"/>
        <v>0.2761503928170595</v>
      </c>
      <c r="H36" s="79">
        <f t="shared" si="12"/>
        <v>-0.22735900673400672</v>
      </c>
      <c r="I36" s="79">
        <f t="shared" si="12"/>
        <v>0.25905797101449279</v>
      </c>
      <c r="J36" s="79">
        <f>J35/J9</f>
        <v>0.20936853002070394</v>
      </c>
      <c r="K36" s="79">
        <f t="shared" si="12"/>
        <v>0.20936853002070394</v>
      </c>
      <c r="L36" s="79">
        <f t="shared" si="12"/>
        <v>0.1629863618130766</v>
      </c>
      <c r="M36" s="79">
        <f t="shared" si="12"/>
        <v>0.17048775671406002</v>
      </c>
      <c r="N36" s="79">
        <f t="shared" si="12"/>
        <v>0.13962789892696434</v>
      </c>
      <c r="O36" s="79">
        <f t="shared" si="12"/>
        <v>0.13727731384829506</v>
      </c>
      <c r="P36" s="79">
        <f t="shared" si="12"/>
        <v>0.14991036698799257</v>
      </c>
      <c r="Q36" s="79">
        <f>Q35/Q9</f>
        <v>0.13542251169004677</v>
      </c>
      <c r="R36" s="79">
        <f>R35/R9</f>
        <v>0.13433115687259334</v>
      </c>
      <c r="S36" s="79">
        <f t="shared" si="12"/>
        <v>0.13433115687259334</v>
      </c>
      <c r="T36" s="79">
        <f t="shared" si="12"/>
        <v>0.13433115687259334</v>
      </c>
      <c r="U36" s="79">
        <f>U35/U9</f>
        <v>0.15909679456813516</v>
      </c>
      <c r="V36" s="79">
        <f t="shared" si="12"/>
        <v>0.17045294027329957</v>
      </c>
      <c r="W36" s="79">
        <f t="shared" si="12"/>
        <v>0.17589883386339542</v>
      </c>
      <c r="X36" s="79">
        <f t="shared" si="12"/>
        <v>0.19627459428407296</v>
      </c>
      <c r="Y36" s="79">
        <f t="shared" si="12"/>
        <v>0.21022535600718928</v>
      </c>
    </row>
    <row r="37" spans="1:25" ht="15" thickBot="1" x14ac:dyDescent="0.4">
      <c r="A37" s="71" t="s">
        <v>93</v>
      </c>
      <c r="B37" s="71"/>
      <c r="C37" s="80">
        <f>(C35/B35)-1</f>
        <v>-0.85295315682281059</v>
      </c>
      <c r="D37" s="80">
        <f t="shared" ref="D37:Y37" si="13">(D35/C35)-1</f>
        <v>-4.8199445983379494</v>
      </c>
      <c r="E37" s="80">
        <f t="shared" si="13"/>
        <v>1.0050761421319798</v>
      </c>
      <c r="F37" s="80">
        <f t="shared" si="13"/>
        <v>0.14321880650994578</v>
      </c>
      <c r="G37" s="80">
        <f t="shared" si="13"/>
        <v>0.11198987662132232</v>
      </c>
      <c r="H37" s="80">
        <f>(H35/G35)-1</f>
        <v>-1.8782036171509855</v>
      </c>
      <c r="I37" s="80">
        <f t="shared" si="13"/>
        <v>-2.1581251561907058</v>
      </c>
      <c r="J37" s="80">
        <f>(J35/I35)-1</f>
        <v>-0.19180819180819175</v>
      </c>
      <c r="K37" s="80">
        <f t="shared" si="13"/>
        <v>0</v>
      </c>
      <c r="L37" s="80">
        <f t="shared" si="13"/>
        <v>-0.19639060568603228</v>
      </c>
      <c r="M37" s="80">
        <f t="shared" si="13"/>
        <v>6.238848212637671E-2</v>
      </c>
      <c r="N37" s="80">
        <f t="shared" si="13"/>
        <v>-6.5535414374239931E-2</v>
      </c>
      <c r="O37" s="80">
        <f t="shared" si="13"/>
        <v>-2.1939338349219684E-2</v>
      </c>
      <c r="P37" s="80">
        <f t="shared" si="13"/>
        <v>0.12337308477067932</v>
      </c>
      <c r="Q37" s="80">
        <f t="shared" si="13"/>
        <v>-8.5185352316057839E-2</v>
      </c>
      <c r="R37" s="80">
        <f>(R35/Q35)-1</f>
        <v>-1.0543710152791319E-2</v>
      </c>
      <c r="S37" s="80">
        <f t="shared" si="13"/>
        <v>0</v>
      </c>
      <c r="T37" s="80">
        <f>(T35/S35)-1</f>
        <v>0</v>
      </c>
      <c r="U37" s="80">
        <f>(U35/T35)-1</f>
        <v>0.25574555062565452</v>
      </c>
      <c r="V37" s="80">
        <f t="shared" si="13"/>
        <v>0.10183016396045885</v>
      </c>
      <c r="W37" s="80">
        <f t="shared" si="13"/>
        <v>4.6209555379404632E-2</v>
      </c>
      <c r="X37" s="80">
        <f t="shared" si="13"/>
        <v>0.17667418593838802</v>
      </c>
      <c r="Y37" s="80">
        <f t="shared" si="13"/>
        <v>0.11261030541612405</v>
      </c>
    </row>
    <row r="38" spans="1:25" ht="15" thickTop="1" x14ac:dyDescent="0.35"/>
  </sheetData>
  <mergeCells count="2">
    <mergeCell ref="A4:A5"/>
    <mergeCell ref="A1:A3"/>
  </mergeCells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9973C-D712-4ED7-9687-899719D570BA}">
  <dimension ref="A1:AG7"/>
  <sheetViews>
    <sheetView showGridLines="0" zoomScale="34" zoomScaleNormal="70" workbookViewId="0">
      <selection activeCell="AJ61" sqref="AJ61"/>
    </sheetView>
  </sheetViews>
  <sheetFormatPr defaultRowHeight="14.5" x14ac:dyDescent="0.35"/>
  <cols>
    <col min="1" max="1" width="23.81640625" customWidth="1"/>
  </cols>
  <sheetData>
    <row r="1" spans="1:33" ht="14.5" customHeight="1" x14ac:dyDescent="0.35">
      <c r="A1" s="96" t="s">
        <v>101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</row>
    <row r="2" spans="1:33" ht="14.5" customHeight="1" x14ac:dyDescent="0.3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</row>
    <row r="3" spans="1:33" ht="14.5" customHeight="1" x14ac:dyDescent="0.35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</row>
    <row r="4" spans="1:33" ht="14.5" customHeight="1" x14ac:dyDescent="0.35">
      <c r="A4" s="96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</row>
    <row r="5" spans="1:33" ht="14.5" customHeight="1" x14ac:dyDescent="0.35">
      <c r="A5" s="96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</row>
    <row r="6" spans="1:33" ht="14.5" customHeight="1" x14ac:dyDescent="0.35">
      <c r="A6" s="96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</row>
    <row r="7" spans="1:33" ht="14.5" customHeight="1" x14ac:dyDescent="0.35">
      <c r="A7" s="96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</row>
  </sheetData>
  <mergeCells count="1">
    <mergeCell ref="A1:AG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1 Acquisition</vt:lpstr>
      <vt:lpstr>Product 2 Acquisition</vt:lpstr>
      <vt:lpstr>Revenue Assumptions</vt:lpstr>
      <vt:lpstr>Salary &amp; Headcount</vt:lpstr>
      <vt:lpstr>Supporting Schedules</vt:lpstr>
      <vt:lpstr>Cost of Sales &amp; OPEX Assumption</vt:lpstr>
      <vt:lpstr>Income Statement</vt:lpstr>
      <vt:lpstr>Dashboards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Bruk</dc:creator>
  <cp:lastModifiedBy>Biruk Haregwoin</cp:lastModifiedBy>
  <dcterms:created xsi:type="dcterms:W3CDTF">2023-01-30T17:26:09Z</dcterms:created>
  <dcterms:modified xsi:type="dcterms:W3CDTF">2023-06-27T19:31:18Z</dcterms:modified>
</cp:coreProperties>
</file>