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oley/Dropbox (MIT)/APECS Manuscript/SI - Other files/"/>
    </mc:Choice>
  </mc:AlternateContent>
  <xr:revisionPtr revIDLastSave="0" documentId="13_ncr:1_{2C05B489-068B-2247-8518-67410850B5C5}" xr6:coauthVersionLast="36" xr6:coauthVersionMax="36" xr10:uidLastSave="{00000000-0000-0000-0000-000000000000}"/>
  <bookViews>
    <workbookView xWindow="3180" yWindow="460" windowWidth="24980" windowHeight="20540" xr2:uid="{6C41A270-54DD-CA47-85E2-19524128AB0D}"/>
  </bookViews>
  <sheets>
    <sheet name="Proposed version with all 9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  <c r="I36" i="1"/>
  <c r="H36" i="1"/>
  <c r="E37" i="1"/>
  <c r="E34" i="1" l="1"/>
  <c r="G34" i="1"/>
  <c r="I34" i="1"/>
  <c r="K34" i="1"/>
  <c r="U34" i="1"/>
  <c r="S34" i="1"/>
  <c r="Q34" i="1"/>
  <c r="O34" i="1"/>
  <c r="M34" i="1"/>
  <c r="U37" i="1"/>
  <c r="S37" i="1"/>
  <c r="Q37" i="1"/>
  <c r="M37" i="1"/>
  <c r="K37" i="1"/>
  <c r="I37" i="1"/>
  <c r="G37" i="1"/>
  <c r="E36" i="1"/>
  <c r="L36" i="1"/>
  <c r="M36" i="1" s="1"/>
  <c r="T37" i="1"/>
  <c r="T36" i="1"/>
  <c r="U36" i="1" s="1"/>
  <c r="T35" i="1"/>
  <c r="U35" i="1" s="1"/>
  <c r="T34" i="1"/>
  <c r="R37" i="1"/>
  <c r="R36" i="1"/>
  <c r="S36" i="1" s="1"/>
  <c r="R35" i="1"/>
  <c r="S35" i="1" s="1"/>
  <c r="R34" i="1"/>
  <c r="P37" i="1"/>
  <c r="P36" i="1"/>
  <c r="Q36" i="1" s="1"/>
  <c r="P35" i="1"/>
  <c r="Q35" i="1" s="1"/>
  <c r="P34" i="1"/>
  <c r="N37" i="1"/>
  <c r="O37" i="1" s="1"/>
  <c r="N36" i="1"/>
  <c r="O36" i="1" s="1"/>
  <c r="N35" i="1"/>
  <c r="O35" i="1" s="1"/>
  <c r="N34" i="1"/>
  <c r="L37" i="1"/>
  <c r="L35" i="1"/>
  <c r="M35" i="1" s="1"/>
  <c r="L34" i="1"/>
  <c r="J37" i="1"/>
  <c r="J36" i="1"/>
  <c r="J35" i="1"/>
  <c r="K35" i="1" s="1"/>
  <c r="J34" i="1"/>
  <c r="H37" i="1"/>
  <c r="H35" i="1"/>
  <c r="I35" i="1" s="1"/>
  <c r="H34" i="1"/>
  <c r="F37" i="1"/>
  <c r="F36" i="1"/>
  <c r="G36" i="1" s="1"/>
  <c r="F35" i="1"/>
  <c r="G35" i="1" s="1"/>
  <c r="F34" i="1"/>
  <c r="E35" i="1"/>
  <c r="D37" i="1"/>
  <c r="D36" i="1"/>
  <c r="D35" i="1"/>
  <c r="D34" i="1"/>
  <c r="X29" i="1" l="1"/>
  <c r="AA8" i="1" l="1"/>
  <c r="AA9" i="1"/>
  <c r="AA10" i="1"/>
  <c r="AA11" i="1"/>
  <c r="AA12" i="1"/>
  <c r="AA13" i="1"/>
  <c r="AA14" i="1"/>
  <c r="AA15" i="1"/>
  <c r="AA16" i="1"/>
  <c r="AA17" i="1"/>
  <c r="AA18" i="1"/>
  <c r="AA7" i="1"/>
  <c r="W6" i="1"/>
  <c r="W7" i="1"/>
  <c r="W8" i="1"/>
  <c r="W9" i="1"/>
  <c r="W11" i="1"/>
  <c r="W12" i="1"/>
  <c r="W13" i="1"/>
  <c r="W14" i="1"/>
  <c r="W16" i="1"/>
  <c r="W17" i="1"/>
  <c r="W18" i="1"/>
  <c r="W19" i="1"/>
  <c r="W29" i="1"/>
  <c r="W26" i="1"/>
  <c r="W27" i="1"/>
  <c r="W28" i="1"/>
  <c r="W21" i="1"/>
  <c r="W22" i="1"/>
  <c r="W23" i="1"/>
  <c r="W24" i="1"/>
  <c r="X26" i="1"/>
  <c r="X27" i="1"/>
  <c r="X28" i="1"/>
  <c r="X22" i="1"/>
  <c r="X23" i="1"/>
  <c r="X24" i="1"/>
  <c r="X17" i="1"/>
  <c r="X18" i="1"/>
  <c r="X19" i="1"/>
  <c r="X12" i="1"/>
  <c r="X13" i="1"/>
  <c r="X14" i="1"/>
  <c r="X7" i="1"/>
  <c r="X8" i="1"/>
  <c r="X9" i="1"/>
</calcChain>
</file>

<file path=xl/sharedStrings.xml><?xml version="1.0" encoding="utf-8"?>
<sst xmlns="http://schemas.openxmlformats.org/spreadsheetml/2006/main" count="356" uniqueCount="124">
  <si>
    <t>port 4</t>
  </si>
  <si>
    <t>port 1</t>
  </si>
  <si>
    <t>port 2</t>
  </si>
  <si>
    <t>port 3</t>
  </si>
  <si>
    <t>Outlet (ID 6)</t>
  </si>
  <si>
    <t>Bay 0</t>
  </si>
  <si>
    <t>Bay 1</t>
  </si>
  <si>
    <t>Bay 2</t>
  </si>
  <si>
    <t>Bay 3</t>
  </si>
  <si>
    <t>3 mL (ID 4)</t>
  </si>
  <si>
    <t>0,6</t>
  </si>
  <si>
    <t>3 mL (ID 3)</t>
  </si>
  <si>
    <t>0,3</t>
  </si>
  <si>
    <t>Bay 4</t>
  </si>
  <si>
    <t>1 mL (ID 5)</t>
  </si>
  <si>
    <t>0,4</t>
  </si>
  <si>
    <t>0,5</t>
  </si>
  <si>
    <t>0,0</t>
  </si>
  <si>
    <t>2,1</t>
  </si>
  <si>
    <t>1 mL (ID 1)</t>
  </si>
  <si>
    <t>0.5 mL (ID 8)</t>
  </si>
  <si>
    <t>0,7</t>
  </si>
  <si>
    <t>0,9</t>
  </si>
  <si>
    <t>0,8</t>
  </si>
  <si>
    <t>0,10</t>
  </si>
  <si>
    <t>0,2</t>
  </si>
  <si>
    <t>2,2</t>
  </si>
  <si>
    <t>2,5</t>
  </si>
  <si>
    <t>2,3</t>
  </si>
  <si>
    <t>0,1</t>
  </si>
  <si>
    <t>2,0</t>
  </si>
  <si>
    <t>2,4</t>
  </si>
  <si>
    <t>no</t>
  </si>
  <si>
    <t>yes</t>
  </si>
  <si>
    <t>n/a</t>
  </si>
  <si>
    <t>nc (0,-1)</t>
  </si>
  <si>
    <t>Tree pos (in config &amp; physical)</t>
  </si>
  <si>
    <t>Diazepam</t>
  </si>
  <si>
    <t>0,11</t>
  </si>
  <si>
    <t>Lidocaine</t>
  </si>
  <si>
    <t>Aspirin</t>
  </si>
  <si>
    <t>Secnidazole</t>
  </si>
  <si>
    <t>Separator (ID 2)</t>
  </si>
  <si>
    <t>Operator Instructions</t>
  </si>
  <si>
    <t>[ac] 50% Brine (NaCl)</t>
  </si>
  <si>
    <t>[am] NaCl/NH4Cl</t>
  </si>
  <si>
    <t xml:space="preserve">[ag] 1M HCl </t>
  </si>
  <si>
    <t>[bb] ((S)-1-ethoxy-1-oxo-4-phenylbutan-2-yl)-L-alanine</t>
  </si>
  <si>
    <t>[az] (S)-2-aminopropanamide HCl</t>
  </si>
  <si>
    <t>#1 [aw] 4-hydroxybenzaldehyde</t>
  </si>
  <si>
    <t>[al] diethylamine</t>
  </si>
  <si>
    <t>[bf] TFA</t>
  </si>
  <si>
    <t>[ax] 1-(chloromethyl)-3-fluorobenzene</t>
  </si>
  <si>
    <t>[ay] DBU</t>
  </si>
  <si>
    <t>[ad] Imidazole</t>
  </si>
  <si>
    <t>[ae] propylene oxide</t>
  </si>
  <si>
    <t>[aj] 2-bromoacetyl chloride</t>
  </si>
  <si>
    <t>[af] triethyl amine</t>
  </si>
  <si>
    <t xml:space="preserve">[ap] aq. ammonia </t>
  </si>
  <si>
    <t>BPR + aq. waste</t>
  </si>
  <si>
    <t>[bm] ethyl trifluoroacetate</t>
  </si>
  <si>
    <t>[au] acetic acid</t>
  </si>
  <si>
    <t xml:space="preserve">[as] acetocinnamone </t>
  </si>
  <si>
    <t>[aq] NaCl brine</t>
  </si>
  <si>
    <t>BPR + frac. coll.</t>
  </si>
  <si>
    <t>[ba] H2 gas</t>
  </si>
  <si>
    <t>Separator ID 2 in 0,2</t>
  </si>
  <si>
    <t>Plumbing needed?</t>
  </si>
  <si>
    <t>Check valve needed?</t>
  </si>
  <si>
    <t>Lines occupied? (1 yes, 0 no)</t>
  </si>
  <si>
    <t>Reactor storage instructions</t>
  </si>
  <si>
    <t>port 4 (inlet)</t>
  </si>
  <si>
    <t>ACE inhibitor library (long)</t>
  </si>
  <si>
    <t>ACE inhibitor library (short)</t>
  </si>
  <si>
    <t>NSAID library</t>
  </si>
  <si>
    <t>Safinamide</t>
  </si>
  <si>
    <t>(S)-warfarin</t>
  </si>
  <si>
    <t>RT</t>
  </si>
  <si>
    <t>[ab] acetic anhydride</t>
  </si>
  <si>
    <t>TODO</t>
  </si>
  <si>
    <t>ANCHOR</t>
  </si>
  <si>
    <t>[uL/min, T, psi]</t>
  </si>
  <si>
    <t xml:space="preserve">PBR (ID 9) </t>
  </si>
  <si>
    <t>#1 [at] S,S-DPEN</t>
  </si>
  <si>
    <t xml:space="preserve">#1 [av] 4-hydroxycoumarine </t>
  </si>
  <si>
    <t>NMP</t>
  </si>
  <si>
    <t>[aa] salicylic acid</t>
  </si>
  <si>
    <t>[ah] diethyl ether</t>
  </si>
  <si>
    <t>#1 [ai] 2,6-dimethylaniline</t>
  </si>
  <si>
    <t>[an] Hexanes</t>
  </si>
  <si>
    <t>#1 [ao] benzophenone</t>
  </si>
  <si>
    <t>[ar] ethyl acetate</t>
  </si>
  <si>
    <t>0,2 [0.01"]</t>
  </si>
  <si>
    <t>0,3 (selector 1) - # denotes port [0.01"]</t>
  </si>
  <si>
    <t>0,4 [0.01"]</t>
  </si>
  <si>
    <t>0,5 (selector 2) - # denotes port [0.01"]</t>
  </si>
  <si>
    <t>0,6 [0.01"]</t>
  </si>
  <si>
    <t>0,7 [0.03"]</t>
  </si>
  <si>
    <t>0,8 [0.03"]</t>
  </si>
  <si>
    <t>0,9 [0.03"]</t>
  </si>
  <si>
    <t>0,10 [0.03" Vici]</t>
  </si>
  <si>
    <t>0,11 [0.03" Vici]</t>
  </si>
  <si>
    <t>Rinse [0.03" Vici]</t>
  </si>
  <si>
    <t>0,0 [BPR 1]</t>
  </si>
  <si>
    <t>0,1 [BPR 2]</t>
  </si>
  <si>
    <t>Separator ID 2 in 0,0</t>
  </si>
  <si>
    <t>0.5 mL reactor ID 8 in 0,0</t>
  </si>
  <si>
    <t>PBR ID 9 in 0,0</t>
  </si>
  <si>
    <t>Check valve installed?</t>
  </si>
  <si>
    <t>#1 [bc] CDI</t>
  </si>
  <si>
    <t>#1 [bd] L-proline; #2 [be] moexipril amine precursor</t>
  </si>
  <si>
    <t>#1 [bn] 4-hydrazineylbenzenesulfonamide; #2 [bo] phenylhydrazine</t>
  </si>
  <si>
    <t>#1  [bj] 4-methyl-acetophenone; #2 [bk] 4-bromoacetophenone</t>
  </si>
  <si>
    <t>[bl] sodium tert-butoxide</t>
  </si>
  <si>
    <t>Residence times</t>
  </si>
  <si>
    <t>#1 [bg] enalapril amine precursor; #2 [bh] ramipril amine precursor #3 [bi] indolapril amine predcursor</t>
  </si>
  <si>
    <t>EtOAc</t>
  </si>
  <si>
    <t>DMF</t>
  </si>
  <si>
    <t>MeOH</t>
  </si>
  <si>
    <t>DCM</t>
  </si>
  <si>
    <t>THF</t>
  </si>
  <si>
    <t>t [min]</t>
  </si>
  <si>
    <t>reactor vol [mL]</t>
  </si>
  <si>
    <t>[ak] 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</si>
</sst>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5E5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1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 applyAlignment="1"/>
    <xf numFmtId="0" fontId="2" fillId="2" borderId="1" xfId="0" applyFont="1" applyFill="1" applyBorder="1" applyAlignment="1"/>
    <xf numFmtId="0" fontId="2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Border="1"/>
    <xf numFmtId="0" fontId="0" fillId="0" borderId="1" xfId="0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5" borderId="1" xfId="0" applyFont="1" applyFill="1" applyBorder="1" applyAlignment="1"/>
    <xf numFmtId="0" fontId="0" fillId="0" borderId="2" xfId="0" applyBorder="1"/>
    <xf numFmtId="0" fontId="1" fillId="6" borderId="1" xfId="0" applyFont="1" applyFill="1" applyBorder="1" applyAlignment="1"/>
    <xf numFmtId="0" fontId="1" fillId="6" borderId="1" xfId="0" applyFont="1" applyFill="1" applyBorder="1"/>
    <xf numFmtId="0" fontId="0" fillId="0" borderId="3" xfId="0" applyBorder="1"/>
    <xf numFmtId="0" fontId="1" fillId="6" borderId="5" xfId="0" applyFont="1" applyFill="1" applyBorder="1"/>
    <xf numFmtId="0" fontId="3" fillId="6" borderId="4" xfId="0" applyFont="1" applyFill="1" applyBorder="1"/>
    <xf numFmtId="0" fontId="2" fillId="0" borderId="5" xfId="0" applyFont="1" applyBorder="1" applyAlignment="1"/>
    <xf numFmtId="0" fontId="0" fillId="0" borderId="5" xfId="0" applyBorder="1"/>
    <xf numFmtId="0" fontId="2" fillId="5" borderId="5" xfId="0" applyFont="1" applyFill="1" applyBorder="1"/>
    <xf numFmtId="0" fontId="0" fillId="5" borderId="5" xfId="0" applyFill="1" applyBorder="1"/>
    <xf numFmtId="0" fontId="1" fillId="6" borderId="4" xfId="0" applyFont="1" applyFill="1" applyBorder="1" applyAlignment="1"/>
    <xf numFmtId="0" fontId="1" fillId="6" borderId="4" xfId="0" applyFont="1" applyFill="1" applyBorder="1"/>
    <xf numFmtId="0" fontId="1" fillId="6" borderId="2" xfId="0" applyFont="1" applyFill="1" applyBorder="1" applyAlignment="1"/>
    <xf numFmtId="0" fontId="2" fillId="0" borderId="2" xfId="0" applyFont="1" applyBorder="1"/>
    <xf numFmtId="0" fontId="2" fillId="2" borderId="2" xfId="0" applyFont="1" applyFill="1" applyBorder="1"/>
    <xf numFmtId="0" fontId="0" fillId="2" borderId="2" xfId="0" applyFill="1" applyBorder="1"/>
    <xf numFmtId="0" fontId="0" fillId="3" borderId="5" xfId="0" applyFill="1" applyBorder="1"/>
    <xf numFmtId="0" fontId="0" fillId="4" borderId="2" xfId="0" applyFill="1" applyBorder="1"/>
    <xf numFmtId="0" fontId="1" fillId="6" borderId="7" xfId="0" applyFont="1" applyFill="1" applyBorder="1"/>
    <xf numFmtId="0" fontId="1" fillId="0" borderId="7" xfId="0" applyFont="1" applyFill="1" applyBorder="1"/>
    <xf numFmtId="0" fontId="3" fillId="6" borderId="7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12" xfId="0" applyBorder="1"/>
    <xf numFmtId="0" fontId="3" fillId="6" borderId="13" xfId="0" applyFont="1" applyFill="1" applyBorder="1"/>
    <xf numFmtId="0" fontId="0" fillId="0" borderId="6" xfId="0" applyBorder="1" applyAlignment="1">
      <alignment wrapText="1"/>
    </xf>
    <xf numFmtId="0" fontId="0" fillId="0" borderId="11" xfId="0" applyBorder="1" applyAlignment="1">
      <alignment wrapText="1"/>
    </xf>
    <xf numFmtId="0" fontId="1" fillId="6" borderId="8" xfId="0" applyFont="1" applyFill="1" applyBorder="1" applyAlignment="1"/>
    <xf numFmtId="0" fontId="1" fillId="6" borderId="10" xfId="0" applyFont="1" applyFill="1" applyBorder="1" applyAlignment="1"/>
    <xf numFmtId="0" fontId="2" fillId="0" borderId="0" xfId="0" applyFont="1" applyFill="1"/>
    <xf numFmtId="0" fontId="1" fillId="6" borderId="8" xfId="0" applyFont="1" applyFill="1" applyBorder="1" applyAlignment="1">
      <alignment wrapText="1"/>
    </xf>
    <xf numFmtId="0" fontId="1" fillId="6" borderId="16" xfId="0" applyFont="1" applyFill="1" applyBorder="1" applyAlignment="1"/>
    <xf numFmtId="0" fontId="1" fillId="6" borderId="17" xfId="0" applyFont="1" applyFill="1" applyBorder="1" applyAlignment="1"/>
    <xf numFmtId="0" fontId="0" fillId="4" borderId="1" xfId="0" applyFill="1" applyBorder="1"/>
    <xf numFmtId="164" fontId="0" fillId="0" borderId="0" xfId="0" applyNumberFormat="1" applyFill="1"/>
    <xf numFmtId="164" fontId="1" fillId="6" borderId="5" xfId="0" applyNumberFormat="1" applyFont="1" applyFill="1" applyBorder="1"/>
    <xf numFmtId="164" fontId="2" fillId="0" borderId="5" xfId="0" applyNumberFormat="1" applyFont="1" applyBorder="1" applyAlignment="1"/>
    <xf numFmtId="164" fontId="0" fillId="0" borderId="5" xfId="0" applyNumberFormat="1" applyBorder="1"/>
    <xf numFmtId="164" fontId="2" fillId="5" borderId="5" xfId="0" applyNumberFormat="1" applyFont="1" applyFill="1" applyBorder="1"/>
    <xf numFmtId="164" fontId="0" fillId="5" borderId="5" xfId="0" applyNumberFormat="1" applyFill="1" applyBorder="1"/>
    <xf numFmtId="164" fontId="2" fillId="0" borderId="1" xfId="0" applyNumberFormat="1" applyFont="1" applyBorder="1"/>
    <xf numFmtId="164" fontId="2" fillId="0" borderId="5" xfId="0" applyNumberFormat="1" applyFont="1" applyBorder="1"/>
    <xf numFmtId="164" fontId="0" fillId="0" borderId="0" xfId="0" applyNumberFormat="1"/>
    <xf numFmtId="164" fontId="0" fillId="0" borderId="6" xfId="0" applyNumberFormat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2" fillId="5" borderId="1" xfId="0" applyNumberFormat="1" applyFont="1" applyFill="1" applyBorder="1" applyAlignment="1"/>
    <xf numFmtId="164" fontId="0" fillId="5" borderId="1" xfId="0" applyNumberFormat="1" applyFill="1" applyBorder="1"/>
    <xf numFmtId="164" fontId="0" fillId="0" borderId="1" xfId="0" applyNumberFormat="1" applyBorder="1"/>
    <xf numFmtId="164" fontId="2" fillId="5" borderId="1" xfId="0" applyNumberFormat="1" applyFont="1" applyFill="1" applyBorder="1"/>
    <xf numFmtId="164" fontId="0" fillId="0" borderId="0" xfId="0" applyNumberFormat="1" applyFill="1" applyBorder="1"/>
    <xf numFmtId="164" fontId="2" fillId="0" borderId="1" xfId="0" applyNumberFormat="1" applyFont="1" applyBorder="1" applyAlignment="1"/>
    <xf numFmtId="164" fontId="2" fillId="0" borderId="2" xfId="0" applyNumberFormat="1" applyFont="1" applyBorder="1"/>
    <xf numFmtId="164" fontId="0" fillId="0" borderId="2" xfId="0" applyNumberFormat="1" applyBorder="1"/>
    <xf numFmtId="164" fontId="2" fillId="2" borderId="2" xfId="0" applyNumberFormat="1" applyFont="1" applyFill="1" applyBorder="1"/>
    <xf numFmtId="164" fontId="0" fillId="2" borderId="2" xfId="0" applyNumberFormat="1" applyFill="1" applyBorder="1"/>
    <xf numFmtId="164" fontId="2" fillId="0" borderId="2" xfId="0" applyNumberFormat="1" applyFont="1" applyFill="1" applyBorder="1"/>
    <xf numFmtId="164" fontId="2" fillId="5" borderId="2" xfId="0" applyNumberFormat="1" applyFont="1" applyFill="1" applyBorder="1"/>
    <xf numFmtId="164" fontId="0" fillId="4" borderId="2" xfId="0" applyNumberFormat="1" applyFill="1" applyBorder="1"/>
    <xf numFmtId="164" fontId="2" fillId="2" borderId="2" xfId="0" applyNumberFormat="1" applyFont="1" applyFill="1" applyBorder="1" applyAlignment="1"/>
    <xf numFmtId="164" fontId="2" fillId="2" borderId="1" xfId="0" applyNumberFormat="1" applyFont="1" applyFill="1" applyBorder="1"/>
    <xf numFmtId="164" fontId="0" fillId="2" borderId="1" xfId="0" applyNumberFormat="1" applyFill="1" applyBorder="1"/>
    <xf numFmtId="164" fontId="0" fillId="4" borderId="1" xfId="0" applyNumberFormat="1" applyFill="1" applyBorder="1"/>
    <xf numFmtId="164" fontId="2" fillId="0" borderId="0" xfId="0" applyNumberFormat="1" applyFont="1" applyFill="1"/>
    <xf numFmtId="164" fontId="0" fillId="0" borderId="0" xfId="0" applyNumberFormat="1" applyBorder="1" applyAlignment="1">
      <alignment wrapText="1"/>
    </xf>
    <xf numFmtId="0" fontId="0" fillId="7" borderId="1" xfId="0" applyFill="1" applyBorder="1"/>
    <xf numFmtId="164" fontId="0" fillId="7" borderId="1" xfId="0" applyNumberFormat="1" applyFill="1" applyBorder="1"/>
    <xf numFmtId="0" fontId="1" fillId="6" borderId="18" xfId="0" applyFont="1" applyFill="1" applyBorder="1" applyAlignment="1"/>
    <xf numFmtId="0" fontId="0" fillId="0" borderId="17" xfId="0" applyBorder="1" applyAlignment="1">
      <alignment wrapText="1"/>
    </xf>
    <xf numFmtId="164" fontId="0" fillId="0" borderId="17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2" fillId="0" borderId="5" xfId="0" applyFont="1" applyFill="1" applyBorder="1"/>
    <xf numFmtId="0" fontId="2" fillId="0" borderId="1" xfId="0" applyFont="1" applyBorder="1" applyAlignment="1">
      <alignment horizont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166" fontId="0" fillId="0" borderId="0" xfId="0" applyNumberFormat="1"/>
    <xf numFmtId="0" fontId="1" fillId="6" borderId="4" xfId="0" applyFont="1" applyFill="1" applyBorder="1" applyAlignment="1">
      <alignment horizontal="center" vertical="center" textRotation="90" wrapText="1"/>
    </xf>
    <xf numFmtId="0" fontId="1" fillId="6" borderId="8" xfId="0" applyFont="1" applyFill="1" applyBorder="1"/>
    <xf numFmtId="0" fontId="1" fillId="6" borderId="14" xfId="0" applyFont="1" applyFill="1" applyBorder="1"/>
    <xf numFmtId="164" fontId="1" fillId="6" borderId="14" xfId="0" applyNumberFormat="1" applyFont="1" applyFill="1" applyBorder="1"/>
    <xf numFmtId="2" fontId="0" fillId="0" borderId="6" xfId="0" applyNumberFormat="1" applyBorder="1"/>
    <xf numFmtId="2" fontId="0" fillId="5" borderId="6" xfId="0" applyNumberFormat="1" applyFill="1" applyBorder="1"/>
    <xf numFmtId="0" fontId="1" fillId="6" borderId="19" xfId="0" applyFont="1" applyFill="1" applyBorder="1" applyAlignment="1">
      <alignment horizontal="center" vertical="center" textRotation="90"/>
    </xf>
    <xf numFmtId="0" fontId="1" fillId="6" borderId="12" xfId="0" applyFont="1" applyFill="1" applyBorder="1" applyAlignment="1">
      <alignment horizontal="center" vertical="center" textRotation="90"/>
    </xf>
    <xf numFmtId="166" fontId="0" fillId="0" borderId="6" xfId="0" applyNumberFormat="1" applyBorder="1"/>
    <xf numFmtId="166" fontId="0" fillId="5" borderId="6" xfId="0" applyNumberFormat="1" applyFill="1" applyBorder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colors>
    <mruColors>
      <color rgb="FFE5E5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876AF-8797-854C-888C-CC18AA45F1CF}">
  <sheetPr>
    <pageSetUpPr fitToPage="1"/>
  </sheetPr>
  <dimension ref="A1:AB68"/>
  <sheetViews>
    <sheetView tabSelected="1" topLeftCell="A2" zoomScale="75" zoomScaleNormal="110" workbookViewId="0">
      <pane xSplit="3" ySplit="3" topLeftCell="J5" activePane="bottomRight" state="frozen"/>
      <selection activeCell="A2" sqref="A2"/>
      <selection pane="topRight" activeCell="D2" sqref="D2"/>
      <selection pane="bottomLeft" activeCell="A5" sqref="A5"/>
      <selection pane="bottomRight" activeCell="R31" sqref="R31"/>
    </sheetView>
  </sheetViews>
  <sheetFormatPr baseColWidth="10" defaultRowHeight="16" x14ac:dyDescent="0.2"/>
  <cols>
    <col min="1" max="1" width="2.5" customWidth="1"/>
    <col min="2" max="2" width="10.83203125" customWidth="1"/>
    <col min="3" max="3" width="18.1640625" customWidth="1"/>
    <col min="4" max="4" width="15.1640625" customWidth="1"/>
    <col min="5" max="5" width="13.6640625" style="56" bestFit="1" customWidth="1"/>
    <col min="6" max="6" width="20.83203125" customWidth="1"/>
    <col min="7" max="7" width="13.6640625" style="56" bestFit="1" customWidth="1"/>
    <col min="8" max="8" width="20.83203125" customWidth="1"/>
    <col min="9" max="9" width="13.6640625" style="56" bestFit="1" customWidth="1"/>
    <col min="10" max="10" width="20.83203125" customWidth="1"/>
    <col min="11" max="11" width="13.6640625" style="56" bestFit="1" customWidth="1"/>
    <col min="12" max="12" width="20.83203125" customWidth="1"/>
    <col min="13" max="13" width="13.6640625" style="56" bestFit="1" customWidth="1"/>
    <col min="14" max="14" width="20.83203125" customWidth="1"/>
    <col min="15" max="15" width="13.6640625" style="56" bestFit="1" customWidth="1"/>
    <col min="16" max="16" width="20.83203125" customWidth="1"/>
    <col min="17" max="17" width="13.6640625" style="56" bestFit="1" customWidth="1"/>
    <col min="18" max="18" width="20.83203125" customWidth="1"/>
    <col min="19" max="19" width="13.6640625" style="56" bestFit="1" customWidth="1"/>
    <col min="20" max="20" width="20.83203125" customWidth="1"/>
    <col min="21" max="21" width="13.6640625" style="56" bestFit="1" customWidth="1"/>
    <col min="22" max="22" width="27.33203125" customWidth="1"/>
    <col min="23" max="23" width="20.83203125" customWidth="1"/>
    <col min="24" max="24" width="21.6640625" customWidth="1"/>
    <col min="25" max="25" width="2.33203125" customWidth="1"/>
    <col min="26" max="26" width="8" bestFit="1" customWidth="1"/>
    <col min="27" max="27" width="16.5" customWidth="1"/>
    <col min="28" max="28" width="13.83203125" customWidth="1"/>
  </cols>
  <sheetData>
    <row r="1" spans="2:28" x14ac:dyDescent="0.2">
      <c r="D1" s="35"/>
      <c r="E1" s="48"/>
      <c r="F1" s="35"/>
      <c r="G1" s="48"/>
      <c r="H1" s="35"/>
      <c r="I1" s="48"/>
      <c r="J1" s="35"/>
      <c r="K1" s="48"/>
      <c r="L1" s="35"/>
      <c r="M1" s="48"/>
      <c r="N1" s="35"/>
      <c r="O1" s="48"/>
      <c r="P1" s="35"/>
      <c r="Q1" s="48"/>
      <c r="R1" s="35"/>
      <c r="S1" s="48"/>
      <c r="T1" s="43"/>
      <c r="U1" s="76"/>
      <c r="V1" s="35"/>
    </row>
    <row r="2" spans="2:28" x14ac:dyDescent="0.2">
      <c r="D2" s="35"/>
      <c r="E2" s="48"/>
      <c r="F2" s="35"/>
      <c r="G2" s="48"/>
      <c r="H2" s="35"/>
      <c r="I2" s="48"/>
      <c r="J2" s="35"/>
      <c r="K2" s="48"/>
      <c r="L2" s="35"/>
      <c r="M2" s="48"/>
      <c r="N2" s="35"/>
      <c r="O2" s="48"/>
      <c r="P2" s="35"/>
      <c r="Q2" s="48"/>
      <c r="R2" s="35"/>
      <c r="S2" s="48"/>
      <c r="T2" s="35"/>
      <c r="U2" s="48"/>
      <c r="V2" s="35"/>
    </row>
    <row r="3" spans="2:28" x14ac:dyDescent="0.2">
      <c r="D3" s="35"/>
      <c r="E3" s="49" t="s">
        <v>81</v>
      </c>
      <c r="F3" s="35"/>
      <c r="G3" s="49" t="s">
        <v>81</v>
      </c>
      <c r="H3" s="35"/>
      <c r="I3" s="49" t="s">
        <v>81</v>
      </c>
      <c r="J3" s="35"/>
      <c r="K3" s="49" t="s">
        <v>81</v>
      </c>
      <c r="L3" s="35"/>
      <c r="M3" s="49" t="s">
        <v>81</v>
      </c>
      <c r="N3" s="35"/>
      <c r="O3" s="49" t="s">
        <v>81</v>
      </c>
      <c r="P3" s="35"/>
      <c r="Q3" s="49" t="s">
        <v>81</v>
      </c>
      <c r="R3" s="35"/>
      <c r="S3" s="49" t="s">
        <v>81</v>
      </c>
      <c r="T3" s="35"/>
      <c r="U3" s="49" t="s">
        <v>81</v>
      </c>
      <c r="V3" s="35"/>
    </row>
    <row r="4" spans="2:28" x14ac:dyDescent="0.2">
      <c r="B4" s="19" t="s">
        <v>80</v>
      </c>
      <c r="C4" s="19"/>
      <c r="D4" s="18" t="s">
        <v>40</v>
      </c>
      <c r="E4" s="49">
        <v>40</v>
      </c>
      <c r="F4" s="16" t="s">
        <v>41</v>
      </c>
      <c r="G4" s="49">
        <v>100</v>
      </c>
      <c r="H4" s="16" t="s">
        <v>39</v>
      </c>
      <c r="I4" s="49">
        <v>180</v>
      </c>
      <c r="J4" s="16" t="s">
        <v>37</v>
      </c>
      <c r="K4" s="49">
        <v>180</v>
      </c>
      <c r="L4" s="15" t="s">
        <v>76</v>
      </c>
      <c r="M4" s="49">
        <v>50</v>
      </c>
      <c r="N4" s="26" t="s">
        <v>75</v>
      </c>
      <c r="O4" s="49">
        <v>50</v>
      </c>
      <c r="P4" s="15" t="s">
        <v>72</v>
      </c>
      <c r="Q4" s="49">
        <v>50</v>
      </c>
      <c r="R4" s="45" t="s">
        <v>73</v>
      </c>
      <c r="S4" s="49">
        <v>50</v>
      </c>
      <c r="T4" s="46" t="s">
        <v>74</v>
      </c>
      <c r="U4" s="49">
        <v>150</v>
      </c>
      <c r="V4" s="32" t="s">
        <v>36</v>
      </c>
      <c r="W4" s="32" t="s">
        <v>67</v>
      </c>
      <c r="X4" s="32" t="s">
        <v>68</v>
      </c>
    </row>
    <row r="5" spans="2:28" s="1" customFormat="1" x14ac:dyDescent="0.2">
      <c r="B5" s="89" t="s">
        <v>5</v>
      </c>
      <c r="C5" s="24"/>
      <c r="D5" s="20"/>
      <c r="E5" s="50"/>
      <c r="F5" s="13"/>
      <c r="G5" s="59"/>
      <c r="H5" s="3"/>
      <c r="I5" s="64"/>
      <c r="J5" s="13"/>
      <c r="K5" s="59"/>
      <c r="L5" s="5" t="s">
        <v>4</v>
      </c>
      <c r="M5" s="65"/>
      <c r="N5" s="28" t="s">
        <v>4</v>
      </c>
      <c r="O5" s="67"/>
      <c r="P5" s="5" t="s">
        <v>4</v>
      </c>
      <c r="Q5" s="65"/>
      <c r="R5" s="6"/>
      <c r="S5" s="73"/>
      <c r="T5" s="5"/>
      <c r="U5" s="54"/>
      <c r="V5" s="33"/>
      <c r="W5"/>
    </row>
    <row r="6" spans="2:28" x14ac:dyDescent="0.2">
      <c r="B6" s="90"/>
      <c r="C6" s="19" t="s">
        <v>0</v>
      </c>
      <c r="D6" s="21"/>
      <c r="E6" s="51"/>
      <c r="F6" s="12"/>
      <c r="G6" s="60"/>
      <c r="H6" s="2"/>
      <c r="I6" s="61"/>
      <c r="J6" s="12"/>
      <c r="K6" s="60"/>
      <c r="L6" s="2" t="s">
        <v>17</v>
      </c>
      <c r="M6" s="66"/>
      <c r="N6" s="29" t="s">
        <v>17</v>
      </c>
      <c r="O6" s="68"/>
      <c r="P6" s="2" t="s">
        <v>17</v>
      </c>
      <c r="Q6" s="66"/>
      <c r="R6" s="7"/>
      <c r="S6" s="74"/>
      <c r="T6" s="2"/>
      <c r="U6" s="61"/>
      <c r="V6" s="34" t="s">
        <v>30</v>
      </c>
      <c r="W6" s="30" t="str">
        <f>IF(AND(COUNTA(D6:T6)&gt;0,OR(ISBLANK(V6),V6="nc (0,-1)")),"### NEED TO PLUMB","all good")</f>
        <v>all good</v>
      </c>
      <c r="X6" s="8"/>
      <c r="Z6" s="88" t="s">
        <v>69</v>
      </c>
      <c r="AA6" s="88"/>
      <c r="AB6" s="5" t="s">
        <v>108</v>
      </c>
    </row>
    <row r="7" spans="2:28" x14ac:dyDescent="0.2">
      <c r="B7" s="90"/>
      <c r="C7" s="19" t="s">
        <v>3</v>
      </c>
      <c r="D7" s="21"/>
      <c r="E7" s="51"/>
      <c r="F7" s="12"/>
      <c r="G7" s="60"/>
      <c r="H7" s="2"/>
      <c r="I7" s="61"/>
      <c r="J7" s="12"/>
      <c r="K7" s="60"/>
      <c r="L7" s="2"/>
      <c r="M7" s="66"/>
      <c r="N7" s="29"/>
      <c r="O7" s="68"/>
      <c r="P7" s="2"/>
      <c r="Q7" s="66"/>
      <c r="R7" s="7"/>
      <c r="S7" s="74"/>
      <c r="T7" s="2"/>
      <c r="U7" s="61"/>
      <c r="V7" s="34" t="s">
        <v>35</v>
      </c>
      <c r="W7" s="30" t="str">
        <f>IF(AND(COUNTA(D7:T7)&gt;0,OR(ISBLANK(V7),V7="nc (0,-1)")),"### NEED TO PLUMB","all good")</f>
        <v>all good</v>
      </c>
      <c r="X7" s="8" t="str">
        <f>IF(AND(AND(COUNTA(D7:T7)&gt;0, COUNTA(D7:T7)&lt;COLUMNS(D7:T7)), LOOKUP(V7,Z$7:Z$19, AB$7:AB$19)="no"), "### NEED CHECK VALVE", "all good")</f>
        <v>all good</v>
      </c>
      <c r="Z7" s="2" t="s">
        <v>17</v>
      </c>
      <c r="AA7" s="2">
        <f t="shared" ref="AA7:AA18" si="0">COUNTIF(V$6:V$29, Z7)</f>
        <v>1</v>
      </c>
      <c r="AB7" s="9" t="s">
        <v>33</v>
      </c>
    </row>
    <row r="8" spans="2:28" x14ac:dyDescent="0.2">
      <c r="B8" s="90"/>
      <c r="C8" s="19" t="s">
        <v>2</v>
      </c>
      <c r="D8" s="21"/>
      <c r="E8" s="51"/>
      <c r="F8" s="12"/>
      <c r="G8" s="60"/>
      <c r="H8" s="2"/>
      <c r="I8" s="61"/>
      <c r="J8" s="12"/>
      <c r="K8" s="60"/>
      <c r="L8" s="2"/>
      <c r="M8" s="66"/>
      <c r="N8" s="29"/>
      <c r="O8" s="68"/>
      <c r="P8" s="2"/>
      <c r="Q8" s="66"/>
      <c r="R8" s="7"/>
      <c r="S8" s="74"/>
      <c r="T8" s="2"/>
      <c r="U8" s="61"/>
      <c r="V8" s="34" t="s">
        <v>35</v>
      </c>
      <c r="W8" s="30" t="str">
        <f>IF(AND(COUNTA(D8:T8)&gt;0,OR(ISBLANK(V8),V8="nc (0,-1)")),"### NEED TO PLUMB","all good")</f>
        <v>all good</v>
      </c>
      <c r="X8" s="8" t="str">
        <f>IF(AND(AND(COUNTA(D8:T8)&gt;0, COUNTA(D8:T8)&lt;COLUMNS(D8:T8)), LOOKUP(V8,Z$7:Z$19, AB$7:AB$19)="no"), "### NEED CHECK VALVE", "all good")</f>
        <v>all good</v>
      </c>
      <c r="Z8" s="2" t="s">
        <v>29</v>
      </c>
      <c r="AA8" s="2">
        <f t="shared" si="0"/>
        <v>1</v>
      </c>
      <c r="AB8" s="2" t="s">
        <v>33</v>
      </c>
    </row>
    <row r="9" spans="2:28" x14ac:dyDescent="0.2">
      <c r="B9" s="91"/>
      <c r="C9" s="19" t="s">
        <v>1</v>
      </c>
      <c r="D9" s="21"/>
      <c r="E9" s="51"/>
      <c r="F9" s="12"/>
      <c r="G9" s="60"/>
      <c r="H9" s="2"/>
      <c r="I9" s="61"/>
      <c r="J9" s="12"/>
      <c r="K9" s="60"/>
      <c r="L9" s="2"/>
      <c r="M9" s="66"/>
      <c r="N9" s="29"/>
      <c r="O9" s="68"/>
      <c r="P9" s="2"/>
      <c r="Q9" s="66"/>
      <c r="R9" s="7"/>
      <c r="S9" s="74"/>
      <c r="T9" s="2"/>
      <c r="U9" s="61"/>
      <c r="V9" s="34" t="s">
        <v>35</v>
      </c>
      <c r="W9" s="30" t="str">
        <f>IF(AND(COUNTA(D9:T9)&gt;0,OR(ISBLANK(V9),V9="nc (0,-1)")),"### NEED TO PLUMB","all good")</f>
        <v>all good</v>
      </c>
      <c r="X9" s="8" t="str">
        <f>IF(AND(AND(COUNTA(D9:T9)&gt;0, COUNTA(D9:T9)&lt;COLUMNS(D9:T9)), LOOKUP(V9,Z$7:Z$19, AB$7:AB$19)="no"), "### NEED CHECK VALVE", "all good")</f>
        <v>all good</v>
      </c>
      <c r="Z9" s="2" t="s">
        <v>25</v>
      </c>
      <c r="AA9" s="2">
        <f t="shared" si="0"/>
        <v>1</v>
      </c>
      <c r="AB9" s="2" t="s">
        <v>33</v>
      </c>
    </row>
    <row r="10" spans="2:28" s="1" customFormat="1" x14ac:dyDescent="0.2">
      <c r="B10" s="89" t="s">
        <v>6</v>
      </c>
      <c r="C10" s="25"/>
      <c r="D10" s="22" t="s">
        <v>4</v>
      </c>
      <c r="E10" s="52"/>
      <c r="F10" s="5"/>
      <c r="G10" s="54"/>
      <c r="H10" s="11" t="s">
        <v>4</v>
      </c>
      <c r="I10" s="62"/>
      <c r="J10" s="5" t="s">
        <v>4</v>
      </c>
      <c r="K10" s="54"/>
      <c r="L10" s="4" t="s">
        <v>11</v>
      </c>
      <c r="M10" s="67">
        <v>50</v>
      </c>
      <c r="N10" s="27" t="s">
        <v>82</v>
      </c>
      <c r="O10" s="65">
        <v>80</v>
      </c>
      <c r="P10" s="4" t="s">
        <v>9</v>
      </c>
      <c r="Q10" s="72">
        <v>45</v>
      </c>
      <c r="R10" s="5" t="s">
        <v>4</v>
      </c>
      <c r="S10" s="54"/>
      <c r="T10" s="6" t="s">
        <v>4</v>
      </c>
      <c r="U10" s="73"/>
      <c r="V10" s="33"/>
      <c r="W10"/>
      <c r="Z10" s="2" t="s">
        <v>12</v>
      </c>
      <c r="AA10" s="2">
        <f t="shared" si="0"/>
        <v>1</v>
      </c>
      <c r="AB10" s="2" t="s">
        <v>33</v>
      </c>
    </row>
    <row r="11" spans="2:28" x14ac:dyDescent="0.2">
      <c r="B11" s="90"/>
      <c r="C11" s="19" t="s">
        <v>0</v>
      </c>
      <c r="D11" s="23" t="s">
        <v>17</v>
      </c>
      <c r="E11" s="53"/>
      <c r="F11" s="2"/>
      <c r="G11" s="61"/>
      <c r="H11" s="12" t="s">
        <v>17</v>
      </c>
      <c r="I11" s="60"/>
      <c r="J11" s="2" t="s">
        <v>17</v>
      </c>
      <c r="K11" s="61"/>
      <c r="L11" s="7"/>
      <c r="M11" s="68"/>
      <c r="N11" s="14" t="s">
        <v>25</v>
      </c>
      <c r="O11" s="66" t="s">
        <v>79</v>
      </c>
      <c r="P11" s="7"/>
      <c r="Q11" s="68"/>
      <c r="R11" s="2" t="s">
        <v>17</v>
      </c>
      <c r="S11" s="61"/>
      <c r="T11" s="7" t="s">
        <v>17</v>
      </c>
      <c r="U11" s="74"/>
      <c r="V11" s="34" t="s">
        <v>18</v>
      </c>
      <c r="W11" s="30" t="str">
        <f>IF(AND(COUNTA(D11:T11)&gt;0,OR(ISBLANK(V11),V11="nc (0,-1)")),"### NEED TO PLUMB","all good")</f>
        <v>all good</v>
      </c>
      <c r="X11" s="8"/>
      <c r="Z11" s="9" t="s">
        <v>15</v>
      </c>
      <c r="AA11" s="2">
        <f t="shared" si="0"/>
        <v>1</v>
      </c>
      <c r="AB11" s="9" t="s">
        <v>33</v>
      </c>
    </row>
    <row r="12" spans="2:28" x14ac:dyDescent="0.2">
      <c r="B12" s="90"/>
      <c r="C12" s="19" t="s">
        <v>3</v>
      </c>
      <c r="D12" s="23"/>
      <c r="E12" s="53"/>
      <c r="F12" s="2"/>
      <c r="G12" s="61"/>
      <c r="H12" s="12"/>
      <c r="I12" s="60"/>
      <c r="J12" s="2"/>
      <c r="K12" s="61"/>
      <c r="L12" s="7"/>
      <c r="M12" s="68"/>
      <c r="N12" s="14"/>
      <c r="O12" s="66"/>
      <c r="P12" s="7"/>
      <c r="Q12" s="68"/>
      <c r="R12" s="2"/>
      <c r="S12" s="61"/>
      <c r="T12" s="7"/>
      <c r="U12" s="74"/>
      <c r="V12" s="34" t="s">
        <v>35</v>
      </c>
      <c r="W12" s="30" t="str">
        <f>IF(AND(COUNTA(D12:T12)&gt;0,OR(ISBLANK(V12),V12="nc (0,-1)")),"### NEED TO PLUMB","all good")</f>
        <v>all good</v>
      </c>
      <c r="X12" s="8" t="str">
        <f>IF(AND(AND(COUNTA(D12:T12)&gt;0, COUNTA(D12:T12)&lt;COLUMNS(D12:T12)), LOOKUP(V12,Z$7:Z$19, AB$7:AB$19)="no"), "### NEED CHECK VALVE", "all good")</f>
        <v>all good</v>
      </c>
      <c r="Z12" s="9" t="s">
        <v>16</v>
      </c>
      <c r="AA12" s="2">
        <f t="shared" si="0"/>
        <v>1</v>
      </c>
      <c r="AB12" s="9" t="s">
        <v>33</v>
      </c>
    </row>
    <row r="13" spans="2:28" x14ac:dyDescent="0.2">
      <c r="B13" s="90"/>
      <c r="C13" s="19" t="s">
        <v>2</v>
      </c>
      <c r="D13" s="23"/>
      <c r="E13" s="53"/>
      <c r="F13" s="2"/>
      <c r="G13" s="61"/>
      <c r="H13" s="12"/>
      <c r="I13" s="60"/>
      <c r="J13" s="2"/>
      <c r="K13" s="61"/>
      <c r="L13" s="7"/>
      <c r="M13" s="68"/>
      <c r="N13" s="14"/>
      <c r="O13" s="66"/>
      <c r="P13" s="7"/>
      <c r="Q13" s="68"/>
      <c r="R13" s="2"/>
      <c r="S13" s="61"/>
      <c r="T13" s="7"/>
      <c r="U13" s="74"/>
      <c r="V13" s="34" t="s">
        <v>35</v>
      </c>
      <c r="W13" s="30" t="str">
        <f>IF(AND(COUNTA(D13:T13)&gt;0,OR(ISBLANK(V13),V13="nc (0,-1)")),"### NEED TO PLUMB","all good")</f>
        <v>all good</v>
      </c>
      <c r="X13" s="8" t="str">
        <f>IF(AND(AND(COUNTA(D13:T13)&gt;0, COUNTA(D13:T13)&lt;COLUMNS(D13:T13)), LOOKUP(V13,Z$7:Z$19, AB$7:AB$19)="no"), "### NEED CHECK VALVE", "all good")</f>
        <v>all good</v>
      </c>
      <c r="Z13" s="9" t="s">
        <v>30</v>
      </c>
      <c r="AA13" s="2">
        <f t="shared" si="0"/>
        <v>1</v>
      </c>
      <c r="AB13" s="9" t="s">
        <v>32</v>
      </c>
    </row>
    <row r="14" spans="2:28" x14ac:dyDescent="0.2">
      <c r="B14" s="91"/>
      <c r="C14" s="19" t="s">
        <v>1</v>
      </c>
      <c r="D14" s="23"/>
      <c r="E14" s="53"/>
      <c r="F14" s="2"/>
      <c r="G14" s="61"/>
      <c r="H14" s="12"/>
      <c r="I14" s="60"/>
      <c r="J14" s="2"/>
      <c r="K14" s="61"/>
      <c r="L14" s="7"/>
      <c r="M14" s="68"/>
      <c r="N14" s="14"/>
      <c r="O14" s="66"/>
      <c r="P14" s="7" t="s">
        <v>10</v>
      </c>
      <c r="Q14" s="68">
        <v>76.5</v>
      </c>
      <c r="R14" s="2"/>
      <c r="S14" s="61"/>
      <c r="T14" s="7"/>
      <c r="U14" s="74"/>
      <c r="V14" s="34" t="s">
        <v>31</v>
      </c>
      <c r="W14" s="30" t="str">
        <f>IF(AND(COUNTA(D14:T14)&gt;0,OR(ISBLANK(V14),V14="nc (0,-1)")),"### NEED TO PLUMB","all good")</f>
        <v>all good</v>
      </c>
      <c r="X14" s="8" t="str">
        <f>IF(AND(AND(COUNTA(D14:T14)&gt;0, COUNTA(D14:T14)&lt;COLUMNS(D14:T14)), LOOKUP(V14,Z$7:Z$19, AB$7:AB$19)="no"), "### NEED CHECK VALVE", "all good")</f>
        <v>all good</v>
      </c>
      <c r="Z14" s="9" t="s">
        <v>18</v>
      </c>
      <c r="AA14" s="2">
        <f t="shared" si="0"/>
        <v>1</v>
      </c>
      <c r="AB14" s="9" t="s">
        <v>32</v>
      </c>
    </row>
    <row r="15" spans="2:28" s="1" customFormat="1" x14ac:dyDescent="0.2">
      <c r="B15" s="89" t="s">
        <v>7</v>
      </c>
      <c r="C15" s="25"/>
      <c r="D15" s="5" t="s">
        <v>42</v>
      </c>
      <c r="E15" s="54"/>
      <c r="F15" s="11" t="s">
        <v>4</v>
      </c>
      <c r="G15" s="62"/>
      <c r="H15" s="5" t="s">
        <v>42</v>
      </c>
      <c r="I15" s="54"/>
      <c r="J15" s="11" t="s">
        <v>42</v>
      </c>
      <c r="K15" s="62"/>
      <c r="L15" s="87" t="s">
        <v>9</v>
      </c>
      <c r="M15" s="69">
        <v>50</v>
      </c>
      <c r="N15" s="28" t="s">
        <v>19</v>
      </c>
      <c r="O15" s="67">
        <v>75</v>
      </c>
      <c r="P15" s="5" t="s">
        <v>11</v>
      </c>
      <c r="Q15" s="65">
        <v>45</v>
      </c>
      <c r="R15" s="6" t="s">
        <v>9</v>
      </c>
      <c r="S15" s="73">
        <v>45</v>
      </c>
      <c r="T15" s="5" t="s">
        <v>9</v>
      </c>
      <c r="U15" s="54">
        <v>120</v>
      </c>
      <c r="V15" s="33"/>
      <c r="W15"/>
      <c r="Z15" s="9" t="s">
        <v>26</v>
      </c>
      <c r="AA15" s="2">
        <f t="shared" si="0"/>
        <v>1</v>
      </c>
      <c r="AB15" s="9" t="s">
        <v>32</v>
      </c>
    </row>
    <row r="16" spans="2:28" x14ac:dyDescent="0.2">
      <c r="B16" s="90"/>
      <c r="C16" s="19" t="s">
        <v>0</v>
      </c>
      <c r="D16" s="21" t="s">
        <v>29</v>
      </c>
      <c r="E16" s="51"/>
      <c r="F16" s="12" t="s">
        <v>17</v>
      </c>
      <c r="G16" s="60"/>
      <c r="H16" s="2" t="s">
        <v>29</v>
      </c>
      <c r="I16" s="61"/>
      <c r="J16" s="12" t="s">
        <v>29</v>
      </c>
      <c r="K16" s="60"/>
      <c r="L16" s="2"/>
      <c r="M16" s="66"/>
      <c r="N16" s="29"/>
      <c r="O16" s="68"/>
      <c r="P16" s="2"/>
      <c r="Q16" s="66"/>
      <c r="R16" s="7"/>
      <c r="S16" s="74"/>
      <c r="T16" s="2"/>
      <c r="U16" s="61"/>
      <c r="V16" s="34" t="s">
        <v>26</v>
      </c>
      <c r="W16" s="30" t="str">
        <f>IF(AND(COUNTA(D16:T16)&gt;0,OR(ISBLANK(V16),V16="nc (0,-1)")),"### NEED TO PLUMB","all good")</f>
        <v>all good</v>
      </c>
      <c r="X16" s="8"/>
      <c r="Z16" s="9" t="s">
        <v>28</v>
      </c>
      <c r="AA16" s="2">
        <f t="shared" si="0"/>
        <v>1</v>
      </c>
      <c r="AB16" s="9" t="s">
        <v>32</v>
      </c>
    </row>
    <row r="17" spans="2:28" x14ac:dyDescent="0.2">
      <c r="B17" s="90"/>
      <c r="C17" s="19" t="s">
        <v>3</v>
      </c>
      <c r="D17" s="21"/>
      <c r="E17" s="51"/>
      <c r="F17" s="12"/>
      <c r="G17" s="60"/>
      <c r="H17" s="2"/>
      <c r="I17" s="61"/>
      <c r="J17" s="12"/>
      <c r="K17" s="60"/>
      <c r="L17" s="2"/>
      <c r="M17" s="66"/>
      <c r="N17" s="29"/>
      <c r="O17" s="68"/>
      <c r="P17" s="2"/>
      <c r="Q17" s="66"/>
      <c r="R17" s="7"/>
      <c r="S17" s="74"/>
      <c r="T17" s="2"/>
      <c r="U17" s="61"/>
      <c r="V17" s="34" t="s">
        <v>35</v>
      </c>
      <c r="W17" s="30" t="str">
        <f>IF(AND(COUNTA(D17:T17)&gt;0,OR(ISBLANK(V17),V17="nc (0,-1)")),"### NEED TO PLUMB","all good")</f>
        <v>all good</v>
      </c>
      <c r="X17" s="8" t="str">
        <f>IF(AND(AND(COUNTA(D17:T17)&gt;0, COUNTA(D17:T17)&lt;COLUMNS(D17:T17)), LOOKUP(V17,Z$7:Z$19, AB$7:AB$19)="no"), "### NEED CHECK VALVE", "all good")</f>
        <v>all good</v>
      </c>
      <c r="Z17" s="9" t="s">
        <v>31</v>
      </c>
      <c r="AA17" s="2">
        <f t="shared" si="0"/>
        <v>1</v>
      </c>
      <c r="AB17" s="9" t="s">
        <v>33</v>
      </c>
    </row>
    <row r="18" spans="2:28" x14ac:dyDescent="0.2">
      <c r="B18" s="90"/>
      <c r="C18" s="19" t="s">
        <v>2</v>
      </c>
      <c r="D18" s="21"/>
      <c r="E18" s="51"/>
      <c r="F18" s="12"/>
      <c r="G18" s="60"/>
      <c r="H18" s="2" t="s">
        <v>24</v>
      </c>
      <c r="I18" s="61">
        <v>400</v>
      </c>
      <c r="J18" s="12" t="s">
        <v>23</v>
      </c>
      <c r="K18" s="60">
        <v>250</v>
      </c>
      <c r="L18" s="2" t="s">
        <v>12</v>
      </c>
      <c r="M18" s="66">
        <v>21</v>
      </c>
      <c r="N18" s="29" t="s">
        <v>15</v>
      </c>
      <c r="O18" s="68">
        <v>305.60000000000002</v>
      </c>
      <c r="P18" s="2"/>
      <c r="Q18" s="66"/>
      <c r="R18" s="7" t="s">
        <v>10</v>
      </c>
      <c r="S18" s="74">
        <v>76.5</v>
      </c>
      <c r="T18" s="2" t="s">
        <v>12</v>
      </c>
      <c r="U18" s="61">
        <v>103.8</v>
      </c>
      <c r="V18" s="34" t="s">
        <v>27</v>
      </c>
      <c r="W18" s="30" t="str">
        <f>IF(AND(COUNTA(D18:T18)&gt;0,OR(ISBLANK(V18),V18="nc (0,-1)")),"### NEED TO PLUMB","all good")</f>
        <v>all good</v>
      </c>
      <c r="X18" s="8" t="str">
        <f>IF(AND(AND(COUNTA(D18:T18)&gt;0, COUNTA(D18:T18)&lt;COLUMNS(D18:T18)), LOOKUP(V18,Z$7:Z$19, AB$7:AB$19)="no"), "### NEED CHECK VALVE", "all good")</f>
        <v>all good</v>
      </c>
      <c r="Z18" s="9" t="s">
        <v>27</v>
      </c>
      <c r="AA18" s="2">
        <f t="shared" si="0"/>
        <v>1</v>
      </c>
      <c r="AB18" s="9" t="s">
        <v>33</v>
      </c>
    </row>
    <row r="19" spans="2:28" x14ac:dyDescent="0.2">
      <c r="B19" s="91"/>
      <c r="C19" s="19" t="s">
        <v>1</v>
      </c>
      <c r="D19" s="21"/>
      <c r="E19" s="51"/>
      <c r="F19" s="12"/>
      <c r="G19" s="60"/>
      <c r="H19" s="78" t="s">
        <v>38</v>
      </c>
      <c r="I19" s="79">
        <v>600</v>
      </c>
      <c r="J19" s="12" t="s">
        <v>22</v>
      </c>
      <c r="K19" s="60">
        <v>500</v>
      </c>
      <c r="L19" s="2"/>
      <c r="M19" s="66"/>
      <c r="N19" s="29"/>
      <c r="O19" s="68"/>
      <c r="P19" s="2"/>
      <c r="Q19" s="66"/>
      <c r="R19" s="7"/>
      <c r="S19" s="74"/>
      <c r="T19" s="2"/>
      <c r="U19" s="61"/>
      <c r="V19" s="34" t="s">
        <v>17</v>
      </c>
      <c r="W19" s="30" t="str">
        <f>IF(AND(COUNTA(D19:T19)&gt;0,OR(ISBLANK(V19),V19="nc (0,-1)")),"### NEED TO PLUMB","all good")</f>
        <v>all good</v>
      </c>
      <c r="X19" s="8" t="str">
        <f>IF(AND(AND(COUNTA(D19:T19)&gt;0, COUNTA(D19:T19)&lt;COLUMNS(D19:T19)), LOOKUP(V19,Z$7:Z$19, AB$7:AB$19)="no"), "### NEED CHECK VALVE", "all good")</f>
        <v>all good</v>
      </c>
      <c r="Z19" s="10" t="s">
        <v>35</v>
      </c>
      <c r="AA19" s="2" t="s">
        <v>34</v>
      </c>
      <c r="AB19" s="10" t="s">
        <v>32</v>
      </c>
    </row>
    <row r="20" spans="2:28" s="1" customFormat="1" x14ac:dyDescent="0.2">
      <c r="B20" s="89" t="s">
        <v>8</v>
      </c>
      <c r="C20" s="25"/>
      <c r="D20" s="11" t="s">
        <v>11</v>
      </c>
      <c r="E20" s="52" t="s">
        <v>77</v>
      </c>
      <c r="F20" s="5" t="s">
        <v>42</v>
      </c>
      <c r="G20" s="54"/>
      <c r="H20" s="11" t="s">
        <v>9</v>
      </c>
      <c r="I20" s="62">
        <v>130</v>
      </c>
      <c r="J20" s="5" t="s">
        <v>19</v>
      </c>
      <c r="K20" s="54">
        <v>130</v>
      </c>
      <c r="L20" s="6" t="s">
        <v>20</v>
      </c>
      <c r="M20" s="70">
        <v>50</v>
      </c>
      <c r="N20" s="5" t="s">
        <v>9</v>
      </c>
      <c r="O20" s="65">
        <v>110</v>
      </c>
      <c r="P20" s="6" t="s">
        <v>19</v>
      </c>
      <c r="Q20" s="67">
        <v>45</v>
      </c>
      <c r="R20" s="5" t="s">
        <v>19</v>
      </c>
      <c r="S20" s="54">
        <v>45</v>
      </c>
      <c r="T20" s="6" t="s">
        <v>19</v>
      </c>
      <c r="U20" s="73" t="s">
        <v>77</v>
      </c>
      <c r="V20" s="33"/>
      <c r="W20"/>
    </row>
    <row r="21" spans="2:28" x14ac:dyDescent="0.2">
      <c r="B21" s="90"/>
      <c r="C21" s="19" t="s">
        <v>0</v>
      </c>
      <c r="D21" s="23"/>
      <c r="E21" s="53"/>
      <c r="F21" s="2" t="s">
        <v>29</v>
      </c>
      <c r="G21" s="61"/>
      <c r="H21" s="12"/>
      <c r="I21" s="60"/>
      <c r="J21" s="2"/>
      <c r="K21" s="61"/>
      <c r="L21" s="7"/>
      <c r="M21" s="68"/>
      <c r="N21" s="14"/>
      <c r="O21" s="66"/>
      <c r="P21" s="7"/>
      <c r="Q21" s="68"/>
      <c r="R21" s="2"/>
      <c r="S21" s="61"/>
      <c r="T21" s="7"/>
      <c r="U21" s="74"/>
      <c r="V21" s="34" t="s">
        <v>28</v>
      </c>
      <c r="W21" s="30" t="str">
        <f>IF(AND(COUNTA(D21:T21)&gt;0,OR(ISBLANK(V21),V21="nc (0,-1)")),"### NEED TO PLUMB","all good")</f>
        <v>all good</v>
      </c>
      <c r="X21" s="8"/>
    </row>
    <row r="22" spans="2:28" x14ac:dyDescent="0.2">
      <c r="B22" s="90"/>
      <c r="C22" s="19" t="s">
        <v>3</v>
      </c>
      <c r="D22" s="23"/>
      <c r="E22" s="53"/>
      <c r="F22" s="2"/>
      <c r="G22" s="61"/>
      <c r="H22" s="12"/>
      <c r="I22" s="60"/>
      <c r="J22" s="2"/>
      <c r="K22" s="61"/>
      <c r="L22" s="7"/>
      <c r="M22" s="68"/>
      <c r="N22" s="14"/>
      <c r="O22" s="66"/>
      <c r="P22" s="7"/>
      <c r="Q22" s="68"/>
      <c r="R22" s="2"/>
      <c r="S22" s="61"/>
      <c r="T22" s="7"/>
      <c r="U22" s="74"/>
      <c r="V22" s="34" t="s">
        <v>35</v>
      </c>
      <c r="W22" s="30" t="str">
        <f>IF(AND(COUNTA(D22:T22)&gt;0,OR(ISBLANK(V22),V22="nc (0,-1)")),"### NEED TO PLUMB","all good")</f>
        <v>all good</v>
      </c>
      <c r="X22" s="8" t="str">
        <f>IF(AND(AND(COUNTA(D22:T22)&gt;0, COUNTA(D22:T22)&lt;COLUMNS(D22:T22)), LOOKUP(V22,Z$7:Z$19, AB$7:AB$19)="no"), "### NEED CHECK VALVE", "all good")</f>
        <v>all good</v>
      </c>
    </row>
    <row r="23" spans="2:28" x14ac:dyDescent="0.2">
      <c r="B23" s="90"/>
      <c r="C23" s="19" t="s">
        <v>2</v>
      </c>
      <c r="D23" s="23" t="s">
        <v>38</v>
      </c>
      <c r="E23" s="53">
        <v>200</v>
      </c>
      <c r="F23" s="2" t="s">
        <v>22</v>
      </c>
      <c r="G23" s="61">
        <v>100</v>
      </c>
      <c r="H23" s="12" t="s">
        <v>25</v>
      </c>
      <c r="I23" s="60">
        <v>230</v>
      </c>
      <c r="J23" s="2" t="s">
        <v>15</v>
      </c>
      <c r="K23" s="61">
        <v>200</v>
      </c>
      <c r="L23" s="7"/>
      <c r="M23" s="68"/>
      <c r="N23" s="14"/>
      <c r="O23" s="66"/>
      <c r="P23" s="7" t="s">
        <v>12</v>
      </c>
      <c r="Q23" s="68">
        <v>10</v>
      </c>
      <c r="R23" s="2" t="s">
        <v>12</v>
      </c>
      <c r="S23" s="61">
        <v>10</v>
      </c>
      <c r="T23" s="7" t="s">
        <v>15</v>
      </c>
      <c r="U23" s="74">
        <v>20</v>
      </c>
      <c r="V23" s="34" t="s">
        <v>29</v>
      </c>
      <c r="W23" s="30" t="str">
        <f>IF(AND(COUNTA(D23:T23)&gt;0,OR(ISBLANK(V23),V23="nc (0,-1)")),"### NEED TO PLUMB","all good")</f>
        <v>all good</v>
      </c>
      <c r="X23" s="8" t="str">
        <f>IF(AND(AND(COUNTA(D23:T23)&gt;0, COUNTA(D23:T23)&lt;COLUMNS(D23:T23)), LOOKUP(V23,Z$7:Z$19, AB$7:AB$19)="no"), "### NEED CHECK VALVE", "all good")</f>
        <v>all good</v>
      </c>
    </row>
    <row r="24" spans="2:28" x14ac:dyDescent="0.2">
      <c r="B24" s="91"/>
      <c r="C24" s="19" t="s">
        <v>1</v>
      </c>
      <c r="D24" s="23"/>
      <c r="E24" s="53"/>
      <c r="F24" s="2" t="s">
        <v>24</v>
      </c>
      <c r="G24" s="61">
        <v>200</v>
      </c>
      <c r="H24" s="12"/>
      <c r="I24" s="60"/>
      <c r="J24" s="2"/>
      <c r="K24" s="61"/>
      <c r="L24" s="7"/>
      <c r="M24" s="68"/>
      <c r="N24" s="14"/>
      <c r="O24" s="66"/>
      <c r="P24" s="7"/>
      <c r="Q24" s="68"/>
      <c r="R24" s="2"/>
      <c r="S24" s="61"/>
      <c r="T24" s="7"/>
      <c r="U24" s="74"/>
      <c r="V24" s="34" t="s">
        <v>25</v>
      </c>
      <c r="W24" s="30" t="str">
        <f>IF(AND(COUNTA(D24:T24)&gt;0,OR(ISBLANK(V24),V24="nc (0,-1)")),"### NEED TO PLUMB","all good")</f>
        <v>all good</v>
      </c>
      <c r="X24" s="8" t="str">
        <f>IF(AND(AND(COUNTA(D24:T24)&gt;0, COUNTA(D24:T24)&lt;COLUMNS(D24:T24)), LOOKUP(V24,Z$7:Z$19, AB$7:AB$19)="no"), "### NEED CHECK VALVE", "all good")</f>
        <v>all good</v>
      </c>
    </row>
    <row r="25" spans="2:28" s="1" customFormat="1" x14ac:dyDescent="0.2">
      <c r="B25" s="89" t="s">
        <v>13</v>
      </c>
      <c r="C25" s="25"/>
      <c r="D25" s="87" t="s">
        <v>9</v>
      </c>
      <c r="E25" s="55">
        <v>100</v>
      </c>
      <c r="F25" s="11" t="s">
        <v>9</v>
      </c>
      <c r="G25" s="62">
        <v>140</v>
      </c>
      <c r="H25" s="5" t="s">
        <v>19</v>
      </c>
      <c r="I25" s="54">
        <v>120</v>
      </c>
      <c r="J25" s="5" t="s">
        <v>14</v>
      </c>
      <c r="K25" s="54">
        <v>90</v>
      </c>
      <c r="L25" s="5" t="s">
        <v>19</v>
      </c>
      <c r="M25" s="65">
        <v>50</v>
      </c>
      <c r="N25" s="28" t="s">
        <v>14</v>
      </c>
      <c r="O25" s="67">
        <v>110</v>
      </c>
      <c r="P25" s="5" t="s">
        <v>14</v>
      </c>
      <c r="Q25" s="65" t="s">
        <v>77</v>
      </c>
      <c r="R25" s="6" t="s">
        <v>14</v>
      </c>
      <c r="S25" s="73" t="s">
        <v>77</v>
      </c>
      <c r="T25" s="5" t="s">
        <v>14</v>
      </c>
      <c r="U25" s="54" t="s">
        <v>77</v>
      </c>
      <c r="V25" s="33"/>
      <c r="W25"/>
    </row>
    <row r="26" spans="2:28" x14ac:dyDescent="0.2">
      <c r="B26" s="90"/>
      <c r="C26" s="19" t="s">
        <v>3</v>
      </c>
      <c r="D26" s="21"/>
      <c r="E26" s="51"/>
      <c r="F26" s="12"/>
      <c r="G26" s="60"/>
      <c r="H26" s="2"/>
      <c r="I26" s="61"/>
      <c r="J26" s="12"/>
      <c r="K26" s="60"/>
      <c r="L26" s="2"/>
      <c r="M26" s="66"/>
      <c r="N26" s="31"/>
      <c r="O26" s="71"/>
      <c r="P26" s="2"/>
      <c r="Q26" s="66"/>
      <c r="R26" s="47"/>
      <c r="S26" s="75"/>
      <c r="T26" s="2"/>
      <c r="U26" s="61"/>
      <c r="V26" s="34" t="s">
        <v>35</v>
      </c>
      <c r="W26" s="30" t="str">
        <f>IF(AND(COUNTA(D26:T26)&gt;0,OR(ISBLANK(V26),V26="nc (0,-1)")),"### NEED TO PLUMB","all good")</f>
        <v>all good</v>
      </c>
      <c r="X26" s="8" t="str">
        <f>IF(AND(AND(COUNTA(D26:T26)&gt;0, COUNTA(D26:T26)&lt;COLUMNS(D26:T26)), LOOKUP(V26,Z$7:Z$19, AB$7:AB$19)="no"), "### NEED CHECK VALVE", "all good")</f>
        <v>all good</v>
      </c>
    </row>
    <row r="27" spans="2:28" x14ac:dyDescent="0.2">
      <c r="B27" s="90"/>
      <c r="C27" s="19" t="s">
        <v>2</v>
      </c>
      <c r="D27" s="21"/>
      <c r="E27" s="51"/>
      <c r="F27" s="12" t="s">
        <v>10</v>
      </c>
      <c r="G27" s="60">
        <v>100</v>
      </c>
      <c r="H27" s="2" t="s">
        <v>12</v>
      </c>
      <c r="I27" s="61">
        <v>70</v>
      </c>
      <c r="J27" s="12" t="s">
        <v>16</v>
      </c>
      <c r="K27" s="60">
        <v>75</v>
      </c>
      <c r="L27" s="2" t="s">
        <v>15</v>
      </c>
      <c r="M27" s="66">
        <v>9</v>
      </c>
      <c r="N27" s="29" t="s">
        <v>16</v>
      </c>
      <c r="O27" s="68">
        <v>66.7</v>
      </c>
      <c r="P27" s="2"/>
      <c r="Q27" s="66"/>
      <c r="R27" s="7"/>
      <c r="S27" s="74"/>
      <c r="T27" s="2"/>
      <c r="U27" s="61"/>
      <c r="V27" s="34" t="s">
        <v>12</v>
      </c>
      <c r="W27" s="30" t="str">
        <f>IF(AND(COUNTA(D27:T27)&gt;0,OR(ISBLANK(V27),V27="nc (0,-1)")),"### NEED TO PLUMB","all good")</f>
        <v>all good</v>
      </c>
      <c r="X27" s="8" t="str">
        <f>IF(AND(AND(COUNTA(D27:T27)&gt;0, COUNTA(D27:T27)&lt;COLUMNS(D27:T27)), LOOKUP(V27,Z$7:Z$19, AB$7:AB$19)="no"), "### NEED CHECK VALVE", "all good")</f>
        <v>all good</v>
      </c>
    </row>
    <row r="28" spans="2:28" x14ac:dyDescent="0.2">
      <c r="B28" s="90"/>
      <c r="C28" s="19" t="s">
        <v>1</v>
      </c>
      <c r="D28" s="21" t="s">
        <v>25</v>
      </c>
      <c r="E28" s="51">
        <v>147</v>
      </c>
      <c r="F28" s="12" t="s">
        <v>21</v>
      </c>
      <c r="G28" s="60">
        <v>100</v>
      </c>
      <c r="H28" s="2" t="s">
        <v>10</v>
      </c>
      <c r="I28" s="61">
        <v>9</v>
      </c>
      <c r="J28" s="12" t="s">
        <v>10</v>
      </c>
      <c r="K28" s="60">
        <v>7.8</v>
      </c>
      <c r="L28" s="2" t="s">
        <v>16</v>
      </c>
      <c r="M28" s="66">
        <v>7.5</v>
      </c>
      <c r="N28" s="29" t="s">
        <v>10</v>
      </c>
      <c r="O28" s="68">
        <v>33.299999999999997</v>
      </c>
      <c r="P28" s="2" t="s">
        <v>15</v>
      </c>
      <c r="Q28" s="66">
        <v>40</v>
      </c>
      <c r="R28" s="7" t="s">
        <v>15</v>
      </c>
      <c r="S28" s="74">
        <v>40</v>
      </c>
      <c r="T28" s="2" t="s">
        <v>10</v>
      </c>
      <c r="U28" s="61">
        <v>40.700000000000003</v>
      </c>
      <c r="V28" s="34" t="s">
        <v>15</v>
      </c>
      <c r="W28" s="30" t="str">
        <f>IF(AND(COUNTA(D28:T28)&gt;0,OR(ISBLANK(V28),V28="nc (0,-1)")),"### NEED TO PLUMB","all good")</f>
        <v>all good</v>
      </c>
      <c r="X28" s="8" t="str">
        <f>IF(AND(AND(COUNTA(D28:T28)&gt;0, COUNTA(D28:T28)&lt;COLUMNS(D28:T28)), LOOKUP(V28,Z$7:Z$19, AB$7:AB$19)="no"), "### NEED CHECK VALVE", "all good")</f>
        <v>all good</v>
      </c>
    </row>
    <row r="29" spans="2:28" x14ac:dyDescent="0.2">
      <c r="B29" s="91"/>
      <c r="C29" s="19" t="s">
        <v>71</v>
      </c>
      <c r="D29" s="21" t="s">
        <v>15</v>
      </c>
      <c r="E29" s="51">
        <v>53</v>
      </c>
      <c r="F29" s="12" t="s">
        <v>23</v>
      </c>
      <c r="G29" s="60">
        <v>100</v>
      </c>
      <c r="H29" s="2" t="s">
        <v>21</v>
      </c>
      <c r="I29" s="61">
        <v>30</v>
      </c>
      <c r="J29" s="12" t="s">
        <v>21</v>
      </c>
      <c r="K29" s="60">
        <v>25</v>
      </c>
      <c r="L29" s="2" t="s">
        <v>10</v>
      </c>
      <c r="M29" s="66">
        <v>12</v>
      </c>
      <c r="N29" s="29" t="s">
        <v>21</v>
      </c>
      <c r="O29" s="68">
        <v>33.299999999999997</v>
      </c>
      <c r="P29" s="2" t="s">
        <v>16</v>
      </c>
      <c r="Q29" s="66">
        <v>40</v>
      </c>
      <c r="R29" s="7" t="s">
        <v>16</v>
      </c>
      <c r="S29" s="74">
        <v>40</v>
      </c>
      <c r="T29" s="2" t="s">
        <v>16</v>
      </c>
      <c r="U29" s="61">
        <v>16.3</v>
      </c>
      <c r="V29" s="34" t="s">
        <v>16</v>
      </c>
      <c r="W29" s="30" t="str">
        <f>IF(AND(COUNTA(D29:T29)&gt;0,OR(ISBLANK(V29),V29="nc (0,-1)")),"### NEED TO PLUMB","all good")</f>
        <v>all good</v>
      </c>
      <c r="X29" s="8" t="str">
        <f>IF(AND(AND(COUNTA(D29:T29)&gt;0, COUNTA(D29:T29)&lt;COLUMNS(D29:T29)), LOOKUP(V29,Z$7:Z$19, AB$7:AB$19)="no"), "### NEED CHECK VALVE", "all good")</f>
        <v>all good</v>
      </c>
    </row>
    <row r="31" spans="2:28" x14ac:dyDescent="0.2">
      <c r="K31" s="92"/>
    </row>
    <row r="32" spans="2:28" x14ac:dyDescent="0.2">
      <c r="J32" s="92"/>
    </row>
    <row r="33" spans="1:21" x14ac:dyDescent="0.2">
      <c r="B33" s="19"/>
      <c r="C33" s="19"/>
      <c r="D33" s="95" t="s">
        <v>122</v>
      </c>
      <c r="E33" s="96" t="s">
        <v>121</v>
      </c>
      <c r="F33" s="95" t="s">
        <v>122</v>
      </c>
      <c r="G33" s="96" t="s">
        <v>121</v>
      </c>
      <c r="H33" s="95" t="s">
        <v>122</v>
      </c>
      <c r="I33" s="96" t="s">
        <v>121</v>
      </c>
      <c r="J33" s="95" t="s">
        <v>122</v>
      </c>
      <c r="K33" s="96" t="s">
        <v>121</v>
      </c>
      <c r="L33" s="95" t="s">
        <v>122</v>
      </c>
      <c r="M33" s="96" t="s">
        <v>121</v>
      </c>
      <c r="N33" s="95" t="s">
        <v>122</v>
      </c>
      <c r="O33" s="96" t="s">
        <v>121</v>
      </c>
      <c r="P33" s="95" t="s">
        <v>122</v>
      </c>
      <c r="Q33" s="96" t="s">
        <v>121</v>
      </c>
      <c r="R33" s="95" t="s">
        <v>122</v>
      </c>
      <c r="S33" s="96" t="s">
        <v>121</v>
      </c>
      <c r="T33" s="95" t="s">
        <v>122</v>
      </c>
      <c r="U33" s="96" t="s">
        <v>121</v>
      </c>
    </row>
    <row r="34" spans="1:21" x14ac:dyDescent="0.2">
      <c r="B34" s="93" t="s">
        <v>114</v>
      </c>
      <c r="C34" s="94" t="s">
        <v>6</v>
      </c>
      <c r="D34" s="97">
        <f>IF(ISNUMBER(FIND("3 mL",D10)),3,IF(ISNUMBER(FIND("1 mL",D10)),1,IF(ISNUMBER(FIND("PBR",D10)),2,0)))</f>
        <v>0</v>
      </c>
      <c r="E34" s="101">
        <f>D34*1000/(SUM(E26:E29,E21:E24,E16:E19,E11:E14))</f>
        <v>0</v>
      </c>
      <c r="F34" s="98">
        <f>IF(ISNUMBER(FIND("3 mL",F10)),3,IF(ISNUMBER(FIND("1 mL",F10)),1,IF(ISNUMBER(FIND("PBR",F10)),2,0)))</f>
        <v>0</v>
      </c>
      <c r="G34" s="102">
        <f>F34*1000/(SUM(G26:G29,G21:G24,G16:G19,G11:G14))</f>
        <v>0</v>
      </c>
      <c r="H34" s="97">
        <f>IF(ISNUMBER(FIND("3 mL",H10)),3,IF(ISNUMBER(FIND("1 mL",H10)),1,IF(ISNUMBER(FIND("PBR",H10)),2,0)))</f>
        <v>0</v>
      </c>
      <c r="I34" s="101">
        <f>H34*1000/(SUM(I26:I29,I21:I24,I16:I19,I11:I14))</f>
        <v>0</v>
      </c>
      <c r="J34" s="98">
        <f>IF(ISNUMBER(FIND("3 mL",J10)),3,IF(ISNUMBER(FIND("1 mL",J10)),1,IF(ISNUMBER(FIND("PBR",J10)),2,0)))</f>
        <v>0</v>
      </c>
      <c r="K34" s="102">
        <f>J34*1000/(SUM(K26:K29,K21:K24,K16:K19,K11:K14))</f>
        <v>0</v>
      </c>
      <c r="L34" s="97">
        <f>IF(ISNUMBER(FIND("3 mL",L10)),3,IF(ISNUMBER(FIND("1 mL",L10)),1,IF(ISNUMBER(FIND("PBR",L10)),2,0)))</f>
        <v>3</v>
      </c>
      <c r="M34" s="101">
        <f>L34*1000/(SUM(M26:M29,M21:M24,M16:M19,M11:M14))</f>
        <v>60.606060606060609</v>
      </c>
      <c r="N34" s="98">
        <f>IF(ISNUMBER(FIND("3 mL",N10)),3,IF(ISNUMBER(FIND("1 mL",N10)),1,IF(ISNUMBER(FIND("PBR",N10)),2,0)))</f>
        <v>2</v>
      </c>
      <c r="O34" s="102">
        <f>N34*1000/(SUM(O26:O29,O21:O24,O16:O19,O11:O14))</f>
        <v>4.5568466621098196</v>
      </c>
      <c r="P34" s="97">
        <f>IF(ISNUMBER(FIND("3 mL",P10)),3,IF(ISNUMBER(FIND("1 mL",P10)),1,IF(ISNUMBER(FIND("PBR",P10)),2,0)))</f>
        <v>3</v>
      </c>
      <c r="Q34" s="101">
        <f>P34*1000/(SUM(Q26:Q29,Q21:Q24,Q16:Q19,Q11:Q14))</f>
        <v>18.018018018018019</v>
      </c>
      <c r="R34" s="98">
        <f>IF(ISNUMBER(FIND("3 mL",R10)),3,IF(ISNUMBER(FIND("1 mL",R10)),1,IF(ISNUMBER(FIND("PBR",R10)),2,0)))</f>
        <v>0</v>
      </c>
      <c r="S34" s="102">
        <f>R34*1000/(SUM(S26:S29,S21:S24,S16:S19,S11:S14))</f>
        <v>0</v>
      </c>
      <c r="T34" s="97">
        <f>IF(ISNUMBER(FIND("3 mL",T10)),3,IF(ISNUMBER(FIND("1 mL",T10)),1,IF(ISNUMBER(FIND("PBR",T10)),2,0)))</f>
        <v>0</v>
      </c>
      <c r="U34" s="101">
        <f>T34*1000/(SUM(U26:U29,U21:U24,U16:U19,U11:U14))</f>
        <v>0</v>
      </c>
    </row>
    <row r="35" spans="1:21" x14ac:dyDescent="0.2">
      <c r="B35" s="93"/>
      <c r="C35" s="94" t="s">
        <v>7</v>
      </c>
      <c r="D35" s="97">
        <f>IF(ISNUMBER(FIND("3 mL",D15)),3,IF(ISNUMBER(FIND("1 mL",D15)),1,IF(ISNUMBER(FIND("PBR",D15)),2,0)))</f>
        <v>0</v>
      </c>
      <c r="E35" s="101">
        <f>D35*1000/(SUM(E26:E29,E21:E24,E16:E19))</f>
        <v>0</v>
      </c>
      <c r="F35" s="98">
        <f>IF(ISNUMBER(FIND("3 mL",F15)),3,IF(ISNUMBER(FIND("1 mL",F15)),1,IF(ISNUMBER(FIND("PBR",F15)),2,0)))</f>
        <v>0</v>
      </c>
      <c r="G35" s="102">
        <f>F35*1000/(SUM(G26:G29,G21:G24,G16:G19))</f>
        <v>0</v>
      </c>
      <c r="H35" s="97">
        <f>IF(ISNUMBER(FIND("3 mL",H15)),3,IF(ISNUMBER(FIND("1 mL",H15)),1,IF(ISNUMBER(FIND("PBR",H15)),2,0)))</f>
        <v>0</v>
      </c>
      <c r="I35" s="101">
        <f>H35*1000/(SUM(I26:I29,I21:I24,I16:I19))</f>
        <v>0</v>
      </c>
      <c r="J35" s="98">
        <f>IF(ISNUMBER(FIND("3 mL",J15)),3,IF(ISNUMBER(FIND("1 mL",J15)),1,IF(ISNUMBER(FIND("PBR",J15)),2,0)))</f>
        <v>0</v>
      </c>
      <c r="K35" s="102">
        <f>J35*1000/(SUM(K26:K29,K21:K24,K16:K19))</f>
        <v>0</v>
      </c>
      <c r="L35" s="97">
        <f>IF(ISNUMBER(FIND("3 mL",L15)),3,IF(ISNUMBER(FIND("1 mL",L15)),1,IF(ISNUMBER(FIND("PBR",L15)),2,0)))</f>
        <v>3</v>
      </c>
      <c r="M35" s="101">
        <f>L35*1000/(SUM(M26:M29,M21:M24,M16:M19))</f>
        <v>60.606060606060609</v>
      </c>
      <c r="N35" s="98">
        <f>IF(ISNUMBER(FIND("3 mL",N15)),3,IF(ISNUMBER(FIND("1 mL",N15)),1,IF(ISNUMBER(FIND("PBR",N15)),2,0)))</f>
        <v>1</v>
      </c>
      <c r="O35" s="102">
        <f>N35*1000/(SUM(O26:O29,O21:O24,O16:O19))</f>
        <v>2.2784233310549098</v>
      </c>
      <c r="P35" s="97">
        <f>IF(ISNUMBER(FIND("3 mL",P15)),3,IF(ISNUMBER(FIND("1 mL",P15)),1,IF(ISNUMBER(FIND("PBR",P15)),2,0)))</f>
        <v>3</v>
      </c>
      <c r="Q35" s="101">
        <f>P35*1000/(SUM(Q26:Q29,Q21:Q24,Q16:Q19))</f>
        <v>33.333333333333336</v>
      </c>
      <c r="R35" s="98">
        <f>IF(ISNUMBER(FIND("3 mL",R15)),3,IF(ISNUMBER(FIND("1 mL",R15)),1,IF(ISNUMBER(FIND("PBR",R15)),2,0)))</f>
        <v>3</v>
      </c>
      <c r="S35" s="102">
        <f>R35*1000/(SUM(S26:S29,S21:S24,S16:S19))</f>
        <v>18.018018018018019</v>
      </c>
      <c r="T35" s="97">
        <f>IF(ISNUMBER(FIND("3 mL",T15)),3,IF(ISNUMBER(FIND("1 mL",T15)),1,IF(ISNUMBER(FIND("PBR",T15)),2,0)))</f>
        <v>3</v>
      </c>
      <c r="U35" s="101">
        <f>T35*1000/(SUM(U26:U29,U21:U24,U16:U19))</f>
        <v>16.592920353982301</v>
      </c>
    </row>
    <row r="36" spans="1:21" x14ac:dyDescent="0.2">
      <c r="B36" s="93"/>
      <c r="C36" s="94" t="s">
        <v>8</v>
      </c>
      <c r="D36" s="97">
        <f>IF(ISNUMBER(FIND("3 mL",D20)),3,IF(ISNUMBER(FIND("1 mL",D20)),1,IF(ISNUMBER(FIND("PBR",D20)),2,0)))</f>
        <v>3</v>
      </c>
      <c r="E36" s="101">
        <f>D36*1000/(SUM(E26:E29,E21:E24))</f>
        <v>7.5</v>
      </c>
      <c r="F36" s="98">
        <f>IF(ISNUMBER(FIND("3 mL",F20)),3,IF(ISNUMBER(FIND("1 mL",F20)),1,IF(ISNUMBER(FIND("PBR",F20)),2,0)))</f>
        <v>0</v>
      </c>
      <c r="G36" s="102">
        <f>F36*1000/(SUM(G26:G29,G21:G24))</f>
        <v>0</v>
      </c>
      <c r="H36" s="97">
        <f>IF(ISNUMBER(FIND("3 mL",H20)),3,IF(ISNUMBER(FIND("1 mL",H20)),1,IF(ISNUMBER(FIND("PBR",H20)),2,0)))</f>
        <v>3</v>
      </c>
      <c r="I36" s="101">
        <f>H36*1000/(SUM(I26:I29,I21:I24))</f>
        <v>8.8495575221238933</v>
      </c>
      <c r="J36" s="98">
        <f>IF(ISNUMBER(FIND("3 mL",J20)),3,IF(ISNUMBER(FIND("1 mL",J20)),1,IF(ISNUMBER(FIND("PBR",J20)),2,0)))</f>
        <v>1</v>
      </c>
      <c r="K36" s="102">
        <f>J36*1000/(SUM(K26:K29,K21:K24))</f>
        <v>3.2488628979857048</v>
      </c>
      <c r="L36" s="97">
        <f>IF(ISNUMBER(FIND("3 mL",L20)),3,IF(ISNUMBER(FIND("1 mL",L20)),1,IF(ISNUMBER(FIND("PBR",L20)),2,IF(ISNUMBER(FIND("0.5 mL",L20)),0.5,0))))</f>
        <v>0.5</v>
      </c>
      <c r="M36" s="101">
        <f>L36*1000/(SUM(M26:M29,M21:M24))</f>
        <v>17.543859649122808</v>
      </c>
      <c r="N36" s="98">
        <f>IF(ISNUMBER(FIND("3 mL",N20)),3,IF(ISNUMBER(FIND("1 mL",N20)),1,IF(ISNUMBER(FIND("PBR",N20)),2,0)))</f>
        <v>3</v>
      </c>
      <c r="O36" s="102">
        <f>N36*1000/(SUM(O26:O29,O21:O24))</f>
        <v>22.50562640660165</v>
      </c>
      <c r="P36" s="97">
        <f>IF(ISNUMBER(FIND("3 mL",P20)),3,IF(ISNUMBER(FIND("1 mL",P20)),1,IF(ISNUMBER(FIND("PBR",P20)),2,0)))</f>
        <v>1</v>
      </c>
      <c r="Q36" s="101">
        <f>P36*1000/(SUM(Q26:Q29,Q21:Q24))</f>
        <v>11.111111111111111</v>
      </c>
      <c r="R36" s="98">
        <f>IF(ISNUMBER(FIND("3 mL",R20)),3,IF(ISNUMBER(FIND("1 mL",R20)),1,IF(ISNUMBER(FIND("PBR",R20)),2,0)))</f>
        <v>1</v>
      </c>
      <c r="S36" s="102">
        <f>R36*1000/(SUM(S26:S29,S21:S24))</f>
        <v>11.111111111111111</v>
      </c>
      <c r="T36" s="97">
        <f>IF(ISNUMBER(FIND("3 mL",T20)),3,IF(ISNUMBER(FIND("1 mL",T20)),1,IF(ISNUMBER(FIND("PBR",T20)),2,0)))</f>
        <v>1</v>
      </c>
      <c r="U36" s="101">
        <f>T36*1000/(SUM(U26:U29,U21:U24))</f>
        <v>12.987012987012987</v>
      </c>
    </row>
    <row r="37" spans="1:21" x14ac:dyDescent="0.2">
      <c r="B37" s="93"/>
      <c r="C37" s="94" t="s">
        <v>13</v>
      </c>
      <c r="D37" s="97">
        <f>IF(ISNUMBER(FIND("3 mL",D25)),3,IF(ISNUMBER(FIND("1 mL",D25)),1,IF(ISNUMBER(FIND("PBR",D25)),2,0)))</f>
        <v>3</v>
      </c>
      <c r="E37" s="101">
        <f>D37/SUM(E26:E29)*1000</f>
        <v>15</v>
      </c>
      <c r="F37" s="98">
        <f>IF(ISNUMBER(FIND("3 mL",F25)),3,IF(ISNUMBER(FIND("1 mL",F25)),1,IF(ISNUMBER(FIND("PBR",F25)),2,0)))</f>
        <v>3</v>
      </c>
      <c r="G37" s="102">
        <f>F37/SUM(G26:G29)*1000</f>
        <v>10</v>
      </c>
      <c r="H37" s="97">
        <f>IF(ISNUMBER(FIND("3 mL",H25)),3,IF(ISNUMBER(FIND("1 mL",H25)),1,IF(ISNUMBER(FIND("PBR",H25)),2,0)))</f>
        <v>1</v>
      </c>
      <c r="I37" s="101">
        <f>H37/SUM(I26:I29)*1000</f>
        <v>9.1743119266055047</v>
      </c>
      <c r="J37" s="98">
        <f>IF(ISNUMBER(FIND("3 mL",J25)),3,IF(ISNUMBER(FIND("1 mL",J25)),1,IF(ISNUMBER(FIND("PBR",J25)),2,0)))</f>
        <v>1</v>
      </c>
      <c r="K37" s="102">
        <f>J37/SUM(K26:K29)*1000</f>
        <v>9.2764378478664202</v>
      </c>
      <c r="L37" s="97">
        <f>IF(ISNUMBER(FIND("3 mL",L25)),3,IF(ISNUMBER(FIND("1 mL",L25)),1,IF(ISNUMBER(FIND("PBR",L25)),2,0)))</f>
        <v>1</v>
      </c>
      <c r="M37" s="101">
        <f>L37/SUM(M26:M29)*1000</f>
        <v>35.087719298245609</v>
      </c>
      <c r="N37" s="98">
        <f>IF(ISNUMBER(FIND("3 mL",N25)),3,IF(ISNUMBER(FIND("1 mL",N25)),1,IF(ISNUMBER(FIND("PBR",N25)),2,0)))</f>
        <v>1</v>
      </c>
      <c r="O37" s="102">
        <f>N37/SUM(O26:O29)*1000</f>
        <v>7.5018754688672153</v>
      </c>
      <c r="P37" s="97">
        <f>IF(ISNUMBER(FIND("3 mL",P25)),3,IF(ISNUMBER(FIND("1 mL",P25)),1,IF(ISNUMBER(FIND("PBR",P25)),2,0)))</f>
        <v>1</v>
      </c>
      <c r="Q37" s="101">
        <f>P37/SUM(Q26:Q29)*1000</f>
        <v>12.5</v>
      </c>
      <c r="R37" s="98">
        <f>IF(ISNUMBER(FIND("3 mL",R25)),3,IF(ISNUMBER(FIND("1 mL",R25)),1,IF(ISNUMBER(FIND("PBR",R25)),2,0)))</f>
        <v>1</v>
      </c>
      <c r="S37" s="102">
        <f>R37/SUM(S26:S29)*1000</f>
        <v>12.5</v>
      </c>
      <c r="T37" s="97">
        <f>IF(ISNUMBER(FIND("3 mL",T25)),3,IF(ISNUMBER(FIND("1 mL",T25)),1,IF(ISNUMBER(FIND("PBR",T25)),2,0)))</f>
        <v>1</v>
      </c>
      <c r="U37" s="101">
        <f>T37/SUM(U26:U29)*1000</f>
        <v>17.543859649122805</v>
      </c>
    </row>
    <row r="38" spans="1:21" x14ac:dyDescent="0.2">
      <c r="F38" s="36"/>
      <c r="G38" s="63"/>
    </row>
    <row r="39" spans="1:21" x14ac:dyDescent="0.2">
      <c r="F39" s="36"/>
      <c r="G39" s="63"/>
    </row>
    <row r="41" spans="1:21" x14ac:dyDescent="0.2">
      <c r="B41" s="17"/>
      <c r="C41" s="17"/>
    </row>
    <row r="42" spans="1:21" ht="34" x14ac:dyDescent="0.2">
      <c r="A42" s="37"/>
      <c r="B42" s="38"/>
      <c r="C42" s="44" t="s">
        <v>70</v>
      </c>
      <c r="D42" s="39" t="s">
        <v>105</v>
      </c>
      <c r="E42" s="57"/>
      <c r="F42" s="39" t="s">
        <v>105</v>
      </c>
      <c r="G42" s="57"/>
      <c r="H42" s="39" t="s">
        <v>105</v>
      </c>
      <c r="I42" s="57"/>
      <c r="J42" s="39" t="s">
        <v>66</v>
      </c>
      <c r="K42" s="57"/>
      <c r="L42" s="39" t="s">
        <v>106</v>
      </c>
      <c r="M42" s="57"/>
      <c r="N42" s="39" t="s">
        <v>107</v>
      </c>
      <c r="O42" s="57"/>
      <c r="P42" s="39"/>
      <c r="Q42" s="57"/>
      <c r="R42" s="39"/>
      <c r="S42" s="57"/>
      <c r="T42" s="39" t="s">
        <v>106</v>
      </c>
      <c r="U42" s="77"/>
    </row>
    <row r="43" spans="1:21" ht="16" customHeight="1" x14ac:dyDescent="0.2">
      <c r="B43" s="99" t="s">
        <v>43</v>
      </c>
      <c r="C43" s="42" t="s">
        <v>103</v>
      </c>
      <c r="D43" s="40" t="s">
        <v>64</v>
      </c>
      <c r="E43" s="58"/>
      <c r="F43" s="40" t="s">
        <v>64</v>
      </c>
      <c r="G43" s="58"/>
      <c r="H43" s="40" t="s">
        <v>64</v>
      </c>
      <c r="I43" s="58"/>
      <c r="J43" s="40" t="s">
        <v>64</v>
      </c>
      <c r="K43" s="58"/>
      <c r="L43" s="40" t="s">
        <v>64</v>
      </c>
      <c r="M43" s="58"/>
      <c r="N43" s="40" t="s">
        <v>64</v>
      </c>
      <c r="O43" s="58"/>
      <c r="P43" s="40" t="s">
        <v>64</v>
      </c>
      <c r="Q43" s="58"/>
      <c r="R43" s="40" t="s">
        <v>64</v>
      </c>
      <c r="S43" s="58"/>
      <c r="T43" s="40" t="s">
        <v>64</v>
      </c>
      <c r="U43" s="77"/>
    </row>
    <row r="44" spans="1:21" ht="17" x14ac:dyDescent="0.2">
      <c r="B44" s="100"/>
      <c r="C44" s="41" t="s">
        <v>104</v>
      </c>
      <c r="D44" s="39" t="s">
        <v>59</v>
      </c>
      <c r="E44" s="57"/>
      <c r="F44" s="39" t="s">
        <v>59</v>
      </c>
      <c r="G44" s="57"/>
      <c r="H44" s="39" t="s">
        <v>59</v>
      </c>
      <c r="I44" s="57"/>
      <c r="J44" s="39" t="s">
        <v>59</v>
      </c>
      <c r="K44" s="57"/>
      <c r="L44" s="39" t="s">
        <v>34</v>
      </c>
      <c r="M44" s="57"/>
      <c r="N44" s="39" t="s">
        <v>34</v>
      </c>
      <c r="O44" s="57"/>
      <c r="P44" s="39" t="s">
        <v>34</v>
      </c>
      <c r="Q44" s="57"/>
      <c r="R44" s="39" t="s">
        <v>34</v>
      </c>
      <c r="S44" s="57"/>
      <c r="T44" s="39" t="s">
        <v>34</v>
      </c>
      <c r="U44" s="77"/>
    </row>
    <row r="45" spans="1:21" ht="17" x14ac:dyDescent="0.2">
      <c r="B45" s="100"/>
      <c r="C45" s="41" t="s">
        <v>92</v>
      </c>
      <c r="D45" s="39" t="s">
        <v>86</v>
      </c>
      <c r="E45" s="57"/>
      <c r="F45" s="39" t="s">
        <v>34</v>
      </c>
      <c r="G45" s="57"/>
      <c r="H45" s="39" t="s">
        <v>50</v>
      </c>
      <c r="I45" s="57"/>
      <c r="J45" s="39" t="s">
        <v>34</v>
      </c>
      <c r="K45" s="57"/>
      <c r="L45" s="39" t="s">
        <v>34</v>
      </c>
      <c r="M45" s="57"/>
      <c r="N45" s="39" t="s">
        <v>65</v>
      </c>
      <c r="O45" s="57"/>
      <c r="P45" s="39" t="s">
        <v>34</v>
      </c>
      <c r="Q45" s="57"/>
      <c r="R45" s="39" t="s">
        <v>34</v>
      </c>
      <c r="S45" s="57"/>
      <c r="T45" s="39" t="s">
        <v>34</v>
      </c>
      <c r="U45" s="77"/>
    </row>
    <row r="46" spans="1:21" ht="102" x14ac:dyDescent="0.2">
      <c r="B46" s="100"/>
      <c r="C46" s="44" t="s">
        <v>93</v>
      </c>
      <c r="D46" s="81" t="s">
        <v>34</v>
      </c>
      <c r="E46" s="82"/>
      <c r="F46" s="81" t="s">
        <v>34</v>
      </c>
      <c r="G46" s="82"/>
      <c r="H46" s="81" t="s">
        <v>88</v>
      </c>
      <c r="I46" s="82"/>
      <c r="J46" s="81" t="s">
        <v>34</v>
      </c>
      <c r="K46" s="82"/>
      <c r="L46" s="81" t="s">
        <v>84</v>
      </c>
      <c r="M46" s="82"/>
      <c r="N46" s="81" t="s">
        <v>34</v>
      </c>
      <c r="O46" s="82"/>
      <c r="P46" s="81" t="s">
        <v>110</v>
      </c>
      <c r="Q46" s="82"/>
      <c r="R46" s="81" t="s">
        <v>115</v>
      </c>
      <c r="S46" s="82"/>
      <c r="T46" s="81" t="s">
        <v>111</v>
      </c>
      <c r="U46" s="77"/>
    </row>
    <row r="47" spans="1:21" ht="51" x14ac:dyDescent="0.2">
      <c r="B47" s="100"/>
      <c r="C47" s="44" t="s">
        <v>94</v>
      </c>
      <c r="D47" s="83" t="s">
        <v>78</v>
      </c>
      <c r="E47" s="84"/>
      <c r="F47" s="83" t="s">
        <v>34</v>
      </c>
      <c r="G47" s="84"/>
      <c r="H47" s="83" t="s">
        <v>34</v>
      </c>
      <c r="I47" s="84"/>
      <c r="J47" s="83" t="s">
        <v>58</v>
      </c>
      <c r="K47" s="84"/>
      <c r="L47" s="83" t="s">
        <v>62</v>
      </c>
      <c r="M47" s="84"/>
      <c r="N47" s="83" t="s">
        <v>48</v>
      </c>
      <c r="O47" s="84"/>
      <c r="P47" s="83" t="s">
        <v>47</v>
      </c>
      <c r="Q47" s="84"/>
      <c r="R47" s="83" t="s">
        <v>47</v>
      </c>
      <c r="S47" s="84"/>
      <c r="T47" s="83" t="s">
        <v>60</v>
      </c>
      <c r="U47" s="77"/>
    </row>
    <row r="48" spans="1:21" ht="51" x14ac:dyDescent="0.2">
      <c r="B48" s="100"/>
      <c r="C48" s="44" t="s">
        <v>95</v>
      </c>
      <c r="D48" s="83" t="s">
        <v>34</v>
      </c>
      <c r="E48" s="84"/>
      <c r="F48" s="83" t="s">
        <v>34</v>
      </c>
      <c r="G48" s="84"/>
      <c r="H48" s="83" t="s">
        <v>34</v>
      </c>
      <c r="I48" s="84"/>
      <c r="J48" s="83" t="s">
        <v>90</v>
      </c>
      <c r="K48" s="84"/>
      <c r="L48" s="83" t="s">
        <v>83</v>
      </c>
      <c r="M48" s="84"/>
      <c r="N48" s="83" t="s">
        <v>49</v>
      </c>
      <c r="O48" s="84"/>
      <c r="P48" s="83" t="s">
        <v>109</v>
      </c>
      <c r="Q48" s="84"/>
      <c r="R48" s="83" t="s">
        <v>109</v>
      </c>
      <c r="S48" s="84"/>
      <c r="T48" s="83" t="s">
        <v>112</v>
      </c>
      <c r="U48" s="77"/>
    </row>
    <row r="49" spans="2:21" ht="34" x14ac:dyDescent="0.2">
      <c r="B49" s="100"/>
      <c r="C49" s="41" t="s">
        <v>96</v>
      </c>
      <c r="D49" s="83" t="s">
        <v>34</v>
      </c>
      <c r="E49" s="84"/>
      <c r="F49" s="83" t="s">
        <v>54</v>
      </c>
      <c r="G49" s="84"/>
      <c r="H49" s="83" t="s">
        <v>56</v>
      </c>
      <c r="I49" s="84"/>
      <c r="J49" s="83" t="s">
        <v>56</v>
      </c>
      <c r="K49" s="84"/>
      <c r="L49" s="83" t="s">
        <v>61</v>
      </c>
      <c r="M49" s="84"/>
      <c r="N49" s="85" t="s">
        <v>52</v>
      </c>
      <c r="O49" s="86"/>
      <c r="P49" s="83" t="s">
        <v>51</v>
      </c>
      <c r="Q49" s="84"/>
      <c r="R49" s="83" t="s">
        <v>51</v>
      </c>
      <c r="S49" s="84"/>
      <c r="T49" s="83" t="s">
        <v>113</v>
      </c>
      <c r="U49" s="77"/>
    </row>
    <row r="50" spans="2:21" ht="17" x14ac:dyDescent="0.2">
      <c r="B50" s="100"/>
      <c r="C50" s="41" t="s">
        <v>97</v>
      </c>
      <c r="D50" s="83" t="s">
        <v>34</v>
      </c>
      <c r="E50" s="84"/>
      <c r="F50" s="83" t="s">
        <v>55</v>
      </c>
      <c r="G50" s="84"/>
      <c r="H50" s="83" t="s">
        <v>123</v>
      </c>
      <c r="I50" s="84"/>
      <c r="J50" s="83" t="s">
        <v>123</v>
      </c>
      <c r="K50" s="84"/>
      <c r="L50" s="83" t="s">
        <v>34</v>
      </c>
      <c r="M50" s="84"/>
      <c r="N50" s="83" t="s">
        <v>53</v>
      </c>
      <c r="O50" s="84"/>
      <c r="P50" s="83" t="s">
        <v>34</v>
      </c>
      <c r="Q50" s="84"/>
      <c r="R50" s="83" t="s">
        <v>34</v>
      </c>
      <c r="S50" s="84"/>
      <c r="T50" s="83" t="s">
        <v>34</v>
      </c>
      <c r="U50" s="77"/>
    </row>
    <row r="51" spans="2:21" ht="17" x14ac:dyDescent="0.2">
      <c r="B51" s="100"/>
      <c r="C51" s="41" t="s">
        <v>98</v>
      </c>
      <c r="D51" s="83" t="s">
        <v>34</v>
      </c>
      <c r="E51" s="84"/>
      <c r="F51" s="83" t="s">
        <v>57</v>
      </c>
      <c r="G51" s="84"/>
      <c r="H51" s="83" t="s">
        <v>34</v>
      </c>
      <c r="I51" s="84"/>
      <c r="J51" s="83" t="s">
        <v>63</v>
      </c>
      <c r="K51" s="61"/>
      <c r="L51" s="83" t="s">
        <v>34</v>
      </c>
      <c r="M51" s="84"/>
      <c r="N51" s="83" t="s">
        <v>34</v>
      </c>
      <c r="O51" s="84"/>
      <c r="P51" s="83" t="s">
        <v>34</v>
      </c>
      <c r="Q51" s="84"/>
      <c r="R51" s="83" t="s">
        <v>34</v>
      </c>
      <c r="S51" s="84"/>
      <c r="T51" s="83" t="s">
        <v>34</v>
      </c>
      <c r="U51" s="77"/>
    </row>
    <row r="52" spans="2:21" ht="17" x14ac:dyDescent="0.2">
      <c r="B52" s="100"/>
      <c r="C52" s="41" t="s">
        <v>99</v>
      </c>
      <c r="D52" s="83" t="s">
        <v>34</v>
      </c>
      <c r="E52" s="84"/>
      <c r="F52" s="83" t="s">
        <v>87</v>
      </c>
      <c r="G52" s="84"/>
      <c r="H52" s="85" t="s">
        <v>34</v>
      </c>
      <c r="I52" s="84"/>
      <c r="J52" s="83" t="s">
        <v>91</v>
      </c>
      <c r="K52" s="61"/>
      <c r="L52" s="83" t="s">
        <v>34</v>
      </c>
      <c r="M52" s="84"/>
      <c r="N52" s="83" t="s">
        <v>34</v>
      </c>
      <c r="O52" s="84"/>
      <c r="P52" s="83" t="s">
        <v>34</v>
      </c>
      <c r="Q52" s="84"/>
      <c r="R52" s="83" t="s">
        <v>34</v>
      </c>
      <c r="S52" s="84"/>
      <c r="T52" s="83" t="s">
        <v>34</v>
      </c>
      <c r="U52" s="77"/>
    </row>
    <row r="53" spans="2:21" ht="17" x14ac:dyDescent="0.2">
      <c r="B53" s="100"/>
      <c r="C53" s="41" t="s">
        <v>100</v>
      </c>
      <c r="D53" s="83" t="s">
        <v>34</v>
      </c>
      <c r="E53" s="84"/>
      <c r="F53" s="83" t="s">
        <v>46</v>
      </c>
      <c r="G53" s="84"/>
      <c r="H53" s="83" t="s">
        <v>45</v>
      </c>
      <c r="I53" s="61"/>
      <c r="J53" s="85" t="s">
        <v>34</v>
      </c>
      <c r="K53" s="84"/>
      <c r="L53" s="83" t="s">
        <v>34</v>
      </c>
      <c r="M53" s="84"/>
      <c r="N53" s="83" t="s">
        <v>34</v>
      </c>
      <c r="O53" s="84"/>
      <c r="P53" s="83" t="s">
        <v>34</v>
      </c>
      <c r="Q53" s="84"/>
      <c r="R53" s="83" t="s">
        <v>34</v>
      </c>
      <c r="S53" s="84"/>
      <c r="T53" s="83" t="s">
        <v>34</v>
      </c>
      <c r="U53" s="77"/>
    </row>
    <row r="54" spans="2:21" ht="34" x14ac:dyDescent="0.2">
      <c r="B54" s="100"/>
      <c r="C54" s="41" t="s">
        <v>101</v>
      </c>
      <c r="D54" s="83" t="s">
        <v>44</v>
      </c>
      <c r="E54" s="84"/>
      <c r="F54" s="83" t="s">
        <v>34</v>
      </c>
      <c r="G54" s="84"/>
      <c r="H54" s="83" t="s">
        <v>89</v>
      </c>
      <c r="I54" s="61"/>
      <c r="J54" s="85" t="s">
        <v>34</v>
      </c>
      <c r="K54" s="84"/>
      <c r="L54" s="83" t="s">
        <v>34</v>
      </c>
      <c r="M54" s="84"/>
      <c r="N54" s="83" t="s">
        <v>34</v>
      </c>
      <c r="O54" s="84"/>
      <c r="P54" s="83" t="s">
        <v>34</v>
      </c>
      <c r="Q54" s="84"/>
      <c r="R54" s="83" t="s">
        <v>34</v>
      </c>
      <c r="S54" s="84"/>
      <c r="T54" s="83" t="s">
        <v>34</v>
      </c>
      <c r="U54" s="77"/>
    </row>
    <row r="55" spans="2:21" ht="17" x14ac:dyDescent="0.2">
      <c r="B55" s="100"/>
      <c r="C55" s="80" t="s">
        <v>102</v>
      </c>
      <c r="D55" s="2" t="s">
        <v>116</v>
      </c>
      <c r="E55" s="61"/>
      <c r="F55" s="2" t="s">
        <v>117</v>
      </c>
      <c r="G55" s="61"/>
      <c r="H55" s="85" t="s">
        <v>85</v>
      </c>
      <c r="I55" s="61"/>
      <c r="J55" s="85" t="s">
        <v>85</v>
      </c>
      <c r="K55" s="61"/>
      <c r="L55" s="2" t="s">
        <v>118</v>
      </c>
      <c r="M55" s="61"/>
      <c r="N55" s="2" t="s">
        <v>118</v>
      </c>
      <c r="O55" s="61"/>
      <c r="P55" s="2" t="s">
        <v>119</v>
      </c>
      <c r="Q55" s="61"/>
      <c r="R55" s="2" t="s">
        <v>119</v>
      </c>
      <c r="S55" s="61"/>
      <c r="T55" s="2" t="s">
        <v>120</v>
      </c>
    </row>
    <row r="57" spans="2:21" x14ac:dyDescent="0.2">
      <c r="E57"/>
      <c r="G57"/>
      <c r="I57"/>
      <c r="K57"/>
    </row>
    <row r="58" spans="2:21" x14ac:dyDescent="0.2">
      <c r="E58"/>
      <c r="G58"/>
      <c r="I58"/>
      <c r="K58"/>
    </row>
    <row r="59" spans="2:21" x14ac:dyDescent="0.2">
      <c r="E59"/>
      <c r="G59"/>
      <c r="I59"/>
      <c r="K59"/>
    </row>
    <row r="60" spans="2:21" x14ac:dyDescent="0.2">
      <c r="E60"/>
      <c r="G60"/>
      <c r="I60"/>
      <c r="K60"/>
    </row>
    <row r="61" spans="2:21" x14ac:dyDescent="0.2">
      <c r="E61"/>
      <c r="G61"/>
      <c r="I61"/>
      <c r="K61"/>
    </row>
    <row r="62" spans="2:21" x14ac:dyDescent="0.2">
      <c r="E62"/>
      <c r="G62"/>
      <c r="I62"/>
      <c r="K62"/>
    </row>
    <row r="63" spans="2:21" x14ac:dyDescent="0.2">
      <c r="E63"/>
      <c r="G63"/>
      <c r="I63"/>
      <c r="K63"/>
    </row>
    <row r="64" spans="2:21" x14ac:dyDescent="0.2">
      <c r="E64"/>
      <c r="G64"/>
      <c r="I64"/>
      <c r="K64"/>
    </row>
    <row r="65" spans="7:11" x14ac:dyDescent="0.2">
      <c r="G65"/>
      <c r="I65"/>
      <c r="K65"/>
    </row>
    <row r="66" spans="7:11" x14ac:dyDescent="0.2">
      <c r="G66"/>
      <c r="I66"/>
      <c r="K66"/>
    </row>
    <row r="67" spans="7:11" x14ac:dyDescent="0.2">
      <c r="G67"/>
      <c r="I67"/>
      <c r="K67"/>
    </row>
    <row r="68" spans="7:11" x14ac:dyDescent="0.2">
      <c r="G68"/>
      <c r="I68"/>
      <c r="K68"/>
    </row>
  </sheetData>
  <mergeCells count="8">
    <mergeCell ref="Z6:AA6"/>
    <mergeCell ref="B5:B9"/>
    <mergeCell ref="B10:B14"/>
    <mergeCell ref="B15:B19"/>
    <mergeCell ref="B20:B24"/>
    <mergeCell ref="B25:B29"/>
    <mergeCell ref="B34:B37"/>
    <mergeCell ref="B43:B55"/>
  </mergeCells>
  <conditionalFormatting sqref="L29">
    <cfRule type="iconSet" priority="2">
      <iconSet iconSet="3Symbols">
        <cfvo type="percent" val="0"/>
        <cfvo type="percent" val="33"/>
        <cfvo type="percent" val="67"/>
      </iconSet>
    </cfRule>
    <cfRule type="top10" dxfId="0" priority="3" rank="10"/>
  </conditionalFormatting>
  <conditionalFormatting sqref="AA7:AA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3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Proposed version with all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W. Coley</dc:creator>
  <cp:lastModifiedBy>Connor Coley</cp:lastModifiedBy>
  <cp:lastPrinted>2018-10-18T02:19:47Z</cp:lastPrinted>
  <dcterms:created xsi:type="dcterms:W3CDTF">2018-10-17T17:22:46Z</dcterms:created>
  <dcterms:modified xsi:type="dcterms:W3CDTF">2019-01-19T21:52:11Z</dcterms:modified>
</cp:coreProperties>
</file>