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<sst xmlns="http://schemas.openxmlformats.org/spreadsheetml/2006/main" count="94" uniqueCount="72">
  <si>
    <t>Rs in crores</t>
  </si>
  <si>
    <t>Income Statement</t>
  </si>
  <si>
    <t>Particulars</t>
  </si>
  <si>
    <t>Sales</t>
  </si>
  <si>
    <t>Other Income</t>
  </si>
  <si>
    <t>Total Revnue</t>
  </si>
  <si>
    <t>Raw Material Cost</t>
  </si>
  <si>
    <t>Power and Fuel</t>
  </si>
  <si>
    <t>Other Manufacturing Cost</t>
  </si>
  <si>
    <t>Employee Cost</t>
  </si>
  <si>
    <t>Selling and Admin Cost</t>
  </si>
  <si>
    <t>Changes in Inventory</t>
  </si>
  <si>
    <t>Other Expenses</t>
  </si>
  <si>
    <t>Total Expense</t>
  </si>
  <si>
    <t>EBDITA</t>
  </si>
  <si>
    <t>Depriciation</t>
  </si>
  <si>
    <t>EBIT</t>
  </si>
  <si>
    <t>Interest</t>
  </si>
  <si>
    <t>EBT</t>
  </si>
  <si>
    <t>Tax</t>
  </si>
  <si>
    <t>Net Profit</t>
  </si>
  <si>
    <t>Gross Profit</t>
  </si>
  <si>
    <t>Operating Profit</t>
  </si>
  <si>
    <t>Forecasts</t>
  </si>
  <si>
    <t>Sales Growth Rate</t>
  </si>
  <si>
    <t>Interest Rate</t>
  </si>
  <si>
    <t>Margins</t>
  </si>
  <si>
    <t>GPM</t>
  </si>
  <si>
    <t>OPM</t>
  </si>
  <si>
    <t>Net Profitt</t>
  </si>
  <si>
    <t>Balance Sheet</t>
  </si>
  <si>
    <t>Equity Share Capital</t>
  </si>
  <si>
    <t>Reserves</t>
  </si>
  <si>
    <t>Other Liabilites</t>
  </si>
  <si>
    <t xml:space="preserve">Provisions </t>
  </si>
  <si>
    <t>Borrowings</t>
  </si>
  <si>
    <t>Total Liabilites</t>
  </si>
  <si>
    <t>Tangible Assets</t>
  </si>
  <si>
    <t>Capital Work in Progress</t>
  </si>
  <si>
    <t>Investments</t>
  </si>
  <si>
    <t>Other Assets</t>
  </si>
  <si>
    <t>Total Non-Current Assets</t>
  </si>
  <si>
    <t>Receivables</t>
  </si>
  <si>
    <t>Inventory</t>
  </si>
  <si>
    <t>Cash &amp; Bank</t>
  </si>
  <si>
    <t>Total Current Assets</t>
  </si>
  <si>
    <t>Total Assets</t>
  </si>
  <si>
    <t>Balance</t>
  </si>
  <si>
    <t>Assumptions</t>
  </si>
  <si>
    <t>Issue of New Shares</t>
  </si>
  <si>
    <t>Capex</t>
  </si>
  <si>
    <t>CWIP</t>
  </si>
  <si>
    <t>Beginning of CWIP</t>
  </si>
  <si>
    <t>Transfers to Comleted PPE</t>
  </si>
  <si>
    <t>Ending of CWIP</t>
  </si>
  <si>
    <t>PP&amp;E</t>
  </si>
  <si>
    <t>Beginning of PPE</t>
  </si>
  <si>
    <t>Transfers from CWIP</t>
  </si>
  <si>
    <t>Direct Capex</t>
  </si>
  <si>
    <t>Ending of PPE</t>
  </si>
  <si>
    <t>Cash Flow Statement</t>
  </si>
  <si>
    <t>Provisions</t>
  </si>
  <si>
    <t>Taxes</t>
  </si>
  <si>
    <t>Cash Flow from Operations</t>
  </si>
  <si>
    <t>Purchase of Tangible Assets</t>
  </si>
  <si>
    <t>Purchase of Investments</t>
  </si>
  <si>
    <t>Cash Flow from Investing Activites</t>
  </si>
  <si>
    <t>Issue of Equity</t>
  </si>
  <si>
    <t>Cash Flow from Financing Activites</t>
  </si>
  <si>
    <t>Total Change in Cash</t>
  </si>
  <si>
    <t>Total Cash before Borrowings</t>
  </si>
  <si>
    <t>Total Borrwings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</si>
</sst>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rgb="FFFFFF00"/>
      <name val="Arial"/>
      <scheme val="minor"/>
    </font>
    <font>
      <b/>
      <color rgb="FF38761D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Calibri"/>
    </font>
    <font>
      <b/>
      <color rgb="FF000000"/>
      <name val="Arial"/>
      <scheme val="minor"/>
    </font>
    <font>
      <i/>
      <color theme="1"/>
      <name val="Arial"/>
      <scheme val="minor"/>
    </font>
    <font>
      <b/>
      <sz val="11.0"/>
      <color rgb="FFCC0000"/>
      <name val="Arial"/>
      <scheme val="minor"/>
    </font>
    <font>
      <b/>
      <i/>
      <color theme="1"/>
      <name val="Arial"/>
      <scheme val="minor"/>
    </font>
    <font>
      <b/>
      <color rgb="FFF3F3F3"/>
      <name val="Arial"/>
      <scheme val="minor"/>
    </font>
    <font>
      <color theme="5"/>
      <name val="Arial"/>
      <scheme val="minor"/>
    </font>
    <font>
      <i/>
      <color theme="5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3" fontId="6" numFmtId="164" xfId="0" applyAlignment="1" applyFill="1" applyFont="1" applyNumberFormat="1">
      <alignment horizontal="right" readingOrder="0" shrinkToFit="0" vertical="bottom" wrapText="0"/>
    </xf>
    <xf borderId="0" fillId="3" fontId="4" numFmtId="164" xfId="0" applyAlignment="1" applyFont="1" applyNumberFormat="1">
      <alignment readingOrder="0"/>
    </xf>
    <xf borderId="0" fillId="0" fontId="7" numFmtId="164" xfId="0" applyFont="1" applyNumberFormat="1"/>
    <xf borderId="0" fillId="3" fontId="1" numFmtId="164" xfId="0" applyFont="1" applyNumberFormat="1"/>
    <xf borderId="0" fillId="0" fontId="4" numFmtId="0" xfId="0" applyAlignment="1" applyFont="1">
      <alignment horizontal="left" readingOrder="0"/>
    </xf>
    <xf borderId="0" fillId="3" fontId="4" numFmtId="164" xfId="0" applyFont="1" applyNumberFormat="1"/>
    <xf borderId="0" fillId="3" fontId="4" numFmtId="0" xfId="0" applyFont="1"/>
    <xf borderId="0" fillId="0" fontId="7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4" numFmtId="10" xfId="0" applyFont="1" applyNumberFormat="1"/>
    <xf borderId="0" fillId="0" fontId="8" numFmtId="10" xfId="0" applyFont="1" applyNumberFormat="1"/>
    <xf borderId="0" fillId="4" fontId="8" numFmtId="9" xfId="0" applyAlignment="1" applyFill="1" applyFont="1" applyNumberFormat="1">
      <alignment readingOrder="0"/>
    </xf>
    <xf borderId="0" fillId="4" fontId="8" numFmtId="10" xfId="0" applyAlignment="1" applyFont="1" applyNumberFormat="1">
      <alignment readingOrder="0"/>
    </xf>
    <xf borderId="0" fillId="0" fontId="8" numFmtId="0" xfId="0" applyAlignment="1" applyFont="1">
      <alignment horizontal="left" readingOrder="0"/>
    </xf>
    <xf borderId="0" fillId="0" fontId="8" numFmtId="9" xfId="0" applyAlignment="1" applyFont="1" applyNumberFormat="1">
      <alignment readingOrder="0"/>
    </xf>
    <xf borderId="0" fillId="0" fontId="8" numFmtId="164" xfId="0" applyFont="1" applyNumberFormat="1"/>
    <xf borderId="0" fillId="4" fontId="8" numFmtId="164" xfId="0" applyAlignment="1" applyFont="1" applyNumberFormat="1">
      <alignment readingOrder="0"/>
    </xf>
    <xf borderId="0" fillId="4" fontId="8" numFmtId="164" xfId="0" applyFont="1" applyNumberFormat="1"/>
    <xf borderId="0" fillId="0" fontId="8" numFmtId="10" xfId="0" applyAlignment="1" applyFont="1" applyNumberFormat="1">
      <alignment readingOrder="0"/>
    </xf>
    <xf borderId="0" fillId="0" fontId="8" numFmtId="0" xfId="0" applyFont="1"/>
    <xf borderId="0" fillId="4" fontId="8" numFmtId="0" xfId="0" applyFont="1"/>
    <xf borderId="0" fillId="5" fontId="9" numFmtId="0" xfId="0" applyAlignment="1" applyFill="1" applyFont="1">
      <alignment readingOrder="0"/>
    </xf>
    <xf borderId="0" fillId="0" fontId="4" numFmtId="164" xfId="0" applyAlignment="1" applyFont="1" applyNumberFormat="1">
      <alignment readingOrder="0"/>
    </xf>
    <xf borderId="0" fillId="6" fontId="4" numFmtId="164" xfId="0" applyFill="1" applyFont="1" applyNumberFormat="1"/>
    <xf borderId="0" fillId="0" fontId="4" numFmtId="164" xfId="0" applyFont="1" applyNumberFormat="1"/>
    <xf borderId="0" fillId="7" fontId="4" numFmtId="164" xfId="0" applyFill="1" applyFont="1" applyNumberFormat="1"/>
    <xf borderId="0" fillId="0" fontId="1" numFmtId="164" xfId="0" applyFont="1" applyNumberFormat="1"/>
    <xf borderId="0" fillId="6" fontId="1" numFmtId="164" xfId="0" applyFont="1" applyNumberFormat="1"/>
    <xf borderId="0" fillId="4" fontId="8" numFmtId="10" xfId="0" applyFont="1" applyNumberFormat="1"/>
    <xf borderId="0" fillId="0" fontId="10" numFmtId="0" xfId="0" applyAlignment="1" applyFont="1">
      <alignment readingOrder="0"/>
    </xf>
    <xf borderId="0" fillId="8" fontId="11" numFmtId="0" xfId="0" applyAlignment="1" applyFill="1" applyFont="1">
      <alignment readingOrder="0"/>
    </xf>
    <xf borderId="0" fillId="0" fontId="12" numFmtId="0" xfId="0" applyFont="1"/>
    <xf borderId="0" fillId="9" fontId="13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1.25"/>
  </cols>
  <sheetData>
    <row r="1">
      <c r="A1" s="1" t="s">
        <v>0</v>
      </c>
    </row>
    <row r="3">
      <c r="B3" s="2" t="s">
        <v>1</v>
      </c>
    </row>
    <row r="4">
      <c r="B4" s="1"/>
      <c r="C4" s="1"/>
      <c r="D4" s="3"/>
      <c r="E4" s="3"/>
      <c r="F4" s="3"/>
      <c r="G4" s="3"/>
    </row>
    <row r="5">
      <c r="B5" s="1" t="s">
        <v>2</v>
      </c>
      <c r="C5" s="1">
        <v>2023.0</v>
      </c>
      <c r="D5" s="3">
        <f t="shared" ref="D5:G5" si="1">C5+1</f>
        <v>2024</v>
      </c>
      <c r="E5" s="4">
        <f t="shared" si="1"/>
        <v>2025</v>
      </c>
      <c r="F5" s="4">
        <f t="shared" si="1"/>
        <v>2026</v>
      </c>
      <c r="G5" s="4">
        <f t="shared" si="1"/>
        <v>2027</v>
      </c>
    </row>
    <row r="6">
      <c r="B6" s="5" t="s">
        <v>3</v>
      </c>
      <c r="C6" s="6">
        <v>7079.0</v>
      </c>
      <c r="D6" s="7">
        <v>12114.0</v>
      </c>
      <c r="E6" s="8">
        <f t="shared" ref="E6:G6" si="2">D6*(1+E28)</f>
        <v>16959.6</v>
      </c>
      <c r="F6" s="8">
        <f t="shared" si="2"/>
        <v>23743.44</v>
      </c>
      <c r="G6" s="8">
        <f t="shared" si="2"/>
        <v>33240.816</v>
      </c>
    </row>
    <row r="7">
      <c r="B7" s="5" t="s">
        <v>4</v>
      </c>
      <c r="C7" s="6">
        <v>682.0</v>
      </c>
      <c r="D7" s="6">
        <v>846.0</v>
      </c>
      <c r="E7" s="9">
        <f t="shared" ref="E7:G7" si="3">D7*(1+E37)</f>
        <v>972.9</v>
      </c>
      <c r="F7" s="9">
        <f t="shared" si="3"/>
        <v>1118.835</v>
      </c>
      <c r="G7" s="9">
        <f t="shared" si="3"/>
        <v>1286.66025</v>
      </c>
    </row>
    <row r="8">
      <c r="B8" s="1" t="s">
        <v>5</v>
      </c>
      <c r="C8" s="10">
        <f t="shared" ref="C8:G8" si="4">sum(C6:C7)</f>
        <v>7761</v>
      </c>
      <c r="D8" s="10">
        <f t="shared" si="4"/>
        <v>12960</v>
      </c>
      <c r="E8" s="11">
        <f t="shared" si="4"/>
        <v>17932.5</v>
      </c>
      <c r="F8" s="11">
        <f t="shared" si="4"/>
        <v>24862.275</v>
      </c>
      <c r="G8" s="11">
        <f t="shared" si="4"/>
        <v>34527.47625</v>
      </c>
    </row>
    <row r="9">
      <c r="B9" s="12" t="s">
        <v>6</v>
      </c>
      <c r="C9" s="6">
        <v>2887.0</v>
      </c>
      <c r="D9" s="6">
        <v>5653.0</v>
      </c>
      <c r="E9" s="9">
        <f t="shared" ref="E9:G9" si="5">D9*(1+E29)</f>
        <v>8196.85</v>
      </c>
      <c r="F9" s="9">
        <f t="shared" si="5"/>
        <v>11885.4325</v>
      </c>
      <c r="G9" s="9">
        <f t="shared" si="5"/>
        <v>17233.87713</v>
      </c>
    </row>
    <row r="10">
      <c r="B10" s="12" t="s">
        <v>7</v>
      </c>
      <c r="C10" s="6">
        <v>23.0</v>
      </c>
      <c r="D10" s="6">
        <v>51.0</v>
      </c>
      <c r="E10" s="13">
        <f t="shared" ref="E10:G10" si="6">D10*(1+E30)</f>
        <v>76.5</v>
      </c>
      <c r="F10" s="13">
        <f t="shared" si="6"/>
        <v>114.75</v>
      </c>
      <c r="G10" s="13">
        <f t="shared" si="6"/>
        <v>172.125</v>
      </c>
    </row>
    <row r="11">
      <c r="B11" s="12" t="s">
        <v>8</v>
      </c>
      <c r="C11" s="6">
        <v>384.0</v>
      </c>
      <c r="D11" s="6">
        <v>521.0</v>
      </c>
      <c r="E11" s="14">
        <f t="shared" ref="E11:G11" si="7">D11*(+E31)</f>
        <v>130.25</v>
      </c>
      <c r="F11" s="14">
        <f t="shared" si="7"/>
        <v>32.5625</v>
      </c>
      <c r="G11" s="14">
        <f t="shared" si="7"/>
        <v>8.140625</v>
      </c>
    </row>
    <row r="12">
      <c r="B12" s="5" t="s">
        <v>9</v>
      </c>
      <c r="C12" s="6">
        <v>1465.0</v>
      </c>
      <c r="D12" s="6">
        <v>1659.0</v>
      </c>
      <c r="E12" s="13">
        <f>D11*(1+E32)</f>
        <v>573.1</v>
      </c>
      <c r="F12" s="13">
        <f t="shared" ref="F12:G12" si="8">E12*(1+F32)</f>
        <v>630.41</v>
      </c>
      <c r="G12" s="13">
        <f t="shared" si="8"/>
        <v>693.451</v>
      </c>
    </row>
    <row r="13">
      <c r="B13" s="5" t="s">
        <v>10</v>
      </c>
      <c r="C13" s="6">
        <v>4961.0</v>
      </c>
      <c r="D13" s="6">
        <v>6882.0</v>
      </c>
      <c r="E13" s="13">
        <f t="shared" ref="E13:G13" si="9">D13*(1+E33)</f>
        <v>8602.5</v>
      </c>
      <c r="F13" s="13">
        <f t="shared" si="9"/>
        <v>10753.125</v>
      </c>
      <c r="G13" s="13">
        <f t="shared" si="9"/>
        <v>13441.40625</v>
      </c>
    </row>
    <row r="14">
      <c r="B14" s="5" t="s">
        <v>11</v>
      </c>
      <c r="C14" s="6">
        <v>5.0</v>
      </c>
      <c r="D14" s="6">
        <v>88.0</v>
      </c>
      <c r="E14" s="13">
        <f t="shared" ref="E14:G14" si="10">E61-D61</f>
        <v>35.2</v>
      </c>
      <c r="F14" s="13">
        <f t="shared" si="10"/>
        <v>49.28</v>
      </c>
      <c r="G14" s="13">
        <f t="shared" si="10"/>
        <v>68.992</v>
      </c>
    </row>
    <row r="15">
      <c r="B15" s="5" t="s">
        <v>12</v>
      </c>
      <c r="C15" s="6">
        <v>62.0</v>
      </c>
      <c r="D15" s="6">
        <v>76.0</v>
      </c>
      <c r="E15" s="13">
        <f t="shared" ref="E15:G15" si="11">D15*(1+E35)</f>
        <v>87.4</v>
      </c>
      <c r="F15" s="13">
        <f t="shared" si="11"/>
        <v>100.51</v>
      </c>
      <c r="G15" s="13">
        <f t="shared" si="11"/>
        <v>115.5865</v>
      </c>
    </row>
    <row r="16">
      <c r="B16" s="1" t="s">
        <v>13</v>
      </c>
      <c r="C16" s="10">
        <f>SUM(C9:C15)</f>
        <v>9787</v>
      </c>
      <c r="D16" s="10">
        <f>sum(D9:D15)</f>
        <v>14930</v>
      </c>
      <c r="E16" s="11">
        <f t="shared" ref="E16:G16" si="12">SUM(E9:E15)</f>
        <v>17701.8</v>
      </c>
      <c r="F16" s="11">
        <f t="shared" si="12"/>
        <v>23566.07</v>
      </c>
      <c r="G16" s="11">
        <f t="shared" si="12"/>
        <v>31733.5785</v>
      </c>
    </row>
    <row r="17">
      <c r="B17" s="1" t="s">
        <v>14</v>
      </c>
      <c r="C17" s="10">
        <f t="shared" ref="C17:G17" si="13">C8-C16</f>
        <v>-2026</v>
      </c>
      <c r="D17" s="10">
        <f t="shared" si="13"/>
        <v>-1970</v>
      </c>
      <c r="E17" s="11">
        <f t="shared" si="13"/>
        <v>230.7</v>
      </c>
      <c r="F17" s="11">
        <f t="shared" si="13"/>
        <v>1296.205</v>
      </c>
      <c r="G17" s="11">
        <f t="shared" si="13"/>
        <v>2793.89775</v>
      </c>
    </row>
    <row r="18">
      <c r="B18" s="5" t="s">
        <v>15</v>
      </c>
      <c r="C18" s="6">
        <v>437.0</v>
      </c>
      <c r="D18" s="6">
        <v>526.0</v>
      </c>
      <c r="E18" s="9">
        <f t="shared" ref="E18:G18" si="14">E36</f>
        <v>500</v>
      </c>
      <c r="F18" s="9">
        <f t="shared" si="14"/>
        <v>500</v>
      </c>
      <c r="G18" s="9">
        <f t="shared" si="14"/>
        <v>500</v>
      </c>
    </row>
    <row r="19">
      <c r="B19" s="1" t="s">
        <v>16</v>
      </c>
      <c r="C19" s="10">
        <f t="shared" ref="C19:G19" si="15">C17-C18</f>
        <v>-2463</v>
      </c>
      <c r="D19" s="10">
        <f t="shared" si="15"/>
        <v>-2496</v>
      </c>
      <c r="E19" s="11">
        <f t="shared" si="15"/>
        <v>-269.3</v>
      </c>
      <c r="F19" s="11">
        <f t="shared" si="15"/>
        <v>796.205</v>
      </c>
      <c r="G19" s="11">
        <f t="shared" si="15"/>
        <v>2293.89775</v>
      </c>
    </row>
    <row r="20">
      <c r="B20" s="5" t="s">
        <v>17</v>
      </c>
      <c r="C20" s="6">
        <v>49.0</v>
      </c>
      <c r="D20" s="6">
        <v>72.0</v>
      </c>
      <c r="E20" s="9">
        <f t="shared" ref="E20:G20" si="16">average(C20:D20)</f>
        <v>60.5</v>
      </c>
      <c r="F20" s="9">
        <f t="shared" si="16"/>
        <v>66.25</v>
      </c>
      <c r="G20" s="9">
        <f t="shared" si="16"/>
        <v>63.375</v>
      </c>
    </row>
    <row r="21">
      <c r="B21" s="1" t="s">
        <v>18</v>
      </c>
      <c r="C21" s="10">
        <f t="shared" ref="C21:G21" si="17">C19-C20</f>
        <v>-2512</v>
      </c>
      <c r="D21" s="10">
        <f t="shared" si="17"/>
        <v>-2568</v>
      </c>
      <c r="E21" s="11">
        <f t="shared" si="17"/>
        <v>-329.8</v>
      </c>
      <c r="F21" s="11">
        <f t="shared" si="17"/>
        <v>729.955</v>
      </c>
      <c r="G21" s="11">
        <f t="shared" si="17"/>
        <v>2230.52275</v>
      </c>
    </row>
    <row r="22">
      <c r="B22" s="5" t="s">
        <v>19</v>
      </c>
      <c r="C22" s="6">
        <v>-60.0</v>
      </c>
      <c r="D22" s="6">
        <v>170.0</v>
      </c>
      <c r="E22" s="9">
        <f t="shared" ref="E22:G22" si="18">E21*E38</f>
        <v>-98.94</v>
      </c>
      <c r="F22" s="9">
        <f t="shared" si="18"/>
        <v>218.9865</v>
      </c>
      <c r="G22" s="9">
        <f t="shared" si="18"/>
        <v>669.156825</v>
      </c>
    </row>
    <row r="23">
      <c r="B23" s="1" t="s">
        <v>20</v>
      </c>
      <c r="C23" s="10">
        <f t="shared" ref="C23:G23" si="19">C21-C22</f>
        <v>-2452</v>
      </c>
      <c r="D23" s="10">
        <f t="shared" si="19"/>
        <v>-2738</v>
      </c>
      <c r="E23" s="11">
        <f t="shared" si="19"/>
        <v>-230.86</v>
      </c>
      <c r="F23" s="11">
        <f t="shared" si="19"/>
        <v>510.9685</v>
      </c>
      <c r="G23" s="11">
        <f t="shared" si="19"/>
        <v>1561.365925</v>
      </c>
    </row>
    <row r="24">
      <c r="B24" s="1" t="s">
        <v>21</v>
      </c>
      <c r="C24" s="15">
        <f t="shared" ref="C24:G24" si="20">C6-C16</f>
        <v>-2708</v>
      </c>
      <c r="D24" s="15">
        <f t="shared" si="20"/>
        <v>-2816</v>
      </c>
      <c r="E24" s="16">
        <f t="shared" si="20"/>
        <v>-742.2</v>
      </c>
      <c r="F24" s="16">
        <f t="shared" si="20"/>
        <v>177.37</v>
      </c>
      <c r="G24" s="16">
        <f t="shared" si="20"/>
        <v>1507.2375</v>
      </c>
    </row>
    <row r="25">
      <c r="B25" s="1" t="s">
        <v>22</v>
      </c>
      <c r="C25" s="10">
        <f t="shared" ref="C25:G25" si="21">C19</f>
        <v>-2463</v>
      </c>
      <c r="D25" s="10">
        <f t="shared" si="21"/>
        <v>-2496</v>
      </c>
      <c r="E25" s="11">
        <f t="shared" si="21"/>
        <v>-269.3</v>
      </c>
      <c r="F25" s="11">
        <f t="shared" si="21"/>
        <v>796.205</v>
      </c>
      <c r="G25" s="11">
        <f t="shared" si="21"/>
        <v>2293.89775</v>
      </c>
    </row>
    <row r="26">
      <c r="B26" s="1"/>
    </row>
    <row r="27">
      <c r="B27" s="1" t="s">
        <v>23</v>
      </c>
    </row>
    <row r="28">
      <c r="B28" s="17" t="s">
        <v>24</v>
      </c>
      <c r="C28" s="18"/>
      <c r="D28" s="19">
        <f>1-(C6/D6)</f>
        <v>0.4156348027</v>
      </c>
      <c r="E28" s="20">
        <v>0.4</v>
      </c>
      <c r="F28" s="21">
        <v>0.4</v>
      </c>
      <c r="G28" s="21">
        <v>0.4</v>
      </c>
    </row>
    <row r="29">
      <c r="B29" s="22" t="s">
        <v>6</v>
      </c>
      <c r="C29" s="18"/>
      <c r="D29" s="19">
        <f t="shared" ref="D29:D33" si="22">1-(C9/D9)</f>
        <v>0.489297718</v>
      </c>
      <c r="E29" s="21">
        <v>0.45</v>
      </c>
      <c r="F29" s="21">
        <v>0.45</v>
      </c>
      <c r="G29" s="21">
        <v>0.45</v>
      </c>
    </row>
    <row r="30">
      <c r="B30" s="22" t="s">
        <v>7</v>
      </c>
      <c r="C30" s="18"/>
      <c r="D30" s="19">
        <f t="shared" si="22"/>
        <v>0.5490196078</v>
      </c>
      <c r="E30" s="21">
        <v>0.5</v>
      </c>
      <c r="F30" s="21">
        <v>0.5</v>
      </c>
      <c r="G30" s="21">
        <v>0.5</v>
      </c>
    </row>
    <row r="31">
      <c r="B31" s="22" t="s">
        <v>8</v>
      </c>
      <c r="C31" s="18"/>
      <c r="D31" s="19">
        <f t="shared" si="22"/>
        <v>0.2629558541</v>
      </c>
      <c r="E31" s="21">
        <v>0.25</v>
      </c>
      <c r="F31" s="21">
        <v>0.25</v>
      </c>
      <c r="G31" s="21">
        <v>0.25</v>
      </c>
    </row>
    <row r="32">
      <c r="B32" s="17" t="s">
        <v>9</v>
      </c>
      <c r="C32" s="18"/>
      <c r="D32" s="19">
        <f t="shared" si="22"/>
        <v>0.1169379144</v>
      </c>
      <c r="E32" s="21">
        <v>0.1</v>
      </c>
      <c r="F32" s="21">
        <v>0.1</v>
      </c>
      <c r="G32" s="21">
        <v>0.1</v>
      </c>
    </row>
    <row r="33">
      <c r="B33" s="17" t="s">
        <v>10</v>
      </c>
      <c r="C33" s="18"/>
      <c r="D33" s="19">
        <f t="shared" si="22"/>
        <v>0.2791339727</v>
      </c>
      <c r="E33" s="21">
        <v>0.25</v>
      </c>
      <c r="F33" s="21">
        <v>0.25</v>
      </c>
      <c r="G33" s="21">
        <v>0.25</v>
      </c>
    </row>
    <row r="34">
      <c r="B34" s="17" t="s">
        <v>25</v>
      </c>
      <c r="C34" s="18"/>
      <c r="D34" s="23">
        <v>0.2</v>
      </c>
      <c r="E34" s="20">
        <v>0.2</v>
      </c>
      <c r="F34" s="20">
        <v>0.2</v>
      </c>
      <c r="G34" s="20">
        <v>0.2</v>
      </c>
    </row>
    <row r="35">
      <c r="B35" s="17" t="s">
        <v>12</v>
      </c>
      <c r="C35" s="18"/>
      <c r="D35" s="19">
        <f>1-(C15/D15)</f>
        <v>0.1842105263</v>
      </c>
      <c r="E35" s="21">
        <v>0.15</v>
      </c>
      <c r="F35" s="21">
        <v>0.15</v>
      </c>
      <c r="G35" s="21">
        <v>0.15</v>
      </c>
    </row>
    <row r="36">
      <c r="B36" s="17" t="s">
        <v>15</v>
      </c>
      <c r="D36" s="24">
        <f>average(C18:D18)</f>
        <v>481.5</v>
      </c>
      <c r="E36" s="25">
        <v>500.0</v>
      </c>
      <c r="F36" s="26">
        <f t="shared" ref="F36:G36" si="23">E36</f>
        <v>500</v>
      </c>
      <c r="G36" s="26">
        <f t="shared" si="23"/>
        <v>500</v>
      </c>
    </row>
    <row r="37">
      <c r="B37" s="17" t="s">
        <v>4</v>
      </c>
      <c r="C37" s="18"/>
      <c r="D37" s="19">
        <f>1-(C7/D7)</f>
        <v>0.1938534279</v>
      </c>
      <c r="E37" s="21">
        <v>0.15</v>
      </c>
      <c r="F37" s="21">
        <v>0.15</v>
      </c>
      <c r="G37" s="21">
        <v>0.15</v>
      </c>
    </row>
    <row r="38">
      <c r="B38" s="17" t="s">
        <v>19</v>
      </c>
      <c r="D38" s="27">
        <v>0.3</v>
      </c>
      <c r="E38" s="21">
        <v>0.3</v>
      </c>
      <c r="F38" s="21">
        <v>0.3</v>
      </c>
      <c r="G38" s="21">
        <v>0.3</v>
      </c>
    </row>
    <row r="39">
      <c r="D39" s="28"/>
      <c r="E39" s="29"/>
      <c r="F39" s="29"/>
      <c r="G39" s="29"/>
    </row>
    <row r="40">
      <c r="B40" s="1" t="s">
        <v>26</v>
      </c>
      <c r="D40" s="28"/>
      <c r="E40" s="29"/>
      <c r="F40" s="29"/>
      <c r="G40" s="29"/>
    </row>
    <row r="41">
      <c r="B41" s="17" t="s">
        <v>27</v>
      </c>
      <c r="C41" s="19">
        <f t="shared" ref="C41:C43" si="25">C21/C6</f>
        <v>-0.3548523803</v>
      </c>
      <c r="D41" s="19">
        <f t="shared" ref="D41:G41" si="24">D24/D8</f>
        <v>-0.2172839506</v>
      </c>
      <c r="E41" s="19">
        <f t="shared" si="24"/>
        <v>-0.04138854036</v>
      </c>
      <c r="F41" s="19">
        <f t="shared" si="24"/>
        <v>0.007134101767</v>
      </c>
      <c r="G41" s="19">
        <f t="shared" si="24"/>
        <v>0.04365327744</v>
      </c>
    </row>
    <row r="42">
      <c r="B42" s="17" t="s">
        <v>28</v>
      </c>
      <c r="C42" s="19">
        <f t="shared" si="25"/>
        <v>-0.08797653959</v>
      </c>
      <c r="D42" s="19">
        <f t="shared" ref="D42:G42" si="26">D25/D8</f>
        <v>-0.1925925926</v>
      </c>
      <c r="E42" s="19">
        <f t="shared" si="26"/>
        <v>-0.01501742646</v>
      </c>
      <c r="F42" s="19">
        <f t="shared" si="26"/>
        <v>0.03202462365</v>
      </c>
      <c r="G42" s="19">
        <f t="shared" si="26"/>
        <v>0.06643687866</v>
      </c>
    </row>
    <row r="43">
      <c r="B43" s="17" t="s">
        <v>29</v>
      </c>
      <c r="C43" s="19">
        <f t="shared" si="25"/>
        <v>-0.3159386677</v>
      </c>
      <c r="D43" s="19">
        <f t="shared" ref="D43:G43" si="27">D23/D8</f>
        <v>-0.2112654321</v>
      </c>
      <c r="E43" s="19">
        <f t="shared" si="27"/>
        <v>-0.01287383243</v>
      </c>
      <c r="F43" s="19">
        <f t="shared" si="27"/>
        <v>0.02055196075</v>
      </c>
      <c r="G43" s="19">
        <f t="shared" si="27"/>
        <v>0.04522096876</v>
      </c>
    </row>
    <row r="46">
      <c r="B46" s="30" t="s">
        <v>30</v>
      </c>
    </row>
    <row r="48">
      <c r="B48" s="1" t="s">
        <v>2</v>
      </c>
      <c r="C48" s="1">
        <v>2023.0</v>
      </c>
      <c r="D48" s="3">
        <f t="shared" ref="D48:G48" si="28">C48+1</f>
        <v>2024</v>
      </c>
      <c r="E48" s="4">
        <f t="shared" si="28"/>
        <v>2025</v>
      </c>
      <c r="F48" s="4">
        <f t="shared" si="28"/>
        <v>2026</v>
      </c>
      <c r="G48" s="4">
        <f t="shared" si="28"/>
        <v>2027</v>
      </c>
    </row>
    <row r="49">
      <c r="B49" s="5" t="s">
        <v>31</v>
      </c>
      <c r="C49" s="31">
        <v>836.0</v>
      </c>
      <c r="D49" s="31">
        <v>868.0</v>
      </c>
      <c r="E49" s="32">
        <f t="shared" ref="E49:G49" si="29">D49+D71</f>
        <v>900</v>
      </c>
      <c r="F49" s="32">
        <f t="shared" si="29"/>
        <v>932</v>
      </c>
      <c r="G49" s="32">
        <f t="shared" si="29"/>
        <v>964</v>
      </c>
    </row>
    <row r="50">
      <c r="B50" s="5" t="s">
        <v>32</v>
      </c>
      <c r="C50" s="33">
        <f t="shared" ref="C50:G50" si="30">C68</f>
        <v>20132</v>
      </c>
      <c r="D50" s="33">
        <f t="shared" si="30"/>
        <v>21101</v>
      </c>
      <c r="E50" s="32">
        <f t="shared" si="30"/>
        <v>21512.52211</v>
      </c>
      <c r="F50" s="32">
        <f t="shared" si="30"/>
        <v>23161.91619</v>
      </c>
      <c r="G50" s="32">
        <f t="shared" si="30"/>
        <v>25262.3089</v>
      </c>
    </row>
    <row r="51">
      <c r="B51" s="5" t="s">
        <v>33</v>
      </c>
      <c r="C51" s="31">
        <v>507.0</v>
      </c>
      <c r="D51" s="31">
        <v>749.0</v>
      </c>
      <c r="E51" s="32">
        <f t="shared" ref="E51:G51" si="31">D51*(1+E72)</f>
        <v>1068.485</v>
      </c>
      <c r="F51" s="32">
        <f t="shared" si="31"/>
        <v>1524.245922</v>
      </c>
      <c r="G51" s="32">
        <f t="shared" si="31"/>
        <v>2174.411086</v>
      </c>
    </row>
    <row r="52">
      <c r="B52" s="5" t="s">
        <v>34</v>
      </c>
      <c r="C52" s="31">
        <v>49.0</v>
      </c>
      <c r="D52" s="31">
        <v>57.0</v>
      </c>
      <c r="E52" s="32">
        <f t="shared" ref="E52:G52" si="32">D52+5</f>
        <v>62</v>
      </c>
      <c r="F52" s="32">
        <f t="shared" si="32"/>
        <v>67</v>
      </c>
      <c r="G52" s="32">
        <f t="shared" si="32"/>
        <v>72</v>
      </c>
    </row>
    <row r="53">
      <c r="B53" s="5" t="s">
        <v>35</v>
      </c>
      <c r="C53" s="31">
        <v>1632.0</v>
      </c>
      <c r="D53" s="31">
        <v>2194.0</v>
      </c>
      <c r="E53" s="34">
        <f t="shared" ref="E53:G53" si="33">if(E112&gt;0,E112,20)</f>
        <v>2624.096443</v>
      </c>
      <c r="F53" s="34">
        <f t="shared" si="33"/>
        <v>2488.822745</v>
      </c>
      <c r="G53" s="34">
        <f t="shared" si="33"/>
        <v>2607.845185</v>
      </c>
    </row>
    <row r="54">
      <c r="B54" s="1" t="s">
        <v>36</v>
      </c>
      <c r="C54" s="35">
        <f t="shared" ref="C54:G54" si="34">sum(C49:C53)</f>
        <v>23156</v>
      </c>
      <c r="D54" s="35">
        <f t="shared" si="34"/>
        <v>24969</v>
      </c>
      <c r="E54" s="36">
        <f t="shared" si="34"/>
        <v>26167.10356</v>
      </c>
      <c r="F54" s="36">
        <f t="shared" si="34"/>
        <v>28173.98486</v>
      </c>
      <c r="G54" s="36">
        <f t="shared" si="34"/>
        <v>31080.56517</v>
      </c>
    </row>
    <row r="55">
      <c r="B55" s="5" t="s">
        <v>37</v>
      </c>
      <c r="C55" s="31">
        <v>6344.0</v>
      </c>
      <c r="D55" s="31">
        <v>6448.0</v>
      </c>
      <c r="E55" s="32">
        <f t="shared" ref="E55:G55" si="35">E87</f>
        <v>6063</v>
      </c>
      <c r="F55" s="32">
        <f t="shared" si="35"/>
        <v>5271</v>
      </c>
      <c r="G55" s="32">
        <f t="shared" si="35"/>
        <v>3501</v>
      </c>
    </row>
    <row r="56">
      <c r="B56" s="5" t="s">
        <v>38</v>
      </c>
      <c r="C56" s="31">
        <v>7.0</v>
      </c>
      <c r="D56" s="31">
        <v>18.0</v>
      </c>
      <c r="E56" s="32">
        <f t="shared" ref="E56:G56" si="36">E80</f>
        <v>111</v>
      </c>
      <c r="F56" s="32">
        <f t="shared" si="36"/>
        <v>-367</v>
      </c>
      <c r="G56" s="32">
        <f t="shared" si="36"/>
        <v>-681</v>
      </c>
    </row>
    <row r="57">
      <c r="B57" s="5" t="s">
        <v>39</v>
      </c>
      <c r="C57" s="31">
        <v>6765.0</v>
      </c>
      <c r="D57" s="31">
        <v>11645.0</v>
      </c>
      <c r="E57" s="32">
        <f t="shared" ref="E57:G57" si="37">D57*(1+E89)</f>
        <v>13738.49644</v>
      </c>
      <c r="F57" s="32">
        <f t="shared" si="37"/>
        <v>16208.35419</v>
      </c>
      <c r="G57" s="32">
        <f t="shared" si="37"/>
        <v>19122.23412</v>
      </c>
    </row>
    <row r="58">
      <c r="B58" s="5" t="s">
        <v>40</v>
      </c>
      <c r="C58" s="31">
        <v>8483.0</v>
      </c>
      <c r="D58" s="31">
        <v>5245.0</v>
      </c>
      <c r="E58" s="32">
        <f t="shared" ref="E58:G58" si="38">D58*(1+E28)</f>
        <v>7343</v>
      </c>
      <c r="F58" s="32">
        <f t="shared" si="38"/>
        <v>10280.2</v>
      </c>
      <c r="G58" s="32">
        <f t="shared" si="38"/>
        <v>14392.28</v>
      </c>
    </row>
    <row r="59">
      <c r="B59" s="1" t="s">
        <v>41</v>
      </c>
      <c r="C59" s="35">
        <f t="shared" ref="C59:G59" si="39">sum(C55:C58)</f>
        <v>21599</v>
      </c>
      <c r="D59" s="35">
        <f t="shared" si="39"/>
        <v>23356</v>
      </c>
      <c r="E59" s="36">
        <f t="shared" si="39"/>
        <v>27255.49644</v>
      </c>
      <c r="F59" s="36">
        <f t="shared" si="39"/>
        <v>31392.55419</v>
      </c>
      <c r="G59" s="36">
        <f t="shared" si="39"/>
        <v>36334.51412</v>
      </c>
    </row>
    <row r="60">
      <c r="B60" s="5" t="s">
        <v>42</v>
      </c>
      <c r="C60" s="31">
        <v>457.0</v>
      </c>
      <c r="D60" s="31">
        <v>794.0</v>
      </c>
      <c r="E60" s="32">
        <f t="shared" ref="E60:G60" si="40">D60*(1+E28)</f>
        <v>1111.6</v>
      </c>
      <c r="F60" s="32">
        <f t="shared" si="40"/>
        <v>1556.24</v>
      </c>
      <c r="G60" s="32">
        <f t="shared" si="40"/>
        <v>2178.736</v>
      </c>
    </row>
    <row r="61">
      <c r="B61" s="5" t="s">
        <v>43</v>
      </c>
      <c r="C61" s="31">
        <v>83.0</v>
      </c>
      <c r="D61" s="31">
        <v>88.0</v>
      </c>
      <c r="E61" s="32">
        <f t="shared" ref="E61:G61" si="41">D61*(1+E28)</f>
        <v>123.2</v>
      </c>
      <c r="F61" s="32">
        <f t="shared" si="41"/>
        <v>172.48</v>
      </c>
      <c r="G61" s="32">
        <f t="shared" si="41"/>
        <v>241.472</v>
      </c>
    </row>
    <row r="62">
      <c r="B62" s="5" t="s">
        <v>44</v>
      </c>
      <c r="C62" s="31">
        <v>1017.0</v>
      </c>
      <c r="D62" s="31">
        <v>731.0</v>
      </c>
      <c r="E62" s="34">
        <f t="shared" ref="E62:G62" si="42">D62+E110</f>
        <v>-2323.192886</v>
      </c>
      <c r="F62" s="34">
        <f t="shared" si="42"/>
        <v>-4947.289329</v>
      </c>
      <c r="G62" s="34">
        <f t="shared" si="42"/>
        <v>-7674.156954</v>
      </c>
    </row>
    <row r="63">
      <c r="B63" s="1" t="s">
        <v>45</v>
      </c>
      <c r="C63" s="35">
        <f t="shared" ref="C63:G63" si="43">SUM(C60:C62)</f>
        <v>1557</v>
      </c>
      <c r="D63" s="35">
        <f t="shared" si="43"/>
        <v>1613</v>
      </c>
      <c r="E63" s="36">
        <f t="shared" si="43"/>
        <v>-1088.392886</v>
      </c>
      <c r="F63" s="36">
        <f t="shared" si="43"/>
        <v>-3218.569329</v>
      </c>
      <c r="G63" s="36">
        <f t="shared" si="43"/>
        <v>-5253.948954</v>
      </c>
    </row>
    <row r="64">
      <c r="B64" s="1"/>
      <c r="C64" s="3"/>
      <c r="D64" s="3"/>
      <c r="E64" s="3"/>
      <c r="F64" s="3"/>
      <c r="G64" s="3"/>
    </row>
    <row r="66">
      <c r="B66" s="1" t="s">
        <v>46</v>
      </c>
      <c r="C66" s="35">
        <f t="shared" ref="C66:G66" si="44">C59+C63</f>
        <v>23156</v>
      </c>
      <c r="D66" s="35">
        <f t="shared" si="44"/>
        <v>24969</v>
      </c>
      <c r="E66" s="35">
        <f t="shared" si="44"/>
        <v>26167.10356</v>
      </c>
      <c r="F66" s="35">
        <f t="shared" si="44"/>
        <v>28173.98486</v>
      </c>
      <c r="G66" s="35">
        <f t="shared" si="44"/>
        <v>31080.56517</v>
      </c>
    </row>
    <row r="67">
      <c r="B67" s="1" t="s">
        <v>36</v>
      </c>
      <c r="C67" s="35">
        <f t="shared" ref="C67:G67" si="45">C54</f>
        <v>23156</v>
      </c>
      <c r="D67" s="35">
        <f t="shared" si="45"/>
        <v>24969</v>
      </c>
      <c r="E67" s="35">
        <f t="shared" si="45"/>
        <v>26167.10356</v>
      </c>
      <c r="F67" s="35">
        <f t="shared" si="45"/>
        <v>28173.98486</v>
      </c>
      <c r="G67" s="35">
        <f t="shared" si="45"/>
        <v>31080.56517</v>
      </c>
    </row>
    <row r="68">
      <c r="B68" s="5" t="s">
        <v>47</v>
      </c>
      <c r="C68" s="33">
        <f t="shared" ref="C68:G68" si="46">C66-C67</f>
        <v>0</v>
      </c>
      <c r="D68" s="33">
        <f t="shared" si="46"/>
        <v>0</v>
      </c>
      <c r="E68" s="33">
        <f t="shared" si="46"/>
        <v>0</v>
      </c>
      <c r="F68" s="33">
        <f t="shared" si="46"/>
        <v>0</v>
      </c>
      <c r="G68" s="33">
        <f t="shared" si="46"/>
        <v>0</v>
      </c>
    </row>
    <row r="70">
      <c r="B70" s="1" t="s">
        <v>48</v>
      </c>
    </row>
    <row r="71">
      <c r="B71" s="17" t="s">
        <v>49</v>
      </c>
      <c r="C71" s="28"/>
      <c r="D71" s="24">
        <f t="shared" ref="D71:G71" si="47">D49-C49</f>
        <v>32</v>
      </c>
      <c r="E71" s="26">
        <f t="shared" si="47"/>
        <v>32</v>
      </c>
      <c r="F71" s="26">
        <f t="shared" si="47"/>
        <v>32</v>
      </c>
      <c r="G71" s="26">
        <f t="shared" si="47"/>
        <v>32</v>
      </c>
    </row>
    <row r="72">
      <c r="B72" s="17" t="s">
        <v>33</v>
      </c>
      <c r="C72" s="27">
        <v>0.53</v>
      </c>
      <c r="D72" s="19">
        <f>1-(C51/D51)</f>
        <v>0.3230974633</v>
      </c>
      <c r="E72" s="37">
        <f>average(C72:D72)</f>
        <v>0.4265487316</v>
      </c>
      <c r="F72" s="37">
        <f t="shared" ref="F72:G72" si="48">E72</f>
        <v>0.4265487316</v>
      </c>
      <c r="G72" s="37">
        <f t="shared" si="48"/>
        <v>0.4265487316</v>
      </c>
    </row>
    <row r="73">
      <c r="B73" s="17" t="s">
        <v>35</v>
      </c>
      <c r="C73" s="28"/>
      <c r="D73" s="28"/>
      <c r="E73" s="29"/>
      <c r="F73" s="29"/>
      <c r="G73" s="29"/>
    </row>
    <row r="74">
      <c r="B74" s="17" t="s">
        <v>50</v>
      </c>
      <c r="C74" s="28"/>
      <c r="D74" s="24">
        <f t="shared" ref="D74:G74" si="49">D55-C55</f>
        <v>104</v>
      </c>
      <c r="E74" s="26">
        <f t="shared" si="49"/>
        <v>-385</v>
      </c>
      <c r="F74" s="26">
        <f t="shared" si="49"/>
        <v>-792</v>
      </c>
      <c r="G74" s="26">
        <f t="shared" si="49"/>
        <v>-1770</v>
      </c>
    </row>
    <row r="75">
      <c r="B75" s="1"/>
      <c r="C75" s="28"/>
      <c r="D75" s="28"/>
      <c r="E75" s="29"/>
      <c r="F75" s="29"/>
      <c r="G75" s="29"/>
    </row>
    <row r="76">
      <c r="B76" s="1" t="s">
        <v>51</v>
      </c>
      <c r="C76" s="28"/>
      <c r="D76" s="28"/>
      <c r="E76" s="29"/>
      <c r="F76" s="29"/>
      <c r="G76" s="29"/>
    </row>
    <row r="77">
      <c r="B77" s="17" t="s">
        <v>52</v>
      </c>
      <c r="C77" s="28"/>
      <c r="D77" s="28"/>
      <c r="E77" s="26">
        <f t="shared" ref="E77:G77" si="50">D56</f>
        <v>18</v>
      </c>
      <c r="F77" s="26">
        <f t="shared" si="50"/>
        <v>111</v>
      </c>
      <c r="G77" s="26">
        <f t="shared" si="50"/>
        <v>-367</v>
      </c>
    </row>
    <row r="78">
      <c r="B78" s="17" t="s">
        <v>50</v>
      </c>
      <c r="C78" s="28"/>
      <c r="D78" s="28"/>
      <c r="E78" s="26">
        <f t="shared" ref="E78:G78" si="51">E86</f>
        <v>104</v>
      </c>
      <c r="F78" s="26">
        <f t="shared" si="51"/>
        <v>-385</v>
      </c>
      <c r="G78" s="26">
        <f t="shared" si="51"/>
        <v>-792</v>
      </c>
    </row>
    <row r="79">
      <c r="B79" s="17" t="s">
        <v>53</v>
      </c>
      <c r="C79" s="28"/>
      <c r="D79" s="28"/>
      <c r="E79" s="26">
        <f t="shared" ref="E79:G79" si="52">E85</f>
        <v>11</v>
      </c>
      <c r="F79" s="26">
        <f t="shared" si="52"/>
        <v>93</v>
      </c>
      <c r="G79" s="26">
        <f t="shared" si="52"/>
        <v>-478</v>
      </c>
    </row>
    <row r="80">
      <c r="B80" s="17" t="s">
        <v>54</v>
      </c>
      <c r="C80" s="28"/>
      <c r="D80" s="28"/>
      <c r="E80" s="26">
        <f t="shared" ref="E80:G80" si="53">E77+E78-E79</f>
        <v>111</v>
      </c>
      <c r="F80" s="26">
        <f t="shared" si="53"/>
        <v>-367</v>
      </c>
      <c r="G80" s="26">
        <f t="shared" si="53"/>
        <v>-681</v>
      </c>
    </row>
    <row r="81">
      <c r="B81" s="1"/>
      <c r="C81" s="28"/>
      <c r="D81" s="28"/>
      <c r="E81" s="29"/>
      <c r="F81" s="29"/>
      <c r="G81" s="29"/>
    </row>
    <row r="82">
      <c r="B82" s="1" t="s">
        <v>55</v>
      </c>
      <c r="C82" s="28"/>
      <c r="D82" s="28"/>
      <c r="E82" s="29"/>
      <c r="F82" s="29"/>
      <c r="G82" s="29"/>
    </row>
    <row r="83">
      <c r="B83" s="17" t="s">
        <v>56</v>
      </c>
      <c r="C83" s="28"/>
      <c r="D83" s="28"/>
      <c r="E83" s="26">
        <f t="shared" ref="E83:G83" si="54">D55</f>
        <v>6448</v>
      </c>
      <c r="F83" s="26">
        <f t="shared" si="54"/>
        <v>6063</v>
      </c>
      <c r="G83" s="26">
        <f t="shared" si="54"/>
        <v>5271</v>
      </c>
    </row>
    <row r="84">
      <c r="B84" s="17" t="s">
        <v>15</v>
      </c>
      <c r="C84" s="28"/>
      <c r="D84" s="28"/>
      <c r="E84" s="26">
        <f t="shared" ref="E84:G84" si="55">E36</f>
        <v>500</v>
      </c>
      <c r="F84" s="26">
        <f t="shared" si="55"/>
        <v>500</v>
      </c>
      <c r="G84" s="26">
        <f t="shared" si="55"/>
        <v>500</v>
      </c>
    </row>
    <row r="85">
      <c r="B85" s="17" t="s">
        <v>57</v>
      </c>
      <c r="C85" s="28"/>
      <c r="D85" s="28"/>
      <c r="E85" s="26">
        <f t="shared" ref="E85:G85" si="56">D56-C56</f>
        <v>11</v>
      </c>
      <c r="F85" s="26">
        <f t="shared" si="56"/>
        <v>93</v>
      </c>
      <c r="G85" s="26">
        <f t="shared" si="56"/>
        <v>-478</v>
      </c>
    </row>
    <row r="86">
      <c r="B86" s="17" t="s">
        <v>58</v>
      </c>
      <c r="C86" s="28"/>
      <c r="D86" s="28"/>
      <c r="E86" s="26">
        <f t="shared" ref="E86:G86" si="57">D74</f>
        <v>104</v>
      </c>
      <c r="F86" s="26">
        <f t="shared" si="57"/>
        <v>-385</v>
      </c>
      <c r="G86" s="26">
        <f t="shared" si="57"/>
        <v>-792</v>
      </c>
    </row>
    <row r="87">
      <c r="B87" s="17" t="s">
        <v>59</v>
      </c>
      <c r="C87" s="28"/>
      <c r="D87" s="28"/>
      <c r="E87" s="26">
        <f t="shared" ref="E87:G87" si="58">E83-E84+E85+E86</f>
        <v>6063</v>
      </c>
      <c r="F87" s="26">
        <f t="shared" si="58"/>
        <v>5271</v>
      </c>
      <c r="G87" s="26">
        <f t="shared" si="58"/>
        <v>3501</v>
      </c>
    </row>
    <row r="88">
      <c r="C88" s="28"/>
      <c r="D88" s="28"/>
      <c r="E88" s="29"/>
      <c r="F88" s="29"/>
      <c r="G88" s="29"/>
    </row>
    <row r="89">
      <c r="B89" s="38" t="s">
        <v>39</v>
      </c>
      <c r="C89" s="19">
        <f>(6765-4717)/6765</f>
        <v>0.3027346637</v>
      </c>
      <c r="D89" s="19">
        <f>1-(C61/D61)</f>
        <v>0.05681818182</v>
      </c>
      <c r="E89" s="37">
        <f>average(C89:D89)</f>
        <v>0.1797764228</v>
      </c>
      <c r="F89" s="37">
        <f t="shared" ref="F89:G89" si="59">E89</f>
        <v>0.1797764228</v>
      </c>
      <c r="G89" s="37">
        <f t="shared" si="59"/>
        <v>0.1797764228</v>
      </c>
    </row>
    <row r="91">
      <c r="B91" s="39" t="s">
        <v>60</v>
      </c>
    </row>
    <row r="92">
      <c r="B92" s="1"/>
      <c r="C92" s="1"/>
      <c r="D92" s="3"/>
      <c r="E92" s="3"/>
      <c r="F92" s="3"/>
      <c r="G92" s="3"/>
    </row>
    <row r="93">
      <c r="B93" s="1" t="s">
        <v>2</v>
      </c>
      <c r="C93" s="1">
        <v>2023.0</v>
      </c>
      <c r="D93" s="3">
        <f t="shared" ref="D93:G93" si="60">C93+1</f>
        <v>2024</v>
      </c>
      <c r="E93" s="4">
        <f t="shared" si="60"/>
        <v>2025</v>
      </c>
      <c r="F93" s="4">
        <f t="shared" si="60"/>
        <v>2026</v>
      </c>
      <c r="G93" s="4">
        <f t="shared" si="60"/>
        <v>2027</v>
      </c>
    </row>
    <row r="94">
      <c r="B94" s="5" t="s">
        <v>20</v>
      </c>
      <c r="D94" s="33">
        <f t="shared" ref="D94:G94" si="61">D23</f>
        <v>-2738</v>
      </c>
      <c r="E94" s="32">
        <f t="shared" si="61"/>
        <v>-230.86</v>
      </c>
      <c r="F94" s="32">
        <f t="shared" si="61"/>
        <v>510.9685</v>
      </c>
      <c r="G94" s="32">
        <f t="shared" si="61"/>
        <v>1561.365925</v>
      </c>
    </row>
    <row r="95">
      <c r="B95" s="5" t="s">
        <v>15</v>
      </c>
      <c r="D95" s="33">
        <f t="shared" ref="D95:G95" si="62">D18</f>
        <v>526</v>
      </c>
      <c r="E95" s="32">
        <f t="shared" si="62"/>
        <v>500</v>
      </c>
      <c r="F95" s="32">
        <f t="shared" si="62"/>
        <v>500</v>
      </c>
      <c r="G95" s="32">
        <f t="shared" si="62"/>
        <v>500</v>
      </c>
    </row>
    <row r="96">
      <c r="B96" s="5" t="s">
        <v>42</v>
      </c>
      <c r="D96" s="33">
        <f t="shared" ref="D96:G96" si="63">if(D60&gt;C60,C60-D60,D60-C60)</f>
        <v>-337</v>
      </c>
      <c r="E96" s="32">
        <f t="shared" si="63"/>
        <v>-317.6</v>
      </c>
      <c r="F96" s="32">
        <f t="shared" si="63"/>
        <v>-444.64</v>
      </c>
      <c r="G96" s="32">
        <f t="shared" si="63"/>
        <v>-622.496</v>
      </c>
    </row>
    <row r="97">
      <c r="B97" s="5" t="s">
        <v>43</v>
      </c>
      <c r="D97" s="33">
        <f t="shared" ref="D97:G97" si="64">if(D61&gt;C61,C61-D61,D61-C61)</f>
        <v>-5</v>
      </c>
      <c r="E97" s="32">
        <f t="shared" si="64"/>
        <v>-35.2</v>
      </c>
      <c r="F97" s="32">
        <f t="shared" si="64"/>
        <v>-49.28</v>
      </c>
      <c r="G97" s="32">
        <f t="shared" si="64"/>
        <v>-68.992</v>
      </c>
    </row>
    <row r="98">
      <c r="B98" s="5" t="s">
        <v>61</v>
      </c>
      <c r="D98" s="33">
        <f t="shared" ref="D98:G98" si="65">if(D52&gt;C52,D52-C52,C52-D52)</f>
        <v>8</v>
      </c>
      <c r="E98" s="32">
        <f t="shared" si="65"/>
        <v>5</v>
      </c>
      <c r="F98" s="32">
        <f t="shared" si="65"/>
        <v>5</v>
      </c>
      <c r="G98" s="32">
        <f t="shared" si="65"/>
        <v>5</v>
      </c>
      <c r="H98" s="40"/>
    </row>
    <row r="99">
      <c r="B99" s="5" t="s">
        <v>62</v>
      </c>
      <c r="D99" s="33">
        <f t="shared" ref="D99:G99" si="66">D22</f>
        <v>170</v>
      </c>
      <c r="E99" s="32">
        <f t="shared" si="66"/>
        <v>-98.94</v>
      </c>
      <c r="F99" s="32">
        <f t="shared" si="66"/>
        <v>218.9865</v>
      </c>
      <c r="G99" s="32">
        <f t="shared" si="66"/>
        <v>669.156825</v>
      </c>
    </row>
    <row r="100">
      <c r="B100" s="1" t="s">
        <v>63</v>
      </c>
      <c r="D100" s="35">
        <f t="shared" ref="D100:G100" si="67">sum(D94:D99)</f>
        <v>-2376</v>
      </c>
      <c r="E100" s="36">
        <f t="shared" si="67"/>
        <v>-177.6</v>
      </c>
      <c r="F100" s="36">
        <f t="shared" si="67"/>
        <v>741.035</v>
      </c>
      <c r="G100" s="36">
        <f t="shared" si="67"/>
        <v>2044.03475</v>
      </c>
    </row>
    <row r="101">
      <c r="D101" s="33"/>
      <c r="E101" s="32"/>
      <c r="F101" s="32"/>
      <c r="G101" s="32"/>
    </row>
    <row r="102">
      <c r="B102" s="5" t="s">
        <v>64</v>
      </c>
      <c r="D102" s="33">
        <f t="shared" ref="D102:G102" si="68">if(D55&gt;C55,C55-D55,D55-C55)</f>
        <v>-104</v>
      </c>
      <c r="E102" s="32">
        <f t="shared" si="68"/>
        <v>-385</v>
      </c>
      <c r="F102" s="32">
        <f t="shared" si="68"/>
        <v>-792</v>
      </c>
      <c r="G102" s="32">
        <f t="shared" si="68"/>
        <v>-1770</v>
      </c>
    </row>
    <row r="103">
      <c r="B103" s="5" t="s">
        <v>65</v>
      </c>
      <c r="D103" s="33">
        <f t="shared" ref="D103:G103" si="69">if(D57&gt;C57,C57-D57,D57-C57)</f>
        <v>-4880</v>
      </c>
      <c r="E103" s="32">
        <f t="shared" si="69"/>
        <v>-2093.496443</v>
      </c>
      <c r="F103" s="32">
        <f t="shared" si="69"/>
        <v>-2469.857745</v>
      </c>
      <c r="G103" s="32">
        <f t="shared" si="69"/>
        <v>-2913.879935</v>
      </c>
    </row>
    <row r="104">
      <c r="B104" s="1" t="s">
        <v>66</v>
      </c>
      <c r="D104" s="35">
        <f t="shared" ref="D104:G104" si="70">sum(D102:D103)</f>
        <v>-4984</v>
      </c>
      <c r="E104" s="36">
        <f t="shared" si="70"/>
        <v>-2478.496443</v>
      </c>
      <c r="F104" s="36">
        <f t="shared" si="70"/>
        <v>-3261.857745</v>
      </c>
      <c r="G104" s="36">
        <f t="shared" si="70"/>
        <v>-4683.879935</v>
      </c>
    </row>
    <row r="105">
      <c r="D105" s="33"/>
      <c r="E105" s="32"/>
      <c r="F105" s="32"/>
      <c r="G105" s="32"/>
    </row>
    <row r="106">
      <c r="B106" s="5" t="s">
        <v>35</v>
      </c>
      <c r="D106" s="33">
        <f t="shared" ref="D106:G106" si="71">if(D53&gt;C53,C53-D53,D53-C53)</f>
        <v>-562</v>
      </c>
      <c r="E106" s="32">
        <f t="shared" si="71"/>
        <v>-430.0964431</v>
      </c>
      <c r="F106" s="32">
        <f t="shared" si="71"/>
        <v>-135.2736984</v>
      </c>
      <c r="G106" s="32">
        <f t="shared" si="71"/>
        <v>-119.0224401</v>
      </c>
    </row>
    <row r="107">
      <c r="B107" s="5" t="s">
        <v>67</v>
      </c>
      <c r="D107" s="33">
        <f t="shared" ref="D107:G107" si="72">D49-C49</f>
        <v>32</v>
      </c>
      <c r="E107" s="32">
        <f t="shared" si="72"/>
        <v>32</v>
      </c>
      <c r="F107" s="32">
        <f t="shared" si="72"/>
        <v>32</v>
      </c>
      <c r="G107" s="32">
        <f t="shared" si="72"/>
        <v>32</v>
      </c>
    </row>
    <row r="108">
      <c r="B108" s="1" t="s">
        <v>68</v>
      </c>
      <c r="D108" s="35">
        <f t="shared" ref="D108:G108" si="73">sum(D106:D107)</f>
        <v>-530</v>
      </c>
      <c r="E108" s="36">
        <f t="shared" si="73"/>
        <v>-398.0964431</v>
      </c>
      <c r="F108" s="36">
        <f t="shared" si="73"/>
        <v>-103.2736984</v>
      </c>
      <c r="G108" s="36">
        <f t="shared" si="73"/>
        <v>-87.02244008</v>
      </c>
    </row>
    <row r="109">
      <c r="D109" s="33"/>
      <c r="E109" s="32"/>
      <c r="F109" s="32"/>
      <c r="G109" s="32"/>
    </row>
    <row r="110">
      <c r="B110" s="1" t="s">
        <v>69</v>
      </c>
      <c r="C110" s="3"/>
      <c r="D110" s="35">
        <f t="shared" ref="D110:G110" si="74">D100+D104+D108</f>
        <v>-7890</v>
      </c>
      <c r="E110" s="36">
        <f t="shared" si="74"/>
        <v>-3054.192886</v>
      </c>
      <c r="F110" s="36">
        <f t="shared" si="74"/>
        <v>-2624.096443</v>
      </c>
      <c r="G110" s="36">
        <f t="shared" si="74"/>
        <v>-2726.867625</v>
      </c>
    </row>
    <row r="111">
      <c r="B111" s="1" t="s">
        <v>70</v>
      </c>
      <c r="C111" s="3"/>
      <c r="D111" s="35">
        <f t="shared" ref="D111:G111" si="75">D100+D104+D107</f>
        <v>-7328</v>
      </c>
      <c r="E111" s="36">
        <f t="shared" si="75"/>
        <v>-2624.096443</v>
      </c>
      <c r="F111" s="36">
        <f t="shared" si="75"/>
        <v>-2488.822745</v>
      </c>
      <c r="G111" s="36">
        <f t="shared" si="75"/>
        <v>-2607.845185</v>
      </c>
    </row>
    <row r="112">
      <c r="B112" s="38" t="s">
        <v>71</v>
      </c>
      <c r="C112" s="28"/>
      <c r="D112" s="41">
        <f t="shared" ref="D112:G112" si="76">if(D111&lt;0,-D111,0)</f>
        <v>7328</v>
      </c>
      <c r="E112" s="41">
        <f t="shared" si="76"/>
        <v>2624.096443</v>
      </c>
      <c r="F112" s="41">
        <f t="shared" si="76"/>
        <v>2488.822745</v>
      </c>
      <c r="G112" s="41">
        <f t="shared" si="76"/>
        <v>2607.845185</v>
      </c>
    </row>
  </sheetData>
  <mergeCells count="3">
    <mergeCell ref="B3:J3"/>
    <mergeCell ref="B46:G46"/>
    <mergeCell ref="B91:G9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