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60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24" i="3" l="1"/>
  <c r="N24" i="3"/>
  <c r="O24" i="3"/>
  <c r="L24" i="3"/>
  <c r="K24" i="3"/>
  <c r="J24" i="3"/>
  <c r="I24" i="3"/>
  <c r="O23" i="3"/>
  <c r="M23" i="3"/>
  <c r="J23" i="3"/>
  <c r="J22" i="3"/>
  <c r="K22" i="3"/>
  <c r="L22" i="3"/>
  <c r="M22" i="3"/>
  <c r="N22" i="3"/>
  <c r="O22" i="3"/>
  <c r="I22" i="3"/>
  <c r="J20" i="3"/>
  <c r="K20" i="3"/>
  <c r="L20" i="3"/>
  <c r="M20" i="3"/>
  <c r="N20" i="3"/>
  <c r="O20" i="3"/>
  <c r="I20" i="3"/>
  <c r="J17" i="3"/>
  <c r="K17" i="3"/>
  <c r="L17" i="3"/>
  <c r="M17" i="3"/>
  <c r="N17" i="3"/>
  <c r="O17" i="3"/>
  <c r="I17" i="3"/>
  <c r="O11" i="3"/>
  <c r="O12" i="3"/>
  <c r="O13" i="3"/>
  <c r="O14" i="3"/>
  <c r="O15" i="3"/>
  <c r="O10" i="3"/>
  <c r="N11" i="3"/>
  <c r="N12" i="3"/>
  <c r="N13" i="3"/>
  <c r="N14" i="3"/>
  <c r="N15" i="3"/>
  <c r="N10" i="3"/>
  <c r="M11" i="3"/>
  <c r="M12" i="3"/>
  <c r="M13" i="3"/>
  <c r="M14" i="3"/>
  <c r="M15" i="3"/>
  <c r="M10" i="3"/>
  <c r="L11" i="3"/>
  <c r="L12" i="3"/>
  <c r="L13" i="3"/>
  <c r="L14" i="3"/>
  <c r="L15" i="3"/>
  <c r="L10" i="3"/>
  <c r="K11" i="3"/>
  <c r="K12" i="3"/>
  <c r="K13" i="3"/>
  <c r="K14" i="3"/>
  <c r="K15" i="3"/>
  <c r="K10" i="3"/>
  <c r="J11" i="3"/>
  <c r="J12" i="3"/>
  <c r="J13" i="3"/>
  <c r="J14" i="3"/>
  <c r="J15" i="3"/>
  <c r="J10" i="3"/>
  <c r="I11" i="3"/>
  <c r="I12" i="3"/>
  <c r="I13" i="3"/>
  <c r="I14" i="3"/>
  <c r="I15" i="3"/>
  <c r="I10" i="3"/>
  <c r="I20" i="1"/>
  <c r="J19" i="1"/>
  <c r="J20" i="1"/>
  <c r="U19" i="1"/>
  <c r="U18" i="1"/>
  <c r="U17" i="1"/>
  <c r="U16" i="1"/>
  <c r="U15" i="1"/>
  <c r="U14" i="1"/>
  <c r="N20" i="1"/>
  <c r="O19" i="1"/>
  <c r="U20" i="1" l="1"/>
  <c r="T20" i="1"/>
  <c r="O14" i="1"/>
  <c r="O15" i="1"/>
  <c r="O16" i="1"/>
  <c r="O17" i="1"/>
  <c r="O18" i="1"/>
  <c r="J14" i="1"/>
  <c r="J15" i="1"/>
  <c r="J16" i="1"/>
  <c r="J17" i="1"/>
  <c r="J18" i="1"/>
  <c r="U21" i="1" l="1"/>
  <c r="O20" i="1"/>
  <c r="O21" i="1" s="1"/>
  <c r="J21" i="1"/>
</calcChain>
</file>

<file path=xl/sharedStrings.xml><?xml version="1.0" encoding="utf-8"?>
<sst xmlns="http://schemas.openxmlformats.org/spreadsheetml/2006/main" count="72" uniqueCount="31">
  <si>
    <t>Moving Averages</t>
  </si>
  <si>
    <t xml:space="preserve">Date </t>
  </si>
  <si>
    <t xml:space="preserve">Closing Price </t>
  </si>
  <si>
    <t xml:space="preserve">Weight </t>
  </si>
  <si>
    <t>Closing Price * Weight</t>
  </si>
  <si>
    <t>13th March</t>
  </si>
  <si>
    <t>14th March</t>
  </si>
  <si>
    <t>15th March</t>
  </si>
  <si>
    <t>18th March</t>
  </si>
  <si>
    <t>19th March</t>
  </si>
  <si>
    <t>20th March</t>
  </si>
  <si>
    <t>Sim Mv Avg</t>
  </si>
  <si>
    <t xml:space="preserve">19th March </t>
  </si>
  <si>
    <t>12th March</t>
  </si>
  <si>
    <t>21th March</t>
  </si>
  <si>
    <t xml:space="preserve">20th March </t>
  </si>
  <si>
    <t>21st March</t>
  </si>
  <si>
    <t>Portfolio</t>
  </si>
  <si>
    <t>Indian Overseas Bank</t>
  </si>
  <si>
    <t>SBI MF - SBI Gold</t>
  </si>
  <si>
    <t>NHPC</t>
  </si>
  <si>
    <t>IRFC</t>
  </si>
  <si>
    <t>SBI</t>
  </si>
  <si>
    <t>Jio Fin Services</t>
  </si>
  <si>
    <t>ITC</t>
  </si>
  <si>
    <t>LN</t>
  </si>
  <si>
    <t>Volatility as on 20th March</t>
  </si>
  <si>
    <t>Volatiltiy as on 21st March</t>
  </si>
  <si>
    <t>VAR Margin Rate</t>
  </si>
  <si>
    <t>Extreme Loss Margin</t>
  </si>
  <si>
    <t xml:space="preserve">Total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</si>
</sst>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2"/>
      <color theme="1"/>
      <name val="Bookman Old Style"/>
      <family val="1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72"/>
      <color rgb="FFFF9900"/>
      <name val="Bernard MT Condensed"/>
      <family val="1"/>
    </font>
    <font>
      <b/>
      <sz val="22"/>
      <color rgb="FFFF99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4">
    <xf numFmtId="0" fontId="0" fillId="0" borderId="0" xfId="0"/>
    <xf numFmtId="0" fontId="1" fillId="3" borderId="0" xfId="2"/>
    <xf numFmtId="0" fontId="1" fillId="2" borderId="0" xfId="1"/>
    <xf numFmtId="0" fontId="1" fillId="2" borderId="1" xfId="1" applyBorder="1"/>
    <xf numFmtId="0" fontId="3" fillId="2" borderId="0" xfId="1" applyFont="1"/>
    <xf numFmtId="0" fontId="1" fillId="5" borderId="0" xfId="1" applyFill="1"/>
    <xf numFmtId="0" fontId="0" fillId="5" borderId="0" xfId="1" applyFont="1" applyFill="1"/>
    <xf numFmtId="0" fontId="1" fillId="5" borderId="1" xfId="1" applyFill="1" applyBorder="1"/>
    <xf numFmtId="0" fontId="2" fillId="5" borderId="0" xfId="1" applyFont="1" applyFill="1"/>
    <xf numFmtId="0" fontId="6" fillId="5" borderId="0" xfId="1" applyFont="1" applyFill="1"/>
    <xf numFmtId="0" fontId="1" fillId="3" borderId="1" xfId="2" applyBorder="1"/>
    <xf numFmtId="0" fontId="6" fillId="3" borderId="0" xfId="2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1" applyFont="1"/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10" fontId="0" fillId="0" borderId="0" xfId="0" applyNumberFormat="1"/>
    <xf numFmtId="0" fontId="9" fillId="4" borderId="0" xfId="0" applyFont="1" applyFill="1"/>
    <xf numFmtId="10" fontId="1" fillId="3" borderId="2" xfId="2" applyNumberFormat="1" applyBorder="1"/>
    <xf numFmtId="10" fontId="1" fillId="3" borderId="0" xfId="2" applyNumberFormat="1"/>
    <xf numFmtId="166" fontId="0" fillId="0" borderId="0" xfId="0" applyNumberFormat="1"/>
  </cellXfs>
  <cellStyles count="3">
    <cellStyle name="20% - Accent3" xfId="1" builtinId="38"/>
    <cellStyle name="40% - Accent3" xfId="2" builtinId="39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(Sheet1!$J$21,Sheet1!$O$21,Sheet1!$U$21)</c:f>
              <c:numCache>
                <c:formatCode>General</c:formatCode>
                <c:ptCount val="3"/>
                <c:pt idx="0">
                  <c:v>59.074999999999996</c:v>
                </c:pt>
                <c:pt idx="1">
                  <c:v>49.066666666666663</c:v>
                </c:pt>
                <c:pt idx="2">
                  <c:v>59.358333333333327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90976"/>
        <c:axId val="144992512"/>
      </c:barChart>
      <c:catAx>
        <c:axId val="144990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4992512"/>
        <c:crosses val="autoZero"/>
        <c:auto val="1"/>
        <c:lblAlgn val="ctr"/>
        <c:lblOffset val="100"/>
        <c:noMultiLvlLbl val="0"/>
      </c:catAx>
      <c:valAx>
        <c:axId val="144992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990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24</xdr:row>
      <xdr:rowOff>28575</xdr:rowOff>
    </xdr:from>
    <xdr:to>
      <xdr:col>15</xdr:col>
      <xdr:colOff>171450</xdr:colOff>
      <xdr:row>38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V21"/>
  <sheetViews>
    <sheetView topLeftCell="C1" workbookViewId="0">
      <selection activeCell="S21" sqref="S21"/>
    </sheetView>
  </sheetViews>
  <sheetFormatPr defaultRowHeight="15" x14ac:dyDescent="0.25"/>
  <cols>
    <col min="7" max="7" width="12.42578125" customWidth="1"/>
    <col min="8" max="8" width="14" customWidth="1"/>
    <col min="9" max="9" width="8.28515625" customWidth="1"/>
    <col min="10" max="10" width="21.5703125" customWidth="1"/>
    <col min="11" max="11" width="9.28515625" customWidth="1"/>
    <col min="12" max="12" width="15.7109375" customWidth="1"/>
    <col min="13" max="13" width="19.42578125" customWidth="1"/>
    <col min="15" max="15" width="22.140625" customWidth="1"/>
    <col min="18" max="18" width="13.28515625" customWidth="1"/>
    <col min="19" max="19" width="13.140625" customWidth="1"/>
    <col min="21" max="21" width="20.5703125" customWidth="1"/>
  </cols>
  <sheetData>
    <row r="3" spans="6:22" x14ac:dyDescent="0.25">
      <c r="F3" s="12" t="s">
        <v>0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6:22" x14ac:dyDescent="0.25"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6:22" x14ac:dyDescent="0.25"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6:22" x14ac:dyDescent="0.25"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6:22" x14ac:dyDescent="0.25"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6:22" x14ac:dyDescent="0.25"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11" spans="6:22" ht="15" customHeight="1" x14ac:dyDescent="0.25">
      <c r="G11" s="14" t="s">
        <v>14</v>
      </c>
      <c r="H11" s="15"/>
      <c r="I11" s="15"/>
      <c r="J11" s="15"/>
      <c r="L11" s="14" t="s">
        <v>15</v>
      </c>
      <c r="M11" s="15"/>
      <c r="N11" s="15"/>
      <c r="O11" s="15"/>
      <c r="R11" s="14" t="s">
        <v>9</v>
      </c>
      <c r="S11" s="15"/>
      <c r="T11" s="15"/>
      <c r="U11" s="15"/>
    </row>
    <row r="12" spans="6:22" x14ac:dyDescent="0.25">
      <c r="G12" s="15"/>
      <c r="H12" s="15"/>
      <c r="I12" s="15"/>
      <c r="J12" s="15"/>
      <c r="L12" s="15"/>
      <c r="M12" s="15"/>
      <c r="N12" s="15"/>
      <c r="O12" s="15"/>
      <c r="R12" s="15"/>
      <c r="S12" s="15"/>
      <c r="T12" s="15"/>
      <c r="U12" s="15"/>
    </row>
    <row r="13" spans="6:22" x14ac:dyDescent="0.25">
      <c r="G13" s="4" t="s">
        <v>1</v>
      </c>
      <c r="H13" s="4" t="s">
        <v>2</v>
      </c>
      <c r="I13" s="4" t="s">
        <v>3</v>
      </c>
      <c r="J13" s="4" t="s">
        <v>4</v>
      </c>
      <c r="L13" s="4" t="s">
        <v>1</v>
      </c>
      <c r="M13" s="4" t="s">
        <v>2</v>
      </c>
      <c r="N13" s="4" t="s">
        <v>3</v>
      </c>
      <c r="O13" s="4" t="s">
        <v>4</v>
      </c>
      <c r="R13" s="4" t="s">
        <v>1</v>
      </c>
      <c r="S13" s="4" t="s">
        <v>2</v>
      </c>
      <c r="T13" s="4" t="s">
        <v>3</v>
      </c>
      <c r="U13" s="4" t="s">
        <v>4</v>
      </c>
    </row>
    <row r="14" spans="6:22" x14ac:dyDescent="0.25">
      <c r="G14" s="2" t="s">
        <v>6</v>
      </c>
      <c r="H14" s="2">
        <v>61.05</v>
      </c>
      <c r="I14" s="2">
        <v>1</v>
      </c>
      <c r="J14" s="2">
        <f t="shared" ref="J14:J15" si="0">H14*I14</f>
        <v>61.05</v>
      </c>
      <c r="L14" s="2" t="s">
        <v>5</v>
      </c>
      <c r="M14" s="2">
        <v>56.5</v>
      </c>
      <c r="N14" s="2">
        <v>1</v>
      </c>
      <c r="O14" s="2">
        <f>M14*N14</f>
        <v>56.5</v>
      </c>
      <c r="R14" s="2" t="s">
        <v>13</v>
      </c>
      <c r="S14" s="2">
        <v>61.75</v>
      </c>
      <c r="T14" s="2">
        <v>1</v>
      </c>
      <c r="U14" s="2">
        <f>S14*T14</f>
        <v>61.75</v>
      </c>
    </row>
    <row r="15" spans="6:22" x14ac:dyDescent="0.25">
      <c r="G15" s="2" t="s">
        <v>7</v>
      </c>
      <c r="H15" s="2">
        <v>60.1</v>
      </c>
      <c r="I15" s="2">
        <v>1</v>
      </c>
      <c r="J15" s="2">
        <f t="shared" si="0"/>
        <v>60.1</v>
      </c>
      <c r="L15" s="2" t="s">
        <v>6</v>
      </c>
      <c r="M15" s="2">
        <v>61.05</v>
      </c>
      <c r="N15" s="2">
        <v>1</v>
      </c>
      <c r="O15" s="2">
        <f>M15*N15</f>
        <v>61.05</v>
      </c>
      <c r="R15" s="2" t="s">
        <v>5</v>
      </c>
      <c r="S15" s="2">
        <v>56.5</v>
      </c>
      <c r="T15" s="2">
        <v>1</v>
      </c>
      <c r="U15" s="2">
        <f>S15*T15</f>
        <v>56.5</v>
      </c>
    </row>
    <row r="16" spans="6:22" x14ac:dyDescent="0.25">
      <c r="G16" s="2" t="s">
        <v>8</v>
      </c>
      <c r="H16" s="2">
        <v>59</v>
      </c>
      <c r="I16" s="2">
        <v>1</v>
      </c>
      <c r="J16" s="2">
        <f>H16*I16</f>
        <v>59</v>
      </c>
      <c r="L16" s="2" t="s">
        <v>7</v>
      </c>
      <c r="M16" s="2">
        <v>60.1</v>
      </c>
      <c r="N16" s="2">
        <v>1</v>
      </c>
      <c r="O16" s="2">
        <f>M16*N16</f>
        <v>60.1</v>
      </c>
      <c r="R16" s="2" t="s">
        <v>6</v>
      </c>
      <c r="S16" s="2">
        <v>61.05</v>
      </c>
      <c r="T16" s="2">
        <v>1</v>
      </c>
      <c r="U16" s="2">
        <f t="shared" ref="U16:U17" si="1">S16*T16</f>
        <v>61.05</v>
      </c>
    </row>
    <row r="17" spans="7:21" x14ac:dyDescent="0.25">
      <c r="G17" s="2" t="s">
        <v>9</v>
      </c>
      <c r="H17" s="2">
        <v>57.75</v>
      </c>
      <c r="I17" s="2">
        <v>1</v>
      </c>
      <c r="J17" s="2">
        <f>H17*I17</f>
        <v>57.75</v>
      </c>
      <c r="L17" s="2" t="s">
        <v>8</v>
      </c>
      <c r="M17" s="2">
        <v>59</v>
      </c>
      <c r="N17" s="2">
        <v>1</v>
      </c>
      <c r="O17" s="2">
        <f>M17*N17</f>
        <v>59</v>
      </c>
      <c r="R17" s="2" t="s">
        <v>7</v>
      </c>
      <c r="S17" s="2">
        <v>60.1</v>
      </c>
      <c r="T17" s="2">
        <v>1</v>
      </c>
      <c r="U17" s="2">
        <f t="shared" si="1"/>
        <v>60.1</v>
      </c>
    </row>
    <row r="18" spans="7:21" x14ac:dyDescent="0.25">
      <c r="G18" s="2" t="s">
        <v>10</v>
      </c>
      <c r="H18" s="2">
        <v>57.25</v>
      </c>
      <c r="I18" s="2">
        <v>1</v>
      </c>
      <c r="J18" s="2">
        <f>H18*I18</f>
        <v>57.25</v>
      </c>
      <c r="L18" s="16" t="s">
        <v>12</v>
      </c>
      <c r="M18" s="2">
        <v>57.75</v>
      </c>
      <c r="N18" s="2">
        <v>1</v>
      </c>
      <c r="O18" s="2">
        <f>M18*N18</f>
        <v>57.75</v>
      </c>
      <c r="R18" s="2" t="s">
        <v>8</v>
      </c>
      <c r="S18" s="2">
        <v>59</v>
      </c>
      <c r="T18" s="2">
        <v>1</v>
      </c>
      <c r="U18" s="2">
        <f>S18*T18</f>
        <v>59</v>
      </c>
    </row>
    <row r="19" spans="7:21" x14ac:dyDescent="0.25">
      <c r="G19" s="2" t="s">
        <v>16</v>
      </c>
      <c r="H19" s="2">
        <v>59.3</v>
      </c>
      <c r="I19" s="2">
        <v>1</v>
      </c>
      <c r="J19" s="2">
        <f>H19*I19</f>
        <v>59.3</v>
      </c>
      <c r="L19" s="2" t="s">
        <v>10</v>
      </c>
      <c r="M19" s="2">
        <v>57.25</v>
      </c>
      <c r="N19" s="2">
        <v>1</v>
      </c>
      <c r="O19" s="2">
        <f>M19*N19</f>
        <v>57.25</v>
      </c>
      <c r="R19" s="2" t="s">
        <v>12</v>
      </c>
      <c r="S19" s="2">
        <v>57.75</v>
      </c>
      <c r="T19" s="2">
        <v>1</v>
      </c>
      <c r="U19" s="2">
        <f>S19*T19</f>
        <v>57.75</v>
      </c>
    </row>
    <row r="20" spans="7:21" x14ac:dyDescent="0.25">
      <c r="G20" s="3"/>
      <c r="H20" s="3"/>
      <c r="I20" s="7">
        <f>SUM(I14:I19)</f>
        <v>6</v>
      </c>
      <c r="J20" s="7">
        <f>SUM(J14:J19)</f>
        <v>354.45</v>
      </c>
      <c r="L20" s="3"/>
      <c r="M20" s="3"/>
      <c r="N20" s="10">
        <f>SUM(N14:N19)</f>
        <v>6</v>
      </c>
      <c r="O20" s="10">
        <f>SUM(O14:O18)</f>
        <v>294.39999999999998</v>
      </c>
      <c r="R20" s="3"/>
      <c r="S20" s="3"/>
      <c r="T20" s="10">
        <f>SUM(T14:T19)</f>
        <v>6</v>
      </c>
      <c r="U20" s="10">
        <f>SUM(U14:U19)</f>
        <v>356.15</v>
      </c>
    </row>
    <row r="21" spans="7:21" ht="15.75" x14ac:dyDescent="0.25">
      <c r="G21" s="6" t="s">
        <v>11</v>
      </c>
      <c r="H21" s="5"/>
      <c r="I21" s="8"/>
      <c r="J21" s="9">
        <f>J20/I20</f>
        <v>59.074999999999996</v>
      </c>
      <c r="L21" s="1" t="s">
        <v>11</v>
      </c>
      <c r="M21" s="1"/>
      <c r="N21" s="1"/>
      <c r="O21" s="11">
        <f>O20/N20</f>
        <v>49.066666666666663</v>
      </c>
      <c r="R21" s="1" t="s">
        <v>11</v>
      </c>
      <c r="S21" s="1"/>
      <c r="T21" s="1"/>
      <c r="U21" s="11">
        <f>U20/T20</f>
        <v>59.358333333333327</v>
      </c>
    </row>
  </sheetData>
  <mergeCells count="4">
    <mergeCell ref="F3:V8"/>
    <mergeCell ref="G11:J12"/>
    <mergeCell ref="L11:O12"/>
    <mergeCell ref="R11:U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U20"/>
  <sheetViews>
    <sheetView workbookViewId="0">
      <selection activeCell="P20" sqref="P20"/>
    </sheetView>
  </sheetViews>
  <sheetFormatPr defaultRowHeight="15" x14ac:dyDescent="0.25"/>
  <cols>
    <col min="8" max="8" width="17" customWidth="1"/>
    <col min="9" max="9" width="23" customWidth="1"/>
    <col min="10" max="10" width="16.85546875" customWidth="1"/>
    <col min="14" max="14" width="15.28515625" customWidth="1"/>
  </cols>
  <sheetData>
    <row r="3" spans="7:21" x14ac:dyDescent="0.25">
      <c r="G3" s="17" t="s">
        <v>17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7:21" x14ac:dyDescent="0.25"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7:21" x14ac:dyDescent="0.25"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7:21" x14ac:dyDescent="0.25"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7:21" x14ac:dyDescent="0.25"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spans="7:21" x14ac:dyDescent="0.25"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spans="7:21" x14ac:dyDescent="0.25"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3" spans="7:21" x14ac:dyDescent="0.25">
      <c r="I13" t="s">
        <v>18</v>
      </c>
      <c r="J13" t="s">
        <v>19</v>
      </c>
      <c r="K13" t="s">
        <v>20</v>
      </c>
      <c r="L13" t="s">
        <v>21</v>
      </c>
      <c r="M13" t="s">
        <v>22</v>
      </c>
      <c r="N13" t="s">
        <v>23</v>
      </c>
      <c r="O13" t="s">
        <v>24</v>
      </c>
    </row>
    <row r="14" spans="7:21" x14ac:dyDescent="0.25">
      <c r="H14" t="s">
        <v>13</v>
      </c>
      <c r="I14">
        <v>61.75</v>
      </c>
      <c r="J14">
        <v>57.73</v>
      </c>
      <c r="K14">
        <v>86.65</v>
      </c>
      <c r="L14">
        <v>136.75</v>
      </c>
      <c r="M14">
        <v>759.7</v>
      </c>
      <c r="N14">
        <v>361.85</v>
      </c>
      <c r="O14">
        <v>404.45</v>
      </c>
    </row>
    <row r="15" spans="7:21" x14ac:dyDescent="0.25">
      <c r="H15" t="s">
        <v>5</v>
      </c>
      <c r="I15">
        <v>56.55</v>
      </c>
      <c r="J15">
        <v>56.97</v>
      </c>
      <c r="K15">
        <v>78.150000000000006</v>
      </c>
      <c r="L15">
        <v>124.25</v>
      </c>
      <c r="M15">
        <v>747.25</v>
      </c>
      <c r="N15">
        <v>328.2</v>
      </c>
      <c r="O15">
        <v>422.45</v>
      </c>
    </row>
    <row r="16" spans="7:21" x14ac:dyDescent="0.25">
      <c r="H16" t="s">
        <v>6</v>
      </c>
      <c r="I16">
        <v>61.05</v>
      </c>
      <c r="J16">
        <v>57.28</v>
      </c>
      <c r="K16">
        <v>85.05</v>
      </c>
      <c r="L16">
        <v>140.25</v>
      </c>
      <c r="M16">
        <v>741.05</v>
      </c>
      <c r="N16">
        <v>338.35</v>
      </c>
      <c r="O16">
        <v>419.65</v>
      </c>
    </row>
    <row r="17" spans="8:15" x14ac:dyDescent="0.25">
      <c r="H17" t="s">
        <v>7</v>
      </c>
      <c r="I17">
        <v>60.1</v>
      </c>
      <c r="J17">
        <v>57.32</v>
      </c>
      <c r="K17">
        <v>82.95</v>
      </c>
      <c r="L17">
        <v>136.94999999999999</v>
      </c>
      <c r="M17">
        <v>731.9</v>
      </c>
      <c r="N17">
        <v>344.75</v>
      </c>
      <c r="O17">
        <v>419.1</v>
      </c>
    </row>
    <row r="18" spans="8:15" x14ac:dyDescent="0.25">
      <c r="H18" t="s">
        <v>8</v>
      </c>
      <c r="I18">
        <v>59</v>
      </c>
      <c r="J18">
        <v>57.15</v>
      </c>
      <c r="K18">
        <v>82.5</v>
      </c>
      <c r="L18">
        <v>134.94999999999999</v>
      </c>
      <c r="M18">
        <v>730.95</v>
      </c>
      <c r="N18">
        <v>352.55</v>
      </c>
      <c r="O18">
        <v>417.45</v>
      </c>
    </row>
    <row r="19" spans="8:15" x14ac:dyDescent="0.25">
      <c r="H19" t="s">
        <v>9</v>
      </c>
      <c r="I19">
        <v>57.75</v>
      </c>
      <c r="J19">
        <v>57.13</v>
      </c>
      <c r="K19">
        <v>82.45</v>
      </c>
      <c r="L19">
        <v>135.19999999999999</v>
      </c>
      <c r="M19">
        <v>723.8</v>
      </c>
      <c r="N19">
        <v>353.3</v>
      </c>
      <c r="O19">
        <v>409.55</v>
      </c>
    </row>
    <row r="20" spans="8:15" x14ac:dyDescent="0.25">
      <c r="H20" t="s">
        <v>10</v>
      </c>
      <c r="I20">
        <v>57.25</v>
      </c>
      <c r="J20">
        <v>57.35</v>
      </c>
      <c r="K20">
        <v>82.85</v>
      </c>
      <c r="L20">
        <v>133.19999999999999</v>
      </c>
      <c r="M20">
        <v>736.85</v>
      </c>
      <c r="N20">
        <v>337.5</v>
      </c>
      <c r="O20">
        <v>415.7</v>
      </c>
    </row>
  </sheetData>
  <mergeCells count="1">
    <mergeCell ref="G3:U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O24"/>
  <sheetViews>
    <sheetView tabSelected="1" topLeftCell="B1" workbookViewId="0">
      <selection activeCell="M24" sqref="M24"/>
    </sheetView>
  </sheetViews>
  <sheetFormatPr defaultRowHeight="15" x14ac:dyDescent="0.25"/>
  <cols>
    <col min="8" max="8" width="28.85546875" customWidth="1"/>
    <col min="9" max="9" width="23.28515625" customWidth="1"/>
    <col min="10" max="10" width="17.42578125" customWidth="1"/>
    <col min="11" max="11" width="14.28515625" customWidth="1"/>
    <col min="12" max="12" width="15" customWidth="1"/>
    <col min="13" max="13" width="14.85546875" customWidth="1"/>
    <col min="14" max="14" width="16.85546875" customWidth="1"/>
    <col min="15" max="15" width="11.42578125" customWidth="1"/>
  </cols>
  <sheetData>
    <row r="4" spans="8:15" x14ac:dyDescent="0.25">
      <c r="I4" s="18" t="s">
        <v>25</v>
      </c>
      <c r="J4" s="15"/>
      <c r="K4" s="15"/>
      <c r="L4" s="15"/>
      <c r="M4" s="15"/>
      <c r="N4" s="15"/>
      <c r="O4" s="15"/>
    </row>
    <row r="5" spans="8:15" x14ac:dyDescent="0.25">
      <c r="I5" s="15"/>
      <c r="J5" s="15"/>
      <c r="K5" s="15"/>
      <c r="L5" s="15"/>
      <c r="M5" s="15"/>
      <c r="N5" s="15"/>
      <c r="O5" s="15"/>
    </row>
    <row r="8" spans="8:15" x14ac:dyDescent="0.25">
      <c r="I8" t="s">
        <v>18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  <c r="O8" t="s">
        <v>24</v>
      </c>
    </row>
    <row r="9" spans="8:15" x14ac:dyDescent="0.25">
      <c r="H9" t="s">
        <v>13</v>
      </c>
    </row>
    <row r="10" spans="8:15" x14ac:dyDescent="0.25">
      <c r="H10" t="s">
        <v>5</v>
      </c>
      <c r="I10" s="19">
        <f>LN(Sheet2!I15/Sheet2!I14)</f>
        <v>-8.796877294595716E-2</v>
      </c>
      <c r="J10" s="19">
        <f>LN(Sheet2!J15/Sheet2!J14)</f>
        <v>-1.3252155580537961E-2</v>
      </c>
      <c r="K10" s="19">
        <f>LN(Sheet2!K15/Sheet2!K14)</f>
        <v>-0.10324695929412946</v>
      </c>
      <c r="L10" s="19">
        <f>LN(Sheet2!L15/Sheet2!L14)</f>
        <v>-9.5858776325352432E-2</v>
      </c>
      <c r="M10" s="19">
        <f>LN(Sheet2!M15/Sheet2!M14)</f>
        <v>-1.6523817345128776E-2</v>
      </c>
      <c r="N10" s="19">
        <f>LN(Sheet2!N15/Sheet2!N14)</f>
        <v>-9.7606582656146232E-2</v>
      </c>
      <c r="O10" s="19">
        <f>LN(Sheet2!O15/Sheet2!O14)</f>
        <v>4.3542977134892233E-2</v>
      </c>
    </row>
    <row r="11" spans="8:15" x14ac:dyDescent="0.25">
      <c r="H11" t="s">
        <v>6</v>
      </c>
      <c r="I11" s="19">
        <f>LN(Sheet2!I16/Sheet2!I15)</f>
        <v>7.656799799458433E-2</v>
      </c>
      <c r="J11" s="19">
        <f>LN(Sheet2!J16/Sheet2!J15)</f>
        <v>5.4267091600859593E-3</v>
      </c>
      <c r="K11" s="19">
        <f>LN(Sheet2!K16/Sheet2!K15)</f>
        <v>8.4609261974384953E-2</v>
      </c>
      <c r="L11" s="19">
        <f>LN(Sheet2!L16/Sheet2!L15)</f>
        <v>0.12113087942606755</v>
      </c>
      <c r="M11" s="19">
        <f>LN(Sheet2!M16/Sheet2!M15)</f>
        <v>-8.3317017611233193E-3</v>
      </c>
      <c r="N11" s="19">
        <f>LN(Sheet2!N16/Sheet2!N15)</f>
        <v>3.0457684022244094E-2</v>
      </c>
      <c r="O11" s="19">
        <f>LN(Sheet2!O16/Sheet2!O15)</f>
        <v>-6.6500660700173075E-3</v>
      </c>
    </row>
    <row r="12" spans="8:15" x14ac:dyDescent="0.25">
      <c r="H12" t="s">
        <v>7</v>
      </c>
      <c r="I12" s="19">
        <f>LN(Sheet2!I17/Sheet2!I16)</f>
        <v>-1.5683359015551752E-2</v>
      </c>
      <c r="J12" s="19">
        <f>LN(Sheet2!J17/Sheet2!J16)</f>
        <v>6.9808030758093187E-4</v>
      </c>
      <c r="K12" s="19">
        <f>LN(Sheet2!K17/Sheet2!K16)</f>
        <v>-2.5001302205417155E-2</v>
      </c>
      <c r="L12" s="19">
        <f>LN(Sheet2!L17/Sheet2!L16)</f>
        <v>-2.3810648693718559E-2</v>
      </c>
      <c r="M12" s="19">
        <f>LN(Sheet2!M17/Sheet2!M16)</f>
        <v>-1.2424206795742505E-2</v>
      </c>
      <c r="N12" s="19">
        <f>LN(Sheet2!N17/Sheet2!N16)</f>
        <v>1.873865399517656E-2</v>
      </c>
      <c r="O12" s="19">
        <f>LN(Sheet2!O17/Sheet2!O16)</f>
        <v>-1.3114755978106444E-3</v>
      </c>
    </row>
    <row r="13" spans="8:15" x14ac:dyDescent="0.25">
      <c r="H13" t="s">
        <v>8</v>
      </c>
      <c r="I13" s="19">
        <f>LN(Sheet2!I18/Sheet2!I17)</f>
        <v>-1.8472397635442429E-2</v>
      </c>
      <c r="J13" s="19">
        <f>LN(Sheet2!J18/Sheet2!J17)</f>
        <v>-2.9702127191514973E-3</v>
      </c>
      <c r="K13" s="19">
        <f>LN(Sheet2!K18/Sheet2!K17)</f>
        <v>-5.4397232958182098E-3</v>
      </c>
      <c r="L13" s="19">
        <f>LN(Sheet2!L18/Sheet2!L17)</f>
        <v>-1.4711556245073474E-2</v>
      </c>
      <c r="M13" s="19">
        <f>LN(Sheet2!M18/Sheet2!M17)</f>
        <v>-1.2988346495564765E-3</v>
      </c>
      <c r="N13" s="19">
        <f>LN(Sheet2!N18/Sheet2!N17)</f>
        <v>2.2372939491638488E-2</v>
      </c>
      <c r="O13" s="19">
        <f>LN(Sheet2!O18/Sheet2!O17)</f>
        <v>-3.9447782910164517E-3</v>
      </c>
    </row>
    <row r="14" spans="8:15" x14ac:dyDescent="0.25">
      <c r="H14" t="s">
        <v>9</v>
      </c>
      <c r="I14" s="19">
        <f>LN(Sheet2!I19/Sheet2!I18)</f>
        <v>-2.1414094503816584E-2</v>
      </c>
      <c r="J14" s="19">
        <f>LN(Sheet2!J19/Sheet2!J18)</f>
        <v>-3.5001750444839467E-4</v>
      </c>
      <c r="K14" s="19">
        <f>LN(Sheet2!K19/Sheet2!K18)</f>
        <v>-6.0624433502739561E-4</v>
      </c>
      <c r="L14" s="19">
        <f>LN(Sheet2!L19/Sheet2!L18)</f>
        <v>1.8508241448499721E-3</v>
      </c>
      <c r="M14" s="19">
        <f>LN(Sheet2!M19/Sheet2!M18)</f>
        <v>-9.8299468279828967E-3</v>
      </c>
      <c r="N14" s="19">
        <f>LN(Sheet2!N19/Sheet2!N18)</f>
        <v>2.125098200050037E-3</v>
      </c>
      <c r="O14" s="19">
        <f>LN(Sheet2!O19/Sheet2!O18)</f>
        <v>-1.9105780678398385E-2</v>
      </c>
    </row>
    <row r="15" spans="8:15" x14ac:dyDescent="0.25">
      <c r="H15" t="s">
        <v>10</v>
      </c>
      <c r="I15" s="19">
        <f>LN(Sheet2!I20/Sheet2!I19)</f>
        <v>-8.695706967553932E-3</v>
      </c>
      <c r="J15" s="19">
        <f>LN(Sheet2!J20/Sheet2!J19)</f>
        <v>3.8434708390085578E-3</v>
      </c>
      <c r="K15" s="19">
        <f>LN(Sheet2!K20/Sheet2!K19)</f>
        <v>4.8396948669639922E-3</v>
      </c>
      <c r="L15" s="19">
        <f>LN(Sheet2!L20/Sheet2!L19)</f>
        <v>-1.4903405502574919E-2</v>
      </c>
      <c r="M15" s="19">
        <f>LN(Sheet2!M20/Sheet2!M19)</f>
        <v>1.7869232529629991E-2</v>
      </c>
      <c r="N15" s="19">
        <f>LN(Sheet2!N20/Sheet2!N19)</f>
        <v>-4.5752044052515019E-2</v>
      </c>
      <c r="O15" s="19">
        <f>LN(Sheet2!O20/Sheet2!O19)</f>
        <v>1.4904850296980708E-2</v>
      </c>
    </row>
    <row r="17" spans="8:15" x14ac:dyDescent="0.25">
      <c r="H17" s="20" t="s">
        <v>26</v>
      </c>
      <c r="I17" s="19">
        <f>_xlfn.STDEV.S(I10:I15)</f>
        <v>5.2475340858746743E-2</v>
      </c>
      <c r="J17" s="19">
        <f t="shared" ref="J17:O17" si="0">_xlfn.STDEV.S(J10:J15)</f>
        <v>6.6633922436620304E-3</v>
      </c>
      <c r="K17" s="19">
        <f t="shared" si="0"/>
        <v>6.026927014820746E-2</v>
      </c>
      <c r="L17" s="19">
        <f t="shared" si="0"/>
        <v>7.0363632200922746E-2</v>
      </c>
      <c r="M17" s="19">
        <f t="shared" si="0"/>
        <v>1.23206963084157E-2</v>
      </c>
      <c r="N17" s="19">
        <f t="shared" si="0"/>
        <v>5.0190268648372734E-2</v>
      </c>
      <c r="O17" s="19">
        <f t="shared" si="0"/>
        <v>2.199648932941712E-2</v>
      </c>
    </row>
    <row r="18" spans="8:15" x14ac:dyDescent="0.25">
      <c r="H18" s="20" t="s">
        <v>27</v>
      </c>
    </row>
    <row r="20" spans="8:15" x14ac:dyDescent="0.25">
      <c r="H20" s="20" t="s">
        <v>28</v>
      </c>
      <c r="I20" s="19">
        <f>3.5*I17</f>
        <v>0.18366369300561361</v>
      </c>
      <c r="J20" s="19">
        <f>3.5*J17</f>
        <v>2.3321872852817106E-2</v>
      </c>
      <c r="K20" s="19">
        <f t="shared" ref="J20:O20" si="1">3.5*K17</f>
        <v>0.2109424455187261</v>
      </c>
      <c r="L20" s="19">
        <f t="shared" si="1"/>
        <v>0.24627271270322962</v>
      </c>
      <c r="M20" s="19">
        <f t="shared" si="1"/>
        <v>4.3122437079454949E-2</v>
      </c>
      <c r="N20" s="19">
        <f t="shared" si="1"/>
        <v>0.17566594026930457</v>
      </c>
      <c r="O20" s="19">
        <f t="shared" si="1"/>
        <v>7.6987712652959922E-2</v>
      </c>
    </row>
    <row r="21" spans="8:15" x14ac:dyDescent="0.25">
      <c r="J21" s="21">
        <v>7.4999999999999997E-2</v>
      </c>
      <c r="M21" s="22">
        <v>7.4999999999999997E-2</v>
      </c>
    </row>
    <row r="22" spans="8:15" x14ac:dyDescent="0.25">
      <c r="H22" s="20" t="s">
        <v>29</v>
      </c>
      <c r="I22" s="19">
        <f>1.5*I17</f>
        <v>7.871301128812011E-2</v>
      </c>
      <c r="J22" s="19">
        <f t="shared" ref="J22:O22" si="2">1.5*J17</f>
        <v>9.9950883654930447E-3</v>
      </c>
      <c r="K22" s="19">
        <f t="shared" si="2"/>
        <v>9.040390522231119E-2</v>
      </c>
      <c r="L22" s="19">
        <f t="shared" si="2"/>
        <v>0.10554544830138413</v>
      </c>
      <c r="M22" s="19">
        <f t="shared" si="2"/>
        <v>1.8481044462623549E-2</v>
      </c>
      <c r="N22" s="19">
        <f t="shared" si="2"/>
        <v>7.5285402972559104E-2</v>
      </c>
      <c r="O22" s="19">
        <f t="shared" si="2"/>
        <v>3.2994733994125683E-2</v>
      </c>
    </row>
    <row r="23" spans="8:15" x14ac:dyDescent="0.25">
      <c r="I23" s="19"/>
      <c r="J23" s="22">
        <f>5%</f>
        <v>0.05</v>
      </c>
      <c r="K23" s="19"/>
      <c r="L23" s="19"/>
      <c r="M23" s="21">
        <f>5%</f>
        <v>0.05</v>
      </c>
      <c r="N23" s="19"/>
      <c r="O23" s="22">
        <f>5%</f>
        <v>0.05</v>
      </c>
    </row>
    <row r="24" spans="8:15" x14ac:dyDescent="0.25">
      <c r="H24" s="20" t="s">
        <v>30</v>
      </c>
      <c r="I24" s="23">
        <f>I22+I20*1</f>
        <v>0.26237670429373372</v>
      </c>
      <c r="J24" s="23">
        <f>J21+J23*2</f>
        <v>0.17499999999999999</v>
      </c>
      <c r="K24" s="23">
        <f>K22+K20*3</f>
        <v>0.72323124177848952</v>
      </c>
      <c r="L24" s="23">
        <f>L22+L20*2</f>
        <v>0.59809087370784342</v>
      </c>
      <c r="M24" s="23">
        <f t="shared" ref="M24:O24" si="3">M22+M20*2</f>
        <v>0.10472591862153345</v>
      </c>
      <c r="N24" s="23">
        <f t="shared" si="3"/>
        <v>0.42661728351116823</v>
      </c>
      <c r="O24" s="23">
        <f t="shared" si="3"/>
        <v>0.18697015930004551</v>
      </c>
    </row>
  </sheetData>
  <mergeCells count="1">
    <mergeCell ref="I4:O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2024-03-20T06:16:24Z</dcterms:created>
  <dcterms:modified xsi:type="dcterms:W3CDTF">2024-03-21T07:47:39Z</dcterms:modified>
</cp:coreProperties>
</file>