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binet\Career\Data Analysis\Datasets\Kaggle\Titanic Machine Learning from Disaster\"/>
    </mc:Choice>
  </mc:AlternateContent>
  <bookViews>
    <workbookView xWindow="0" yWindow="0" windowWidth="20490" windowHeight="8340" activeTab="2"/>
  </bookViews>
  <sheets>
    <sheet name="Train" sheetId="1" r:id="rId1"/>
    <sheet name="Pivot tables" sheetId="3" r:id="rId2"/>
    <sheet name="Test" sheetId="2" r:id="rId3"/>
    <sheet name="Graphs" sheetId="4" r:id="rId4"/>
  </sheets>
  <calcPr calcId="152511"/>
  <pivotCaches>
    <pivotCache cacheId="4" r:id="rId5"/>
    <pivotCache cacheId="5" r:id="rId6"/>
    <pivotCache cacheId="6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3" l="1"/>
  <c r="O15" i="3" s="1"/>
  <c r="N16" i="3"/>
  <c r="O16" i="3" s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N4" i="3" l="1"/>
  <c r="N5" i="3"/>
  <c r="N3" i="3"/>
  <c r="A24" i="3" l="1"/>
  <c r="B24" i="3"/>
  <c r="C24" i="3"/>
  <c r="L2" i="3"/>
  <c r="M2" i="3"/>
  <c r="L3" i="3"/>
  <c r="M3" i="3"/>
  <c r="L4" i="3"/>
  <c r="M4" i="3"/>
  <c r="L5" i="3"/>
  <c r="M5" i="3"/>
  <c r="A25" i="3"/>
  <c r="B25" i="3"/>
  <c r="C25" i="3"/>
  <c r="A26" i="3"/>
  <c r="B26" i="3"/>
  <c r="C26" i="3"/>
  <c r="I26" i="3" l="1"/>
  <c r="H26" i="3"/>
  <c r="I25" i="3"/>
  <c r="H25" i="3"/>
  <c r="O5" i="3"/>
  <c r="O4" i="3"/>
  <c r="O3" i="3"/>
  <c r="D26" i="3"/>
  <c r="P5" i="2" s="1"/>
  <c r="D25" i="3"/>
  <c r="P21" i="2" s="1"/>
  <c r="M420" i="2"/>
  <c r="M419" i="2"/>
  <c r="N419" i="2" s="1"/>
  <c r="M418" i="2"/>
  <c r="N418" i="2" s="1"/>
  <c r="M417" i="2"/>
  <c r="N417" i="2" s="1"/>
  <c r="O417" i="2" s="1"/>
  <c r="Q417" i="2" s="1"/>
  <c r="M416" i="2"/>
  <c r="N416" i="2" s="1"/>
  <c r="O416" i="2" s="1"/>
  <c r="Q416" i="2" s="1"/>
  <c r="M415" i="2"/>
  <c r="M414" i="2"/>
  <c r="M413" i="2"/>
  <c r="N413" i="2" s="1"/>
  <c r="O413" i="2" s="1"/>
  <c r="Q413" i="2" s="1"/>
  <c r="M412" i="2"/>
  <c r="N412" i="2" s="1"/>
  <c r="O412" i="2" s="1"/>
  <c r="Q412" i="2" s="1"/>
  <c r="M411" i="2"/>
  <c r="M410" i="2"/>
  <c r="M409" i="2"/>
  <c r="N409" i="2" s="1"/>
  <c r="O409" i="2" s="1"/>
  <c r="Q409" i="2" s="1"/>
  <c r="M408" i="2"/>
  <c r="M407" i="2"/>
  <c r="M406" i="2"/>
  <c r="N406" i="2" s="1"/>
  <c r="M405" i="2"/>
  <c r="M404" i="2"/>
  <c r="N404" i="2" s="1"/>
  <c r="O404" i="2" s="1"/>
  <c r="Q404" i="2" s="1"/>
  <c r="M403" i="2"/>
  <c r="M402" i="2"/>
  <c r="M401" i="2"/>
  <c r="N401" i="2" s="1"/>
  <c r="O401" i="2" s="1"/>
  <c r="Q401" i="2" s="1"/>
  <c r="M400" i="2"/>
  <c r="M399" i="2"/>
  <c r="M398" i="2"/>
  <c r="M397" i="2"/>
  <c r="N397" i="2" s="1"/>
  <c r="O397" i="2" s="1"/>
  <c r="Q397" i="2" s="1"/>
  <c r="M396" i="2"/>
  <c r="M395" i="2"/>
  <c r="M394" i="2"/>
  <c r="N394" i="2" s="1"/>
  <c r="M393" i="2"/>
  <c r="N393" i="2" s="1"/>
  <c r="O393" i="2" s="1"/>
  <c r="Q393" i="2" s="1"/>
  <c r="M392" i="2"/>
  <c r="N392" i="2" s="1"/>
  <c r="O392" i="2" s="1"/>
  <c r="Q392" i="2" s="1"/>
  <c r="M391" i="2"/>
  <c r="M390" i="2"/>
  <c r="N390" i="2" s="1"/>
  <c r="M389" i="2"/>
  <c r="N389" i="2" s="1"/>
  <c r="O389" i="2" s="1"/>
  <c r="Q389" i="2" s="1"/>
  <c r="M388" i="2"/>
  <c r="N388" i="2" s="1"/>
  <c r="O388" i="2" s="1"/>
  <c r="Q388" i="2" s="1"/>
  <c r="M387" i="2"/>
  <c r="M386" i="2"/>
  <c r="M385" i="2"/>
  <c r="N385" i="2" s="1"/>
  <c r="O385" i="2" s="1"/>
  <c r="Q385" i="2" s="1"/>
  <c r="M384" i="2"/>
  <c r="M383" i="2"/>
  <c r="M382" i="2"/>
  <c r="M381" i="2"/>
  <c r="N381" i="2" s="1"/>
  <c r="O381" i="2" s="1"/>
  <c r="Q381" i="2" s="1"/>
  <c r="M380" i="2"/>
  <c r="M379" i="2"/>
  <c r="M378" i="2"/>
  <c r="N378" i="2" s="1"/>
  <c r="M377" i="2"/>
  <c r="N377" i="2" s="1"/>
  <c r="O377" i="2" s="1"/>
  <c r="Q377" i="2" s="1"/>
  <c r="M376" i="2"/>
  <c r="N376" i="2" s="1"/>
  <c r="O376" i="2" s="1"/>
  <c r="Q376" i="2" s="1"/>
  <c r="M375" i="2"/>
  <c r="M374" i="2"/>
  <c r="N374" i="2" s="1"/>
  <c r="M373" i="2"/>
  <c r="N373" i="2" s="1"/>
  <c r="O373" i="2" s="1"/>
  <c r="Q373" i="2" s="1"/>
  <c r="M372" i="2"/>
  <c r="N372" i="2" s="1"/>
  <c r="O372" i="2" s="1"/>
  <c r="Q372" i="2" s="1"/>
  <c r="M371" i="2"/>
  <c r="M370" i="2"/>
  <c r="M369" i="2"/>
  <c r="N369" i="2" s="1"/>
  <c r="O369" i="2" s="1"/>
  <c r="Q369" i="2" s="1"/>
  <c r="M368" i="2"/>
  <c r="M367" i="2"/>
  <c r="M366" i="2"/>
  <c r="M365" i="2"/>
  <c r="N365" i="2" s="1"/>
  <c r="O365" i="2" s="1"/>
  <c r="Q365" i="2" s="1"/>
  <c r="M364" i="2"/>
  <c r="M363" i="2"/>
  <c r="M362" i="2"/>
  <c r="N362" i="2" s="1"/>
  <c r="M361" i="2"/>
  <c r="M360" i="2"/>
  <c r="N360" i="2" s="1"/>
  <c r="O360" i="2" s="1"/>
  <c r="Q360" i="2" s="1"/>
  <c r="M359" i="2"/>
  <c r="M358" i="2"/>
  <c r="N358" i="2" s="1"/>
  <c r="M357" i="2"/>
  <c r="M356" i="2"/>
  <c r="N356" i="2" s="1"/>
  <c r="O356" i="2" s="1"/>
  <c r="Q356" i="2" s="1"/>
  <c r="M355" i="2"/>
  <c r="M354" i="2"/>
  <c r="N354" i="2" s="1"/>
  <c r="M353" i="2"/>
  <c r="M352" i="2"/>
  <c r="N352" i="2" s="1"/>
  <c r="O352" i="2" s="1"/>
  <c r="Q352" i="2" s="1"/>
  <c r="M351" i="2"/>
  <c r="M350" i="2"/>
  <c r="N350" i="2" s="1"/>
  <c r="M349" i="2"/>
  <c r="M348" i="2"/>
  <c r="N348" i="2" s="1"/>
  <c r="O348" i="2" s="1"/>
  <c r="Q348" i="2" s="1"/>
  <c r="M347" i="2"/>
  <c r="M346" i="2"/>
  <c r="N346" i="2" s="1"/>
  <c r="M345" i="2"/>
  <c r="M344" i="2"/>
  <c r="N344" i="2" s="1"/>
  <c r="O344" i="2" s="1"/>
  <c r="Q344" i="2" s="1"/>
  <c r="M343" i="2"/>
  <c r="M342" i="2"/>
  <c r="N342" i="2" s="1"/>
  <c r="M341" i="2"/>
  <c r="M340" i="2"/>
  <c r="N340" i="2" s="1"/>
  <c r="O340" i="2" s="1"/>
  <c r="Q340" i="2" s="1"/>
  <c r="M339" i="2"/>
  <c r="M338" i="2"/>
  <c r="N338" i="2" s="1"/>
  <c r="M337" i="2"/>
  <c r="M336" i="2"/>
  <c r="N336" i="2" s="1"/>
  <c r="M335" i="2"/>
  <c r="N335" i="2" s="1"/>
  <c r="O335" i="2" s="1"/>
  <c r="Q335" i="2" s="1"/>
  <c r="M334" i="2"/>
  <c r="N334" i="2" s="1"/>
  <c r="O334" i="2" s="1"/>
  <c r="Q334" i="2" s="1"/>
  <c r="M333" i="2"/>
  <c r="M332" i="2"/>
  <c r="N332" i="2" s="1"/>
  <c r="M331" i="2"/>
  <c r="N331" i="2" s="1"/>
  <c r="O331" i="2" s="1"/>
  <c r="Q331" i="2" s="1"/>
  <c r="M330" i="2"/>
  <c r="N330" i="2" s="1"/>
  <c r="O330" i="2" s="1"/>
  <c r="Q330" i="2" s="1"/>
  <c r="M329" i="2"/>
  <c r="M328" i="2"/>
  <c r="N328" i="2" s="1"/>
  <c r="M327" i="2"/>
  <c r="N327" i="2" s="1"/>
  <c r="O327" i="2" s="1"/>
  <c r="Q327" i="2" s="1"/>
  <c r="M326" i="2"/>
  <c r="N326" i="2" s="1"/>
  <c r="M325" i="2"/>
  <c r="N325" i="2" s="1"/>
  <c r="M324" i="2"/>
  <c r="N324" i="2" s="1"/>
  <c r="M323" i="2"/>
  <c r="N323" i="2" s="1"/>
  <c r="O323" i="2" s="1"/>
  <c r="Q323" i="2" s="1"/>
  <c r="M322" i="2"/>
  <c r="N322" i="2" s="1"/>
  <c r="M321" i="2"/>
  <c r="N321" i="2" s="1"/>
  <c r="M320" i="2"/>
  <c r="N320" i="2" s="1"/>
  <c r="M319" i="2"/>
  <c r="N319" i="2" s="1"/>
  <c r="O319" i="2" s="1"/>
  <c r="Q319" i="2" s="1"/>
  <c r="M318" i="2"/>
  <c r="N318" i="2" s="1"/>
  <c r="M317" i="2"/>
  <c r="N317" i="2" s="1"/>
  <c r="M316" i="2"/>
  <c r="N316" i="2" s="1"/>
  <c r="M315" i="2"/>
  <c r="N315" i="2" s="1"/>
  <c r="O315" i="2" s="1"/>
  <c r="Q315" i="2" s="1"/>
  <c r="M314" i="2"/>
  <c r="N314" i="2" s="1"/>
  <c r="M313" i="2"/>
  <c r="N313" i="2" s="1"/>
  <c r="M312" i="2"/>
  <c r="N312" i="2" s="1"/>
  <c r="M311" i="2"/>
  <c r="N311" i="2" s="1"/>
  <c r="O311" i="2" s="1"/>
  <c r="Q311" i="2" s="1"/>
  <c r="M310" i="2"/>
  <c r="N310" i="2" s="1"/>
  <c r="M309" i="2"/>
  <c r="N309" i="2" s="1"/>
  <c r="M308" i="2"/>
  <c r="N308" i="2" s="1"/>
  <c r="M307" i="2"/>
  <c r="N307" i="2" s="1"/>
  <c r="O307" i="2" s="1"/>
  <c r="Q307" i="2" s="1"/>
  <c r="M306" i="2"/>
  <c r="N306" i="2" s="1"/>
  <c r="M305" i="2"/>
  <c r="N305" i="2" s="1"/>
  <c r="M304" i="2"/>
  <c r="N304" i="2" s="1"/>
  <c r="M303" i="2"/>
  <c r="N303" i="2" s="1"/>
  <c r="O303" i="2" s="1"/>
  <c r="Q303" i="2" s="1"/>
  <c r="M302" i="2"/>
  <c r="N302" i="2" s="1"/>
  <c r="M301" i="2"/>
  <c r="N301" i="2" s="1"/>
  <c r="M300" i="2"/>
  <c r="N300" i="2" s="1"/>
  <c r="M299" i="2"/>
  <c r="N299" i="2" s="1"/>
  <c r="O299" i="2" s="1"/>
  <c r="Q299" i="2" s="1"/>
  <c r="M298" i="2"/>
  <c r="N298" i="2" s="1"/>
  <c r="M297" i="2"/>
  <c r="N297" i="2" s="1"/>
  <c r="M296" i="2"/>
  <c r="N296" i="2" s="1"/>
  <c r="M295" i="2"/>
  <c r="N295" i="2" s="1"/>
  <c r="O295" i="2" s="1"/>
  <c r="Q295" i="2" s="1"/>
  <c r="M294" i="2"/>
  <c r="N294" i="2" s="1"/>
  <c r="M293" i="2"/>
  <c r="N293" i="2" s="1"/>
  <c r="M292" i="2"/>
  <c r="N292" i="2" s="1"/>
  <c r="M291" i="2"/>
  <c r="N291" i="2" s="1"/>
  <c r="O291" i="2" s="1"/>
  <c r="Q291" i="2" s="1"/>
  <c r="M290" i="2"/>
  <c r="N290" i="2" s="1"/>
  <c r="M289" i="2"/>
  <c r="N289" i="2" s="1"/>
  <c r="M288" i="2"/>
  <c r="N288" i="2" s="1"/>
  <c r="M287" i="2"/>
  <c r="N287" i="2" s="1"/>
  <c r="O287" i="2" s="1"/>
  <c r="Q287" i="2" s="1"/>
  <c r="M286" i="2"/>
  <c r="N286" i="2" s="1"/>
  <c r="M285" i="2"/>
  <c r="N285" i="2" s="1"/>
  <c r="M284" i="2"/>
  <c r="N284" i="2" s="1"/>
  <c r="M283" i="2"/>
  <c r="N283" i="2" s="1"/>
  <c r="O283" i="2" s="1"/>
  <c r="Q283" i="2" s="1"/>
  <c r="M282" i="2"/>
  <c r="N282" i="2" s="1"/>
  <c r="M281" i="2"/>
  <c r="N281" i="2" s="1"/>
  <c r="M280" i="2"/>
  <c r="N280" i="2" s="1"/>
  <c r="M279" i="2"/>
  <c r="N279" i="2" s="1"/>
  <c r="O279" i="2" s="1"/>
  <c r="Q279" i="2" s="1"/>
  <c r="M278" i="2"/>
  <c r="N278" i="2" s="1"/>
  <c r="M277" i="2"/>
  <c r="N277" i="2" s="1"/>
  <c r="M276" i="2"/>
  <c r="N276" i="2" s="1"/>
  <c r="M275" i="2"/>
  <c r="N275" i="2" s="1"/>
  <c r="O275" i="2" s="1"/>
  <c r="Q275" i="2" s="1"/>
  <c r="M274" i="2"/>
  <c r="N274" i="2" s="1"/>
  <c r="M273" i="2"/>
  <c r="N273" i="2" s="1"/>
  <c r="M272" i="2"/>
  <c r="N272" i="2" s="1"/>
  <c r="M271" i="2"/>
  <c r="N271" i="2" s="1"/>
  <c r="O271" i="2" s="1"/>
  <c r="Q271" i="2" s="1"/>
  <c r="M270" i="2"/>
  <c r="N270" i="2" s="1"/>
  <c r="M269" i="2"/>
  <c r="N269" i="2" s="1"/>
  <c r="M268" i="2"/>
  <c r="N268" i="2" s="1"/>
  <c r="M267" i="2"/>
  <c r="N267" i="2" s="1"/>
  <c r="O267" i="2" s="1"/>
  <c r="Q267" i="2" s="1"/>
  <c r="M266" i="2"/>
  <c r="N266" i="2" s="1"/>
  <c r="M265" i="2"/>
  <c r="N265" i="2" s="1"/>
  <c r="M264" i="2"/>
  <c r="M263" i="2"/>
  <c r="M262" i="2"/>
  <c r="N262" i="2" s="1"/>
  <c r="M261" i="2"/>
  <c r="N261" i="2" s="1"/>
  <c r="M260" i="2"/>
  <c r="M259" i="2"/>
  <c r="M258" i="2"/>
  <c r="N258" i="2" s="1"/>
  <c r="M257" i="2"/>
  <c r="N257" i="2" s="1"/>
  <c r="M256" i="2"/>
  <c r="M255" i="2"/>
  <c r="N255" i="2" s="1"/>
  <c r="M254" i="2"/>
  <c r="M253" i="2"/>
  <c r="N253" i="2" s="1"/>
  <c r="M252" i="2"/>
  <c r="N252" i="2" s="1"/>
  <c r="M251" i="2"/>
  <c r="M250" i="2"/>
  <c r="N250" i="2" s="1"/>
  <c r="M249" i="2"/>
  <c r="N249" i="2" s="1"/>
  <c r="M248" i="2"/>
  <c r="M247" i="2"/>
  <c r="N247" i="2" s="1"/>
  <c r="M246" i="2"/>
  <c r="N246" i="2" s="1"/>
  <c r="M245" i="2"/>
  <c r="N245" i="2" s="1"/>
  <c r="M244" i="2"/>
  <c r="N244" i="2" s="1"/>
  <c r="M243" i="2"/>
  <c r="N243" i="2" s="1"/>
  <c r="M242" i="2"/>
  <c r="M241" i="2"/>
  <c r="N241" i="2" s="1"/>
  <c r="M240" i="2"/>
  <c r="M239" i="2"/>
  <c r="N239" i="2" s="1"/>
  <c r="O239" i="2" s="1"/>
  <c r="Q239" i="2" s="1"/>
  <c r="M238" i="2"/>
  <c r="N238" i="2" s="1"/>
  <c r="M237" i="2"/>
  <c r="N237" i="2" s="1"/>
  <c r="M236" i="2"/>
  <c r="N236" i="2" s="1"/>
  <c r="M235" i="2"/>
  <c r="N235" i="2" s="1"/>
  <c r="M234" i="2"/>
  <c r="N234" i="2" s="1"/>
  <c r="M233" i="2"/>
  <c r="N233" i="2" s="1"/>
  <c r="M232" i="2"/>
  <c r="M231" i="2"/>
  <c r="N231" i="2" s="1"/>
  <c r="M230" i="2"/>
  <c r="M229" i="2"/>
  <c r="N229" i="2" s="1"/>
  <c r="M228" i="2"/>
  <c r="M227" i="2"/>
  <c r="N227" i="2" s="1"/>
  <c r="O227" i="2" s="1"/>
  <c r="Q227" i="2" s="1"/>
  <c r="M226" i="2"/>
  <c r="N226" i="2" s="1"/>
  <c r="M225" i="2"/>
  <c r="N225" i="2" s="1"/>
  <c r="M224" i="2"/>
  <c r="M223" i="2"/>
  <c r="N223" i="2" s="1"/>
  <c r="O223" i="2" s="1"/>
  <c r="Q223" i="2" s="1"/>
  <c r="M222" i="2"/>
  <c r="N222" i="2" s="1"/>
  <c r="M221" i="2"/>
  <c r="N221" i="2" s="1"/>
  <c r="M220" i="2"/>
  <c r="N220" i="2" s="1"/>
  <c r="M219" i="2"/>
  <c r="N219" i="2" s="1"/>
  <c r="M218" i="2"/>
  <c r="N218" i="2" s="1"/>
  <c r="M217" i="2"/>
  <c r="M216" i="2"/>
  <c r="M215" i="2"/>
  <c r="M214" i="2"/>
  <c r="N214" i="2" s="1"/>
  <c r="O214" i="2" s="1"/>
  <c r="Q214" i="2" s="1"/>
  <c r="M213" i="2"/>
  <c r="M212" i="2"/>
  <c r="M211" i="2"/>
  <c r="N211" i="2" s="1"/>
  <c r="M210" i="2"/>
  <c r="N210" i="2" s="1"/>
  <c r="O210" i="2" s="1"/>
  <c r="Q210" i="2" s="1"/>
  <c r="M209" i="2"/>
  <c r="M208" i="2"/>
  <c r="M207" i="2"/>
  <c r="N207" i="2" s="1"/>
  <c r="M206" i="2"/>
  <c r="N206" i="2" s="1"/>
  <c r="M205" i="2"/>
  <c r="M204" i="2"/>
  <c r="M203" i="2"/>
  <c r="N203" i="2" s="1"/>
  <c r="M202" i="2"/>
  <c r="M201" i="2"/>
  <c r="M200" i="2"/>
  <c r="M199" i="2"/>
  <c r="M198" i="2"/>
  <c r="N198" i="2" s="1"/>
  <c r="M197" i="2"/>
  <c r="M196" i="2"/>
  <c r="M195" i="2"/>
  <c r="N195" i="2" s="1"/>
  <c r="M194" i="2"/>
  <c r="N194" i="2" s="1"/>
  <c r="M193" i="2"/>
  <c r="M192" i="2"/>
  <c r="M191" i="2"/>
  <c r="N191" i="2" s="1"/>
  <c r="M190" i="2"/>
  <c r="N190" i="2" s="1"/>
  <c r="M189" i="2"/>
  <c r="M188" i="2"/>
  <c r="M187" i="2"/>
  <c r="N187" i="2" s="1"/>
  <c r="M186" i="2"/>
  <c r="N186" i="2" s="1"/>
  <c r="M185" i="2"/>
  <c r="M184" i="2"/>
  <c r="M183" i="2"/>
  <c r="M182" i="2"/>
  <c r="N182" i="2" s="1"/>
  <c r="O182" i="2" s="1"/>
  <c r="Q182" i="2" s="1"/>
  <c r="M181" i="2"/>
  <c r="M180" i="2"/>
  <c r="M179" i="2"/>
  <c r="N179" i="2" s="1"/>
  <c r="M178" i="2"/>
  <c r="N178" i="2" s="1"/>
  <c r="O178" i="2" s="1"/>
  <c r="Q178" i="2" s="1"/>
  <c r="M177" i="2"/>
  <c r="M176" i="2"/>
  <c r="M175" i="2"/>
  <c r="N175" i="2" s="1"/>
  <c r="M174" i="2"/>
  <c r="N174" i="2" s="1"/>
  <c r="M173" i="2"/>
  <c r="M172" i="2"/>
  <c r="M171" i="2"/>
  <c r="N171" i="2" s="1"/>
  <c r="M170" i="2"/>
  <c r="M169" i="2"/>
  <c r="M168" i="2"/>
  <c r="M167" i="2"/>
  <c r="M166" i="2"/>
  <c r="N166" i="2" s="1"/>
  <c r="M165" i="2"/>
  <c r="M164" i="2"/>
  <c r="M163" i="2"/>
  <c r="N163" i="2" s="1"/>
  <c r="M162" i="2"/>
  <c r="N162" i="2" s="1"/>
  <c r="M161" i="2"/>
  <c r="M160" i="2"/>
  <c r="M159" i="2"/>
  <c r="N159" i="2" s="1"/>
  <c r="M158" i="2"/>
  <c r="N158" i="2" s="1"/>
  <c r="M157" i="2"/>
  <c r="M156" i="2"/>
  <c r="M155" i="2"/>
  <c r="N155" i="2" s="1"/>
  <c r="M154" i="2"/>
  <c r="N154" i="2" s="1"/>
  <c r="M153" i="2"/>
  <c r="M152" i="2"/>
  <c r="M151" i="2"/>
  <c r="M150" i="2"/>
  <c r="N150" i="2" s="1"/>
  <c r="O150" i="2" s="1"/>
  <c r="Q150" i="2" s="1"/>
  <c r="M149" i="2"/>
  <c r="M148" i="2"/>
  <c r="M147" i="2"/>
  <c r="N147" i="2" s="1"/>
  <c r="M146" i="2"/>
  <c r="N146" i="2" s="1"/>
  <c r="O146" i="2" s="1"/>
  <c r="Q146" i="2" s="1"/>
  <c r="M145" i="2"/>
  <c r="M144" i="2"/>
  <c r="M143" i="2"/>
  <c r="N143" i="2" s="1"/>
  <c r="M142" i="2"/>
  <c r="N142" i="2" s="1"/>
  <c r="M141" i="2"/>
  <c r="M140" i="2"/>
  <c r="M139" i="2"/>
  <c r="N139" i="2" s="1"/>
  <c r="M138" i="2"/>
  <c r="N138" i="2" s="1"/>
  <c r="O138" i="2" s="1"/>
  <c r="Q138" i="2" s="1"/>
  <c r="M137" i="2"/>
  <c r="M136" i="2"/>
  <c r="M135" i="2"/>
  <c r="M134" i="2"/>
  <c r="N134" i="2" s="1"/>
  <c r="M133" i="2"/>
  <c r="M132" i="2"/>
  <c r="M131" i="2"/>
  <c r="N131" i="2" s="1"/>
  <c r="M130" i="2"/>
  <c r="N130" i="2" s="1"/>
  <c r="M129" i="2"/>
  <c r="M128" i="2"/>
  <c r="M127" i="2"/>
  <c r="N127" i="2" s="1"/>
  <c r="M126" i="2"/>
  <c r="N126" i="2" s="1"/>
  <c r="M125" i="2"/>
  <c r="M124" i="2"/>
  <c r="M123" i="2"/>
  <c r="N123" i="2" s="1"/>
  <c r="M122" i="2"/>
  <c r="N122" i="2" s="1"/>
  <c r="M121" i="2"/>
  <c r="M120" i="2"/>
  <c r="M119" i="2"/>
  <c r="M118" i="2"/>
  <c r="N118" i="2" s="1"/>
  <c r="O118" i="2" s="1"/>
  <c r="Q118" i="2" s="1"/>
  <c r="M117" i="2"/>
  <c r="M116" i="2"/>
  <c r="M115" i="2"/>
  <c r="N115" i="2" s="1"/>
  <c r="M114" i="2"/>
  <c r="N114" i="2" s="1"/>
  <c r="O114" i="2" s="1"/>
  <c r="Q114" i="2" s="1"/>
  <c r="M113" i="2"/>
  <c r="M112" i="2"/>
  <c r="M111" i="2"/>
  <c r="N111" i="2" s="1"/>
  <c r="M110" i="2"/>
  <c r="N110" i="2" s="1"/>
  <c r="M109" i="2"/>
  <c r="M108" i="2"/>
  <c r="M107" i="2"/>
  <c r="N107" i="2" s="1"/>
  <c r="M106" i="2"/>
  <c r="M105" i="2"/>
  <c r="M104" i="2"/>
  <c r="M103" i="2"/>
  <c r="M102" i="2"/>
  <c r="N102" i="2" s="1"/>
  <c r="M101" i="2"/>
  <c r="M100" i="2"/>
  <c r="M99" i="2"/>
  <c r="N99" i="2" s="1"/>
  <c r="M98" i="2"/>
  <c r="N98" i="2" s="1"/>
  <c r="M97" i="2"/>
  <c r="M96" i="2"/>
  <c r="M95" i="2"/>
  <c r="M94" i="2"/>
  <c r="N94" i="2" s="1"/>
  <c r="O94" i="2" s="1"/>
  <c r="Q94" i="2" s="1"/>
  <c r="M93" i="2"/>
  <c r="M92" i="2"/>
  <c r="M91" i="2"/>
  <c r="M90" i="2"/>
  <c r="N90" i="2" s="1"/>
  <c r="O90" i="2" s="1"/>
  <c r="Q90" i="2" s="1"/>
  <c r="M89" i="2"/>
  <c r="M88" i="2"/>
  <c r="M87" i="2"/>
  <c r="M86" i="2"/>
  <c r="N86" i="2" s="1"/>
  <c r="O86" i="2" s="1"/>
  <c r="Q86" i="2" s="1"/>
  <c r="M85" i="2"/>
  <c r="M84" i="2"/>
  <c r="M83" i="2"/>
  <c r="M82" i="2"/>
  <c r="N82" i="2" s="1"/>
  <c r="O82" i="2" s="1"/>
  <c r="Q82" i="2" s="1"/>
  <c r="M81" i="2"/>
  <c r="M80" i="2"/>
  <c r="M79" i="2"/>
  <c r="M78" i="2"/>
  <c r="N78" i="2" s="1"/>
  <c r="O78" i="2" s="1"/>
  <c r="Q78" i="2" s="1"/>
  <c r="M77" i="2"/>
  <c r="M76" i="2"/>
  <c r="M75" i="2"/>
  <c r="M74" i="2"/>
  <c r="N74" i="2" s="1"/>
  <c r="O74" i="2" s="1"/>
  <c r="Q74" i="2" s="1"/>
  <c r="M73" i="2"/>
  <c r="N73" i="2" s="1"/>
  <c r="M72" i="2"/>
  <c r="M71" i="2"/>
  <c r="M70" i="2"/>
  <c r="N70" i="2" s="1"/>
  <c r="O70" i="2" s="1"/>
  <c r="Q70" i="2" s="1"/>
  <c r="M69" i="2"/>
  <c r="N69" i="2" s="1"/>
  <c r="M68" i="2"/>
  <c r="M67" i="2"/>
  <c r="M66" i="2"/>
  <c r="N66" i="2" s="1"/>
  <c r="O66" i="2" s="1"/>
  <c r="Q66" i="2" s="1"/>
  <c r="M65" i="2"/>
  <c r="N65" i="2" s="1"/>
  <c r="M64" i="2"/>
  <c r="N64" i="2" s="1"/>
  <c r="M63" i="2"/>
  <c r="M62" i="2"/>
  <c r="N62" i="2" s="1"/>
  <c r="O62" i="2" s="1"/>
  <c r="Q62" i="2" s="1"/>
  <c r="M61" i="2"/>
  <c r="N61" i="2" s="1"/>
  <c r="M60" i="2"/>
  <c r="M59" i="2"/>
  <c r="M58" i="2"/>
  <c r="N58" i="2" s="1"/>
  <c r="O58" i="2" s="1"/>
  <c r="Q58" i="2" s="1"/>
  <c r="M57" i="2"/>
  <c r="N57" i="2" s="1"/>
  <c r="M56" i="2"/>
  <c r="M55" i="2"/>
  <c r="M54" i="2"/>
  <c r="N54" i="2" s="1"/>
  <c r="O54" i="2" s="1"/>
  <c r="Q54" i="2" s="1"/>
  <c r="M53" i="2"/>
  <c r="N53" i="2" s="1"/>
  <c r="M52" i="2"/>
  <c r="N52" i="2" s="1"/>
  <c r="M51" i="2"/>
  <c r="N51" i="2" s="1"/>
  <c r="O51" i="2" s="1"/>
  <c r="Q51" i="2" s="1"/>
  <c r="M50" i="2"/>
  <c r="N50" i="2" s="1"/>
  <c r="O50" i="2" s="1"/>
  <c r="Q50" i="2" s="1"/>
  <c r="M49" i="2"/>
  <c r="M48" i="2"/>
  <c r="M47" i="2"/>
  <c r="N47" i="2" s="1"/>
  <c r="O47" i="2" s="1"/>
  <c r="Q47" i="2" s="1"/>
  <c r="M46" i="2"/>
  <c r="N46" i="2" s="1"/>
  <c r="O46" i="2" s="1"/>
  <c r="Q46" i="2" s="1"/>
  <c r="M45" i="2"/>
  <c r="M44" i="2"/>
  <c r="M43" i="2"/>
  <c r="N43" i="2" s="1"/>
  <c r="O43" i="2" s="1"/>
  <c r="Q43" i="2" s="1"/>
  <c r="M42" i="2"/>
  <c r="N42" i="2" s="1"/>
  <c r="O42" i="2" s="1"/>
  <c r="Q42" i="2" s="1"/>
  <c r="M41" i="2"/>
  <c r="M40" i="2"/>
  <c r="N40" i="2" s="1"/>
  <c r="M39" i="2"/>
  <c r="N39" i="2" s="1"/>
  <c r="O39" i="2" s="1"/>
  <c r="Q39" i="2" s="1"/>
  <c r="M38" i="2"/>
  <c r="N38" i="2" s="1"/>
  <c r="O38" i="2" s="1"/>
  <c r="Q38" i="2" s="1"/>
  <c r="M37" i="2"/>
  <c r="M36" i="2"/>
  <c r="N36" i="2" s="1"/>
  <c r="M35" i="2"/>
  <c r="N35" i="2" s="1"/>
  <c r="O35" i="2" s="1"/>
  <c r="Q35" i="2" s="1"/>
  <c r="M34" i="2"/>
  <c r="N34" i="2" s="1"/>
  <c r="O34" i="2" s="1"/>
  <c r="Q34" i="2" s="1"/>
  <c r="M33" i="2"/>
  <c r="M32" i="2"/>
  <c r="M31" i="2"/>
  <c r="N31" i="2" s="1"/>
  <c r="O31" i="2" s="1"/>
  <c r="Q31" i="2" s="1"/>
  <c r="M30" i="2"/>
  <c r="N30" i="2" s="1"/>
  <c r="O30" i="2" s="1"/>
  <c r="Q30" i="2" s="1"/>
  <c r="M29" i="2"/>
  <c r="M28" i="2"/>
  <c r="N28" i="2" s="1"/>
  <c r="M27" i="2"/>
  <c r="N27" i="2" s="1"/>
  <c r="O27" i="2" s="1"/>
  <c r="Q27" i="2" s="1"/>
  <c r="M26" i="2"/>
  <c r="N26" i="2" s="1"/>
  <c r="O26" i="2" s="1"/>
  <c r="Q26" i="2" s="1"/>
  <c r="M25" i="2"/>
  <c r="M24" i="2"/>
  <c r="N24" i="2" s="1"/>
  <c r="M23" i="2"/>
  <c r="N23" i="2" s="1"/>
  <c r="O23" i="2" s="1"/>
  <c r="Q23" i="2" s="1"/>
  <c r="M22" i="2"/>
  <c r="N22" i="2" s="1"/>
  <c r="O22" i="2" s="1"/>
  <c r="Q22" i="2" s="1"/>
  <c r="M21" i="2"/>
  <c r="M20" i="2"/>
  <c r="M19" i="2"/>
  <c r="N19" i="2" s="1"/>
  <c r="O19" i="2" s="1"/>
  <c r="Q19" i="2" s="1"/>
  <c r="M18" i="2"/>
  <c r="N18" i="2" s="1"/>
  <c r="O18" i="2" s="1"/>
  <c r="Q18" i="2" s="1"/>
  <c r="M17" i="2"/>
  <c r="M16" i="2"/>
  <c r="M15" i="2"/>
  <c r="N15" i="2" s="1"/>
  <c r="O15" i="2" s="1"/>
  <c r="Q15" i="2" s="1"/>
  <c r="M14" i="2"/>
  <c r="N14" i="2" s="1"/>
  <c r="O14" i="2" s="1"/>
  <c r="Q14" i="2" s="1"/>
  <c r="M13" i="2"/>
  <c r="M12" i="2"/>
  <c r="N12" i="2" s="1"/>
  <c r="M11" i="2"/>
  <c r="N11" i="2" s="1"/>
  <c r="O11" i="2" s="1"/>
  <c r="Q11" i="2" s="1"/>
  <c r="M10" i="2"/>
  <c r="N10" i="2" s="1"/>
  <c r="O10" i="2" s="1"/>
  <c r="Q10" i="2" s="1"/>
  <c r="M9" i="2"/>
  <c r="M8" i="2"/>
  <c r="M7" i="2"/>
  <c r="N7" i="2" s="1"/>
  <c r="O7" i="2" s="1"/>
  <c r="Q7" i="2" s="1"/>
  <c r="M6" i="2"/>
  <c r="N6" i="2" s="1"/>
  <c r="O6" i="2" s="1"/>
  <c r="Q6" i="2" s="1"/>
  <c r="M5" i="2"/>
  <c r="M4" i="2"/>
  <c r="M3" i="2"/>
  <c r="N3" i="2" s="1"/>
  <c r="O3" i="2" s="1"/>
  <c r="Q3" i="2" s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4" i="1" l="1"/>
  <c r="G8" i="1"/>
  <c r="G12" i="1"/>
  <c r="P367" i="2"/>
  <c r="P266" i="2"/>
  <c r="P385" i="2"/>
  <c r="P172" i="2"/>
  <c r="P327" i="2"/>
  <c r="P394" i="2"/>
  <c r="P283" i="2"/>
  <c r="P80" i="2"/>
  <c r="P209" i="2"/>
  <c r="P211" i="2"/>
  <c r="P275" i="2"/>
  <c r="P252" i="2"/>
  <c r="P364" i="2"/>
  <c r="P143" i="2"/>
  <c r="P312" i="2"/>
  <c r="P386" i="2"/>
  <c r="P251" i="2"/>
  <c r="P27" i="2"/>
  <c r="P185" i="2"/>
  <c r="P68" i="2"/>
  <c r="P415" i="2"/>
  <c r="P82" i="2"/>
  <c r="P271" i="2"/>
  <c r="P72" i="2"/>
  <c r="P156" i="2"/>
  <c r="P362" i="2"/>
  <c r="P187" i="2"/>
  <c r="P249" i="2"/>
  <c r="P73" i="2"/>
  <c r="P403" i="2"/>
  <c r="P62" i="2"/>
  <c r="P52" i="2"/>
  <c r="P243" i="2"/>
  <c r="P15" i="2"/>
  <c r="P114" i="2"/>
  <c r="P346" i="2"/>
  <c r="P144" i="2"/>
  <c r="P241" i="2"/>
  <c r="P25" i="2"/>
  <c r="P388" i="2"/>
  <c r="P162" i="2"/>
  <c r="P4" i="2"/>
  <c r="P223" i="2"/>
  <c r="P39" i="2"/>
  <c r="P353" i="2"/>
  <c r="P228" i="2"/>
  <c r="P130" i="2"/>
  <c r="P405" i="2"/>
  <c r="P242" i="2"/>
  <c r="P99" i="2"/>
  <c r="P378" i="2"/>
  <c r="P336" i="2"/>
  <c r="P230" i="2"/>
  <c r="P123" i="2"/>
  <c r="P329" i="2"/>
  <c r="P225" i="2"/>
  <c r="P153" i="2"/>
  <c r="P17" i="2"/>
  <c r="P377" i="2"/>
  <c r="P47" i="2"/>
  <c r="P308" i="2"/>
  <c r="P95" i="2"/>
  <c r="P417" i="2"/>
  <c r="P286" i="2"/>
  <c r="P200" i="2"/>
  <c r="P115" i="2"/>
  <c r="P352" i="2"/>
  <c r="P227" i="2"/>
  <c r="P56" i="2"/>
  <c r="P370" i="2"/>
  <c r="P294" i="2"/>
  <c r="P219" i="2"/>
  <c r="P91" i="2"/>
  <c r="P265" i="2"/>
  <c r="P217" i="2"/>
  <c r="P89" i="2"/>
  <c r="P9" i="2"/>
  <c r="P419" i="2"/>
  <c r="P408" i="2"/>
  <c r="R16" i="2"/>
  <c r="R64" i="2"/>
  <c r="R68" i="2"/>
  <c r="R92" i="2"/>
  <c r="R104" i="2"/>
  <c r="R112" i="2"/>
  <c r="R140" i="2"/>
  <c r="R152" i="2"/>
  <c r="R188" i="2"/>
  <c r="R192" i="2"/>
  <c r="R196" i="2"/>
  <c r="R216" i="2"/>
  <c r="R232" i="2"/>
  <c r="R244" i="2"/>
  <c r="R280" i="2"/>
  <c r="R304" i="2"/>
  <c r="R320" i="2"/>
  <c r="R332" i="2"/>
  <c r="R19" i="2"/>
  <c r="R46" i="2"/>
  <c r="R57" i="2"/>
  <c r="R131" i="2"/>
  <c r="R179" i="2"/>
  <c r="R201" i="2"/>
  <c r="R206" i="2"/>
  <c r="R233" i="2"/>
  <c r="R249" i="2"/>
  <c r="R265" i="2"/>
  <c r="R281" i="2"/>
  <c r="R329" i="2"/>
  <c r="R339" i="2"/>
  <c r="R354" i="2"/>
  <c r="R390" i="2"/>
  <c r="R5" i="2"/>
  <c r="R10" i="2"/>
  <c r="R122" i="2"/>
  <c r="R165" i="2"/>
  <c r="R181" i="2"/>
  <c r="R197" i="2"/>
  <c r="R207" i="2"/>
  <c r="R223" i="2"/>
  <c r="R250" i="2"/>
  <c r="R261" i="2"/>
  <c r="R282" i="2"/>
  <c r="R325" i="2"/>
  <c r="R341" i="2"/>
  <c r="R351" i="2"/>
  <c r="R355" i="2"/>
  <c r="R387" i="2"/>
  <c r="R18" i="2"/>
  <c r="R146" i="2"/>
  <c r="R167" i="2"/>
  <c r="R178" i="2"/>
  <c r="R189" i="2"/>
  <c r="R210" i="2"/>
  <c r="R253" i="2"/>
  <c r="R349" i="2"/>
  <c r="R365" i="2"/>
  <c r="R373" i="2"/>
  <c r="R33" i="2"/>
  <c r="R54" i="2"/>
  <c r="R278" i="2"/>
  <c r="R299" i="2"/>
  <c r="R34" i="2"/>
  <c r="R55" i="2"/>
  <c r="R87" i="2"/>
  <c r="R183" i="2"/>
  <c r="R215" i="2"/>
  <c r="R279" i="2"/>
  <c r="R322" i="2"/>
  <c r="R333" i="2"/>
  <c r="R343" i="2"/>
  <c r="R409" i="2"/>
  <c r="R81" i="2"/>
  <c r="R113" i="2"/>
  <c r="R123" i="2"/>
  <c r="R241" i="2"/>
  <c r="R251" i="2"/>
  <c r="R305" i="2"/>
  <c r="R356" i="2"/>
  <c r="R364" i="2"/>
  <c r="R372" i="2"/>
  <c r="R380" i="2"/>
  <c r="R388" i="2"/>
  <c r="R396" i="2"/>
  <c r="R404" i="2"/>
  <c r="R193" i="2"/>
  <c r="R225" i="2"/>
  <c r="R267" i="2"/>
  <c r="R331" i="2"/>
  <c r="R352" i="2"/>
  <c r="R376" i="2"/>
  <c r="R408" i="2"/>
  <c r="P387" i="2"/>
  <c r="P12" i="2"/>
  <c r="P381" i="2"/>
  <c r="P311" i="2"/>
  <c r="P196" i="2"/>
  <c r="P83" i="2"/>
  <c r="P409" i="2"/>
  <c r="P351" i="2"/>
  <c r="P126" i="2"/>
  <c r="P393" i="2"/>
  <c r="P345" i="2"/>
  <c r="P232" i="2"/>
  <c r="P119" i="2"/>
  <c r="P338" i="2"/>
  <c r="P280" i="2"/>
  <c r="P195" i="2"/>
  <c r="P167" i="2"/>
  <c r="P138" i="2"/>
  <c r="P110" i="2"/>
  <c r="P24" i="2"/>
  <c r="P396" i="2"/>
  <c r="P375" i="2"/>
  <c r="P328" i="2"/>
  <c r="P300" i="2"/>
  <c r="P215" i="2"/>
  <c r="P186" i="2"/>
  <c r="P158" i="2"/>
  <c r="P100" i="2"/>
  <c r="P44" i="2"/>
  <c r="P384" i="2"/>
  <c r="P363" i="2"/>
  <c r="P340" i="2"/>
  <c r="P284" i="2"/>
  <c r="P255" i="2"/>
  <c r="P199" i="2"/>
  <c r="P170" i="2"/>
  <c r="P142" i="2"/>
  <c r="P84" i="2"/>
  <c r="P28" i="2"/>
  <c r="P418" i="2"/>
  <c r="P402" i="2"/>
  <c r="P354" i="2"/>
  <c r="P315" i="2"/>
  <c r="P272" i="2"/>
  <c r="P208" i="2"/>
  <c r="P166" i="2"/>
  <c r="P102" i="2"/>
  <c r="P59" i="2"/>
  <c r="P38" i="2"/>
  <c r="P16" i="2"/>
  <c r="P337" i="2"/>
  <c r="P321" i="2"/>
  <c r="P305" i="2"/>
  <c r="P289" i="2"/>
  <c r="P273" i="2"/>
  <c r="P257" i="2"/>
  <c r="P193" i="2"/>
  <c r="P177" i="2"/>
  <c r="P161" i="2"/>
  <c r="P145" i="2"/>
  <c r="P129" i="2"/>
  <c r="P113" i="2"/>
  <c r="P97" i="2"/>
  <c r="P81" i="2"/>
  <c r="P65" i="2"/>
  <c r="P49" i="2"/>
  <c r="P33" i="2"/>
  <c r="R4" i="2"/>
  <c r="R8" i="2"/>
  <c r="R12" i="2"/>
  <c r="R20" i="2"/>
  <c r="R24" i="2"/>
  <c r="R28" i="2"/>
  <c r="R32" i="2"/>
  <c r="R36" i="2"/>
  <c r="R40" i="2"/>
  <c r="R48" i="2"/>
  <c r="R52" i="2"/>
  <c r="R60" i="2"/>
  <c r="R88" i="2"/>
  <c r="R96" i="2"/>
  <c r="R100" i="2"/>
  <c r="R108" i="2"/>
  <c r="R116" i="2"/>
  <c r="R120" i="2"/>
  <c r="R124" i="2"/>
  <c r="R128" i="2"/>
  <c r="R132" i="2"/>
  <c r="R136" i="2"/>
  <c r="R148" i="2"/>
  <c r="R156" i="2"/>
  <c r="R160" i="2"/>
  <c r="R164" i="2"/>
  <c r="R168" i="2"/>
  <c r="R172" i="2"/>
  <c r="R176" i="2"/>
  <c r="R200" i="2"/>
  <c r="R204" i="2"/>
  <c r="R212" i="2"/>
  <c r="R224" i="2"/>
  <c r="R228" i="2"/>
  <c r="R236" i="2"/>
  <c r="R240" i="2"/>
  <c r="R252" i="2"/>
  <c r="R256" i="2"/>
  <c r="R260" i="2"/>
  <c r="R264" i="2"/>
  <c r="R268" i="2"/>
  <c r="R272" i="2"/>
  <c r="R276" i="2"/>
  <c r="R284" i="2"/>
  <c r="R288" i="2"/>
  <c r="R292" i="2"/>
  <c r="R300" i="2"/>
  <c r="R312" i="2"/>
  <c r="R316" i="2"/>
  <c r="R324" i="2"/>
  <c r="R328" i="2"/>
  <c r="R336" i="2"/>
  <c r="R340" i="2"/>
  <c r="R344" i="2"/>
  <c r="R348" i="2"/>
  <c r="R3" i="2"/>
  <c r="R9" i="2"/>
  <c r="R30" i="2"/>
  <c r="R35" i="2"/>
  <c r="R41" i="2"/>
  <c r="R73" i="2"/>
  <c r="R83" i="2"/>
  <c r="R89" i="2"/>
  <c r="R94" i="2"/>
  <c r="R105" i="2"/>
  <c r="R110" i="2"/>
  <c r="R126" i="2"/>
  <c r="R137" i="2"/>
  <c r="R142" i="2"/>
  <c r="R158" i="2"/>
  <c r="R163" i="2"/>
  <c r="R174" i="2"/>
  <c r="R190" i="2"/>
  <c r="R195" i="2"/>
  <c r="R217" i="2"/>
  <c r="R222" i="2"/>
  <c r="R238" i="2"/>
  <c r="R254" i="2"/>
  <c r="R259" i="2"/>
  <c r="R270" i="2"/>
  <c r="R286" i="2"/>
  <c r="R291" i="2"/>
  <c r="R297" i="2"/>
  <c r="R302" i="2"/>
  <c r="R307" i="2"/>
  <c r="R313" i="2"/>
  <c r="R318" i="2"/>
  <c r="R323" i="2"/>
  <c r="R345" i="2"/>
  <c r="R350" i="2"/>
  <c r="R362" i="2"/>
  <c r="R366" i="2"/>
  <c r="R370" i="2"/>
  <c r="R382" i="2"/>
  <c r="R386" i="2"/>
  <c r="R402" i="2"/>
  <c r="R418" i="2"/>
  <c r="R21" i="2"/>
  <c r="R42" i="2"/>
  <c r="R58" i="2"/>
  <c r="R63" i="2"/>
  <c r="R69" i="2"/>
  <c r="R74" i="2"/>
  <c r="R79" i="2"/>
  <c r="R90" i="2"/>
  <c r="R101" i="2"/>
  <c r="R106" i="2"/>
  <c r="R111" i="2"/>
  <c r="R127" i="2"/>
  <c r="R133" i="2"/>
  <c r="R138" i="2"/>
  <c r="R143" i="2"/>
  <c r="R154" i="2"/>
  <c r="R170" i="2"/>
  <c r="R175" i="2"/>
  <c r="R186" i="2"/>
  <c r="R191" i="2"/>
  <c r="R202" i="2"/>
  <c r="R213" i="2"/>
  <c r="R229" i="2"/>
  <c r="R266" i="2"/>
  <c r="R271" i="2"/>
  <c r="R277" i="2"/>
  <c r="R287" i="2"/>
  <c r="R298" i="2"/>
  <c r="R303" i="2"/>
  <c r="R314" i="2"/>
  <c r="R335" i="2"/>
  <c r="R363" i="2"/>
  <c r="R379" i="2"/>
  <c r="R383" i="2"/>
  <c r="R391" i="2"/>
  <c r="R395" i="2"/>
  <c r="R399" i="2"/>
  <c r="R411" i="2"/>
  <c r="R415" i="2"/>
  <c r="R419" i="2"/>
  <c r="R7" i="2"/>
  <c r="R39" i="2"/>
  <c r="R50" i="2"/>
  <c r="R61" i="2"/>
  <c r="R82" i="2"/>
  <c r="R93" i="2"/>
  <c r="R114" i="2"/>
  <c r="R135" i="2"/>
  <c r="R157" i="2"/>
  <c r="R231" i="2"/>
  <c r="R263" i="2"/>
  <c r="R274" i="2"/>
  <c r="R285" i="2"/>
  <c r="R295" i="2"/>
  <c r="R306" i="2"/>
  <c r="R357" i="2"/>
  <c r="R389" i="2"/>
  <c r="R397" i="2"/>
  <c r="R413" i="2"/>
  <c r="R11" i="2"/>
  <c r="R75" i="2"/>
  <c r="R118" i="2"/>
  <c r="R139" i="2"/>
  <c r="R203" i="2"/>
  <c r="R235" i="2"/>
  <c r="R257" i="2"/>
  <c r="R321" i="2"/>
  <c r="R342" i="2"/>
  <c r="R360" i="2"/>
  <c r="R13" i="2"/>
  <c r="R45" i="2"/>
  <c r="R66" i="2"/>
  <c r="R98" i="2"/>
  <c r="R109" i="2"/>
  <c r="R119" i="2"/>
  <c r="R130" i="2"/>
  <c r="R141" i="2"/>
  <c r="R162" i="2"/>
  <c r="R173" i="2"/>
  <c r="R226" i="2"/>
  <c r="R247" i="2"/>
  <c r="R258" i="2"/>
  <c r="R361" i="2"/>
  <c r="R369" i="2"/>
  <c r="R385" i="2"/>
  <c r="R401" i="2"/>
  <c r="R6" i="2"/>
  <c r="R38" i="2"/>
  <c r="R59" i="2"/>
  <c r="R91" i="2"/>
  <c r="R102" i="2"/>
  <c r="R155" i="2"/>
  <c r="R166" i="2"/>
  <c r="R177" i="2"/>
  <c r="R198" i="2"/>
  <c r="R209" i="2"/>
  <c r="R219" i="2"/>
  <c r="R230" i="2"/>
  <c r="R262" i="2"/>
  <c r="R283" i="2"/>
  <c r="R294" i="2"/>
  <c r="R315" i="2"/>
  <c r="R337" i="2"/>
  <c r="R347" i="2"/>
  <c r="R412" i="2"/>
  <c r="R420" i="2"/>
  <c r="R22" i="2"/>
  <c r="R43" i="2"/>
  <c r="R65" i="2"/>
  <c r="R86" i="2"/>
  <c r="R107" i="2"/>
  <c r="R129" i="2"/>
  <c r="R150" i="2"/>
  <c r="R214" i="2"/>
  <c r="R246" i="2"/>
  <c r="R289" i="2"/>
  <c r="R310" i="2"/>
  <c r="R368" i="2"/>
  <c r="R392" i="2"/>
  <c r="R384" i="2"/>
  <c r="R416" i="2"/>
  <c r="P365" i="2"/>
  <c r="S365" i="2" s="1"/>
  <c r="P154" i="2"/>
  <c r="P413" i="2"/>
  <c r="S413" i="2" s="1"/>
  <c r="P371" i="2"/>
  <c r="P282" i="2"/>
  <c r="P168" i="2"/>
  <c r="P55" i="2"/>
  <c r="P399" i="2"/>
  <c r="P356" i="2"/>
  <c r="S356" i="2" s="1"/>
  <c r="P247" i="2"/>
  <c r="P132" i="2"/>
  <c r="P19" i="2"/>
  <c r="P296" i="2"/>
  <c r="P40" i="2"/>
  <c r="P383" i="2"/>
  <c r="P318" i="2"/>
  <c r="P204" i="2"/>
  <c r="P90" i="2"/>
  <c r="P355" i="2"/>
  <c r="P330" i="2"/>
  <c r="P302" i="2"/>
  <c r="P274" i="2"/>
  <c r="P244" i="2"/>
  <c r="P216" i="2"/>
  <c r="P188" i="2"/>
  <c r="P159" i="2"/>
  <c r="P131" i="2"/>
  <c r="P103" i="2"/>
  <c r="P74" i="2"/>
  <c r="P46" i="2"/>
  <c r="S46" i="2" s="1"/>
  <c r="P18" i="2"/>
  <c r="P412" i="2"/>
  <c r="S412" i="2" s="1"/>
  <c r="P391" i="2"/>
  <c r="P369" i="2"/>
  <c r="P348" i="2"/>
  <c r="P322" i="2"/>
  <c r="P292" i="2"/>
  <c r="P264" i="2"/>
  <c r="P236" i="2"/>
  <c r="P207" i="2"/>
  <c r="P179" i="2"/>
  <c r="P151" i="2"/>
  <c r="P122" i="2"/>
  <c r="P94" i="2"/>
  <c r="P66" i="2"/>
  <c r="P36" i="2"/>
  <c r="P8" i="2"/>
  <c r="P400" i="2"/>
  <c r="P379" i="2"/>
  <c r="P357" i="2"/>
  <c r="P334" i="2"/>
  <c r="P306" i="2"/>
  <c r="P276" i="2"/>
  <c r="P248" i="2"/>
  <c r="P220" i="2"/>
  <c r="P191" i="2"/>
  <c r="P163" i="2"/>
  <c r="P135" i="2"/>
  <c r="P106" i="2"/>
  <c r="P78" i="2"/>
  <c r="P50" i="2"/>
  <c r="S50" i="2" s="1"/>
  <c r="P20" i="2"/>
  <c r="P414" i="2"/>
  <c r="P398" i="2"/>
  <c r="P382" i="2"/>
  <c r="P366" i="2"/>
  <c r="P350" i="2"/>
  <c r="P331" i="2"/>
  <c r="S331" i="2" s="1"/>
  <c r="P310" i="2"/>
  <c r="P288" i="2"/>
  <c r="P267" i="2"/>
  <c r="S267" i="2" s="1"/>
  <c r="P246" i="2"/>
  <c r="P224" i="2"/>
  <c r="P203" i="2"/>
  <c r="P182" i="2"/>
  <c r="P160" i="2"/>
  <c r="P139" i="2"/>
  <c r="P118" i="2"/>
  <c r="P96" i="2"/>
  <c r="P75" i="2"/>
  <c r="P54" i="2"/>
  <c r="P32" i="2"/>
  <c r="P11" i="2"/>
  <c r="P333" i="2"/>
  <c r="P317" i="2"/>
  <c r="P301" i="2"/>
  <c r="P285" i="2"/>
  <c r="P269" i="2"/>
  <c r="P253" i="2"/>
  <c r="P237" i="2"/>
  <c r="P221" i="2"/>
  <c r="P205" i="2"/>
  <c r="P189" i="2"/>
  <c r="P173" i="2"/>
  <c r="P157" i="2"/>
  <c r="P141" i="2"/>
  <c r="P125" i="2"/>
  <c r="P109" i="2"/>
  <c r="P93" i="2"/>
  <c r="P77" i="2"/>
  <c r="P61" i="2"/>
  <c r="P45" i="2"/>
  <c r="P29" i="2"/>
  <c r="P13" i="2"/>
  <c r="P324" i="2"/>
  <c r="P98" i="2"/>
  <c r="P360" i="2"/>
  <c r="P254" i="2"/>
  <c r="P140" i="2"/>
  <c r="P26" i="2"/>
  <c r="P332" i="2"/>
  <c r="P218" i="2"/>
  <c r="P104" i="2"/>
  <c r="P239" i="2"/>
  <c r="P372" i="2"/>
  <c r="P290" i="2"/>
  <c r="P175" i="2"/>
  <c r="P349" i="2"/>
  <c r="P323" i="2"/>
  <c r="S323" i="2" s="1"/>
  <c r="P295" i="2"/>
  <c r="P238" i="2"/>
  <c r="P210" i="2"/>
  <c r="P180" i="2"/>
  <c r="P152" i="2"/>
  <c r="P124" i="2"/>
  <c r="P67" i="2"/>
  <c r="P10" i="2"/>
  <c r="P407" i="2"/>
  <c r="P343" i="2"/>
  <c r="P314" i="2"/>
  <c r="P258" i="2"/>
  <c r="P87" i="2"/>
  <c r="P58" i="2"/>
  <c r="S58" i="2" s="1"/>
  <c r="P30" i="2"/>
  <c r="P416" i="2"/>
  <c r="P395" i="2"/>
  <c r="P373" i="2"/>
  <c r="P298" i="2"/>
  <c r="P270" i="2"/>
  <c r="P212" i="2"/>
  <c r="P184" i="2"/>
  <c r="P127" i="2"/>
  <c r="P71" i="2"/>
  <c r="P42" i="2"/>
  <c r="P14" i="2"/>
  <c r="S14" i="2" s="1"/>
  <c r="P410" i="2"/>
  <c r="P326" i="2"/>
  <c r="P304" i="2"/>
  <c r="P262" i="2"/>
  <c r="P240" i="2"/>
  <c r="P198" i="2"/>
  <c r="P176" i="2"/>
  <c r="P155" i="2"/>
  <c r="P134" i="2"/>
  <c r="P112" i="2"/>
  <c r="P70" i="2"/>
  <c r="P48" i="2"/>
  <c r="P6" i="2"/>
  <c r="P313" i="2"/>
  <c r="P297" i="2"/>
  <c r="P281" i="2"/>
  <c r="P233" i="2"/>
  <c r="P201" i="2"/>
  <c r="P169" i="2"/>
  <c r="P137" i="2"/>
  <c r="P121" i="2"/>
  <c r="P105" i="2"/>
  <c r="P57" i="2"/>
  <c r="P41" i="2"/>
  <c r="R44" i="2"/>
  <c r="R56" i="2"/>
  <c r="R72" i="2"/>
  <c r="R76" i="2"/>
  <c r="R80" i="2"/>
  <c r="R84" i="2"/>
  <c r="R144" i="2"/>
  <c r="R180" i="2"/>
  <c r="R184" i="2"/>
  <c r="R208" i="2"/>
  <c r="R220" i="2"/>
  <c r="R248" i="2"/>
  <c r="R296" i="2"/>
  <c r="R308" i="2"/>
  <c r="R14" i="2"/>
  <c r="R25" i="2"/>
  <c r="R51" i="2"/>
  <c r="R62" i="2"/>
  <c r="R67" i="2"/>
  <c r="R78" i="2"/>
  <c r="R99" i="2"/>
  <c r="R115" i="2"/>
  <c r="R121" i="2"/>
  <c r="R147" i="2"/>
  <c r="R153" i="2"/>
  <c r="R169" i="2"/>
  <c r="R185" i="2"/>
  <c r="R211" i="2"/>
  <c r="R227" i="2"/>
  <c r="R243" i="2"/>
  <c r="R275" i="2"/>
  <c r="R334" i="2"/>
  <c r="R358" i="2"/>
  <c r="R374" i="2"/>
  <c r="R378" i="2"/>
  <c r="R394" i="2"/>
  <c r="R398" i="2"/>
  <c r="R406" i="2"/>
  <c r="R410" i="2"/>
  <c r="R414" i="2"/>
  <c r="R15" i="2"/>
  <c r="R26" i="2"/>
  <c r="R31" i="2"/>
  <c r="R37" i="2"/>
  <c r="R47" i="2"/>
  <c r="R53" i="2"/>
  <c r="R85" i="2"/>
  <c r="R95" i="2"/>
  <c r="R117" i="2"/>
  <c r="R149" i="2"/>
  <c r="R159" i="2"/>
  <c r="R218" i="2"/>
  <c r="R234" i="2"/>
  <c r="R239" i="2"/>
  <c r="R245" i="2"/>
  <c r="R255" i="2"/>
  <c r="R293" i="2"/>
  <c r="R309" i="2"/>
  <c r="R319" i="2"/>
  <c r="R330" i="2"/>
  <c r="R346" i="2"/>
  <c r="R359" i="2"/>
  <c r="R367" i="2"/>
  <c r="R371" i="2"/>
  <c r="R375" i="2"/>
  <c r="R403" i="2"/>
  <c r="R407" i="2"/>
  <c r="R29" i="2"/>
  <c r="R71" i="2"/>
  <c r="R103" i="2"/>
  <c r="R125" i="2"/>
  <c r="R199" i="2"/>
  <c r="R221" i="2"/>
  <c r="R242" i="2"/>
  <c r="R317" i="2"/>
  <c r="R327" i="2"/>
  <c r="R338" i="2"/>
  <c r="R381" i="2"/>
  <c r="R405" i="2"/>
  <c r="R97" i="2"/>
  <c r="R161" i="2"/>
  <c r="R182" i="2"/>
  <c r="R23" i="2"/>
  <c r="R77" i="2"/>
  <c r="R151" i="2"/>
  <c r="R194" i="2"/>
  <c r="R205" i="2"/>
  <c r="R237" i="2"/>
  <c r="R269" i="2"/>
  <c r="R290" i="2"/>
  <c r="R301" i="2"/>
  <c r="R311" i="2"/>
  <c r="R353" i="2"/>
  <c r="R377" i="2"/>
  <c r="R393" i="2"/>
  <c r="R417" i="2"/>
  <c r="R17" i="2"/>
  <c r="R27" i="2"/>
  <c r="R49" i="2"/>
  <c r="R70" i="2"/>
  <c r="R134" i="2"/>
  <c r="R145" i="2"/>
  <c r="R187" i="2"/>
  <c r="R273" i="2"/>
  <c r="R326" i="2"/>
  <c r="R171" i="2"/>
  <c r="R400" i="2"/>
  <c r="P397" i="2"/>
  <c r="P268" i="2"/>
  <c r="P392" i="2"/>
  <c r="S392" i="2" s="1"/>
  <c r="P339" i="2"/>
  <c r="P226" i="2"/>
  <c r="P111" i="2"/>
  <c r="P420" i="2"/>
  <c r="P303" i="2"/>
  <c r="P190" i="2"/>
  <c r="P76" i="2"/>
  <c r="P376" i="2"/>
  <c r="S376" i="2" s="1"/>
  <c r="P183" i="2"/>
  <c r="P404" i="2"/>
  <c r="S404" i="2" s="1"/>
  <c r="P361" i="2"/>
  <c r="P260" i="2"/>
  <c r="P147" i="2"/>
  <c r="P34" i="2"/>
  <c r="S34" i="2" s="1"/>
  <c r="P344" i="2"/>
  <c r="P316" i="2"/>
  <c r="P287" i="2"/>
  <c r="S287" i="2" s="1"/>
  <c r="P259" i="2"/>
  <c r="P231" i="2"/>
  <c r="P202" i="2"/>
  <c r="P174" i="2"/>
  <c r="P146" i="2"/>
  <c r="P116" i="2"/>
  <c r="P88" i="2"/>
  <c r="P60" i="2"/>
  <c r="P31" i="2"/>
  <c r="S31" i="2" s="1"/>
  <c r="P3" i="2"/>
  <c r="P401" i="2"/>
  <c r="P380" i="2"/>
  <c r="P359" i="2"/>
  <c r="P335" i="2"/>
  <c r="S335" i="2" s="1"/>
  <c r="P307" i="2"/>
  <c r="S307" i="2" s="1"/>
  <c r="P279" i="2"/>
  <c r="P250" i="2"/>
  <c r="P222" i="2"/>
  <c r="P194" i="2"/>
  <c r="P164" i="2"/>
  <c r="P136" i="2"/>
  <c r="P108" i="2"/>
  <c r="P79" i="2"/>
  <c r="P51" i="2"/>
  <c r="P23" i="2"/>
  <c r="S23" i="2" s="1"/>
  <c r="P411" i="2"/>
  <c r="P389" i="2"/>
  <c r="P368" i="2"/>
  <c r="P347" i="2"/>
  <c r="P319" i="2"/>
  <c r="P291" i="2"/>
  <c r="P263" i="2"/>
  <c r="P234" i="2"/>
  <c r="P206" i="2"/>
  <c r="P178" i="2"/>
  <c r="S178" i="2" s="1"/>
  <c r="P148" i="2"/>
  <c r="P120" i="2"/>
  <c r="P92" i="2"/>
  <c r="P63" i="2"/>
  <c r="P35" i="2"/>
  <c r="P7" i="2"/>
  <c r="S7" i="2" s="1"/>
  <c r="P406" i="2"/>
  <c r="P390" i="2"/>
  <c r="P374" i="2"/>
  <c r="P358" i="2"/>
  <c r="P342" i="2"/>
  <c r="P320" i="2"/>
  <c r="P299" i="2"/>
  <c r="P278" i="2"/>
  <c r="S278" i="2" s="1"/>
  <c r="P256" i="2"/>
  <c r="P235" i="2"/>
  <c r="P214" i="2"/>
  <c r="P192" i="2"/>
  <c r="P171" i="2"/>
  <c r="P150" i="2"/>
  <c r="P128" i="2"/>
  <c r="P107" i="2"/>
  <c r="P86" i="2"/>
  <c r="P64" i="2"/>
  <c r="P43" i="2"/>
  <c r="P22" i="2"/>
  <c r="S22" i="2" s="1"/>
  <c r="P341" i="2"/>
  <c r="P325" i="2"/>
  <c r="P309" i="2"/>
  <c r="P293" i="2"/>
  <c r="P277" i="2"/>
  <c r="P261" i="2"/>
  <c r="P245" i="2"/>
  <c r="P229" i="2"/>
  <c r="P213" i="2"/>
  <c r="P197" i="2"/>
  <c r="P181" i="2"/>
  <c r="P165" i="2"/>
  <c r="P149" i="2"/>
  <c r="P133" i="2"/>
  <c r="P117" i="2"/>
  <c r="P101" i="2"/>
  <c r="P85" i="2"/>
  <c r="P69" i="2"/>
  <c r="P53" i="2"/>
  <c r="P37" i="2"/>
  <c r="O247" i="2"/>
  <c r="Q247" i="2" s="1"/>
  <c r="O250" i="2"/>
  <c r="Q250" i="2" s="1"/>
  <c r="O110" i="2"/>
  <c r="Q110" i="2" s="1"/>
  <c r="O174" i="2"/>
  <c r="Q174" i="2" s="1"/>
  <c r="O258" i="2"/>
  <c r="Q258" i="2" s="1"/>
  <c r="O147" i="2"/>
  <c r="Q147" i="2" s="1"/>
  <c r="O211" i="2"/>
  <c r="Q211" i="2" s="1"/>
  <c r="O130" i="2"/>
  <c r="Q130" i="2" s="1"/>
  <c r="O194" i="2"/>
  <c r="Q194" i="2" s="1"/>
  <c r="O163" i="2"/>
  <c r="Q163" i="2" s="1"/>
  <c r="N202" i="2"/>
  <c r="O202" i="2" s="1"/>
  <c r="Q202" i="2" s="1"/>
  <c r="O234" i="2"/>
  <c r="Q234" i="2" s="1"/>
  <c r="O266" i="2"/>
  <c r="Q266" i="2" s="1"/>
  <c r="O282" i="2"/>
  <c r="Q282" i="2" s="1"/>
  <c r="O298" i="2"/>
  <c r="Q298" i="2" s="1"/>
  <c r="O314" i="2"/>
  <c r="Q314" i="2" s="1"/>
  <c r="O99" i="2"/>
  <c r="Q99" i="2" s="1"/>
  <c r="O226" i="2"/>
  <c r="Q226" i="2" s="1"/>
  <c r="O235" i="2"/>
  <c r="Q235" i="2" s="1"/>
  <c r="O274" i="2"/>
  <c r="Q274" i="2" s="1"/>
  <c r="O290" i="2"/>
  <c r="Q290" i="2" s="1"/>
  <c r="O306" i="2"/>
  <c r="Q306" i="2" s="1"/>
  <c r="O322" i="2"/>
  <c r="Q322" i="2" s="1"/>
  <c r="N106" i="2"/>
  <c r="O106" i="2" s="1"/>
  <c r="Q106" i="2" s="1"/>
  <c r="O115" i="2"/>
  <c r="Q115" i="2" s="1"/>
  <c r="O142" i="2"/>
  <c r="Q142" i="2" s="1"/>
  <c r="N170" i="2"/>
  <c r="O170" i="2" s="1"/>
  <c r="Q170" i="2" s="1"/>
  <c r="O179" i="2"/>
  <c r="Q179" i="2" s="1"/>
  <c r="O206" i="2"/>
  <c r="Q206" i="2" s="1"/>
  <c r="O222" i="2"/>
  <c r="Q222" i="2" s="1"/>
  <c r="O238" i="2"/>
  <c r="Q238" i="2" s="1"/>
  <c r="O246" i="2"/>
  <c r="Q246" i="2" s="1"/>
  <c r="N263" i="2"/>
  <c r="O263" i="2" s="1"/>
  <c r="Q263" i="2" s="1"/>
  <c r="O98" i="2"/>
  <c r="Q98" i="2" s="1"/>
  <c r="O126" i="2"/>
  <c r="Q126" i="2" s="1"/>
  <c r="O131" i="2"/>
  <c r="Q131" i="2" s="1"/>
  <c r="O162" i="2"/>
  <c r="Q162" i="2" s="1"/>
  <c r="O190" i="2"/>
  <c r="Q190" i="2" s="1"/>
  <c r="O195" i="2"/>
  <c r="Q195" i="2" s="1"/>
  <c r="N251" i="2"/>
  <c r="O251" i="2" s="1"/>
  <c r="Q251" i="2" s="1"/>
  <c r="O262" i="2"/>
  <c r="Q262" i="2" s="1"/>
  <c r="O270" i="2"/>
  <c r="Q270" i="2" s="1"/>
  <c r="O278" i="2"/>
  <c r="Q278" i="2" s="1"/>
  <c r="O286" i="2"/>
  <c r="Q286" i="2" s="1"/>
  <c r="O294" i="2"/>
  <c r="Q294" i="2" s="1"/>
  <c r="O302" i="2"/>
  <c r="Q302" i="2" s="1"/>
  <c r="O310" i="2"/>
  <c r="Q310" i="2" s="1"/>
  <c r="O318" i="2"/>
  <c r="Q318" i="2" s="1"/>
  <c r="O326" i="2"/>
  <c r="Q326" i="2" s="1"/>
  <c r="N405" i="2"/>
  <c r="O405" i="2" s="1"/>
  <c r="Q405" i="2" s="1"/>
  <c r="O158" i="2"/>
  <c r="Q158" i="2" s="1"/>
  <c r="N384" i="2"/>
  <c r="O384" i="2" s="1"/>
  <c r="Q384" i="2" s="1"/>
  <c r="O122" i="2"/>
  <c r="Q122" i="2" s="1"/>
  <c r="O154" i="2"/>
  <c r="Q154" i="2" s="1"/>
  <c r="O186" i="2"/>
  <c r="Q186" i="2" s="1"/>
  <c r="O218" i="2"/>
  <c r="Q218" i="2" s="1"/>
  <c r="O231" i="2"/>
  <c r="Q231" i="2" s="1"/>
  <c r="O243" i="2"/>
  <c r="Q243" i="2" s="1"/>
  <c r="N364" i="2"/>
  <c r="O364" i="2" s="1"/>
  <c r="Q364" i="2" s="1"/>
  <c r="N396" i="2"/>
  <c r="O396" i="2" s="1"/>
  <c r="Q396" i="2" s="1"/>
  <c r="N254" i="2"/>
  <c r="O254" i="2" s="1"/>
  <c r="Q254" i="2" s="1"/>
  <c r="N368" i="2"/>
  <c r="O368" i="2" s="1"/>
  <c r="Q368" i="2" s="1"/>
  <c r="N400" i="2"/>
  <c r="O400" i="2" s="1"/>
  <c r="Q400" i="2" s="1"/>
  <c r="N408" i="2"/>
  <c r="O408" i="2" s="1"/>
  <c r="Q408" i="2" s="1"/>
  <c r="O102" i="2"/>
  <c r="Q102" i="2" s="1"/>
  <c r="O134" i="2"/>
  <c r="Q134" i="2" s="1"/>
  <c r="O166" i="2"/>
  <c r="Q166" i="2" s="1"/>
  <c r="O198" i="2"/>
  <c r="Q198" i="2" s="1"/>
  <c r="N230" i="2"/>
  <c r="O230" i="2" s="1"/>
  <c r="Q230" i="2" s="1"/>
  <c r="N242" i="2"/>
  <c r="O242" i="2" s="1"/>
  <c r="Q242" i="2" s="1"/>
  <c r="O255" i="2"/>
  <c r="Q255" i="2" s="1"/>
  <c r="N259" i="2"/>
  <c r="O259" i="2" s="1"/>
  <c r="Q259" i="2" s="1"/>
  <c r="N380" i="2"/>
  <c r="O380" i="2" s="1"/>
  <c r="Q380" i="2" s="1"/>
  <c r="O418" i="2"/>
  <c r="Q418" i="2" s="1"/>
  <c r="G892" i="1"/>
  <c r="G16" i="1"/>
  <c r="G28" i="1"/>
  <c r="G32" i="1"/>
  <c r="G44" i="1"/>
  <c r="G48" i="1"/>
  <c r="G60" i="1"/>
  <c r="G64" i="1"/>
  <c r="G76" i="1"/>
  <c r="G80" i="1"/>
  <c r="G92" i="1"/>
  <c r="G96" i="1"/>
  <c r="G108" i="1"/>
  <c r="G120" i="1"/>
  <c r="G124" i="1"/>
  <c r="G132" i="1"/>
  <c r="G140" i="1"/>
  <c r="G152" i="1"/>
  <c r="G156" i="1"/>
  <c r="G168" i="1"/>
  <c r="G172" i="1"/>
  <c r="G184" i="1"/>
  <c r="G196" i="1"/>
  <c r="G200" i="1"/>
  <c r="G212" i="1"/>
  <c r="G220" i="1"/>
  <c r="G228" i="1"/>
  <c r="G240" i="1"/>
  <c r="G244" i="1"/>
  <c r="G256" i="1"/>
  <c r="G260" i="1"/>
  <c r="G272" i="1"/>
  <c r="G276" i="1"/>
  <c r="G288" i="1"/>
  <c r="G292" i="1"/>
  <c r="G304" i="1"/>
  <c r="G316" i="1"/>
  <c r="G320" i="1"/>
  <c r="G332" i="1"/>
  <c r="G336" i="1"/>
  <c r="G348" i="1"/>
  <c r="G360" i="1"/>
  <c r="G364" i="1"/>
  <c r="G376" i="1"/>
  <c r="G380" i="1"/>
  <c r="G392" i="1"/>
  <c r="G396" i="1"/>
  <c r="G408" i="1"/>
  <c r="G412" i="1"/>
  <c r="G424" i="1"/>
  <c r="G432" i="1"/>
  <c r="G440" i="1"/>
  <c r="G452" i="1"/>
  <c r="G456" i="1"/>
  <c r="G468" i="1"/>
  <c r="G472" i="1"/>
  <c r="G484" i="1"/>
  <c r="G496" i="1"/>
  <c r="G500" i="1"/>
  <c r="G512" i="1"/>
  <c r="G516" i="1"/>
  <c r="G528" i="1"/>
  <c r="G532" i="1"/>
  <c r="G544" i="1"/>
  <c r="G548" i="1"/>
  <c r="G560" i="1"/>
  <c r="G572" i="1"/>
  <c r="G576" i="1"/>
  <c r="G588" i="1"/>
  <c r="G592" i="1"/>
  <c r="G604" i="1"/>
  <c r="G608" i="1"/>
  <c r="G620" i="1"/>
  <c r="G624" i="1"/>
  <c r="G636" i="1"/>
  <c r="G640" i="1"/>
  <c r="G652" i="1"/>
  <c r="G656" i="1"/>
  <c r="G668" i="1"/>
  <c r="G676" i="1"/>
  <c r="G684" i="1"/>
  <c r="G692" i="1"/>
  <c r="G700" i="1"/>
  <c r="G708" i="1"/>
  <c r="G716" i="1"/>
  <c r="G724" i="1"/>
  <c r="G732" i="1"/>
  <c r="G736" i="1"/>
  <c r="G748" i="1"/>
  <c r="G760" i="1"/>
  <c r="G764" i="1"/>
  <c r="G776" i="1"/>
  <c r="G780" i="1"/>
  <c r="G792" i="1"/>
  <c r="G796" i="1"/>
  <c r="G808" i="1"/>
  <c r="G816" i="1"/>
  <c r="G824" i="1"/>
  <c r="G832" i="1"/>
  <c r="G840" i="1"/>
  <c r="G844" i="1"/>
  <c r="G856" i="1"/>
  <c r="G860" i="1"/>
  <c r="G872" i="1"/>
  <c r="G876" i="1"/>
  <c r="G888" i="1"/>
  <c r="G5" i="1"/>
  <c r="G17" i="1"/>
  <c r="G21" i="1"/>
  <c r="G33" i="1"/>
  <c r="G45" i="1"/>
  <c r="G49" i="1"/>
  <c r="G61" i="1"/>
  <c r="G69" i="1"/>
  <c r="G81" i="1"/>
  <c r="G24" i="1"/>
  <c r="G40" i="1"/>
  <c r="G52" i="1"/>
  <c r="G68" i="1"/>
  <c r="G88" i="1"/>
  <c r="G104" i="1"/>
  <c r="G116" i="1"/>
  <c r="G136" i="1"/>
  <c r="G148" i="1"/>
  <c r="G164" i="1"/>
  <c r="G176" i="1"/>
  <c r="G188" i="1"/>
  <c r="G204" i="1"/>
  <c r="G216" i="1"/>
  <c r="G236" i="1"/>
  <c r="G248" i="1"/>
  <c r="G264" i="1"/>
  <c r="G284" i="1"/>
  <c r="G296" i="1"/>
  <c r="G312" i="1"/>
  <c r="G328" i="1"/>
  <c r="G340" i="1"/>
  <c r="G352" i="1"/>
  <c r="G372" i="1"/>
  <c r="G388" i="1"/>
  <c r="G404" i="1"/>
  <c r="G420" i="1"/>
  <c r="G436" i="1"/>
  <c r="G448" i="1"/>
  <c r="G464" i="1"/>
  <c r="G476" i="1"/>
  <c r="G488" i="1"/>
  <c r="G508" i="1"/>
  <c r="G524" i="1"/>
  <c r="G540" i="1"/>
  <c r="G556" i="1"/>
  <c r="G568" i="1"/>
  <c r="G584" i="1"/>
  <c r="G600" i="1"/>
  <c r="G616" i="1"/>
  <c r="G628" i="1"/>
  <c r="G644" i="1"/>
  <c r="G660" i="1"/>
  <c r="G680" i="1"/>
  <c r="G696" i="1"/>
  <c r="G704" i="1"/>
  <c r="G720" i="1"/>
  <c r="G744" i="1"/>
  <c r="G756" i="1"/>
  <c r="G772" i="1"/>
  <c r="G788" i="1"/>
  <c r="G804" i="1"/>
  <c r="G812" i="1"/>
  <c r="G828" i="1"/>
  <c r="G848" i="1"/>
  <c r="G868" i="1"/>
  <c r="G884" i="1"/>
  <c r="G13" i="1"/>
  <c r="G29" i="1"/>
  <c r="G41" i="1"/>
  <c r="G57" i="1"/>
  <c r="G73" i="1"/>
  <c r="G85" i="1"/>
  <c r="G20" i="1"/>
  <c r="G36" i="1"/>
  <c r="G56" i="1"/>
  <c r="G72" i="1"/>
  <c r="G84" i="1"/>
  <c r="G100" i="1"/>
  <c r="G112" i="1"/>
  <c r="G128" i="1"/>
  <c r="G144" i="1"/>
  <c r="G160" i="1"/>
  <c r="G180" i="1"/>
  <c r="G192" i="1"/>
  <c r="G208" i="1"/>
  <c r="G224" i="1"/>
  <c r="G232" i="1"/>
  <c r="G252" i="1"/>
  <c r="G268" i="1"/>
  <c r="G280" i="1"/>
  <c r="G300" i="1"/>
  <c r="G308" i="1"/>
  <c r="G324" i="1"/>
  <c r="G344" i="1"/>
  <c r="G356" i="1"/>
  <c r="G368" i="1"/>
  <c r="G384" i="1"/>
  <c r="G400" i="1"/>
  <c r="G416" i="1"/>
  <c r="G428" i="1"/>
  <c r="G444" i="1"/>
  <c r="G460" i="1"/>
  <c r="G480" i="1"/>
  <c r="G492" i="1"/>
  <c r="G504" i="1"/>
  <c r="G520" i="1"/>
  <c r="G536" i="1"/>
  <c r="G552" i="1"/>
  <c r="G564" i="1"/>
  <c r="G580" i="1"/>
  <c r="G596" i="1"/>
  <c r="G612" i="1"/>
  <c r="G632" i="1"/>
  <c r="G648" i="1"/>
  <c r="G664" i="1"/>
  <c r="G672" i="1"/>
  <c r="G688" i="1"/>
  <c r="G712" i="1"/>
  <c r="G728" i="1"/>
  <c r="G740" i="1"/>
  <c r="G752" i="1"/>
  <c r="G768" i="1"/>
  <c r="G784" i="1"/>
  <c r="G800" i="1"/>
  <c r="G820" i="1"/>
  <c r="G836" i="1"/>
  <c r="G852" i="1"/>
  <c r="G864" i="1"/>
  <c r="G880" i="1"/>
  <c r="G9" i="1"/>
  <c r="G25" i="1"/>
  <c r="G37" i="1"/>
  <c r="G53" i="1"/>
  <c r="G65" i="1"/>
  <c r="G77" i="1"/>
  <c r="G93" i="1"/>
  <c r="G117" i="1"/>
  <c r="G125" i="1"/>
  <c r="G141" i="1"/>
  <c r="G157" i="1"/>
  <c r="G173" i="1"/>
  <c r="G189" i="1"/>
  <c r="G205" i="1"/>
  <c r="G221" i="1"/>
  <c r="G233" i="1"/>
  <c r="G249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97" i="1"/>
  <c r="G109" i="1"/>
  <c r="G133" i="1"/>
  <c r="G149" i="1"/>
  <c r="G165" i="1"/>
  <c r="G177" i="1"/>
  <c r="G193" i="1"/>
  <c r="G209" i="1"/>
  <c r="G225" i="1"/>
  <c r="G241" i="1"/>
  <c r="G2" i="1"/>
  <c r="G14" i="1"/>
  <c r="G26" i="1"/>
  <c r="G38" i="1"/>
  <c r="G50" i="1"/>
  <c r="G58" i="1"/>
  <c r="G70" i="1"/>
  <c r="G82" i="1"/>
  <c r="G94" i="1"/>
  <c r="G106" i="1"/>
  <c r="G118" i="1"/>
  <c r="G130" i="1"/>
  <c r="G138" i="1"/>
  <c r="G154" i="1"/>
  <c r="G166" i="1"/>
  <c r="G174" i="1"/>
  <c r="G186" i="1"/>
  <c r="G198" i="1"/>
  <c r="G210" i="1"/>
  <c r="G218" i="1"/>
  <c r="G230" i="1"/>
  <c r="G242" i="1"/>
  <c r="G254" i="1"/>
  <c r="G270" i="1"/>
  <c r="G282" i="1"/>
  <c r="G294" i="1"/>
  <c r="G306" i="1"/>
  <c r="G322" i="1"/>
  <c r="G334" i="1"/>
  <c r="G342" i="1"/>
  <c r="G354" i="1"/>
  <c r="G366" i="1"/>
  <c r="G378" i="1"/>
  <c r="G390" i="1"/>
  <c r="G398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" i="1"/>
  <c r="G101" i="1"/>
  <c r="G105" i="1"/>
  <c r="G113" i="1"/>
  <c r="G121" i="1"/>
  <c r="G129" i="1"/>
  <c r="G137" i="1"/>
  <c r="G145" i="1"/>
  <c r="G153" i="1"/>
  <c r="G161" i="1"/>
  <c r="G169" i="1"/>
  <c r="G181" i="1"/>
  <c r="G185" i="1"/>
  <c r="G197" i="1"/>
  <c r="G201" i="1"/>
  <c r="G213" i="1"/>
  <c r="G217" i="1"/>
  <c r="G229" i="1"/>
  <c r="G237" i="1"/>
  <c r="G245" i="1"/>
  <c r="G253" i="1"/>
  <c r="G6" i="1"/>
  <c r="G10" i="1"/>
  <c r="G18" i="1"/>
  <c r="G22" i="1"/>
  <c r="G30" i="1"/>
  <c r="G34" i="1"/>
  <c r="G42" i="1"/>
  <c r="G46" i="1"/>
  <c r="G54" i="1"/>
  <c r="G62" i="1"/>
  <c r="G66" i="1"/>
  <c r="G74" i="1"/>
  <c r="G78" i="1"/>
  <c r="G86" i="1"/>
  <c r="G90" i="1"/>
  <c r="G98" i="1"/>
  <c r="G102" i="1"/>
  <c r="G110" i="1"/>
  <c r="G114" i="1"/>
  <c r="G122" i="1"/>
  <c r="G126" i="1"/>
  <c r="G134" i="1"/>
  <c r="G142" i="1"/>
  <c r="G146" i="1"/>
  <c r="G150" i="1"/>
  <c r="G158" i="1"/>
  <c r="G162" i="1"/>
  <c r="G170" i="1"/>
  <c r="G178" i="1"/>
  <c r="G182" i="1"/>
  <c r="G190" i="1"/>
  <c r="G194" i="1"/>
  <c r="G202" i="1"/>
  <c r="G206" i="1"/>
  <c r="G214" i="1"/>
  <c r="G222" i="1"/>
  <c r="G226" i="1"/>
  <c r="G234" i="1"/>
  <c r="G238" i="1"/>
  <c r="G246" i="1"/>
  <c r="G250" i="1"/>
  <c r="G258" i="1"/>
  <c r="G262" i="1"/>
  <c r="G266" i="1"/>
  <c r="G274" i="1"/>
  <c r="G278" i="1"/>
  <c r="G286" i="1"/>
  <c r="G290" i="1"/>
  <c r="G298" i="1"/>
  <c r="G302" i="1"/>
  <c r="G310" i="1"/>
  <c r="G314" i="1"/>
  <c r="G318" i="1"/>
  <c r="G326" i="1"/>
  <c r="G330" i="1"/>
  <c r="G338" i="1"/>
  <c r="G346" i="1"/>
  <c r="G350" i="1"/>
  <c r="G358" i="1"/>
  <c r="G362" i="1"/>
  <c r="G370" i="1"/>
  <c r="G374" i="1"/>
  <c r="G382" i="1"/>
  <c r="G386" i="1"/>
  <c r="G394" i="1"/>
  <c r="G402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3" i="1"/>
  <c r="G807" i="1"/>
  <c r="G811" i="1"/>
  <c r="G815" i="1"/>
  <c r="G819" i="1"/>
  <c r="G823" i="1"/>
  <c r="G827" i="1"/>
  <c r="G831" i="1"/>
  <c r="G835" i="1"/>
  <c r="G839" i="1"/>
  <c r="G843" i="1"/>
  <c r="G847" i="1"/>
  <c r="G851" i="1"/>
  <c r="G855" i="1"/>
  <c r="G859" i="1"/>
  <c r="G863" i="1"/>
  <c r="G867" i="1"/>
  <c r="G871" i="1"/>
  <c r="G875" i="1"/>
  <c r="G879" i="1"/>
  <c r="G883" i="1"/>
  <c r="G887" i="1"/>
  <c r="G891" i="1"/>
  <c r="F548" i="1"/>
  <c r="F66" i="1"/>
  <c r="F4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70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2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1" i="1"/>
  <c r="N92" i="2"/>
  <c r="O92" i="2" s="1"/>
  <c r="Q92" i="2" s="1"/>
  <c r="N95" i="2"/>
  <c r="O95" i="2" s="1"/>
  <c r="Q95" i="2" s="1"/>
  <c r="N4" i="2"/>
  <c r="O4" i="2" s="1"/>
  <c r="Q4" i="2" s="1"/>
  <c r="N16" i="2"/>
  <c r="O16" i="2" s="1"/>
  <c r="Q16" i="2" s="1"/>
  <c r="N48" i="2"/>
  <c r="O48" i="2" s="1"/>
  <c r="Q48" i="2" s="1"/>
  <c r="N77" i="2"/>
  <c r="O77" i="2" s="1"/>
  <c r="Q77" i="2" s="1"/>
  <c r="N80" i="2"/>
  <c r="O80" i="2" s="1"/>
  <c r="Q80" i="2" s="1"/>
  <c r="N83" i="2"/>
  <c r="O83" i="2" s="1"/>
  <c r="Q83" i="2" s="1"/>
  <c r="N119" i="2"/>
  <c r="O119" i="2" s="1"/>
  <c r="Q119" i="2" s="1"/>
  <c r="N81" i="2"/>
  <c r="O81" i="2" s="1"/>
  <c r="Q81" i="2" s="1"/>
  <c r="N84" i="2"/>
  <c r="O84" i="2" s="1"/>
  <c r="Q84" i="2" s="1"/>
  <c r="N87" i="2"/>
  <c r="O87" i="2" s="1"/>
  <c r="Q87" i="2" s="1"/>
  <c r="O12" i="2"/>
  <c r="Q12" i="2" s="1"/>
  <c r="O24" i="2"/>
  <c r="Q24" i="2" s="1"/>
  <c r="O28" i="2"/>
  <c r="Q28" i="2" s="1"/>
  <c r="O36" i="2"/>
  <c r="Q36" i="2" s="1"/>
  <c r="O40" i="2"/>
  <c r="Q40" i="2" s="1"/>
  <c r="O52" i="2"/>
  <c r="Q52" i="2" s="1"/>
  <c r="O64" i="2"/>
  <c r="Q64" i="2" s="1"/>
  <c r="N76" i="2"/>
  <c r="O76" i="2" s="1"/>
  <c r="Q76" i="2" s="1"/>
  <c r="N79" i="2"/>
  <c r="O79" i="2" s="1"/>
  <c r="Q79" i="2" s="1"/>
  <c r="N89" i="2"/>
  <c r="O89" i="2" s="1"/>
  <c r="Q89" i="2" s="1"/>
  <c r="N108" i="2"/>
  <c r="O108" i="2" s="1"/>
  <c r="Q108" i="2" s="1"/>
  <c r="N129" i="2"/>
  <c r="O129" i="2" s="1"/>
  <c r="Q129" i="2" s="1"/>
  <c r="N135" i="2"/>
  <c r="O135" i="2" s="1"/>
  <c r="Q135" i="2" s="1"/>
  <c r="N172" i="2"/>
  <c r="O172" i="2" s="1"/>
  <c r="Q172" i="2" s="1"/>
  <c r="N193" i="2"/>
  <c r="O193" i="2" s="1"/>
  <c r="Q193" i="2" s="1"/>
  <c r="N199" i="2"/>
  <c r="O199" i="2" s="1"/>
  <c r="Q199" i="2" s="1"/>
  <c r="N8" i="2"/>
  <c r="O8" i="2" s="1"/>
  <c r="Q8" i="2" s="1"/>
  <c r="N20" i="2"/>
  <c r="O20" i="2" s="1"/>
  <c r="Q20" i="2" s="1"/>
  <c r="N32" i="2"/>
  <c r="O32" i="2" s="1"/>
  <c r="Q32" i="2" s="1"/>
  <c r="N44" i="2"/>
  <c r="O44" i="2" s="1"/>
  <c r="Q44" i="2" s="1"/>
  <c r="N56" i="2"/>
  <c r="O56" i="2" s="1"/>
  <c r="Q56" i="2" s="1"/>
  <c r="N60" i="2"/>
  <c r="O60" i="2" s="1"/>
  <c r="Q60" i="2" s="1"/>
  <c r="N68" i="2"/>
  <c r="O68" i="2" s="1"/>
  <c r="Q68" i="2" s="1"/>
  <c r="N72" i="2"/>
  <c r="O72" i="2" s="1"/>
  <c r="Q72" i="2" s="1"/>
  <c r="N93" i="2"/>
  <c r="O93" i="2" s="1"/>
  <c r="Q93" i="2" s="1"/>
  <c r="N96" i="2"/>
  <c r="O96" i="2" s="1"/>
  <c r="Q96" i="2" s="1"/>
  <c r="N113" i="2"/>
  <c r="O113" i="2" s="1"/>
  <c r="Q113" i="2" s="1"/>
  <c r="N156" i="2"/>
  <c r="O156" i="2" s="1"/>
  <c r="Q156" i="2" s="1"/>
  <c r="N177" i="2"/>
  <c r="O177" i="2" s="1"/>
  <c r="Q177" i="2" s="1"/>
  <c r="N183" i="2"/>
  <c r="O183" i="2" s="1"/>
  <c r="Q183" i="2" s="1"/>
  <c r="N248" i="2"/>
  <c r="O248" i="2" s="1"/>
  <c r="Q248" i="2" s="1"/>
  <c r="N97" i="2"/>
  <c r="O97" i="2" s="1"/>
  <c r="Q97" i="2" s="1"/>
  <c r="N103" i="2"/>
  <c r="O103" i="2" s="1"/>
  <c r="Q103" i="2" s="1"/>
  <c r="N140" i="2"/>
  <c r="O140" i="2" s="1"/>
  <c r="Q140" i="2" s="1"/>
  <c r="N161" i="2"/>
  <c r="O161" i="2" s="1"/>
  <c r="Q161" i="2" s="1"/>
  <c r="N167" i="2"/>
  <c r="O167" i="2" s="1"/>
  <c r="Q167" i="2" s="1"/>
  <c r="N204" i="2"/>
  <c r="O204" i="2" s="1"/>
  <c r="Q204" i="2" s="1"/>
  <c r="N5" i="2"/>
  <c r="O5" i="2" s="1"/>
  <c r="Q5" i="2" s="1"/>
  <c r="S5" i="2" s="1"/>
  <c r="N9" i="2"/>
  <c r="O9" i="2" s="1"/>
  <c r="Q9" i="2" s="1"/>
  <c r="N13" i="2"/>
  <c r="O13" i="2" s="1"/>
  <c r="Q13" i="2" s="1"/>
  <c r="N17" i="2"/>
  <c r="O17" i="2" s="1"/>
  <c r="Q17" i="2" s="1"/>
  <c r="N21" i="2"/>
  <c r="O21" i="2" s="1"/>
  <c r="Q21" i="2" s="1"/>
  <c r="S21" i="2" s="1"/>
  <c r="N25" i="2"/>
  <c r="O25" i="2" s="1"/>
  <c r="Q25" i="2" s="1"/>
  <c r="N29" i="2"/>
  <c r="O29" i="2" s="1"/>
  <c r="Q29" i="2" s="1"/>
  <c r="N33" i="2"/>
  <c r="O33" i="2" s="1"/>
  <c r="Q33" i="2" s="1"/>
  <c r="N37" i="2"/>
  <c r="O37" i="2" s="1"/>
  <c r="Q37" i="2" s="1"/>
  <c r="N41" i="2"/>
  <c r="O41" i="2" s="1"/>
  <c r="Q41" i="2" s="1"/>
  <c r="N45" i="2"/>
  <c r="O45" i="2" s="1"/>
  <c r="Q45" i="2" s="1"/>
  <c r="N49" i="2"/>
  <c r="O49" i="2" s="1"/>
  <c r="Q49" i="2" s="1"/>
  <c r="O53" i="2"/>
  <c r="Q53" i="2" s="1"/>
  <c r="N55" i="2"/>
  <c r="O55" i="2" s="1"/>
  <c r="Q55" i="2" s="1"/>
  <c r="O57" i="2"/>
  <c r="Q57" i="2" s="1"/>
  <c r="N59" i="2"/>
  <c r="O59" i="2" s="1"/>
  <c r="Q59" i="2" s="1"/>
  <c r="O61" i="2"/>
  <c r="Q61" i="2" s="1"/>
  <c r="N63" i="2"/>
  <c r="O63" i="2" s="1"/>
  <c r="Q63" i="2" s="1"/>
  <c r="O65" i="2"/>
  <c r="Q65" i="2" s="1"/>
  <c r="N67" i="2"/>
  <c r="O67" i="2" s="1"/>
  <c r="Q67" i="2" s="1"/>
  <c r="O69" i="2"/>
  <c r="Q69" i="2" s="1"/>
  <c r="N71" i="2"/>
  <c r="O71" i="2" s="1"/>
  <c r="Q71" i="2" s="1"/>
  <c r="O73" i="2"/>
  <c r="Q73" i="2" s="1"/>
  <c r="N75" i="2"/>
  <c r="O75" i="2" s="1"/>
  <c r="Q75" i="2" s="1"/>
  <c r="N85" i="2"/>
  <c r="O85" i="2" s="1"/>
  <c r="Q85" i="2" s="1"/>
  <c r="N88" i="2"/>
  <c r="O88" i="2" s="1"/>
  <c r="Q88" i="2" s="1"/>
  <c r="N91" i="2"/>
  <c r="O91" i="2" s="1"/>
  <c r="Q91" i="2" s="1"/>
  <c r="N124" i="2"/>
  <c r="O124" i="2" s="1"/>
  <c r="Q124" i="2" s="1"/>
  <c r="N145" i="2"/>
  <c r="O145" i="2" s="1"/>
  <c r="Q145" i="2" s="1"/>
  <c r="N151" i="2"/>
  <c r="O151" i="2" s="1"/>
  <c r="Q151" i="2" s="1"/>
  <c r="N188" i="2"/>
  <c r="O188" i="2" s="1"/>
  <c r="Q188" i="2" s="1"/>
  <c r="N209" i="2"/>
  <c r="O209" i="2" s="1"/>
  <c r="Q209" i="2" s="1"/>
  <c r="N215" i="2"/>
  <c r="O215" i="2" s="1"/>
  <c r="Q215" i="2" s="1"/>
  <c r="N232" i="2"/>
  <c r="O232" i="2" s="1"/>
  <c r="Q232" i="2" s="1"/>
  <c r="N264" i="2"/>
  <c r="O264" i="2" s="1"/>
  <c r="Q264" i="2" s="1"/>
  <c r="N112" i="2"/>
  <c r="O112" i="2" s="1"/>
  <c r="Q112" i="2" s="1"/>
  <c r="N176" i="2"/>
  <c r="O176" i="2" s="1"/>
  <c r="Q176" i="2" s="1"/>
  <c r="N208" i="2"/>
  <c r="O208" i="2" s="1"/>
  <c r="Q208" i="2" s="1"/>
  <c r="N349" i="2"/>
  <c r="O349" i="2" s="1"/>
  <c r="Q349" i="2" s="1"/>
  <c r="N132" i="2"/>
  <c r="O132" i="2" s="1"/>
  <c r="Q132" i="2" s="1"/>
  <c r="N148" i="2"/>
  <c r="O148" i="2" s="1"/>
  <c r="Q148" i="2" s="1"/>
  <c r="O155" i="2"/>
  <c r="Q155" i="2" s="1"/>
  <c r="N180" i="2"/>
  <c r="O180" i="2" s="1"/>
  <c r="Q180" i="2" s="1"/>
  <c r="N185" i="2"/>
  <c r="O185" i="2" s="1"/>
  <c r="Q185" i="2" s="1"/>
  <c r="O187" i="2"/>
  <c r="Q187" i="2" s="1"/>
  <c r="N196" i="2"/>
  <c r="O196" i="2" s="1"/>
  <c r="Q196" i="2" s="1"/>
  <c r="N201" i="2"/>
  <c r="O201" i="2" s="1"/>
  <c r="Q201" i="2" s="1"/>
  <c r="O203" i="2"/>
  <c r="Q203" i="2" s="1"/>
  <c r="N212" i="2"/>
  <c r="O212" i="2" s="1"/>
  <c r="Q212" i="2" s="1"/>
  <c r="N217" i="2"/>
  <c r="O217" i="2" s="1"/>
  <c r="Q217" i="2" s="1"/>
  <c r="O219" i="2"/>
  <c r="Q219" i="2" s="1"/>
  <c r="N228" i="2"/>
  <c r="O228" i="2" s="1"/>
  <c r="Q228" i="2" s="1"/>
  <c r="N260" i="2"/>
  <c r="O260" i="2" s="1"/>
  <c r="Q260" i="2" s="1"/>
  <c r="N339" i="2"/>
  <c r="O339" i="2" s="1"/>
  <c r="Q339" i="2" s="1"/>
  <c r="N347" i="2"/>
  <c r="O347" i="2" s="1"/>
  <c r="Q347" i="2" s="1"/>
  <c r="N355" i="2"/>
  <c r="O355" i="2" s="1"/>
  <c r="Q355" i="2" s="1"/>
  <c r="N367" i="2"/>
  <c r="O367" i="2" s="1"/>
  <c r="Q367" i="2" s="1"/>
  <c r="N101" i="2"/>
  <c r="O101" i="2" s="1"/>
  <c r="Q101" i="2" s="1"/>
  <c r="N117" i="2"/>
  <c r="O117" i="2" s="1"/>
  <c r="Q117" i="2" s="1"/>
  <c r="N128" i="2"/>
  <c r="O128" i="2" s="1"/>
  <c r="Q128" i="2" s="1"/>
  <c r="N133" i="2"/>
  <c r="O133" i="2" s="1"/>
  <c r="Q133" i="2" s="1"/>
  <c r="N144" i="2"/>
  <c r="O144" i="2" s="1"/>
  <c r="Q144" i="2" s="1"/>
  <c r="N149" i="2"/>
  <c r="O149" i="2" s="1"/>
  <c r="Q149" i="2" s="1"/>
  <c r="N160" i="2"/>
  <c r="O160" i="2" s="1"/>
  <c r="Q160" i="2" s="1"/>
  <c r="N165" i="2"/>
  <c r="O165" i="2" s="1"/>
  <c r="Q165" i="2" s="1"/>
  <c r="N181" i="2"/>
  <c r="O181" i="2" s="1"/>
  <c r="Q181" i="2" s="1"/>
  <c r="N192" i="2"/>
  <c r="O192" i="2" s="1"/>
  <c r="Q192" i="2" s="1"/>
  <c r="N197" i="2"/>
  <c r="O197" i="2" s="1"/>
  <c r="Q197" i="2" s="1"/>
  <c r="N213" i="2"/>
  <c r="O213" i="2" s="1"/>
  <c r="Q213" i="2" s="1"/>
  <c r="O221" i="2"/>
  <c r="Q221" i="2" s="1"/>
  <c r="O244" i="2"/>
  <c r="Q244" i="2" s="1"/>
  <c r="N341" i="2"/>
  <c r="O341" i="2" s="1"/>
  <c r="Q341" i="2" s="1"/>
  <c r="N357" i="2"/>
  <c r="O357" i="2" s="1"/>
  <c r="Q357" i="2" s="1"/>
  <c r="N100" i="2"/>
  <c r="O100" i="2" s="1"/>
  <c r="Q100" i="2" s="1"/>
  <c r="N105" i="2"/>
  <c r="O105" i="2" s="1"/>
  <c r="Q105" i="2" s="1"/>
  <c r="O107" i="2"/>
  <c r="Q107" i="2" s="1"/>
  <c r="N116" i="2"/>
  <c r="O116" i="2" s="1"/>
  <c r="Q116" i="2" s="1"/>
  <c r="N121" i="2"/>
  <c r="O121" i="2" s="1"/>
  <c r="Q121" i="2" s="1"/>
  <c r="O123" i="2"/>
  <c r="Q123" i="2" s="1"/>
  <c r="N137" i="2"/>
  <c r="O137" i="2" s="1"/>
  <c r="Q137" i="2" s="1"/>
  <c r="O139" i="2"/>
  <c r="Q139" i="2" s="1"/>
  <c r="N153" i="2"/>
  <c r="O153" i="2" s="1"/>
  <c r="Q153" i="2" s="1"/>
  <c r="N164" i="2"/>
  <c r="O164" i="2" s="1"/>
  <c r="Q164" i="2" s="1"/>
  <c r="N169" i="2"/>
  <c r="O169" i="2" s="1"/>
  <c r="Q169" i="2" s="1"/>
  <c r="O171" i="2"/>
  <c r="Q171" i="2" s="1"/>
  <c r="N104" i="2"/>
  <c r="O104" i="2" s="1"/>
  <c r="Q104" i="2" s="1"/>
  <c r="N109" i="2"/>
  <c r="O109" i="2" s="1"/>
  <c r="Q109" i="2" s="1"/>
  <c r="O111" i="2"/>
  <c r="Q111" i="2" s="1"/>
  <c r="N120" i="2"/>
  <c r="O120" i="2" s="1"/>
  <c r="Q120" i="2" s="1"/>
  <c r="N125" i="2"/>
  <c r="O125" i="2" s="1"/>
  <c r="Q125" i="2" s="1"/>
  <c r="O127" i="2"/>
  <c r="Q127" i="2" s="1"/>
  <c r="N136" i="2"/>
  <c r="O136" i="2" s="1"/>
  <c r="Q136" i="2" s="1"/>
  <c r="N141" i="2"/>
  <c r="O141" i="2" s="1"/>
  <c r="Q141" i="2" s="1"/>
  <c r="O143" i="2"/>
  <c r="Q143" i="2" s="1"/>
  <c r="N152" i="2"/>
  <c r="O152" i="2" s="1"/>
  <c r="Q152" i="2" s="1"/>
  <c r="N157" i="2"/>
  <c r="O157" i="2" s="1"/>
  <c r="Q157" i="2" s="1"/>
  <c r="O159" i="2"/>
  <c r="Q159" i="2" s="1"/>
  <c r="N168" i="2"/>
  <c r="O168" i="2" s="1"/>
  <c r="Q168" i="2" s="1"/>
  <c r="N173" i="2"/>
  <c r="O173" i="2" s="1"/>
  <c r="Q173" i="2" s="1"/>
  <c r="O175" i="2"/>
  <c r="Q175" i="2" s="1"/>
  <c r="N184" i="2"/>
  <c r="O184" i="2" s="1"/>
  <c r="Q184" i="2" s="1"/>
  <c r="N189" i="2"/>
  <c r="O189" i="2" s="1"/>
  <c r="Q189" i="2" s="1"/>
  <c r="O191" i="2"/>
  <c r="Q191" i="2" s="1"/>
  <c r="N200" i="2"/>
  <c r="O200" i="2" s="1"/>
  <c r="Q200" i="2" s="1"/>
  <c r="N205" i="2"/>
  <c r="O205" i="2" s="1"/>
  <c r="Q205" i="2" s="1"/>
  <c r="O207" i="2"/>
  <c r="Q207" i="2" s="1"/>
  <c r="N216" i="2"/>
  <c r="O216" i="2" s="1"/>
  <c r="Q216" i="2" s="1"/>
  <c r="O220" i="2"/>
  <c r="Q220" i="2" s="1"/>
  <c r="N224" i="2"/>
  <c r="O224" i="2" s="1"/>
  <c r="Q224" i="2" s="1"/>
  <c r="O236" i="2"/>
  <c r="Q236" i="2" s="1"/>
  <c r="N240" i="2"/>
  <c r="O240" i="2" s="1"/>
  <c r="Q240" i="2" s="1"/>
  <c r="O252" i="2"/>
  <c r="Q252" i="2" s="1"/>
  <c r="N256" i="2"/>
  <c r="O256" i="2" s="1"/>
  <c r="Q256" i="2" s="1"/>
  <c r="O268" i="2"/>
  <c r="Q268" i="2" s="1"/>
  <c r="O272" i="2"/>
  <c r="Q272" i="2" s="1"/>
  <c r="O276" i="2"/>
  <c r="Q276" i="2" s="1"/>
  <c r="O280" i="2"/>
  <c r="Q280" i="2" s="1"/>
  <c r="O284" i="2"/>
  <c r="Q284" i="2" s="1"/>
  <c r="O288" i="2"/>
  <c r="Q288" i="2" s="1"/>
  <c r="O292" i="2"/>
  <c r="Q292" i="2" s="1"/>
  <c r="O296" i="2"/>
  <c r="Q296" i="2" s="1"/>
  <c r="O300" i="2"/>
  <c r="Q300" i="2" s="1"/>
  <c r="O304" i="2"/>
  <c r="Q304" i="2" s="1"/>
  <c r="O308" i="2"/>
  <c r="Q308" i="2" s="1"/>
  <c r="O312" i="2"/>
  <c r="Q312" i="2" s="1"/>
  <c r="O316" i="2"/>
  <c r="Q316" i="2" s="1"/>
  <c r="O320" i="2"/>
  <c r="Q320" i="2" s="1"/>
  <c r="O324" i="2"/>
  <c r="Q324" i="2" s="1"/>
  <c r="N383" i="2"/>
  <c r="O383" i="2" s="1"/>
  <c r="Q383" i="2" s="1"/>
  <c r="O269" i="2"/>
  <c r="Q269" i="2" s="1"/>
  <c r="O273" i="2"/>
  <c r="Q273" i="2" s="1"/>
  <c r="O277" i="2"/>
  <c r="Q277" i="2" s="1"/>
  <c r="O281" i="2"/>
  <c r="Q281" i="2" s="1"/>
  <c r="O285" i="2"/>
  <c r="Q285" i="2" s="1"/>
  <c r="O289" i="2"/>
  <c r="Q289" i="2" s="1"/>
  <c r="O293" i="2"/>
  <c r="Q293" i="2" s="1"/>
  <c r="O297" i="2"/>
  <c r="Q297" i="2" s="1"/>
  <c r="O301" i="2"/>
  <c r="Q301" i="2" s="1"/>
  <c r="O305" i="2"/>
  <c r="Q305" i="2" s="1"/>
  <c r="O309" i="2"/>
  <c r="Q309" i="2" s="1"/>
  <c r="O313" i="2"/>
  <c r="Q313" i="2" s="1"/>
  <c r="O317" i="2"/>
  <c r="Q317" i="2" s="1"/>
  <c r="O321" i="2"/>
  <c r="Q321" i="2" s="1"/>
  <c r="O325" i="2"/>
  <c r="Q325" i="2" s="1"/>
  <c r="N337" i="2"/>
  <c r="O337" i="2" s="1"/>
  <c r="Q337" i="2" s="1"/>
  <c r="N345" i="2"/>
  <c r="O345" i="2" s="1"/>
  <c r="Q345" i="2" s="1"/>
  <c r="N353" i="2"/>
  <c r="O353" i="2" s="1"/>
  <c r="Q353" i="2" s="1"/>
  <c r="N361" i="2"/>
  <c r="O361" i="2" s="1"/>
  <c r="Q361" i="2" s="1"/>
  <c r="N414" i="2"/>
  <c r="O414" i="2" s="1"/>
  <c r="Q414" i="2" s="1"/>
  <c r="O225" i="2"/>
  <c r="Q225" i="2" s="1"/>
  <c r="O229" i="2"/>
  <c r="Q229" i="2" s="1"/>
  <c r="O233" i="2"/>
  <c r="Q233" i="2" s="1"/>
  <c r="O237" i="2"/>
  <c r="Q237" i="2" s="1"/>
  <c r="O241" i="2"/>
  <c r="Q241" i="2" s="1"/>
  <c r="O245" i="2"/>
  <c r="Q245" i="2" s="1"/>
  <c r="O249" i="2"/>
  <c r="Q249" i="2" s="1"/>
  <c r="O253" i="2"/>
  <c r="Q253" i="2" s="1"/>
  <c r="O257" i="2"/>
  <c r="Q257" i="2" s="1"/>
  <c r="O261" i="2"/>
  <c r="Q261" i="2" s="1"/>
  <c r="O265" i="2"/>
  <c r="Q265" i="2" s="1"/>
  <c r="N343" i="2"/>
  <c r="O343" i="2" s="1"/>
  <c r="Q343" i="2" s="1"/>
  <c r="N351" i="2"/>
  <c r="O351" i="2" s="1"/>
  <c r="Q351" i="2" s="1"/>
  <c r="N359" i="2"/>
  <c r="O359" i="2" s="1"/>
  <c r="Q359" i="2" s="1"/>
  <c r="N399" i="2"/>
  <c r="O399" i="2" s="1"/>
  <c r="Q399" i="2" s="1"/>
  <c r="N329" i="2"/>
  <c r="O329" i="2" s="1"/>
  <c r="Q329" i="2" s="1"/>
  <c r="N333" i="2"/>
  <c r="O333" i="2" s="1"/>
  <c r="Q333" i="2" s="1"/>
  <c r="N371" i="2"/>
  <c r="O371" i="2" s="1"/>
  <c r="Q371" i="2" s="1"/>
  <c r="N387" i="2"/>
  <c r="O387" i="2" s="1"/>
  <c r="Q387" i="2" s="1"/>
  <c r="N410" i="2"/>
  <c r="O410" i="2" s="1"/>
  <c r="Q410" i="2" s="1"/>
  <c r="O328" i="2"/>
  <c r="Q328" i="2" s="1"/>
  <c r="O332" i="2"/>
  <c r="Q332" i="2" s="1"/>
  <c r="O336" i="2"/>
  <c r="Q336" i="2" s="1"/>
  <c r="O338" i="2"/>
  <c r="Q338" i="2" s="1"/>
  <c r="O342" i="2"/>
  <c r="Q342" i="2" s="1"/>
  <c r="O346" i="2"/>
  <c r="Q346" i="2" s="1"/>
  <c r="O350" i="2"/>
  <c r="Q350" i="2" s="1"/>
  <c r="O354" i="2"/>
  <c r="Q354" i="2" s="1"/>
  <c r="O358" i="2"/>
  <c r="Q358" i="2" s="1"/>
  <c r="O362" i="2"/>
  <c r="Q362" i="2" s="1"/>
  <c r="N366" i="2"/>
  <c r="O366" i="2" s="1"/>
  <c r="Q366" i="2" s="1"/>
  <c r="O378" i="2"/>
  <c r="Q378" i="2" s="1"/>
  <c r="N382" i="2"/>
  <c r="O382" i="2" s="1"/>
  <c r="Q382" i="2" s="1"/>
  <c r="O394" i="2"/>
  <c r="Q394" i="2" s="1"/>
  <c r="N398" i="2"/>
  <c r="O398" i="2" s="1"/>
  <c r="Q398" i="2" s="1"/>
  <c r="N403" i="2"/>
  <c r="O403" i="2" s="1"/>
  <c r="Q403" i="2" s="1"/>
  <c r="N375" i="2"/>
  <c r="O375" i="2" s="1"/>
  <c r="Q375" i="2" s="1"/>
  <c r="N391" i="2"/>
  <c r="O391" i="2" s="1"/>
  <c r="Q391" i="2" s="1"/>
  <c r="N407" i="2"/>
  <c r="O407" i="2" s="1"/>
  <c r="Q407" i="2" s="1"/>
  <c r="N363" i="2"/>
  <c r="O363" i="2" s="1"/>
  <c r="Q363" i="2" s="1"/>
  <c r="N370" i="2"/>
  <c r="O370" i="2" s="1"/>
  <c r="Q370" i="2" s="1"/>
  <c r="O374" i="2"/>
  <c r="Q374" i="2" s="1"/>
  <c r="N379" i="2"/>
  <c r="O379" i="2" s="1"/>
  <c r="Q379" i="2" s="1"/>
  <c r="N386" i="2"/>
  <c r="O386" i="2" s="1"/>
  <c r="Q386" i="2" s="1"/>
  <c r="O390" i="2"/>
  <c r="Q390" i="2" s="1"/>
  <c r="N395" i="2"/>
  <c r="O395" i="2" s="1"/>
  <c r="Q395" i="2" s="1"/>
  <c r="N402" i="2"/>
  <c r="O402" i="2" s="1"/>
  <c r="Q402" i="2" s="1"/>
  <c r="O406" i="2"/>
  <c r="Q406" i="2" s="1"/>
  <c r="N411" i="2"/>
  <c r="O411" i="2" s="1"/>
  <c r="Q411" i="2" s="1"/>
  <c r="N415" i="2"/>
  <c r="O415" i="2" s="1"/>
  <c r="Q415" i="2" s="1"/>
  <c r="O419" i="2"/>
  <c r="Q419" i="2" s="1"/>
  <c r="N420" i="2"/>
  <c r="O420" i="2" s="1"/>
  <c r="Q420" i="2" s="1"/>
  <c r="S261" i="2" l="1"/>
  <c r="T261" i="2" s="1"/>
  <c r="S150" i="2"/>
  <c r="S235" i="2"/>
  <c r="T235" i="2" s="1"/>
  <c r="S320" i="2"/>
  <c r="S291" i="2"/>
  <c r="T291" i="2" s="1"/>
  <c r="S389" i="2"/>
  <c r="S194" i="2"/>
  <c r="T194" i="2" s="1"/>
  <c r="S326" i="2"/>
  <c r="S416" i="2"/>
  <c r="T416" i="2" s="1"/>
  <c r="S372" i="2"/>
  <c r="S360" i="2"/>
  <c r="T360" i="2" s="1"/>
  <c r="S18" i="2"/>
  <c r="S344" i="2"/>
  <c r="T344" i="2" s="1"/>
  <c r="S30" i="2"/>
  <c r="S51" i="2"/>
  <c r="T51" i="2" s="1"/>
  <c r="S94" i="2"/>
  <c r="S69" i="2"/>
  <c r="T69" i="2" s="1"/>
  <c r="S133" i="2"/>
  <c r="S37" i="2"/>
  <c r="T37" i="2" s="1"/>
  <c r="S165" i="2"/>
  <c r="S229" i="2"/>
  <c r="T229" i="2" s="1"/>
  <c r="S192" i="2"/>
  <c r="S120" i="2"/>
  <c r="T120" i="2" s="1"/>
  <c r="S347" i="2"/>
  <c r="S250" i="2"/>
  <c r="T250" i="2" s="1"/>
  <c r="S359" i="2"/>
  <c r="S281" i="2"/>
  <c r="T281" i="2" s="1"/>
  <c r="S262" i="2"/>
  <c r="S184" i="2"/>
  <c r="T184" i="2" s="1"/>
  <c r="S343" i="2"/>
  <c r="S238" i="2"/>
  <c r="T238" i="2" s="1"/>
  <c r="S140" i="2"/>
  <c r="S61" i="2"/>
  <c r="T61" i="2" s="1"/>
  <c r="S253" i="2"/>
  <c r="S54" i="2"/>
  <c r="T54" i="2" s="1"/>
  <c r="S139" i="2"/>
  <c r="S224" i="2"/>
  <c r="T224" i="2" s="1"/>
  <c r="S310" i="2"/>
  <c r="S66" i="2"/>
  <c r="T66" i="2" s="1"/>
  <c r="S391" i="2"/>
  <c r="S188" i="2"/>
  <c r="T188" i="2" s="1"/>
  <c r="S296" i="2"/>
  <c r="S16" i="2"/>
  <c r="T16" i="2" s="1"/>
  <c r="S166" i="2"/>
  <c r="S186" i="2"/>
  <c r="T186" i="2" s="1"/>
  <c r="S393" i="2"/>
  <c r="S83" i="2"/>
  <c r="T83" i="2" s="1"/>
  <c r="S123" i="2"/>
  <c r="S99" i="2"/>
  <c r="T99" i="2" s="1"/>
  <c r="S15" i="2"/>
  <c r="S82" i="2"/>
  <c r="T82" i="2" s="1"/>
  <c r="S190" i="2"/>
  <c r="S226" i="2"/>
  <c r="T226" i="2" s="1"/>
  <c r="S163" i="2"/>
  <c r="T163" i="2" s="1"/>
  <c r="S289" i="2"/>
  <c r="T289" i="2" s="1"/>
  <c r="S115" i="2"/>
  <c r="T115" i="2" s="1"/>
  <c r="S27" i="2"/>
  <c r="T27" i="2" s="1"/>
  <c r="S266" i="2"/>
  <c r="T266" i="2" s="1"/>
  <c r="S117" i="2"/>
  <c r="T117" i="2" s="1"/>
  <c r="S43" i="2"/>
  <c r="T43" i="2" s="1"/>
  <c r="S263" i="2"/>
  <c r="T263" i="2" s="1"/>
  <c r="S164" i="2"/>
  <c r="T164" i="2" s="1"/>
  <c r="S279" i="2"/>
  <c r="T279" i="2" s="1"/>
  <c r="S254" i="2"/>
  <c r="S107" i="2"/>
  <c r="T107" i="2" s="1"/>
  <c r="S358" i="2"/>
  <c r="S234" i="2"/>
  <c r="T234" i="2" s="1"/>
  <c r="S136" i="2"/>
  <c r="S259" i="2"/>
  <c r="T259" i="2" s="1"/>
  <c r="S41" i="2"/>
  <c r="T41" i="2" s="1"/>
  <c r="S137" i="2"/>
  <c r="T137" i="2" s="1"/>
  <c r="S48" i="2"/>
  <c r="T48" i="2" s="1"/>
  <c r="S155" i="2"/>
  <c r="T155" i="2" s="1"/>
  <c r="S373" i="2"/>
  <c r="T373" i="2" s="1"/>
  <c r="S124" i="2"/>
  <c r="T124" i="2" s="1"/>
  <c r="S175" i="2"/>
  <c r="T175" i="2" s="1"/>
  <c r="S104" i="2"/>
  <c r="T104" i="2" s="1"/>
  <c r="S324" i="2"/>
  <c r="T324" i="2" s="1"/>
  <c r="S189" i="2"/>
  <c r="T189" i="2" s="1"/>
  <c r="S53" i="2"/>
  <c r="T53" i="2" s="1"/>
  <c r="S181" i="2"/>
  <c r="T181" i="2" s="1"/>
  <c r="S245" i="2"/>
  <c r="T245" i="2" s="1"/>
  <c r="S309" i="2"/>
  <c r="T309" i="2" s="1"/>
  <c r="S128" i="2"/>
  <c r="T128" i="2" s="1"/>
  <c r="S214" i="2"/>
  <c r="T214" i="2" s="1"/>
  <c r="S299" i="2"/>
  <c r="T299" i="2" s="1"/>
  <c r="S374" i="2"/>
  <c r="T374" i="2" s="1"/>
  <c r="S197" i="2"/>
  <c r="S325" i="2"/>
  <c r="T325" i="2" s="1"/>
  <c r="S64" i="2"/>
  <c r="T64" i="2" s="1"/>
  <c r="S390" i="2"/>
  <c r="T390" i="2" s="1"/>
  <c r="S101" i="2"/>
  <c r="T101" i="2" s="1"/>
  <c r="S293" i="2"/>
  <c r="T293" i="2" s="1"/>
  <c r="S146" i="2"/>
  <c r="T146" i="2" s="1"/>
  <c r="V146" i="2" s="1"/>
  <c r="S397" i="2"/>
  <c r="T397" i="2" s="1"/>
  <c r="S125" i="2"/>
  <c r="S317" i="2"/>
  <c r="T317" i="2" s="1"/>
  <c r="S382" i="2"/>
  <c r="S276" i="2"/>
  <c r="T276" i="2" s="1"/>
  <c r="S379" i="2"/>
  <c r="T379" i="2" s="1"/>
  <c r="S179" i="2"/>
  <c r="T179" i="2" s="1"/>
  <c r="S292" i="2"/>
  <c r="S74" i="2"/>
  <c r="T74" i="2" s="1"/>
  <c r="S302" i="2"/>
  <c r="T302" i="2" s="1"/>
  <c r="S204" i="2"/>
  <c r="T204" i="2" s="1"/>
  <c r="S282" i="2"/>
  <c r="S49" i="2"/>
  <c r="T49" i="2" s="1"/>
  <c r="S113" i="2"/>
  <c r="S177" i="2"/>
  <c r="T177" i="2" s="1"/>
  <c r="S354" i="2"/>
  <c r="S84" i="2"/>
  <c r="T84" i="2" s="1"/>
  <c r="S255" i="2"/>
  <c r="S384" i="2"/>
  <c r="T384" i="2" s="1"/>
  <c r="S375" i="2"/>
  <c r="S138" i="2"/>
  <c r="T138" i="2" s="1"/>
  <c r="S338" i="2"/>
  <c r="S12" i="2"/>
  <c r="T12" i="2" s="1"/>
  <c r="S419" i="2"/>
  <c r="S265" i="2"/>
  <c r="T265" i="2" s="1"/>
  <c r="S370" i="2"/>
  <c r="S95" i="2"/>
  <c r="T95" i="2" s="1"/>
  <c r="S17" i="2"/>
  <c r="T17" i="2" s="1"/>
  <c r="S228" i="2"/>
  <c r="T228" i="2" s="1"/>
  <c r="S4" i="2"/>
  <c r="T4" i="2" s="1"/>
  <c r="S241" i="2"/>
  <c r="T241" i="2" s="1"/>
  <c r="S403" i="2"/>
  <c r="T403" i="2" s="1"/>
  <c r="S362" i="2"/>
  <c r="T362" i="2" s="1"/>
  <c r="S143" i="2"/>
  <c r="S211" i="2"/>
  <c r="T211" i="2" s="1"/>
  <c r="S394" i="2"/>
  <c r="T394" i="2" s="1"/>
  <c r="S85" i="2"/>
  <c r="T85" i="2" s="1"/>
  <c r="S149" i="2"/>
  <c r="S213" i="2"/>
  <c r="T213" i="2" s="1"/>
  <c r="S277" i="2"/>
  <c r="T277" i="2" s="1"/>
  <c r="S341" i="2"/>
  <c r="T341" i="2" s="1"/>
  <c r="S86" i="2"/>
  <c r="S171" i="2"/>
  <c r="T171" i="2" s="1"/>
  <c r="S256" i="2"/>
  <c r="T256" i="2" s="1"/>
  <c r="S342" i="2"/>
  <c r="T342" i="2" s="1"/>
  <c r="S406" i="2"/>
  <c r="S92" i="2"/>
  <c r="T92" i="2" s="1"/>
  <c r="S206" i="2"/>
  <c r="S319" i="2"/>
  <c r="T319" i="2" s="1"/>
  <c r="S411" i="2"/>
  <c r="T411" i="2" s="1"/>
  <c r="S108" i="2"/>
  <c r="T108" i="2" s="1"/>
  <c r="S222" i="2"/>
  <c r="S3" i="2"/>
  <c r="T3" i="2" s="1"/>
  <c r="S116" i="2"/>
  <c r="S231" i="2"/>
  <c r="T231" i="2" s="1"/>
  <c r="S361" i="2"/>
  <c r="T361" i="2" s="1"/>
  <c r="S76" i="2"/>
  <c r="T76" i="2" s="1"/>
  <c r="S111" i="2"/>
  <c r="T111" i="2" s="1"/>
  <c r="S268" i="2"/>
  <c r="T268" i="2" s="1"/>
  <c r="S121" i="2"/>
  <c r="S233" i="2"/>
  <c r="T233" i="2" s="1"/>
  <c r="S6" i="2"/>
  <c r="T6" i="2" s="1"/>
  <c r="S134" i="2"/>
  <c r="T134" i="2" s="1"/>
  <c r="S240" i="2"/>
  <c r="T240" i="2" s="1"/>
  <c r="S410" i="2"/>
  <c r="T410" i="2" s="1"/>
  <c r="S127" i="2"/>
  <c r="S298" i="2"/>
  <c r="T298" i="2" s="1"/>
  <c r="S314" i="2"/>
  <c r="S67" i="2"/>
  <c r="T67" i="2" s="1"/>
  <c r="S210" i="2"/>
  <c r="S349" i="2"/>
  <c r="T349" i="2" s="1"/>
  <c r="S239" i="2"/>
  <c r="S26" i="2"/>
  <c r="T26" i="2" s="1"/>
  <c r="S98" i="2"/>
  <c r="T98" i="2" s="1"/>
  <c r="S45" i="2"/>
  <c r="T45" i="2" s="1"/>
  <c r="S109" i="2"/>
  <c r="T109" i="2" s="1"/>
  <c r="S173" i="2"/>
  <c r="T173" i="2" s="1"/>
  <c r="S237" i="2"/>
  <c r="T237" i="2" s="1"/>
  <c r="S301" i="2"/>
  <c r="T301" i="2" s="1"/>
  <c r="S32" i="2"/>
  <c r="T32" i="2" s="1"/>
  <c r="S118" i="2"/>
  <c r="T118" i="2" s="1"/>
  <c r="S203" i="2"/>
  <c r="S288" i="2"/>
  <c r="T288" i="2" s="1"/>
  <c r="S366" i="2"/>
  <c r="S20" i="2"/>
  <c r="T20" i="2" s="1"/>
  <c r="S135" i="2"/>
  <c r="S248" i="2"/>
  <c r="T248" i="2" s="1"/>
  <c r="S357" i="2"/>
  <c r="T357" i="2" s="1"/>
  <c r="S36" i="2"/>
  <c r="T36" i="2" s="1"/>
  <c r="S151" i="2"/>
  <c r="S264" i="2"/>
  <c r="T264" i="2" s="1"/>
  <c r="S369" i="2"/>
  <c r="T369" i="2" s="1"/>
  <c r="S159" i="2"/>
  <c r="T159" i="2" s="1"/>
  <c r="S274" i="2"/>
  <c r="S90" i="2"/>
  <c r="T90" i="2" s="1"/>
  <c r="S40" i="2"/>
  <c r="S247" i="2"/>
  <c r="T247" i="2" s="1"/>
  <c r="S168" i="2"/>
  <c r="T168" i="2" s="1"/>
  <c r="S154" i="2"/>
  <c r="T154" i="2" s="1"/>
  <c r="S33" i="2"/>
  <c r="S97" i="2"/>
  <c r="T97" i="2" s="1"/>
  <c r="S161" i="2"/>
  <c r="T161" i="2" s="1"/>
  <c r="S273" i="2"/>
  <c r="T273" i="2" s="1"/>
  <c r="S337" i="2"/>
  <c r="S102" i="2"/>
  <c r="T102" i="2" s="1"/>
  <c r="S315" i="2"/>
  <c r="S28" i="2"/>
  <c r="T28" i="2" s="1"/>
  <c r="S199" i="2"/>
  <c r="T199" i="2" s="1"/>
  <c r="S363" i="2"/>
  <c r="T363" i="2" s="1"/>
  <c r="S158" i="2"/>
  <c r="S328" i="2"/>
  <c r="T328" i="2" s="1"/>
  <c r="S110" i="2"/>
  <c r="S280" i="2"/>
  <c r="T280" i="2" s="1"/>
  <c r="S345" i="2"/>
  <c r="S409" i="2"/>
  <c r="T409" i="2" s="1"/>
  <c r="S381" i="2"/>
  <c r="S408" i="2"/>
  <c r="T408" i="2" s="1"/>
  <c r="S217" i="2"/>
  <c r="S294" i="2"/>
  <c r="T294" i="2" s="1"/>
  <c r="S352" i="2"/>
  <c r="T352" i="2" s="1"/>
  <c r="S417" i="2"/>
  <c r="T417" i="2" s="1"/>
  <c r="S377" i="2"/>
  <c r="S329" i="2"/>
  <c r="T329" i="2" s="1"/>
  <c r="S378" i="2"/>
  <c r="T378" i="2" s="1"/>
  <c r="S130" i="2"/>
  <c r="T130" i="2" s="1"/>
  <c r="S223" i="2"/>
  <c r="T223" i="2" s="1"/>
  <c r="S25" i="2"/>
  <c r="T25" i="2" s="1"/>
  <c r="S114" i="2"/>
  <c r="T114" i="2" s="1"/>
  <c r="S62" i="2"/>
  <c r="T62" i="2" s="1"/>
  <c r="S187" i="2"/>
  <c r="T187" i="2" s="1"/>
  <c r="S271" i="2"/>
  <c r="T271" i="2" s="1"/>
  <c r="S185" i="2"/>
  <c r="T185" i="2" s="1"/>
  <c r="S312" i="2"/>
  <c r="T312" i="2" s="1"/>
  <c r="S275" i="2"/>
  <c r="T275" i="2" s="1"/>
  <c r="S283" i="2"/>
  <c r="T283" i="2" s="1"/>
  <c r="S385" i="2"/>
  <c r="S35" i="2"/>
  <c r="T35" i="2" s="1"/>
  <c r="S148" i="2"/>
  <c r="T148" i="2" s="1"/>
  <c r="S368" i="2"/>
  <c r="T368" i="2" s="1"/>
  <c r="S380" i="2"/>
  <c r="T380" i="2" s="1"/>
  <c r="S60" i="2"/>
  <c r="T60" i="2" s="1"/>
  <c r="S174" i="2"/>
  <c r="S147" i="2"/>
  <c r="T147" i="2" s="1"/>
  <c r="S183" i="2"/>
  <c r="S303" i="2"/>
  <c r="T303" i="2" s="1"/>
  <c r="S339" i="2"/>
  <c r="T339" i="2" s="1"/>
  <c r="S57" i="2"/>
  <c r="T57" i="2" s="1"/>
  <c r="S169" i="2"/>
  <c r="S297" i="2"/>
  <c r="T297" i="2" s="1"/>
  <c r="S70" i="2"/>
  <c r="T70" i="2" s="1"/>
  <c r="S176" i="2"/>
  <c r="T176" i="2" s="1"/>
  <c r="S304" i="2"/>
  <c r="T304" i="2" s="1"/>
  <c r="S42" i="2"/>
  <c r="T42" i="2" s="1"/>
  <c r="S212" i="2"/>
  <c r="T212" i="2" s="1"/>
  <c r="S395" i="2"/>
  <c r="T395" i="2" s="1"/>
  <c r="S87" i="2"/>
  <c r="T87" i="2" s="1"/>
  <c r="S407" i="2"/>
  <c r="T407" i="2" s="1"/>
  <c r="S152" i="2"/>
  <c r="T152" i="2" s="1"/>
  <c r="S295" i="2"/>
  <c r="T295" i="2" s="1"/>
  <c r="S290" i="2"/>
  <c r="S218" i="2"/>
  <c r="T218" i="2" s="1"/>
  <c r="S13" i="2"/>
  <c r="T13" i="2" s="1"/>
  <c r="S77" i="2"/>
  <c r="T77" i="2" s="1"/>
  <c r="S141" i="2"/>
  <c r="S205" i="2"/>
  <c r="T205" i="2" s="1"/>
  <c r="S269" i="2"/>
  <c r="T269" i="2" s="1"/>
  <c r="S333" i="2"/>
  <c r="T333" i="2" s="1"/>
  <c r="S75" i="2"/>
  <c r="S160" i="2"/>
  <c r="T160" i="2" s="1"/>
  <c r="S246" i="2"/>
  <c r="T246" i="2" s="1"/>
  <c r="S398" i="2"/>
  <c r="T398" i="2" s="1"/>
  <c r="S78" i="2"/>
  <c r="T78" i="2" s="1"/>
  <c r="S191" i="2"/>
  <c r="T191" i="2" s="1"/>
  <c r="S306" i="2"/>
  <c r="T306" i="2" s="1"/>
  <c r="S400" i="2"/>
  <c r="T400" i="2" s="1"/>
  <c r="S207" i="2"/>
  <c r="S322" i="2"/>
  <c r="T322" i="2" s="1"/>
  <c r="S103" i="2"/>
  <c r="T103" i="2" s="1"/>
  <c r="S216" i="2"/>
  <c r="T216" i="2" s="1"/>
  <c r="S330" i="2"/>
  <c r="T330" i="2" s="1"/>
  <c r="S318" i="2"/>
  <c r="T318" i="2" s="1"/>
  <c r="S19" i="2"/>
  <c r="T19" i="2" s="1"/>
  <c r="S399" i="2"/>
  <c r="T399" i="2" s="1"/>
  <c r="S371" i="2"/>
  <c r="S65" i="2"/>
  <c r="T65" i="2" s="1"/>
  <c r="S129" i="2"/>
  <c r="T129" i="2" s="1"/>
  <c r="S193" i="2"/>
  <c r="T193" i="2" s="1"/>
  <c r="S305" i="2"/>
  <c r="T305" i="2" s="1"/>
  <c r="S38" i="2"/>
  <c r="T38" i="2" s="1"/>
  <c r="S208" i="2"/>
  <c r="T208" i="2" s="1"/>
  <c r="S402" i="2"/>
  <c r="T402" i="2" s="1"/>
  <c r="S142" i="2"/>
  <c r="T142" i="2" s="1"/>
  <c r="S284" i="2"/>
  <c r="T284" i="2" s="1"/>
  <c r="S44" i="2"/>
  <c r="T44" i="2" s="1"/>
  <c r="S215" i="2"/>
  <c r="T215" i="2" s="1"/>
  <c r="S396" i="2"/>
  <c r="S167" i="2"/>
  <c r="T167" i="2" s="1"/>
  <c r="S119" i="2"/>
  <c r="T119" i="2" s="1"/>
  <c r="S126" i="2"/>
  <c r="T126" i="2" s="1"/>
  <c r="S196" i="2"/>
  <c r="T196" i="2" s="1"/>
  <c r="S387" i="2"/>
  <c r="T387" i="2" s="1"/>
  <c r="S9" i="2"/>
  <c r="T9" i="2" s="1"/>
  <c r="S91" i="2"/>
  <c r="T91" i="2" s="1"/>
  <c r="S56" i="2"/>
  <c r="S200" i="2"/>
  <c r="T200" i="2" s="1"/>
  <c r="S308" i="2"/>
  <c r="T308" i="2" s="1"/>
  <c r="S153" i="2"/>
  <c r="T153" i="2" s="1"/>
  <c r="S230" i="2"/>
  <c r="S242" i="2"/>
  <c r="T242" i="2" s="1"/>
  <c r="S353" i="2"/>
  <c r="T353" i="2" s="1"/>
  <c r="S162" i="2"/>
  <c r="T162" i="2" s="1"/>
  <c r="S144" i="2"/>
  <c r="S243" i="2"/>
  <c r="T243" i="2" s="1"/>
  <c r="S73" i="2"/>
  <c r="T73" i="2" s="1"/>
  <c r="S156" i="2"/>
  <c r="T156" i="2" s="1"/>
  <c r="S415" i="2"/>
  <c r="T415" i="2" s="1"/>
  <c r="S251" i="2"/>
  <c r="T251" i="2" s="1"/>
  <c r="S364" i="2"/>
  <c r="T364" i="2" s="1"/>
  <c r="S209" i="2"/>
  <c r="T209" i="2" s="1"/>
  <c r="S327" i="2"/>
  <c r="S367" i="2"/>
  <c r="T367" i="2" s="1"/>
  <c r="S63" i="2"/>
  <c r="S79" i="2"/>
  <c r="T79" i="2" s="1"/>
  <c r="S401" i="2"/>
  <c r="S88" i="2"/>
  <c r="T88" i="2" s="1"/>
  <c r="S202" i="2"/>
  <c r="T202" i="2" s="1"/>
  <c r="S316" i="2"/>
  <c r="T316" i="2" s="1"/>
  <c r="S260" i="2"/>
  <c r="S420" i="2"/>
  <c r="T420" i="2" s="1"/>
  <c r="S105" i="2"/>
  <c r="T105" i="2" s="1"/>
  <c r="S201" i="2"/>
  <c r="T201" i="2" s="1"/>
  <c r="S313" i="2"/>
  <c r="T313" i="2" s="1"/>
  <c r="S112" i="2"/>
  <c r="T112" i="2" s="1"/>
  <c r="S198" i="2"/>
  <c r="T198" i="2" s="1"/>
  <c r="S71" i="2"/>
  <c r="T71" i="2" s="1"/>
  <c r="S270" i="2"/>
  <c r="T270" i="2" s="1"/>
  <c r="S258" i="2"/>
  <c r="T258" i="2" s="1"/>
  <c r="S10" i="2"/>
  <c r="T10" i="2" s="1"/>
  <c r="S180" i="2"/>
  <c r="T180" i="2" s="1"/>
  <c r="S332" i="2"/>
  <c r="S29" i="2"/>
  <c r="T29" i="2" s="1"/>
  <c r="S93" i="2"/>
  <c r="T93" i="2" s="1"/>
  <c r="S157" i="2"/>
  <c r="T157" i="2" s="1"/>
  <c r="S221" i="2"/>
  <c r="S285" i="2"/>
  <c r="T285" i="2" s="1"/>
  <c r="S11" i="2"/>
  <c r="T11" i="2" s="1"/>
  <c r="V11" i="2" s="1"/>
  <c r="S96" i="2"/>
  <c r="T96" i="2" s="1"/>
  <c r="S182" i="2"/>
  <c r="T182" i="2" s="1"/>
  <c r="S350" i="2"/>
  <c r="T350" i="2" s="1"/>
  <c r="S414" i="2"/>
  <c r="T414" i="2" s="1"/>
  <c r="S106" i="2"/>
  <c r="T106" i="2" s="1"/>
  <c r="S220" i="2"/>
  <c r="T220" i="2" s="1"/>
  <c r="S334" i="2"/>
  <c r="T334" i="2" s="1"/>
  <c r="S8" i="2"/>
  <c r="T8" i="2" s="1"/>
  <c r="S122" i="2"/>
  <c r="T122" i="2" s="1"/>
  <c r="S236" i="2"/>
  <c r="T236" i="2" s="1"/>
  <c r="S348" i="2"/>
  <c r="T348" i="2" s="1"/>
  <c r="S131" i="2"/>
  <c r="T131" i="2" s="1"/>
  <c r="S244" i="2"/>
  <c r="T244" i="2" s="1"/>
  <c r="S355" i="2"/>
  <c r="T355" i="2" s="1"/>
  <c r="S383" i="2"/>
  <c r="T383" i="2" s="1"/>
  <c r="S132" i="2"/>
  <c r="S55" i="2"/>
  <c r="T55" i="2" s="1"/>
  <c r="S81" i="2"/>
  <c r="T81" i="2" s="1"/>
  <c r="S145" i="2"/>
  <c r="T145" i="2" s="1"/>
  <c r="S257" i="2"/>
  <c r="T257" i="2" s="1"/>
  <c r="S321" i="2"/>
  <c r="T321" i="2" s="1"/>
  <c r="S59" i="2"/>
  <c r="S272" i="2"/>
  <c r="T272" i="2" s="1"/>
  <c r="S418" i="2"/>
  <c r="T418" i="2" s="1"/>
  <c r="S170" i="2"/>
  <c r="T170" i="2" s="1"/>
  <c r="S340" i="2"/>
  <c r="S100" i="2"/>
  <c r="T100" i="2" s="1"/>
  <c r="S300" i="2"/>
  <c r="S24" i="2"/>
  <c r="T24" i="2" s="1"/>
  <c r="S195" i="2"/>
  <c r="S232" i="2"/>
  <c r="T232" i="2" s="1"/>
  <c r="S351" i="2"/>
  <c r="S311" i="2"/>
  <c r="T311" i="2" s="1"/>
  <c r="S89" i="2"/>
  <c r="T89" i="2" s="1"/>
  <c r="S219" i="2"/>
  <c r="T219" i="2" s="1"/>
  <c r="S227" i="2"/>
  <c r="T227" i="2" s="1"/>
  <c r="S286" i="2"/>
  <c r="T286" i="2" s="1"/>
  <c r="S47" i="2"/>
  <c r="T47" i="2" s="1"/>
  <c r="S225" i="2"/>
  <c r="T225" i="2" s="1"/>
  <c r="S336" i="2"/>
  <c r="T336" i="2" s="1"/>
  <c r="S405" i="2"/>
  <c r="T405" i="2" s="1"/>
  <c r="S39" i="2"/>
  <c r="S388" i="2"/>
  <c r="T388" i="2" s="1"/>
  <c r="S346" i="2"/>
  <c r="T346" i="2" s="1"/>
  <c r="S52" i="2"/>
  <c r="T52" i="2" s="1"/>
  <c r="S249" i="2"/>
  <c r="T249" i="2" s="1"/>
  <c r="S72" i="2"/>
  <c r="T72" i="2" s="1"/>
  <c r="S68" i="2"/>
  <c r="S386" i="2"/>
  <c r="T386" i="2" s="1"/>
  <c r="S252" i="2"/>
  <c r="S80" i="2"/>
  <c r="T80" i="2" s="1"/>
  <c r="S172" i="2"/>
  <c r="N17" i="3"/>
  <c r="O17" i="3" s="1"/>
  <c r="T404" i="2"/>
  <c r="T327" i="2"/>
  <c r="T365" i="2"/>
  <c r="T150" i="2"/>
  <c r="T18" i="2"/>
  <c r="T401" i="2"/>
  <c r="T30" i="2"/>
  <c r="T34" i="2"/>
  <c r="T58" i="2"/>
  <c r="T50" i="2"/>
  <c r="T393" i="2"/>
  <c r="T15" i="2"/>
  <c r="T39" i="2"/>
  <c r="T315" i="2"/>
  <c r="T385" i="2"/>
  <c r="T372" i="2"/>
  <c r="T376" i="2"/>
  <c r="T323" i="2"/>
  <c r="T23" i="2"/>
  <c r="T31" i="2"/>
  <c r="T14" i="2"/>
  <c r="T356" i="2"/>
  <c r="T239" i="2"/>
  <c r="T22" i="2"/>
  <c r="T381" i="2"/>
  <c r="T377" i="2"/>
  <c r="T413" i="2"/>
  <c r="T94" i="2"/>
  <c r="T307" i="2"/>
  <c r="T287" i="2"/>
  <c r="T412" i="2"/>
  <c r="T331" i="2"/>
  <c r="T340" i="2"/>
  <c r="T267" i="2"/>
  <c r="T178" i="2"/>
  <c r="T389" i="2"/>
  <c r="T392" i="2"/>
  <c r="T86" i="2"/>
  <c r="T7" i="2"/>
  <c r="T110" i="2"/>
  <c r="T210" i="2"/>
  <c r="T335" i="2"/>
  <c r="T46" i="2"/>
  <c r="T174" i="2"/>
  <c r="T382" i="2"/>
  <c r="T132" i="2"/>
  <c r="T370" i="2"/>
  <c r="T332" i="2"/>
  <c r="T343" i="2"/>
  <c r="T345" i="2"/>
  <c r="T300" i="2"/>
  <c r="T197" i="2"/>
  <c r="T133" i="2"/>
  <c r="T347" i="2"/>
  <c r="T75" i="2"/>
  <c r="T59" i="2"/>
  <c r="T358" i="2"/>
  <c r="T359" i="2"/>
  <c r="T127" i="2"/>
  <c r="T121" i="2"/>
  <c r="T192" i="2"/>
  <c r="T217" i="2"/>
  <c r="T21" i="2"/>
  <c r="T68" i="2"/>
  <c r="T158" i="2"/>
  <c r="T278" i="2"/>
  <c r="T195" i="2"/>
  <c r="T419" i="2"/>
  <c r="T354" i="2"/>
  <c r="T391" i="2"/>
  <c r="T366" i="2"/>
  <c r="T351" i="2"/>
  <c r="T320" i="2"/>
  <c r="T144" i="2"/>
  <c r="T56" i="2"/>
  <c r="T135" i="2"/>
  <c r="T40" i="2"/>
  <c r="T166" i="2"/>
  <c r="T326" i="2"/>
  <c r="T262" i="2"/>
  <c r="T206" i="2"/>
  <c r="T274" i="2"/>
  <c r="T282" i="2"/>
  <c r="T375" i="2"/>
  <c r="T253" i="2"/>
  <c r="T136" i="2"/>
  <c r="T123" i="2"/>
  <c r="T165" i="2"/>
  <c r="T203" i="2"/>
  <c r="T290" i="2"/>
  <c r="T406" i="2"/>
  <c r="T371" i="2"/>
  <c r="T337" i="2"/>
  <c r="T296" i="2"/>
  <c r="T207" i="2"/>
  <c r="T143" i="2"/>
  <c r="T221" i="2"/>
  <c r="T33" i="2"/>
  <c r="T113" i="2"/>
  <c r="T230" i="2"/>
  <c r="T254" i="2"/>
  <c r="T310" i="2"/>
  <c r="T314" i="2"/>
  <c r="T338" i="2"/>
  <c r="T292" i="2"/>
  <c r="T252" i="2"/>
  <c r="T141" i="2"/>
  <c r="T125" i="2"/>
  <c r="T169" i="2"/>
  <c r="T139" i="2"/>
  <c r="T116" i="2"/>
  <c r="T149" i="2"/>
  <c r="T260" i="2"/>
  <c r="T151" i="2"/>
  <c r="T63" i="2"/>
  <c r="T5" i="2"/>
  <c r="T140" i="2"/>
  <c r="T183" i="2"/>
  <c r="T172" i="2"/>
  <c r="T255" i="2"/>
  <c r="T396" i="2"/>
  <c r="T190" i="2"/>
  <c r="T222" i="2"/>
  <c r="V397" i="2" l="1"/>
  <c r="U397" i="2"/>
  <c r="V6" i="2"/>
  <c r="U6" i="2"/>
  <c r="V303" i="2"/>
  <c r="U303" i="2"/>
  <c r="V3" i="2"/>
  <c r="U3" i="2"/>
  <c r="V373" i="2"/>
  <c r="U373" i="2"/>
  <c r="V74" i="2"/>
  <c r="U74" i="2"/>
  <c r="U146" i="2"/>
  <c r="U11" i="2"/>
  <c r="U190" i="2"/>
  <c r="V190" i="2"/>
  <c r="U198" i="2"/>
  <c r="V198" i="2"/>
  <c r="U172" i="2"/>
  <c r="V172" i="2"/>
  <c r="U183" i="2"/>
  <c r="V183" i="2"/>
  <c r="U88" i="2"/>
  <c r="V88" i="2"/>
  <c r="U266" i="2"/>
  <c r="V266" i="2"/>
  <c r="U222" i="2"/>
  <c r="V222" i="2"/>
  <c r="U302" i="2"/>
  <c r="V302" i="2"/>
  <c r="U396" i="2"/>
  <c r="V396" i="2"/>
  <c r="U48" i="2"/>
  <c r="V48" i="2"/>
  <c r="U52" i="2"/>
  <c r="V52" i="2"/>
  <c r="U60" i="2"/>
  <c r="V60" i="2"/>
  <c r="U5" i="2"/>
  <c r="V5" i="2"/>
  <c r="U63" i="2"/>
  <c r="V63" i="2"/>
  <c r="U232" i="2"/>
  <c r="V232" i="2"/>
  <c r="U149" i="2"/>
  <c r="V149" i="2"/>
  <c r="U116" i="2"/>
  <c r="V116" i="2"/>
  <c r="U125" i="2"/>
  <c r="V125" i="2"/>
  <c r="U189" i="2"/>
  <c r="V189" i="2"/>
  <c r="U276" i="2"/>
  <c r="V276" i="2"/>
  <c r="U277" i="2"/>
  <c r="V277" i="2"/>
  <c r="U229" i="2"/>
  <c r="V229" i="2"/>
  <c r="U338" i="2"/>
  <c r="V338" i="2"/>
  <c r="U314" i="2"/>
  <c r="V314" i="2"/>
  <c r="U154" i="2"/>
  <c r="V154" i="2"/>
  <c r="U193" i="2"/>
  <c r="V193" i="2"/>
  <c r="U33" i="2"/>
  <c r="V33" i="2"/>
  <c r="U148" i="2"/>
  <c r="V148" i="2"/>
  <c r="U221" i="2"/>
  <c r="V221" i="2"/>
  <c r="U143" i="2"/>
  <c r="V143" i="2"/>
  <c r="U296" i="2"/>
  <c r="V296" i="2"/>
  <c r="U233" i="2"/>
  <c r="V233" i="2"/>
  <c r="U363" i="2"/>
  <c r="V363" i="2"/>
  <c r="U290" i="2"/>
  <c r="V290" i="2"/>
  <c r="U318" i="2"/>
  <c r="V318" i="2"/>
  <c r="U77" i="2"/>
  <c r="V77" i="2"/>
  <c r="U44" i="2"/>
  <c r="V44" i="2"/>
  <c r="U49" i="2"/>
  <c r="V49" i="2"/>
  <c r="U203" i="2"/>
  <c r="V203" i="2"/>
  <c r="U244" i="2"/>
  <c r="V244" i="2"/>
  <c r="U168" i="2"/>
  <c r="V168" i="2"/>
  <c r="U316" i="2"/>
  <c r="V316" i="2"/>
  <c r="U253" i="2"/>
  <c r="V253" i="2"/>
  <c r="U390" i="2"/>
  <c r="V390" i="2"/>
  <c r="U274" i="2"/>
  <c r="V274" i="2"/>
  <c r="U262" i="2"/>
  <c r="V262" i="2"/>
  <c r="U400" i="2"/>
  <c r="V400" i="2"/>
  <c r="U16" i="2"/>
  <c r="V16" i="2"/>
  <c r="U40" i="2"/>
  <c r="V40" i="2"/>
  <c r="U56" i="2"/>
  <c r="V56" i="2"/>
  <c r="U204" i="2"/>
  <c r="V204" i="2"/>
  <c r="U69" i="2"/>
  <c r="V69" i="2"/>
  <c r="U112" i="2"/>
  <c r="V112" i="2"/>
  <c r="U355" i="2"/>
  <c r="V355" i="2"/>
  <c r="U107" i="2"/>
  <c r="V107" i="2"/>
  <c r="U288" i="2"/>
  <c r="V288" i="2"/>
  <c r="U289" i="2"/>
  <c r="V289" i="2"/>
  <c r="U241" i="2"/>
  <c r="V241" i="2"/>
  <c r="U336" i="2"/>
  <c r="V336" i="2"/>
  <c r="U391" i="2"/>
  <c r="V391" i="2"/>
  <c r="U410" i="2"/>
  <c r="V410" i="2"/>
  <c r="U419" i="2"/>
  <c r="V419" i="2"/>
  <c r="U238" i="2"/>
  <c r="V238" i="2"/>
  <c r="U243" i="2"/>
  <c r="V243" i="2"/>
  <c r="U108" i="2"/>
  <c r="V108" i="2"/>
  <c r="U45" i="2"/>
  <c r="V45" i="2"/>
  <c r="U185" i="2"/>
  <c r="V185" i="2"/>
  <c r="U121" i="2"/>
  <c r="V121" i="2"/>
  <c r="U191" i="2"/>
  <c r="V191" i="2"/>
  <c r="U281" i="2"/>
  <c r="V281" i="2"/>
  <c r="U359" i="2"/>
  <c r="V359" i="2"/>
  <c r="U386" i="2"/>
  <c r="V386" i="2"/>
  <c r="U286" i="2"/>
  <c r="V286" i="2"/>
  <c r="U4" i="2"/>
  <c r="V4" i="2"/>
  <c r="U72" i="2"/>
  <c r="V72" i="2"/>
  <c r="U75" i="2"/>
  <c r="V75" i="2"/>
  <c r="U347" i="2"/>
  <c r="V347" i="2"/>
  <c r="U164" i="2"/>
  <c r="V164" i="2"/>
  <c r="U216" i="2"/>
  <c r="V216" i="2"/>
  <c r="U301" i="2"/>
  <c r="V301" i="2"/>
  <c r="U332" i="2"/>
  <c r="V332" i="2"/>
  <c r="U264" i="2"/>
  <c r="V264" i="2"/>
  <c r="U132" i="2"/>
  <c r="V132" i="2"/>
  <c r="U41" i="2"/>
  <c r="V41" i="2"/>
  <c r="U211" i="2"/>
  <c r="V211" i="2"/>
  <c r="U46" i="2"/>
  <c r="V46" i="2"/>
  <c r="U299" i="2"/>
  <c r="V299" i="2"/>
  <c r="U214" i="2"/>
  <c r="V214" i="2"/>
  <c r="U7" i="2"/>
  <c r="V7" i="2"/>
  <c r="U389" i="2"/>
  <c r="V389" i="2"/>
  <c r="U360" i="2"/>
  <c r="V360" i="2"/>
  <c r="U340" i="2"/>
  <c r="V340" i="2"/>
  <c r="U412" i="2"/>
  <c r="V412" i="2"/>
  <c r="U42" i="2"/>
  <c r="V42" i="2"/>
  <c r="U413" i="2"/>
  <c r="V413" i="2"/>
  <c r="U352" i="2"/>
  <c r="V352" i="2"/>
  <c r="U227" i="2"/>
  <c r="V227" i="2"/>
  <c r="U31" i="2"/>
  <c r="V31" i="2"/>
  <c r="U47" i="2"/>
  <c r="V47" i="2"/>
  <c r="U275" i="2"/>
  <c r="V275" i="2"/>
  <c r="U372" i="2"/>
  <c r="V372" i="2"/>
  <c r="U385" i="2"/>
  <c r="V385" i="2"/>
  <c r="U315" i="2"/>
  <c r="V315" i="2"/>
  <c r="U39" i="2"/>
  <c r="V39" i="2"/>
  <c r="U50" i="2"/>
  <c r="V50" i="2"/>
  <c r="U348" i="2"/>
  <c r="V348" i="2"/>
  <c r="U18" i="2"/>
  <c r="V18" i="2"/>
  <c r="U327" i="2"/>
  <c r="V327" i="2"/>
  <c r="U235" i="2"/>
  <c r="V235" i="2"/>
  <c r="U98" i="2"/>
  <c r="V98" i="2"/>
  <c r="U405" i="2"/>
  <c r="V405" i="2"/>
  <c r="U408" i="2"/>
  <c r="V408" i="2"/>
  <c r="U83" i="2"/>
  <c r="V83" i="2"/>
  <c r="U89" i="2"/>
  <c r="V89" i="2"/>
  <c r="U96" i="2"/>
  <c r="V96" i="2"/>
  <c r="U17" i="2"/>
  <c r="V17" i="2"/>
  <c r="U71" i="2"/>
  <c r="V71" i="2"/>
  <c r="U176" i="2"/>
  <c r="V176" i="2"/>
  <c r="U181" i="2"/>
  <c r="V181" i="2"/>
  <c r="U139" i="2"/>
  <c r="V139" i="2"/>
  <c r="U141" i="2"/>
  <c r="V141" i="2"/>
  <c r="U205" i="2"/>
  <c r="V205" i="2"/>
  <c r="U292" i="2"/>
  <c r="V292" i="2"/>
  <c r="U293" i="2"/>
  <c r="V293" i="2"/>
  <c r="U245" i="2"/>
  <c r="V245" i="2"/>
  <c r="U378" i="2"/>
  <c r="V378" i="2"/>
  <c r="U306" i="2"/>
  <c r="V306" i="2"/>
  <c r="U254" i="2"/>
  <c r="V254" i="2"/>
  <c r="U32" i="2"/>
  <c r="V32" i="2"/>
  <c r="U57" i="2"/>
  <c r="V57" i="2"/>
  <c r="U201" i="2"/>
  <c r="V201" i="2"/>
  <c r="U100" i="2"/>
  <c r="V100" i="2"/>
  <c r="U175" i="2"/>
  <c r="V175" i="2"/>
  <c r="U383" i="2"/>
  <c r="V383" i="2"/>
  <c r="U265" i="2"/>
  <c r="V265" i="2"/>
  <c r="U406" i="2"/>
  <c r="V406" i="2"/>
  <c r="U106" i="2"/>
  <c r="V106" i="2"/>
  <c r="U186" i="2"/>
  <c r="V186" i="2"/>
  <c r="U119" i="2"/>
  <c r="V119" i="2"/>
  <c r="U156" i="2"/>
  <c r="V156" i="2"/>
  <c r="U67" i="2"/>
  <c r="V67" i="2"/>
  <c r="U219" i="2"/>
  <c r="V219" i="2"/>
  <c r="U123" i="2"/>
  <c r="V123" i="2"/>
  <c r="U200" i="2"/>
  <c r="V200" i="2"/>
  <c r="U285" i="2"/>
  <c r="V285" i="2"/>
  <c r="U399" i="2"/>
  <c r="V399" i="2"/>
  <c r="U234" i="2"/>
  <c r="V234" i="2"/>
  <c r="U115" i="2"/>
  <c r="V115" i="2"/>
  <c r="U294" i="2"/>
  <c r="V294" i="2"/>
  <c r="U166" i="2"/>
  <c r="V166" i="2"/>
  <c r="U80" i="2"/>
  <c r="V80" i="2"/>
  <c r="U79" i="2"/>
  <c r="V79" i="2"/>
  <c r="U93" i="2"/>
  <c r="V93" i="2"/>
  <c r="U13" i="2"/>
  <c r="V13" i="2"/>
  <c r="U85" i="2"/>
  <c r="V85" i="2"/>
  <c r="U180" i="2"/>
  <c r="V180" i="2"/>
  <c r="U117" i="2"/>
  <c r="V117" i="2"/>
  <c r="U137" i="2"/>
  <c r="V137" i="2"/>
  <c r="U304" i="2"/>
  <c r="V304" i="2"/>
  <c r="U305" i="2"/>
  <c r="V305" i="2"/>
  <c r="U257" i="2"/>
  <c r="V257" i="2"/>
  <c r="U350" i="2"/>
  <c r="V350" i="2"/>
  <c r="U374" i="2"/>
  <c r="V374" i="2"/>
  <c r="U354" i="2"/>
  <c r="V354" i="2"/>
  <c r="U163" i="2"/>
  <c r="V163" i="2"/>
  <c r="U195" i="2"/>
  <c r="V195" i="2"/>
  <c r="U102" i="2"/>
  <c r="V102" i="2"/>
  <c r="U68" i="2"/>
  <c r="V68" i="2"/>
  <c r="U65" i="2"/>
  <c r="V65" i="2"/>
  <c r="U217" i="2"/>
  <c r="V217" i="2"/>
  <c r="U171" i="2"/>
  <c r="V171" i="2"/>
  <c r="U224" i="2"/>
  <c r="V224" i="2"/>
  <c r="U313" i="2"/>
  <c r="V313" i="2"/>
  <c r="U328" i="2"/>
  <c r="V328" i="2"/>
  <c r="U420" i="2"/>
  <c r="V420" i="2"/>
  <c r="U384" i="2"/>
  <c r="V384" i="2"/>
  <c r="U87" i="2"/>
  <c r="V87" i="2"/>
  <c r="U97" i="2"/>
  <c r="V97" i="2"/>
  <c r="U209" i="2"/>
  <c r="V209" i="2"/>
  <c r="U133" i="2"/>
  <c r="V133" i="2"/>
  <c r="U120" i="2"/>
  <c r="V120" i="2"/>
  <c r="U268" i="2"/>
  <c r="V268" i="2"/>
  <c r="U345" i="2"/>
  <c r="V345" i="2"/>
  <c r="U362" i="2"/>
  <c r="V362" i="2"/>
  <c r="U196" i="2"/>
  <c r="V196" i="2"/>
  <c r="U387" i="2"/>
  <c r="V387" i="2"/>
  <c r="U353" i="2"/>
  <c r="V353" i="2"/>
  <c r="U250" i="2"/>
  <c r="V250" i="2"/>
  <c r="U279" i="2"/>
  <c r="V279" i="2"/>
  <c r="U70" i="2"/>
  <c r="V70" i="2"/>
  <c r="U35" i="2"/>
  <c r="V35" i="2"/>
  <c r="U409" i="2"/>
  <c r="V409" i="2"/>
  <c r="U38" i="2"/>
  <c r="V38" i="2"/>
  <c r="U10" i="2"/>
  <c r="V10" i="2"/>
  <c r="U51" i="2"/>
  <c r="V51" i="2"/>
  <c r="U287" i="2"/>
  <c r="V287" i="2"/>
  <c r="U307" i="2"/>
  <c r="V307" i="2"/>
  <c r="U130" i="2"/>
  <c r="V130" i="2"/>
  <c r="U381" i="2"/>
  <c r="V381" i="2"/>
  <c r="U356" i="2"/>
  <c r="V356" i="2"/>
  <c r="U23" i="2"/>
  <c r="V23" i="2"/>
  <c r="U323" i="2"/>
  <c r="V323" i="2"/>
  <c r="U54" i="2"/>
  <c r="V54" i="2"/>
  <c r="U330" i="2"/>
  <c r="V330" i="2"/>
  <c r="U283" i="2"/>
  <c r="V283" i="2"/>
  <c r="U247" i="2"/>
  <c r="V247" i="2"/>
  <c r="U82" i="2"/>
  <c r="V82" i="2"/>
  <c r="U58" i="2"/>
  <c r="V58" i="2"/>
  <c r="U258" i="2"/>
  <c r="V258" i="2"/>
  <c r="U416" i="2"/>
  <c r="V416" i="2"/>
  <c r="U404" i="2"/>
  <c r="V404" i="2"/>
  <c r="U322" i="2"/>
  <c r="V322" i="2"/>
  <c r="U122" i="2"/>
  <c r="V122" i="2"/>
  <c r="U84" i="2"/>
  <c r="V84" i="2"/>
  <c r="U29" i="2"/>
  <c r="V29" i="2"/>
  <c r="U260" i="2"/>
  <c r="V260" i="2"/>
  <c r="U213" i="2"/>
  <c r="V213" i="2"/>
  <c r="U169" i="2"/>
  <c r="V169" i="2"/>
  <c r="U157" i="2"/>
  <c r="V157" i="2"/>
  <c r="U220" i="2"/>
  <c r="V220" i="2"/>
  <c r="U308" i="2"/>
  <c r="V308" i="2"/>
  <c r="U309" i="2"/>
  <c r="V309" i="2"/>
  <c r="U261" i="2"/>
  <c r="V261" i="2"/>
  <c r="U407" i="2"/>
  <c r="V407" i="2"/>
  <c r="U126" i="2"/>
  <c r="V126" i="2"/>
  <c r="U230" i="2"/>
  <c r="V230" i="2"/>
  <c r="U113" i="2"/>
  <c r="V113" i="2"/>
  <c r="U73" i="2"/>
  <c r="V73" i="2"/>
  <c r="U339" i="2"/>
  <c r="V339" i="2"/>
  <c r="U153" i="2"/>
  <c r="V153" i="2"/>
  <c r="U207" i="2"/>
  <c r="V207" i="2"/>
  <c r="U297" i="2"/>
  <c r="V297" i="2"/>
  <c r="U371" i="2"/>
  <c r="V371" i="2"/>
  <c r="U298" i="2"/>
  <c r="V298" i="2"/>
  <c r="U246" i="2"/>
  <c r="V246" i="2"/>
  <c r="U368" i="2"/>
  <c r="V368" i="2"/>
  <c r="U36" i="2"/>
  <c r="V36" i="2"/>
  <c r="U167" i="2"/>
  <c r="V167" i="2"/>
  <c r="U124" i="2"/>
  <c r="V124" i="2"/>
  <c r="U101" i="2"/>
  <c r="V101" i="2"/>
  <c r="U104" i="2"/>
  <c r="V104" i="2"/>
  <c r="U236" i="2"/>
  <c r="V236" i="2"/>
  <c r="U317" i="2"/>
  <c r="V317" i="2"/>
  <c r="U346" i="2"/>
  <c r="V346" i="2"/>
  <c r="U282" i="2"/>
  <c r="V282" i="2"/>
  <c r="U206" i="2"/>
  <c r="V206" i="2"/>
  <c r="U326" i="2"/>
  <c r="V326" i="2"/>
  <c r="U418" i="2"/>
  <c r="V418" i="2"/>
  <c r="U81" i="2"/>
  <c r="V81" i="2"/>
  <c r="U135" i="2"/>
  <c r="V135" i="2"/>
  <c r="U177" i="2"/>
  <c r="V177" i="2"/>
  <c r="U53" i="2"/>
  <c r="V53" i="2"/>
  <c r="U145" i="2"/>
  <c r="V145" i="2"/>
  <c r="U212" i="2"/>
  <c r="V212" i="2"/>
  <c r="U144" i="2"/>
  <c r="V144" i="2"/>
  <c r="U240" i="2"/>
  <c r="V240" i="2"/>
  <c r="U320" i="2"/>
  <c r="V320" i="2"/>
  <c r="U321" i="2"/>
  <c r="V321" i="2"/>
  <c r="U351" i="2"/>
  <c r="V351" i="2"/>
  <c r="U366" i="2"/>
  <c r="V366" i="2"/>
  <c r="U395" i="2"/>
  <c r="V395" i="2"/>
  <c r="U398" i="2"/>
  <c r="V398" i="2"/>
  <c r="U263" i="2"/>
  <c r="V263" i="2"/>
  <c r="U278" i="2"/>
  <c r="V278" i="2"/>
  <c r="U259" i="2"/>
  <c r="V259" i="2"/>
  <c r="U248" i="2"/>
  <c r="V248" i="2"/>
  <c r="U91" i="2"/>
  <c r="V91" i="2"/>
  <c r="U367" i="2"/>
  <c r="V367" i="2"/>
  <c r="U127" i="2"/>
  <c r="V127" i="2"/>
  <c r="U280" i="2"/>
  <c r="V280" i="2"/>
  <c r="U361" i="2"/>
  <c r="V361" i="2"/>
  <c r="U358" i="2"/>
  <c r="V358" i="2"/>
  <c r="U179" i="2"/>
  <c r="V179" i="2"/>
  <c r="U364" i="2"/>
  <c r="V364" i="2"/>
  <c r="U76" i="2"/>
  <c r="V76" i="2"/>
  <c r="U37" i="2"/>
  <c r="V37" i="2"/>
  <c r="U349" i="2"/>
  <c r="V349" i="2"/>
  <c r="U197" i="2"/>
  <c r="V197" i="2"/>
  <c r="U152" i="2"/>
  <c r="V152" i="2"/>
  <c r="U300" i="2"/>
  <c r="V300" i="2"/>
  <c r="U237" i="2"/>
  <c r="V237" i="2"/>
  <c r="U370" i="2"/>
  <c r="V370" i="2"/>
  <c r="U202" i="2"/>
  <c r="V202" i="2"/>
  <c r="U95" i="2"/>
  <c r="V95" i="2"/>
  <c r="U382" i="2"/>
  <c r="V382" i="2"/>
  <c r="U174" i="2"/>
  <c r="V174" i="2"/>
  <c r="U335" i="2"/>
  <c r="V335" i="2"/>
  <c r="U147" i="2"/>
  <c r="V147" i="2"/>
  <c r="U90" i="2"/>
  <c r="V90" i="2"/>
  <c r="U86" i="2"/>
  <c r="V86" i="2"/>
  <c r="U291" i="2"/>
  <c r="V291" i="2"/>
  <c r="U178" i="2"/>
  <c r="V178" i="2"/>
  <c r="U331" i="2"/>
  <c r="V331" i="2"/>
  <c r="U19" i="2"/>
  <c r="V19" i="2"/>
  <c r="U94" i="2"/>
  <c r="V94" i="2"/>
  <c r="U377" i="2"/>
  <c r="V377" i="2"/>
  <c r="U22" i="2"/>
  <c r="V22" i="2"/>
  <c r="U223" i="2"/>
  <c r="V223" i="2"/>
  <c r="U311" i="2"/>
  <c r="V311" i="2"/>
  <c r="U62" i="2"/>
  <c r="V62" i="2"/>
  <c r="U344" i="2"/>
  <c r="V344" i="2"/>
  <c r="U138" i="2"/>
  <c r="V138" i="2"/>
  <c r="U271" i="2"/>
  <c r="V271" i="2"/>
  <c r="U369" i="2"/>
  <c r="V369" i="2"/>
  <c r="U15" i="2"/>
  <c r="V15" i="2"/>
  <c r="U34" i="2"/>
  <c r="V34" i="2"/>
  <c r="U401" i="2"/>
  <c r="V401" i="2"/>
  <c r="U150" i="2"/>
  <c r="V150" i="2"/>
  <c r="U142" i="2"/>
  <c r="V142" i="2"/>
  <c r="U270" i="2"/>
  <c r="V270" i="2"/>
  <c r="U231" i="2"/>
  <c r="V231" i="2"/>
  <c r="U255" i="2"/>
  <c r="V255" i="2"/>
  <c r="U24" i="2"/>
  <c r="V24" i="2"/>
  <c r="U20" i="2"/>
  <c r="V20" i="2"/>
  <c r="U140" i="2"/>
  <c r="V140" i="2"/>
  <c r="U55" i="2"/>
  <c r="V55" i="2"/>
  <c r="U151" i="2"/>
  <c r="V151" i="2"/>
  <c r="U128" i="2"/>
  <c r="V128" i="2"/>
  <c r="U357" i="2"/>
  <c r="V357" i="2"/>
  <c r="U109" i="2"/>
  <c r="V109" i="2"/>
  <c r="U173" i="2"/>
  <c r="V173" i="2"/>
  <c r="U252" i="2"/>
  <c r="V252" i="2"/>
  <c r="U324" i="2"/>
  <c r="V324" i="2"/>
  <c r="U325" i="2"/>
  <c r="V325" i="2"/>
  <c r="U333" i="2"/>
  <c r="V333" i="2"/>
  <c r="U402" i="2"/>
  <c r="V402" i="2"/>
  <c r="U310" i="2"/>
  <c r="V310" i="2"/>
  <c r="U64" i="2"/>
  <c r="V64" i="2"/>
  <c r="U161" i="2"/>
  <c r="V161" i="2"/>
  <c r="U188" i="2"/>
  <c r="V188" i="2"/>
  <c r="U160" i="2"/>
  <c r="V160" i="2"/>
  <c r="U111" i="2"/>
  <c r="V111" i="2"/>
  <c r="U256" i="2"/>
  <c r="V256" i="2"/>
  <c r="U337" i="2"/>
  <c r="V337" i="2"/>
  <c r="U342" i="2"/>
  <c r="V342" i="2"/>
  <c r="U99" i="2"/>
  <c r="V99" i="2"/>
  <c r="U251" i="2"/>
  <c r="V251" i="2"/>
  <c r="U380" i="2"/>
  <c r="V380" i="2"/>
  <c r="U129" i="2"/>
  <c r="V129" i="2"/>
  <c r="U25" i="2"/>
  <c r="V25" i="2"/>
  <c r="U155" i="2"/>
  <c r="V155" i="2"/>
  <c r="U165" i="2"/>
  <c r="V165" i="2"/>
  <c r="U136" i="2"/>
  <c r="V136" i="2"/>
  <c r="U284" i="2"/>
  <c r="V284" i="2"/>
  <c r="U414" i="2"/>
  <c r="V414" i="2"/>
  <c r="U375" i="2"/>
  <c r="V375" i="2"/>
  <c r="U226" i="2"/>
  <c r="V226" i="2"/>
  <c r="U162" i="2"/>
  <c r="V162" i="2"/>
  <c r="U218" i="2"/>
  <c r="V218" i="2"/>
  <c r="U92" i="2"/>
  <c r="V92" i="2"/>
  <c r="U12" i="2"/>
  <c r="V12" i="2"/>
  <c r="U8" i="2"/>
  <c r="V8" i="2"/>
  <c r="U103" i="2"/>
  <c r="V103" i="2"/>
  <c r="U61" i="2"/>
  <c r="V61" i="2"/>
  <c r="U215" i="2"/>
  <c r="V215" i="2"/>
  <c r="U228" i="2"/>
  <c r="V228" i="2"/>
  <c r="U341" i="2"/>
  <c r="V341" i="2"/>
  <c r="U272" i="2"/>
  <c r="V272" i="2"/>
  <c r="U273" i="2"/>
  <c r="V273" i="2"/>
  <c r="U225" i="2"/>
  <c r="V225" i="2"/>
  <c r="U329" i="2"/>
  <c r="V329" i="2"/>
  <c r="U394" i="2"/>
  <c r="V394" i="2"/>
  <c r="U415" i="2"/>
  <c r="V415" i="2"/>
  <c r="U379" i="2"/>
  <c r="V379" i="2"/>
  <c r="U170" i="2"/>
  <c r="V170" i="2"/>
  <c r="U158" i="2"/>
  <c r="V158" i="2"/>
  <c r="U28" i="2"/>
  <c r="V28" i="2"/>
  <c r="U21" i="2"/>
  <c r="V21" i="2"/>
  <c r="U208" i="2"/>
  <c r="V208" i="2"/>
  <c r="U192" i="2"/>
  <c r="V192" i="2"/>
  <c r="U159" i="2"/>
  <c r="V159" i="2"/>
  <c r="U312" i="2"/>
  <c r="V312" i="2"/>
  <c r="U249" i="2"/>
  <c r="V249" i="2"/>
  <c r="U403" i="2"/>
  <c r="V403" i="2"/>
  <c r="U131" i="2"/>
  <c r="V131" i="2"/>
  <c r="U134" i="2"/>
  <c r="V134" i="2"/>
  <c r="U199" i="2"/>
  <c r="V199" i="2"/>
  <c r="U59" i="2"/>
  <c r="V59" i="2"/>
  <c r="U187" i="2"/>
  <c r="V187" i="2"/>
  <c r="U105" i="2"/>
  <c r="V105" i="2"/>
  <c r="U184" i="2"/>
  <c r="V184" i="2"/>
  <c r="U269" i="2"/>
  <c r="V269" i="2"/>
  <c r="U343" i="2"/>
  <c r="V343" i="2"/>
  <c r="U411" i="2"/>
  <c r="V411" i="2"/>
  <c r="U242" i="2"/>
  <c r="V242" i="2"/>
  <c r="U9" i="2"/>
  <c r="V9" i="2"/>
  <c r="U194" i="2"/>
  <c r="V194" i="2"/>
  <c r="U118" i="2"/>
  <c r="V118" i="2"/>
  <c r="U210" i="2"/>
  <c r="V210" i="2"/>
  <c r="U110" i="2"/>
  <c r="V110" i="2"/>
  <c r="U295" i="2"/>
  <c r="V295" i="2"/>
  <c r="U392" i="2"/>
  <c r="V392" i="2"/>
  <c r="U334" i="2"/>
  <c r="V334" i="2"/>
  <c r="U267" i="2"/>
  <c r="V267" i="2"/>
  <c r="U43" i="2"/>
  <c r="V43" i="2"/>
  <c r="U78" i="2"/>
  <c r="V78" i="2"/>
  <c r="U182" i="2"/>
  <c r="V182" i="2"/>
  <c r="U417" i="2"/>
  <c r="V417" i="2"/>
  <c r="U239" i="2"/>
  <c r="V239" i="2"/>
  <c r="U14" i="2"/>
  <c r="V14" i="2"/>
  <c r="U27" i="2"/>
  <c r="V27" i="2"/>
  <c r="U376" i="2"/>
  <c r="V376" i="2"/>
  <c r="U319" i="2"/>
  <c r="V319" i="2"/>
  <c r="U66" i="2"/>
  <c r="V66" i="2"/>
  <c r="U114" i="2"/>
  <c r="V114" i="2"/>
  <c r="U26" i="2"/>
  <c r="V26" i="2"/>
  <c r="U393" i="2"/>
  <c r="V393" i="2"/>
  <c r="U30" i="2"/>
  <c r="V30" i="2"/>
  <c r="U388" i="2"/>
  <c r="V388" i="2"/>
  <c r="U365" i="2"/>
  <c r="V365" i="2"/>
  <c r="O18" i="3"/>
  <c r="N18" i="3"/>
  <c r="Y19" i="2" l="1"/>
  <c r="Y18" i="2"/>
</calcChain>
</file>

<file path=xl/sharedStrings.xml><?xml version="1.0" encoding="utf-8"?>
<sst xmlns="http://schemas.openxmlformats.org/spreadsheetml/2006/main" count="4709" uniqueCount="1796">
  <si>
    <t>PassengerId</t>
  </si>
  <si>
    <t>Survived</t>
  </si>
  <si>
    <t>Pclass</t>
  </si>
  <si>
    <t>Name</t>
  </si>
  <si>
    <t>Surname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</si>
  <si>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</si>
  <si>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</si>
  <si>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</si>
  <si>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</si>
  <si>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</si>
  <si>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</si>
  <si>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</si>
  <si>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</si>
  <si>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Individuals count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</si>
  <si>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</si>
  <si>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</si>
  <si>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</si>
  <si>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</si>
  <si>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</si>
  <si>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</si>
  <si>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</si>
  <si>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</si>
  <si>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</si>
  <si>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</si>
  <si>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</si>
  <si>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</si>
  <si>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</si>
  <si>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</si>
  <si>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</si>
  <si>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</si>
  <si>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</si>
  <si>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</si>
  <si>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</si>
  <si>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</si>
  <si>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</si>
  <si>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</si>
  <si>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</si>
  <si>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</si>
  <si>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</si>
  <si>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</si>
  <si>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</si>
  <si>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</si>
  <si>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</si>
  <si>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</si>
  <si>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</si>
  <si>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</si>
  <si>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</si>
  <si>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</si>
  <si>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</si>
  <si>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</si>
  <si>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</si>
  <si>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</si>
  <si>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</si>
  <si>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</si>
  <si>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</si>
  <si>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</si>
  <si>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</si>
  <si>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</si>
  <si>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</si>
  <si>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</si>
  <si>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</si>
  <si>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</si>
  <si>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</si>
  <si>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</si>
  <si>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</si>
  <si>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</si>
  <si>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</si>
  <si>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</si>
  <si>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</si>
  <si>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</si>
  <si>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</si>
  <si>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</si>
  <si>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</si>
  <si>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</si>
  <si>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</si>
  <si>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</si>
  <si>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</si>
  <si>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</si>
  <si>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</si>
  <si>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</si>
  <si>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</si>
  <si>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</si>
  <si>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</si>
  <si>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</si>
  <si>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</si>
  <si>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</si>
  <si>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</si>
  <si>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</si>
  <si>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</si>
  <si>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</si>
  <si>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</si>
  <si>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</si>
  <si>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</si>
  <si>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</si>
  <si>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</si>
  <si>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</si>
  <si>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</si>
  <si>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</si>
  <si>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</si>
  <si>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</si>
  <si>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</si>
  <si>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</si>
  <si>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</si>
  <si>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</si>
  <si>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</si>
  <si>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</si>
  <si>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</si>
  <si>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</si>
  <si>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</si>
  <si>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</si>
  <si>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</si>
  <si>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</si>
  <si>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</si>
  <si>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</si>
  <si>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</si>
  <si>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</si>
  <si>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</si>
  <si>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</si>
  <si>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</si>
  <si>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</si>
  <si>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</si>
  <si>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</si>
  <si>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</si>
  <si>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</si>
  <si>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</si>
  <si>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</si>
  <si>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</si>
  <si>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</si>
  <si>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</si>
  <si>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</si>
  <si>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</si>
  <si>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</si>
  <si>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</si>
  <si>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</si>
  <si>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</si>
  <si>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</si>
  <si>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</si>
  <si>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</si>
  <si>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</si>
  <si>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</si>
  <si>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</si>
  <si>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</si>
  <si>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</si>
  <si>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</si>
  <si>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</si>
  <si>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</si>
  <si>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</si>
  <si>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</si>
  <si>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</si>
  <si>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</si>
  <si>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</si>
  <si>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</si>
  <si>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</si>
  <si>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</si>
  <si>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</si>
  <si>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</si>
  <si>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</si>
  <si>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</si>
  <si>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</si>
  <si>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</si>
  <si>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</si>
  <si>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</si>
  <si>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</si>
  <si>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</si>
  <si>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</si>
  <si>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</si>
  <si>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</si>
  <si>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</si>
  <si>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</si>
  <si>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</si>
  <si>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</si>
  <si>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</si>
  <si>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</si>
  <si>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</si>
  <si>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</si>
  <si>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</si>
  <si>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</si>
  <si>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</si>
  <si>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</si>
  <si>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</si>
  <si>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</si>
  <si>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</si>
  <si>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</si>
  <si>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</si>
  <si>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</si>
  <si>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</si>
  <si>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</si>
  <si>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</si>
  <si>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</si>
  <si>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</si>
  <si>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</si>
  <si>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</si>
  <si>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</si>
  <si>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</si>
  <si>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</si>
  <si>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</si>
  <si>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</si>
  <si>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</si>
  <si>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</si>
  <si>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</si>
  <si>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</si>
  <si>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</si>
  <si>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</si>
  <si>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</si>
  <si>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</si>
  <si>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</si>
  <si>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</si>
  <si>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</si>
  <si>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</si>
  <si>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</si>
  <si>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</si>
  <si>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</si>
  <si>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</si>
  <si>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</si>
  <si>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</si>
  <si>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</si>
  <si>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</si>
  <si>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</si>
  <si>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</si>
  <si>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</si>
  <si>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</si>
  <si>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</si>
  <si>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</si>
  <si>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</si>
  <si>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</si>
  <si>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</si>
  <si>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</si>
  <si>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</si>
  <si>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</si>
  <si>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</si>
  <si>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</si>
  <si>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</si>
  <si>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</si>
  <si>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</si>
  <si>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</si>
  <si>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</si>
  <si>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</si>
  <si>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</si>
  <si>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</si>
  <si>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</si>
  <si>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</si>
  <si>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</si>
  <si>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</si>
  <si>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</si>
  <si>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</si>
  <si>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</si>
  <si>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</si>
  <si>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</si>
  <si>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</si>
  <si>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</si>
  <si>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</si>
  <si>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</si>
  <si>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</si>
  <si>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</si>
  <si>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</si>
  <si>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</si>
  <si>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</si>
  <si>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</si>
  <si>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</si>
  <si>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</si>
  <si>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</si>
  <si>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</si>
  <si>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</si>
  <si>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</si>
  <si>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</si>
  <si>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</si>
  <si>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</si>
  <si>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</si>
  <si>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</si>
  <si>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</si>
  <si>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</si>
  <si>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</si>
  <si>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</si>
  <si>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</si>
  <si>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</si>
  <si>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</si>
  <si>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</si>
  <si>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</si>
  <si>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</si>
  <si>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</si>
  <si>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</si>
  <si>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</si>
  <si>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</si>
  <si>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</si>
  <si>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</si>
  <si>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</si>
  <si>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</si>
  <si>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</si>
  <si>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</si>
  <si>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</si>
  <si>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</si>
  <si>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</si>
  <si>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</si>
  <si>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</si>
  <si>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</si>
  <si>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</si>
  <si>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</si>
  <si>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</si>
  <si>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</si>
  <si>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</si>
  <si>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</si>
  <si>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</si>
  <si>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</si>
  <si>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</si>
  <si>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</si>
  <si>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</si>
  <si>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</si>
  <si>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</si>
  <si>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</si>
  <si>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</si>
  <si>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</si>
  <si>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</si>
  <si>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</si>
  <si>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</si>
  <si>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</si>
  <si>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</si>
  <si>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</si>
  <si>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</si>
  <si>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</si>
  <si>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</si>
  <si>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</si>
  <si>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</si>
  <si>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</si>
  <si>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</si>
  <si>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</si>
  <si>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</si>
  <si>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</si>
  <si>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</si>
  <si>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</si>
  <si>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</si>
  <si>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</si>
  <si>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</si>
  <si>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</si>
  <si>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</si>
  <si>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</si>
  <si>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</si>
  <si>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</si>
  <si>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</si>
  <si>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</si>
  <si>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</si>
  <si>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</si>
  <si>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</si>
  <si>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</si>
  <si>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</si>
  <si>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</si>
  <si>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</si>
  <si>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</si>
  <si>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</si>
  <si>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</si>
  <si>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</si>
  <si>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</si>
  <si>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</si>
  <si>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</si>
  <si>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</si>
  <si>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</si>
  <si>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</si>
  <si>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</si>
  <si>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</si>
  <si>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</si>
  <si>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</si>
  <si>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</si>
  <si>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</si>
  <si>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</si>
  <si>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</si>
  <si>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</si>
  <si>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</si>
  <si>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</si>
  <si>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</si>
  <si>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</si>
  <si>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</si>
  <si>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</si>
  <si>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</si>
  <si>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</si>
  <si>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</si>
  <si>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</si>
  <si>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</si>
  <si>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</si>
  <si>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</si>
  <si>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</si>
  <si>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</si>
  <si>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</si>
  <si>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</si>
  <si>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</si>
  <si>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</si>
  <si>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</si>
  <si>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</si>
  <si>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</si>
  <si>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</si>
  <si>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</si>
  <si>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</si>
  <si>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</si>
  <si>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</si>
  <si>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</si>
  <si>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</si>
  <si>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</si>
  <si>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</si>
  <si>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</si>
  <si>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</si>
  <si>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</si>
  <si>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</si>
  <si>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</si>
  <si>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</si>
  <si>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</si>
  <si>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</si>
  <si>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</si>
  <si>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</si>
  <si>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</si>
  <si>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</si>
  <si>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</si>
  <si>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</si>
  <si>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</si>
  <si>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</si>
  <si>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</si>
  <si>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</si>
  <si>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</si>
  <si>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</si>
  <si>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</si>
  <si>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</si>
  <si>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</si>
  <si>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</si>
  <si>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</si>
  <si>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</si>
  <si>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</si>
  <si>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</si>
  <si>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</si>
  <si>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</si>
  <si>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</si>
  <si>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</si>
  <si>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</si>
  <si>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</si>
  <si>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</si>
  <si>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</si>
  <si>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</si>
  <si>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</si>
  <si>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</si>
  <si>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</si>
  <si>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</si>
  <si>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</si>
  <si>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</si>
  <si>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</si>
  <si>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</si>
  <si>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</si>
  <si>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</si>
  <si>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</si>
  <si>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</si>
  <si>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</si>
  <si>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</si>
  <si>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</si>
  <si>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</si>
  <si>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</si>
  <si>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</si>
  <si>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</si>
  <si>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</si>
  <si>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</si>
  <si>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</si>
  <si>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</si>
  <si>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</si>
  <si>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</si>
  <si>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</si>
  <si>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</si>
  <si>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</si>
  <si>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</si>
  <si>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</si>
  <si>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</si>
  <si>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</si>
  <si>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</si>
  <si>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</si>
  <si>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</si>
  <si>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</si>
  <si>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</si>
  <si>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</si>
  <si>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</si>
  <si>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</si>
  <si>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</si>
  <si>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</si>
  <si>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</si>
  <si>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</si>
  <si>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</si>
  <si>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</si>
  <si>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</si>
  <si>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</si>
  <si>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</si>
  <si>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</si>
  <si>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</si>
  <si>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</si>
  <si>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</si>
  <si>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</si>
  <si>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</si>
  <si>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</si>
  <si>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</si>
  <si>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</si>
  <si>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</si>
  <si>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</si>
  <si>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</si>
  <si>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</si>
  <si>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</si>
  <si>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</si>
  <si>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</si>
  <si>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</si>
  <si>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</si>
  <si>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</si>
  <si>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</si>
  <si>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</si>
  <si>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</si>
  <si>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</si>
  <si>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</si>
  <si>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</si>
  <si>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</si>
  <si>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</si>
  <si>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</si>
  <si>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</si>
  <si>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</si>
  <si>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</si>
  <si>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</si>
  <si>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</si>
  <si>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</si>
  <si>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</si>
  <si>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</si>
  <si>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</si>
  <si>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</si>
  <si>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</si>
  <si>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</si>
  <si>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</si>
  <si>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</si>
  <si>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</si>
  <si>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</si>
  <si>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</si>
  <si>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</si>
  <si>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</si>
  <si>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</si>
  <si>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</si>
  <si>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</si>
  <si>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</si>
  <si>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</si>
  <si>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</si>
  <si>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</si>
  <si>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</si>
  <si>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</si>
  <si>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</si>
  <si>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</si>
  <si>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</si>
  <si>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</si>
  <si>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</si>
  <si>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</si>
  <si>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</si>
  <si>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</si>
  <si>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</si>
  <si>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</si>
  <si>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</si>
  <si>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</si>
  <si>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</si>
  <si>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</si>
  <si>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</si>
  <si>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</si>
  <si>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</si>
  <si>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</si>
  <si>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</si>
  <si>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</si>
  <si>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</si>
  <si>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</si>
  <si>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</si>
  <si>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</si>
  <si>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</si>
  <si>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</si>
  <si>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</si>
  <si>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</si>
  <si>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</si>
  <si>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</si>
  <si>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</si>
  <si>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</si>
  <si>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</si>
  <si>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</si>
  <si>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</si>
  <si>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</si>
  <si>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</si>
  <si>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</si>
  <si>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</si>
  <si>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</si>
  <si>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</si>
  <si>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</si>
  <si>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</si>
  <si>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</si>
  <si>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</si>
  <si>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</si>
  <si>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</si>
  <si>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</si>
  <si>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</si>
  <si>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</si>
  <si>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</si>
  <si>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</si>
  <si>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</si>
  <si>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</si>
  <si>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</si>
  <si>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</si>
  <si>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</si>
  <si>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</si>
  <si>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</si>
  <si>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</si>
  <si>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</si>
  <si>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</si>
  <si>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</si>
  <si>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</si>
  <si>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</si>
  <si>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</si>
  <si>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</si>
  <si>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</si>
  <si>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</si>
  <si>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</si>
  <si>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</si>
  <si>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</si>
  <si>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</si>
  <si>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</si>
  <si>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</si>
  <si>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</si>
  <si>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</si>
  <si>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</si>
  <si>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</si>
  <si>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</si>
  <si>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</si>
  <si>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</si>
  <si>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</si>
  <si>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</si>
  <si>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</si>
  <si>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</si>
  <si>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</si>
  <si>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</si>
  <si>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</si>
  <si>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</si>
  <si>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</si>
  <si>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</si>
  <si>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</si>
  <si>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</si>
  <si>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</si>
  <si>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</si>
  <si>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</si>
  <si>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</si>
  <si>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</si>
  <si>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</si>
  <si>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</si>
  <si>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</si>
  <si>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</si>
  <si>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</si>
  <si>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</si>
  <si>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</si>
  <si>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</si>
  <si>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</si>
  <si>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</si>
  <si>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</si>
  <si>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</si>
  <si>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</si>
  <si>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</si>
  <si>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</si>
  <si>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</si>
  <si>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</si>
  <si>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</si>
  <si>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</si>
  <si>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</si>
  <si>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</si>
  <si>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</si>
  <si>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</si>
  <si>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</si>
  <si>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</si>
  <si>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</si>
  <si>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</si>
  <si>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</si>
  <si>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</si>
  <si>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</si>
  <si>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</si>
  <si>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</si>
  <si>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</si>
  <si>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</si>
  <si>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</si>
  <si>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</si>
  <si>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</si>
  <si>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</si>
  <si>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</si>
  <si>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</si>
  <si>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</si>
  <si>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</si>
  <si>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</si>
  <si>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</si>
  <si>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</si>
  <si>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</si>
  <si>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</si>
  <si>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</si>
  <si>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</si>
  <si>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</si>
  <si>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</si>
  <si>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</si>
  <si>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</si>
  <si>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</si>
  <si>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</si>
  <si>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</si>
  <si>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</si>
  <si>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</si>
  <si>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</si>
  <si>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</si>
  <si>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</si>
  <si>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</si>
  <si>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</si>
  <si>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</si>
  <si>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</si>
  <si>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</si>
  <si>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</si>
  <si>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</si>
  <si>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</si>
  <si>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</si>
  <si>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</si>
  <si>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</si>
  <si>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</si>
  <si>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</si>
  <si>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</si>
  <si>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</si>
  <si>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</si>
  <si>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</si>
  <si>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</si>
  <si>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</si>
  <si>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</si>
  <si>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</si>
  <si>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</si>
  <si>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</si>
  <si>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</si>
  <si>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</si>
  <si>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</si>
  <si>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</si>
  <si>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</si>
  <si>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</si>
  <si>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</si>
  <si>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</si>
  <si>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</si>
  <si>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</si>
  <si>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</si>
  <si>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</si>
  <si>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</si>
  <si>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</si>
  <si>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</si>
  <si>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</si>
  <si>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</si>
  <si>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</si>
  <si>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</si>
  <si>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</si>
  <si>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</si>
  <si>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</si>
  <si>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</si>
  <si>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</si>
  <si>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</si>
  <si>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</si>
  <si>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</si>
  <si>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</si>
  <si>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</si>
  <si>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</si>
  <si>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</si>
  <si>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</si>
  <si>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</si>
  <si>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</si>
  <si>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</si>
  <si>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</si>
  <si>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</si>
  <si>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</si>
  <si>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</si>
  <si>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</si>
  <si>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</si>
  <si>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</si>
  <si>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</si>
  <si>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</si>
  <si>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</si>
  <si>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</si>
  <si>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</si>
  <si>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</si>
  <si>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</si>
  <si>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</si>
  <si>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</si>
  <si>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</si>
  <si>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</si>
  <si>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</si>
  <si>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</si>
  <si>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</si>
  <si>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</si>
  <si>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</si>
  <si>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</si>
  <si>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</si>
  <si>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</si>
  <si>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</si>
  <si>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</si>
  <si>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</si>
  <si>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</si>
  <si>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</si>
  <si>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</si>
  <si>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</si>
  <si>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</si>
  <si>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</si>
  <si>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</si>
  <si>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</si>
  <si>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</si>
  <si>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</si>
  <si>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</si>
  <si>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</si>
  <si>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</si>
  <si>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</si>
  <si>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</si>
  <si>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</si>
  <si>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</si>
  <si>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</si>
  <si>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</si>
  <si>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</si>
  <si>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</si>
  <si>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</si>
  <si>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</si>
  <si>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</si>
  <si>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</si>
  <si>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</si>
  <si>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</si>
  <si>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</si>
  <si>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</si>
  <si>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</si>
  <si>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</si>
  <si>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</si>
  <si>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</si>
  <si>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</si>
  <si>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</si>
  <si>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</si>
  <si>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</si>
  <si>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</si>
  <si>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</si>
  <si>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</si>
  <si>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</si>
  <si>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</si>
  <si>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</si>
  <si>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</si>
  <si>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</si>
  <si>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</si>
  <si>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</si>
  <si>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</si>
  <si>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</si>
  <si>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</si>
  <si>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</si>
  <si>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</si>
  <si>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</si>
  <si>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</si>
  <si>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</si>
  <si>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</si>
  <si>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</si>
  <si>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</si>
  <si>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</si>
  <si>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</si>
  <si>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</si>
  <si>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</si>
  <si>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</si>
  <si>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</si>
  <si>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</si>
  <si>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</si>
  <si>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</si>
  <si>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</si>
  <si>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</si>
  <si>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</si>
  <si>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</si>
  <si>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</si>
  <si>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</si>
  <si>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</si>
  <si>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</si>
  <si>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</si>
  <si>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</si>
  <si>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</si>
  <si>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</si>
  <si>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</si>
  <si>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</si>
  <si>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</si>
  <si>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</si>
  <si>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</si>
  <si>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</si>
  <si>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</si>
  <si>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</si>
  <si>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</si>
  <si>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</si>
  <si>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</si>
  <si>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</si>
  <si>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</si>
  <si>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</si>
  <si>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</si>
  <si>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</si>
  <si>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</si>
  <si>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</si>
  <si>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</si>
  <si>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</si>
  <si>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</si>
  <si>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</si>
  <si>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</si>
  <si>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</si>
  <si>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</si>
  <si>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</si>
  <si>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</si>
  <si>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</si>
  <si>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</si>
  <si>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</si>
  <si>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</si>
  <si>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</si>
  <si>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</si>
  <si>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</si>
  <si>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</si>
  <si>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</si>
  <si>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</si>
  <si>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</si>
  <si>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</si>
  <si>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</si>
  <si>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</si>
  <si>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</si>
  <si>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</si>
  <si>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</si>
  <si>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</si>
  <si>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</si>
  <si>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</si>
  <si>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</si>
  <si>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</si>
  <si>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</si>
  <si>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</si>
  <si>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</si>
  <si>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</si>
  <si>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</si>
  <si>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</si>
  <si>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</si>
  <si>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</si>
  <si>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</si>
  <si>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</si>
  <si>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</si>
  <si>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</si>
  <si>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</si>
  <si>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</si>
  <si>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</si>
  <si>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</si>
  <si>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</si>
  <si>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</si>
  <si>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</si>
  <si>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</si>
  <si>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</si>
  <si>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</si>
  <si>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</si>
  <si>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</si>
  <si>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</si>
  <si>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</si>
  <si>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</si>
  <si>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</si>
  <si>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</si>
  <si>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</si>
  <si>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</si>
  <si>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</si>
  <si>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</si>
  <si>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</si>
  <si>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</si>
  <si>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</si>
  <si>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</si>
  <si>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</si>
  <si>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</si>
  <si>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</si>
  <si>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</si>
  <si>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</si>
  <si>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</si>
  <si>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</si>
  <si>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</si>
  <si>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</si>
  <si>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</si>
  <si>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</si>
  <si>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</si>
  <si>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</si>
  <si>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</si>
  <si>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</si>
  <si>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</si>
  <si>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</si>
  <si>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</si>
  <si>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</si>
  <si>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</si>
  <si>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</si>
  <si>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</si>
  <si>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</si>
  <si>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</si>
  <si>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</si>
  <si>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</si>
  <si>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</si>
  <si>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</si>
  <si>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</si>
  <si>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</si>
  <si>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</si>
  <si>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</si>
  <si>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</si>
  <si>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</si>
  <si>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</si>
  <si>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</si>
  <si>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</si>
  <si>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</si>
  <si>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</si>
  <si>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</si>
  <si>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</si>
  <si>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</si>
  <si>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</si>
  <si>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</si>
  <si>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</si>
  <si>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</si>
  <si>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</si>
  <si>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</si>
  <si>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</si>
  <si>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</si>
  <si>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</si>
  <si>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</si>
  <si>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</si>
  <si>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</si>
  <si>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</si>
  <si>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</si>
  <si>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</si>
  <si>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</si>
  <si>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</si>
  <si>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</si>
  <si>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</si>
  <si>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</si>
  <si>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</si>
  <si>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</si>
  <si>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</si>
  <si>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</si>
  <si>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</si>
  <si>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</si>
  <si>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</si>
  <si>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</si>
  <si>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</si>
  <si>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</si>
  <si>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</si>
  <si>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</si>
  <si>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</si>
  <si>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</si>
  <si>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</si>
  <si>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</si>
  <si>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</si>
  <si>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</si>
  <si>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</si>
  <si>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</si>
  <si>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</si>
  <si>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</si>
  <si>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</si>
  <si>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</si>
  <si>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</si>
  <si>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</si>
  <si>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</si>
  <si>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</si>
  <si>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</si>
  <si>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</si>
  <si>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</si>
  <si>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</si>
  <si>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</si>
  <si>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</si>
  <si>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</si>
  <si>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</si>
  <si>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</si>
  <si>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</si>
  <si>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</si>
  <si>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</si>
  <si>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</si>
  <si>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</si>
  <si>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</si>
  <si>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</si>
  <si>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</si>
  <si>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</si>
  <si>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</si>
  <si>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</si>
  <si>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</si>
  <si>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</si>
  <si>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</si>
  <si>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</si>
  <si>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</si>
  <si>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</si>
  <si>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</si>
  <si>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</si>
  <si>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</si>
  <si>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</si>
  <si>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</si>
  <si>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</si>
  <si>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</si>
  <si>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</si>
  <si>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</si>
  <si>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</si>
  <si>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</si>
  <si>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</si>
  <si>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</si>
  <si>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</si>
  <si>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</si>
  <si>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</si>
  <si>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</si>
  <si>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</si>
  <si>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</si>
  <si>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</si>
  <si>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</si>
  <si>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</si>
  <si>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</si>
  <si>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</si>
  <si>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</si>
  <si>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</si>
  <si>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</si>
  <si>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</si>
  <si>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</si>
  <si>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</si>
  <si>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</si>
  <si>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</si>
  <si>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</si>
  <si>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</si>
  <si>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</si>
  <si>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</si>
  <si>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</si>
  <si>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</si>
  <si>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</si>
  <si>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</si>
  <si>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</si>
  <si>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</si>
  <si>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</si>
  <si>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</si>
  <si>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</si>
  <si>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</si>
  <si>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</si>
  <si>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</si>
  <si>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</si>
  <si>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</si>
  <si>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</si>
  <si>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</si>
  <si>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</si>
  <si>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</si>
  <si>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</si>
  <si>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</si>
  <si>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</si>
  <si>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</si>
  <si>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</si>
  <si>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</si>
  <si>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</si>
  <si>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</si>
  <si>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</si>
  <si>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</si>
  <si>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</si>
  <si>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</si>
  <si>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</si>
  <si>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</si>
  <si>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</si>
  <si>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</si>
  <si>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</si>
  <si>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</si>
  <si>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</si>
  <si>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</si>
  <si>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</si>
  <si>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</si>
  <si>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</si>
  <si>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</si>
  <si>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</si>
  <si>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</si>
  <si>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</si>
  <si>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</si>
  <si>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</si>
  <si>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</si>
  <si>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</si>
  <si>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</si>
  <si>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</si>
  <si>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</si>
  <si>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</si>
  <si>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</si>
  <si>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</si>
  <si>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</si>
  <si>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</si>
  <si>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</si>
  <si>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</si>
  <si>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</si>
  <si>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</si>
  <si>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</si>
  <si>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</si>
  <si>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</si>
  <si>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</si>
  <si>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</si>
  <si>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</si>
  <si>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</si>
  <si>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</si>
  <si>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</si>
  <si>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</si>
  <si>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</si>
  <si>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</si>
  <si>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</si>
  <si>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</si>
  <si>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</si>
  <si>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</si>
  <si>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</si>
  <si>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</si>
  <si>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</si>
  <si>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</si>
  <si>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</si>
  <si>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</si>
  <si>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</si>
  <si>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</si>
  <si>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</si>
  <si>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</si>
  <si>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</si>
  <si>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</si>
  <si>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</si>
  <si>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</si>
  <si>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</si>
  <si>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</si>
  <si>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</si>
  <si>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</si>
  <si>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</si>
  <si>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</si>
  <si>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</si>
  <si>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</si>
  <si>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</si>
  <si>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</si>
  <si>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</si>
  <si>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</si>
  <si>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</si>
  <si>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</si>
  <si>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</si>
  <si>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</si>
  <si>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</si>
  <si>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</si>
  <si>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</si>
  <si>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</si>
  <si>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</si>
  <si>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</si>
  <si>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</si>
  <si>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</si>
  <si>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</si>
  <si>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</si>
  <si>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</si>
  <si>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</si>
  <si>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</si>
  <si>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</si>
  <si>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</si>
  <si>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 bottom range</t>
  </si>
  <si>
    <t>Age upper range</t>
  </si>
  <si>
    <t>Average survival probabilty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</si>
  <si>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</si>
  <si>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</si>
  <si>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</si>
  <si>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</si>
  <si>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</si>
  <si>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</si>
  <si>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</si>
  <si>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</si>
  <si>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</si>
  <si>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</si>
  <si>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</si>
  <si>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</si>
  <si>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</si>
  <si>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</si>
  <si>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</si>
  <si>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</si>
  <si>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</si>
  <si>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</si>
  <si>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</si>
  <si>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</si>
  <si>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</si>
  <si>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</si>
  <si>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</si>
  <si>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</si>
  <si>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</si>
  <si>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</si>
  <si>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</si>
  <si>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</si>
  <si>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</si>
  <si>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</si>
  <si>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</si>
  <si>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</si>
  <si>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</si>
  <si>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</si>
  <si>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</si>
  <si>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</si>
  <si>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</si>
  <si>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</si>
  <si>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</si>
  <si>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</si>
  <si>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</si>
  <si>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</si>
  <si>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</si>
  <si>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</si>
  <si>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</si>
  <si>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</si>
  <si>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</si>
  <si>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</si>
  <si>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</si>
  <si>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</si>
  <si>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</si>
  <si>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</si>
  <si>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</si>
  <si>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</si>
  <si>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</si>
  <si>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</si>
  <si>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</si>
  <si>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</si>
  <si>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</si>
  <si>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</si>
  <si>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</si>
  <si>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</si>
  <si>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</si>
  <si>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</si>
  <si>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</si>
  <si>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</si>
  <si>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</si>
  <si>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</si>
  <si>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</si>
  <si>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</si>
  <si>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</si>
  <si>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</si>
  <si>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</si>
  <si>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</si>
  <si>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</si>
  <si>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</si>
  <si>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</si>
  <si>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</si>
  <si>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</si>
  <si>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</si>
  <si>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</si>
  <si>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</si>
  <si>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</si>
  <si>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</si>
  <si>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</si>
  <si>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</si>
  <si>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</si>
  <si>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</si>
  <si>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</si>
  <si>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</si>
  <si>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</si>
  <si>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</si>
  <si>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</si>
  <si>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</si>
  <si>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</si>
  <si>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</si>
  <si>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</si>
  <si>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</si>
  <si>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</si>
  <si>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</si>
  <si>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</si>
  <si>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</si>
  <si>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</si>
  <si>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</si>
  <si>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</si>
  <si>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</si>
  <si>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</si>
  <si>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</si>
  <si>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</si>
  <si>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</si>
  <si>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</si>
  <si>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</si>
  <si>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</si>
  <si>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</si>
  <si>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</si>
  <si>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</si>
  <si>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</si>
  <si>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</si>
  <si>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</si>
  <si>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</si>
  <si>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</si>
  <si>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</si>
  <si>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</si>
  <si>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</si>
  <si>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</si>
  <si>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</si>
  <si>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</si>
  <si>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</si>
  <si>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</si>
  <si>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</si>
  <si>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</si>
  <si>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</si>
  <si>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</si>
  <si>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</si>
  <si>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</si>
  <si>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</si>
  <si>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</si>
  <si>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</si>
  <si>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</si>
  <si>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</si>
  <si>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</si>
  <si>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</si>
  <si>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</si>
  <si>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</si>
  <si>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</si>
  <si>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</si>
  <si>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</si>
  <si>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</si>
  <si>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</si>
  <si>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</si>
  <si>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</si>
  <si>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</si>
  <si>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</si>
  <si>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</si>
  <si>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</si>
  <si>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</si>
  <si>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</si>
  <si>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</si>
  <si>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</si>
  <si>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</si>
  <si>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</si>
  <si>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</si>
  <si>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</si>
  <si>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</si>
  <si>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</si>
  <si>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</si>
  <si>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</si>
  <si>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</si>
  <si>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</si>
  <si>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</si>
  <si>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</si>
  <si>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</si>
  <si>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</si>
  <si>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</si>
  <si>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</si>
  <si>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</si>
  <si>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</si>
  <si>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</si>
  <si>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</si>
  <si>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</si>
  <si>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</si>
  <si>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</si>
  <si>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</si>
  <si>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</si>
  <si>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</si>
  <si>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</si>
  <si>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</si>
  <si>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</si>
  <si>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</si>
  <si>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</si>
  <si>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</si>
  <si>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</si>
  <si>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</si>
  <si>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</si>
  <si>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</si>
  <si>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</si>
  <si>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</si>
  <si>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</si>
  <si>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</si>
  <si>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</si>
  <si>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</si>
  <si>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</si>
  <si>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</si>
  <si>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</si>
  <si>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</si>
  <si>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</si>
  <si>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</si>
  <si>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</si>
  <si>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</si>
  <si>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</si>
  <si>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</si>
  <si>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</si>
  <si>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</si>
  <si>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</si>
  <si>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</si>
  <si>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</si>
  <si>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</si>
  <si>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</si>
  <si>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</si>
  <si>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</si>
  <si>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</si>
  <si>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</si>
  <si>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</si>
  <si>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</si>
  <si>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</si>
  <si>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</si>
  <si>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</si>
  <si>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</si>
  <si>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</si>
  <si>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</si>
  <si>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</si>
  <si>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</si>
  <si>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</si>
  <si>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</si>
  <si>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</si>
  <si>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</si>
  <si>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</si>
  <si>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</si>
  <si>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</si>
  <si>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</si>
  <si>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</si>
  <si>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</si>
  <si>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</si>
  <si>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</si>
  <si>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</si>
  <si>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</si>
  <si>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</si>
  <si>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</si>
  <si>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</si>
  <si>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</si>
  <si>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</si>
  <si>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</si>
  <si>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</si>
  <si>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</si>
  <si>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</si>
  <si>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</si>
  <si>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</si>
  <si>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</si>
  <si>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</si>
  <si>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</si>
  <si>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</si>
  <si>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</si>
  <si>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</si>
  <si>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</si>
  <si>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</si>
  <si>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</si>
  <si>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</si>
  <si>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</si>
  <si>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</si>
  <si>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</si>
  <si>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</si>
  <si>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</si>
  <si>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</si>
  <si>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</si>
  <si>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</si>
  <si>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</si>
  <si>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</si>
  <si>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</si>
  <si>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</si>
  <si>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</si>
  <si>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</si>
  <si>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</si>
  <si>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</si>
  <si>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</si>
  <si>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</si>
  <si>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</si>
  <si>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</si>
  <si>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</si>
  <si>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</si>
  <si>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</si>
  <si>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</si>
  <si>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</si>
  <si>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</si>
  <si>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</si>
  <si>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</si>
  <si>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</si>
  <si>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</si>
  <si>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</si>
  <si>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</si>
  <si>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</si>
  <si>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</si>
  <si>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</si>
  <si>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</si>
  <si>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</si>
  <si>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</si>
  <si>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</si>
  <si>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</si>
  <si>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</si>
  <si>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</si>
  <si>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</si>
  <si>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</si>
  <si>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</si>
  <si>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</si>
  <si>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</si>
  <si>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</si>
  <si>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</si>
  <si>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</si>
  <si>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</si>
  <si>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</si>
  <si>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</si>
  <si>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</si>
  <si>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</si>
  <si>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</si>
  <si>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</si>
  <si>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</si>
  <si>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</si>
  <si>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</si>
  <si>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</si>
  <si>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</si>
  <si>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</si>
  <si>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</si>
  <si>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</si>
  <si>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</si>
  <si>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</si>
  <si>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</si>
  <si>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</si>
  <si>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</si>
  <si>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</si>
  <si>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</si>
  <si>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</si>
  <si>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</si>
  <si>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</si>
  <si>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</si>
  <si>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</si>
  <si>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</si>
  <si>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</si>
  <si>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</si>
  <si>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</si>
  <si>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</si>
  <si>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</si>
  <si>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</si>
  <si>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</si>
  <si>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</si>
  <si>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</si>
  <si>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</si>
  <si>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</si>
  <si>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</si>
  <si>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</si>
  <si>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</si>
  <si>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</si>
  <si>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</si>
  <si>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</si>
  <si>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</si>
  <si>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</si>
  <si>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</si>
  <si>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</si>
  <si>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</si>
  <si>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</si>
  <si>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</si>
  <si>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</si>
  <si>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</si>
  <si>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</si>
  <si>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</si>
  <si>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</si>
  <si>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</si>
  <si>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</si>
  <si>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</si>
  <si>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</si>
  <si>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</si>
  <si>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</si>
  <si>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</si>
  <si>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</si>
  <si>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</si>
  <si>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</si>
  <si>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</si>
  <si>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</si>
  <si>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</si>
  <si>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</si>
  <si>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</si>
  <si>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</si>
  <si>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</si>
  <si>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</si>
  <si>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</si>
  <si>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</si>
  <si>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</si>
  <si>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</si>
  <si>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</si>
  <si>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</si>
  <si>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</si>
  <si>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</si>
  <si>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</si>
  <si>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</si>
  <si>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</si>
  <si>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</si>
  <si>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</si>
  <si>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</si>
  <si>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</si>
  <si>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</si>
  <si>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</si>
  <si>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</si>
  <si>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</si>
  <si>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</si>
  <si>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</si>
  <si>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</si>
  <si>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</si>
  <si>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</si>
  <si>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</si>
  <si>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</si>
  <si>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</si>
  <si>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</si>
  <si>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</si>
  <si>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</si>
  <si>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</si>
  <si>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</si>
  <si>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</si>
  <si>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</si>
  <si>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</si>
  <si>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</si>
  <si>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</si>
  <si>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</si>
  <si>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</si>
  <si>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</si>
  <si>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</si>
  <si>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</si>
  <si>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</si>
  <si>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</si>
  <si>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</si>
  <si>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</si>
  <si>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</si>
  <si>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</si>
  <si>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</si>
  <si>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</si>
  <si>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</si>
  <si>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</si>
  <si>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</si>
  <si>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</si>
  <si>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</si>
  <si>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</si>
  <si>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</si>
  <si>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</si>
  <si>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</si>
  <si>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</si>
  <si>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</si>
  <si>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</si>
  <si>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</si>
  <si>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</si>
  <si>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</si>
  <si>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</si>
  <si>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</si>
  <si>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</si>
  <si>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</si>
  <si>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</si>
  <si>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</si>
  <si>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</si>
  <si>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</si>
  <si>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</si>
  <si>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</si>
  <si>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</si>
  <si>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</si>
  <si>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</si>
  <si>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</si>
  <si>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</si>
  <si>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</si>
  <si>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</si>
  <si>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</si>
  <si>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</si>
  <si>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</si>
  <si>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</si>
  <si>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</si>
  <si>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</si>
  <si>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</si>
  <si>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</si>
  <si>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</si>
  <si>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</si>
  <si>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</si>
  <si>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</si>
  <si>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</si>
  <si>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</si>
  <si>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</si>
  <si>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</si>
  <si>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</si>
  <si>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</si>
  <si>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</si>
  <si>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</si>
  <si>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</si>
  <si>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</si>
  <si>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</si>
  <si>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</si>
  <si>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</si>
  <si>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</si>
  <si>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</si>
  <si>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</si>
  <si>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</si>
  <si>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</si>
  <si>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</si>
  <si>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</si>
  <si>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</si>
  <si>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</si>
  <si>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</si>
  <si>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</si>
  <si>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</si>
  <si>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</si>
  <si>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Age range</t>
  </si>
  <si>
    <t>passengers count</t>
  </si>
  <si>
    <t>Survivors count</t>
  </si>
  <si>
    <t>&lt;0 or (blank)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</si>
  <si>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</si>
  <si>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</si>
  <si>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</si>
  <si>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</si>
  <si>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</si>
  <si>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</si>
  <si>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</si>
  <si>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</si>
  <si>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Class</t>
  </si>
  <si>
    <t>40-45</t>
  </si>
  <si>
    <t>45-50</t>
  </si>
  <si>
    <t>50-55</t>
  </si>
  <si>
    <t>55-60</t>
  </si>
  <si>
    <t>60-65</t>
  </si>
  <si>
    <t>Grand Total</t>
  </si>
  <si>
    <t>Survivors</t>
  </si>
  <si>
    <t>Count</t>
  </si>
  <si>
    <t>Survived?</t>
  </si>
  <si>
    <t>Families count</t>
  </si>
  <si>
    <t>Individuals</t>
  </si>
  <si>
    <t>Passengers count</t>
  </si>
  <si>
    <t>Survival probability*</t>
  </si>
  <si>
    <t>Survival probablity</t>
  </si>
  <si>
    <t>Fatalities</t>
  </si>
  <si>
    <t>Average</t>
  </si>
  <si>
    <t>Number of families</t>
  </si>
  <si>
    <t>Family sizes</t>
  </si>
  <si>
    <t>Boarded family members (1)</t>
  </si>
  <si>
    <t>Boarded family members (2)</t>
  </si>
  <si>
    <t>Boarded family members (3)</t>
  </si>
  <si>
    <t>Survival probability (age)</t>
  </si>
  <si>
    <t>Survival probability (Pclass)</t>
  </si>
  <si>
    <t>Survival probability (sex)</t>
  </si>
  <si>
    <t>Column2</t>
  </si>
  <si>
    <t>65-70</t>
  </si>
  <si>
    <t>70-75</t>
  </si>
  <si>
    <t>80-85</t>
  </si>
  <si>
    <t>75-80</t>
  </si>
  <si>
    <t>PassengerID</t>
  </si>
  <si>
    <t>My score</t>
  </si>
  <si>
    <t>My calculations</t>
  </si>
  <si>
    <t>Solution</t>
  </si>
  <si>
    <t>Marking against solution 1</t>
  </si>
  <si>
    <t>Marking against solution 2</t>
  </si>
  <si>
    <t>Solution 2 - Gender submission</t>
  </si>
  <si>
    <t>Training data</t>
  </si>
  <si>
    <t>Survival probability</t>
  </si>
  <si>
    <t>Survival probability (total)</t>
  </si>
  <si>
    <t>No. family members according to….</t>
  </si>
  <si>
    <t>Counting the number of families</t>
  </si>
  <si>
    <t>Survival probability (class)</t>
  </si>
  <si>
    <t>Solution 1 - Megan Risdal using R. Got  highest upvotes</t>
  </si>
  <si>
    <t>Accurcy of my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</si>
</sst>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">
    <xf numFmtId="0" fontId="0" fillId="0" borderId="0"/>
    <xf numFmtId="0" fontId="2" fillId="4" borderId="12" applyNumberFormat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9" fontId="2" fillId="4" borderId="12" xfId="1" applyNumberFormat="1" applyAlignment="1">
      <alignment horizontal="center" vertical="center"/>
    </xf>
    <xf numFmtId="0" fontId="6" fillId="0" borderId="0" xfId="0" applyFont="1"/>
    <xf numFmtId="1" fontId="2" fillId="4" borderId="12" xfId="1" applyNumberFormat="1" applyAlignment="1">
      <alignment horizontal="center" vertical="center"/>
    </xf>
    <xf numFmtId="0" fontId="7" fillId="8" borderId="9" xfId="3" applyFill="1" applyBorder="1" applyAlignment="1">
      <alignment horizontal="center"/>
    </xf>
    <xf numFmtId="0" fontId="7" fillId="8" borderId="15" xfId="3" applyFill="1" applyBorder="1" applyAlignment="1">
      <alignment horizontal="center"/>
    </xf>
    <xf numFmtId="0" fontId="7" fillId="8" borderId="18" xfId="3" applyFill="1" applyBorder="1" applyAlignment="1">
      <alignment horizontal="center"/>
    </xf>
    <xf numFmtId="0" fontId="7" fillId="8" borderId="11" xfId="3" applyFill="1" applyBorder="1" applyAlignment="1">
      <alignment horizontal="center"/>
    </xf>
    <xf numFmtId="0" fontId="7" fillId="8" borderId="21" xfId="3" applyFill="1" applyBorder="1" applyAlignment="1">
      <alignment horizontal="center"/>
    </xf>
    <xf numFmtId="0" fontId="7" fillId="8" borderId="16" xfId="3" applyFill="1" applyBorder="1" applyAlignment="1">
      <alignment horizontal="center"/>
    </xf>
    <xf numFmtId="0" fontId="7" fillId="8" borderId="19" xfId="3" applyFill="1" applyBorder="1" applyAlignment="1">
      <alignment horizontal="center"/>
    </xf>
    <xf numFmtId="0" fontId="7" fillId="8" borderId="7" xfId="3" applyFill="1" applyBorder="1" applyAlignment="1">
      <alignment horizontal="center"/>
    </xf>
    <xf numFmtId="0" fontId="7" fillId="8" borderId="22" xfId="3" applyFill="1" applyBorder="1" applyAlignment="1">
      <alignment horizontal="center"/>
    </xf>
    <xf numFmtId="0" fontId="7" fillId="8" borderId="17" xfId="3" applyFill="1" applyBorder="1" applyAlignment="1">
      <alignment horizontal="center"/>
    </xf>
    <xf numFmtId="0" fontId="7" fillId="8" borderId="20" xfId="3" applyFill="1" applyBorder="1" applyAlignment="1">
      <alignment horizontal="center"/>
    </xf>
    <xf numFmtId="0" fontId="7" fillId="8" borderId="8" xfId="3" applyFill="1" applyBorder="1" applyAlignment="1">
      <alignment horizontal="center"/>
    </xf>
    <xf numFmtId="0" fontId="7" fillId="8" borderId="23" xfId="3" applyFill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26" xfId="0" applyNumberFormat="1" applyFill="1" applyBorder="1" applyAlignment="1">
      <alignment horizontal="center" vertical="center"/>
    </xf>
    <xf numFmtId="0" fontId="0" fillId="8" borderId="19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0" xfId="0" applyFill="1" applyBorder="1"/>
    <xf numFmtId="0" fontId="0" fillId="8" borderId="7" xfId="0" applyFill="1" applyBorder="1"/>
    <xf numFmtId="0" fontId="0" fillId="0" borderId="0" xfId="0" applyAlignment="1"/>
    <xf numFmtId="2" fontId="2" fillId="4" borderId="39" xfId="1" applyNumberFormat="1" applyFont="1" applyBorder="1" applyAlignment="1">
      <alignment horizontal="center" vertical="center"/>
    </xf>
    <xf numFmtId="2" fontId="2" fillId="4" borderId="39" xfId="1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7" fillId="8" borderId="7" xfId="3" applyNumberFormat="1" applyFill="1" applyBorder="1" applyAlignment="1">
      <alignment horizontal="center" vertical="center"/>
    </xf>
    <xf numFmtId="2" fontId="7" fillId="8" borderId="7" xfId="3" applyNumberFormat="1" applyFill="1" applyBorder="1" applyAlignment="1">
      <alignment horizontal="center"/>
    </xf>
    <xf numFmtId="2" fontId="0" fillId="8" borderId="28" xfId="0" applyNumberFormat="1" applyFill="1" applyBorder="1" applyAlignment="1">
      <alignment horizontal="center" vertical="center"/>
    </xf>
    <xf numFmtId="2" fontId="0" fillId="8" borderId="25" xfId="0" applyNumberFormat="1" applyFill="1" applyBorder="1" applyAlignment="1">
      <alignment horizontal="center" vertical="center"/>
    </xf>
    <xf numFmtId="0" fontId="8" fillId="5" borderId="2" xfId="2" applyFont="1" applyBorder="1" applyAlignment="1">
      <alignment horizontal="center" wrapText="1"/>
    </xf>
    <xf numFmtId="0" fontId="8" fillId="5" borderId="3" xfId="2" applyFont="1" applyBorder="1" applyAlignment="1">
      <alignment horizontal="center" wrapText="1"/>
    </xf>
    <xf numFmtId="0" fontId="8" fillId="5" borderId="6" xfId="2" applyFont="1" applyBorder="1" applyAlignment="1">
      <alignment horizontal="center" wrapText="1"/>
    </xf>
    <xf numFmtId="0" fontId="8" fillId="7" borderId="10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 wrapText="1"/>
    </xf>
    <xf numFmtId="0" fontId="1" fillId="8" borderId="30" xfId="0" applyFont="1" applyFill="1" applyBorder="1" applyAlignment="1">
      <alignment horizontal="center" wrapText="1"/>
    </xf>
    <xf numFmtId="0" fontId="1" fillId="8" borderId="31" xfId="0" applyFont="1" applyFill="1" applyBorder="1" applyAlignment="1">
      <alignment horizontal="center" wrapText="1"/>
    </xf>
    <xf numFmtId="0" fontId="0" fillId="8" borderId="29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0" fillId="5" borderId="0" xfId="2" applyFont="1" applyBorder="1" applyAlignment="1">
      <alignment horizontal="center" vertical="center" wrapText="1"/>
    </xf>
    <xf numFmtId="0" fontId="10" fillId="5" borderId="5" xfId="2" applyFont="1" applyBorder="1" applyAlignment="1">
      <alignment horizontal="center" vertical="center" wrapText="1"/>
    </xf>
    <xf numFmtId="0" fontId="4" fillId="5" borderId="0" xfId="2" applyFont="1" applyAlignment="1">
      <alignment horizontal="center" vertical="center" wrapText="1"/>
    </xf>
    <xf numFmtId="0" fontId="5" fillId="5" borderId="13" xfId="2" applyFont="1" applyBorder="1" applyAlignment="1">
      <alignment horizontal="center" vertical="center"/>
    </xf>
    <xf numFmtId="0" fontId="3" fillId="5" borderId="13" xfId="2" applyBorder="1" applyAlignment="1">
      <alignment horizontal="center" vertical="center"/>
    </xf>
    <xf numFmtId="0" fontId="9" fillId="5" borderId="0" xfId="2" applyFont="1" applyAlignment="1">
      <alignment horizontal="center" wrapText="1"/>
    </xf>
    <xf numFmtId="0" fontId="5" fillId="5" borderId="0" xfId="2" applyFont="1" applyAlignment="1">
      <alignment horizontal="center" vertical="center"/>
    </xf>
  </cellXfs>
  <cellStyles count="4">
    <cellStyle name="40% - Accent2" xfId="3" builtinId="35"/>
    <cellStyle name="Accent1" xfId="2" builtinId="29"/>
    <cellStyle name="Normal" xfId="0" builtinId="0"/>
    <cellStyle name="Output" xfId="1" builtinId="21"/>
  </cellStyles>
  <dxfs count="45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alignment wrapText="0" readingOrder="0"/>
    </dxf>
    <dxf>
      <alignment wrapText="0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alignment horizontal="center" readingOrder="0"/>
    </dxf>
    <dxf>
      <alignment vertical="center" readingOrder="0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0" readingOrder="0"/>
    </dxf>
    <dxf>
      <alignment wrapText="0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2" formatCode="0.0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numFmt numFmtId="2" formatCode="0.00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0" readingOrder="0"/>
    </dxf>
    <dxf>
      <alignment wrapText="0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072156605424321"/>
          <c:y val="0.25402559055118112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549</c:v>
              </c:pt>
              <c:pt idx="1">
                <c:v>342</c:v>
              </c:pt>
            </c:numLit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Survival probability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 tables'!$I$2</c:f>
              <c:strCache>
                <c:ptCount val="1"/>
                <c:pt idx="0">
                  <c:v>Survival probability*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tables'!$G$3:$G$15</c:f>
              <c:strCache>
                <c:ptCount val="13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</c:strCache>
            </c:strRef>
          </c:cat>
          <c:val>
            <c:numRef>
              <c:f>'Pivot tables'!$I$3:$I$15</c:f>
              <c:numCache>
                <c:formatCode>0.00</c:formatCode>
                <c:ptCount val="13"/>
                <c:pt idx="0">
                  <c:v>0.67500000000000004</c:v>
                </c:pt>
                <c:pt idx="1">
                  <c:v>0.5</c:v>
                </c:pt>
                <c:pt idx="2">
                  <c:v>0.4375</c:v>
                </c:pt>
                <c:pt idx="3">
                  <c:v>0.39534883720930231</c:v>
                </c:pt>
                <c:pt idx="4">
                  <c:v>0.34210526315789475</c:v>
                </c:pt>
                <c:pt idx="5">
                  <c:v>0.35849056603773582</c:v>
                </c:pt>
                <c:pt idx="6">
                  <c:v>0.42105263157894735</c:v>
                </c:pt>
                <c:pt idx="7">
                  <c:v>0.45833333333333331</c:v>
                </c:pt>
                <c:pt idx="8">
                  <c:v>0.375</c:v>
                </c:pt>
                <c:pt idx="9">
                  <c:v>0.3902439024390244</c:v>
                </c:pt>
                <c:pt idx="10">
                  <c:v>0.4375</c:v>
                </c:pt>
                <c:pt idx="11">
                  <c:v>0.375</c:v>
                </c:pt>
                <c:pt idx="1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16870600"/>
        <c:axId val="2168709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tables'!$H$2</c15:sqref>
                        </c15:formulaRef>
                      </c:ext>
                    </c:extLst>
                    <c:strCache>
                      <c:ptCount val="1"/>
                      <c:pt idx="0">
                        <c:v>Passengers count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'Pivot tables'!$G$3:$G$15</c15:sqref>
                        </c15:formulaRef>
                      </c:ext>
                    </c:extLst>
                    <c:strCache>
                      <c:ptCount val="13"/>
                      <c:pt idx="0">
                        <c:v>0-5</c:v>
                      </c:pt>
                      <c:pt idx="1">
                        <c:v>5-10</c:v>
                      </c:pt>
                      <c:pt idx="2">
                        <c:v>10-15</c:v>
                      </c:pt>
                      <c:pt idx="3">
                        <c:v>15-20</c:v>
                      </c:pt>
                      <c:pt idx="4">
                        <c:v>20-25</c:v>
                      </c:pt>
                      <c:pt idx="5">
                        <c:v>25-30</c:v>
                      </c:pt>
                      <c:pt idx="6">
                        <c:v>30-35</c:v>
                      </c:pt>
                      <c:pt idx="7">
                        <c:v>35-40</c:v>
                      </c:pt>
                      <c:pt idx="8">
                        <c:v>40-45</c:v>
                      </c:pt>
                      <c:pt idx="9">
                        <c:v>45-50</c:v>
                      </c:pt>
                      <c:pt idx="10">
                        <c:v>50-55</c:v>
                      </c:pt>
                      <c:pt idx="11">
                        <c:v>55-60</c:v>
                      </c:pt>
                      <c:pt idx="12">
                        <c:v>60-65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tables'!$H$3:$H$15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22</c:v>
                      </c:pt>
                      <c:pt idx="2">
                        <c:v>16</c:v>
                      </c:pt>
                      <c:pt idx="3">
                        <c:v>86</c:v>
                      </c:pt>
                      <c:pt idx="4">
                        <c:v>114</c:v>
                      </c:pt>
                      <c:pt idx="5">
                        <c:v>106</c:v>
                      </c:pt>
                      <c:pt idx="6">
                        <c:v>95</c:v>
                      </c:pt>
                      <c:pt idx="7">
                        <c:v>72</c:v>
                      </c:pt>
                      <c:pt idx="8">
                        <c:v>48</c:v>
                      </c:pt>
                      <c:pt idx="9">
                        <c:v>41</c:v>
                      </c:pt>
                      <c:pt idx="10">
                        <c:v>32</c:v>
                      </c:pt>
                      <c:pt idx="11">
                        <c:v>16</c:v>
                      </c:pt>
                      <c:pt idx="12">
                        <c:v>15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68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</a:t>
                </a:r>
                <a:r>
                  <a:rPr lang="en-US" b="1" baseline="0"/>
                  <a:t> group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70992"/>
        <c:crosses val="autoZero"/>
        <c:auto val="1"/>
        <c:lblAlgn val="ctr"/>
        <c:lblOffset val="100"/>
        <c:noMultiLvlLbl val="0"/>
      </c:catAx>
      <c:valAx>
        <c:axId val="216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Survival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survivors and casualties according to Ticket</a:t>
            </a:r>
            <a:r>
              <a:rPr lang="en-AU" baseline="0"/>
              <a:t> class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tables'!$M$2</c:f>
              <c:strCache>
                <c:ptCount val="1"/>
                <c:pt idx="0">
                  <c:v>Survivors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'Pivot tables'!$M$3:$M$5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</c:ser>
        <c:ser>
          <c:idx val="1"/>
          <c:order val="1"/>
          <c:tx>
            <c:strRef>
              <c:f>'Pivot tables'!$N$2</c:f>
              <c:strCache>
                <c:ptCount val="1"/>
                <c:pt idx="0">
                  <c:v>Fatalities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'Pivot tables'!$N$3:$N$5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6872168"/>
        <c:axId val="217239208"/>
      </c:barChart>
      <c:catAx>
        <c:axId val="2168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Ticket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39208"/>
        <c:crosses val="autoZero"/>
        <c:auto val="1"/>
        <c:lblAlgn val="ctr"/>
        <c:lblOffset val="100"/>
        <c:noMultiLvlLbl val="0"/>
      </c:catAx>
      <c:valAx>
        <c:axId val="2172392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Count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68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work.xlsx]Pivot tables!PivotTable1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Family</a:t>
            </a:r>
            <a:r>
              <a:rPr lang="en-AU" baseline="0"/>
              <a:t> sizes VS number of families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tables'!$L$20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tables'!$K$21:$K$28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'Pivot tables'!$L$21:$L$28</c:f>
              <c:numCache>
                <c:formatCode>General</c:formatCode>
                <c:ptCount val="7"/>
                <c:pt idx="0">
                  <c:v>607</c:v>
                </c:pt>
                <c:pt idx="1">
                  <c:v>184</c:v>
                </c:pt>
                <c:pt idx="2">
                  <c:v>51</c:v>
                </c:pt>
                <c:pt idx="3">
                  <c:v>24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7239992"/>
        <c:axId val="217240384"/>
      </c:barChart>
      <c:catAx>
        <c:axId val="21723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Family</a:t>
                </a:r>
                <a:r>
                  <a:rPr lang="en-AU" baseline="0"/>
                  <a:t> sizes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40384"/>
        <c:crosses val="autoZero"/>
        <c:auto val="1"/>
        <c:lblAlgn val="ctr"/>
        <c:lblOffset val="100"/>
        <c:noMultiLvlLbl val="0"/>
      </c:catAx>
      <c:valAx>
        <c:axId val="21724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families (or individuals)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3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335232</xdr:colOff>
      <xdr:row>10</xdr:row>
      <xdr:rowOff>66800</xdr:rowOff>
    </xdr:from>
    <xdr:to>
      <xdr:col>15</xdr:col>
      <xdr:colOff>639535</xdr:colOff>
      <xdr:row>16</xdr:row>
      <xdr:rowOff>136072</xdr:rowOff>
    </xdr:to>
    <xdr:sp macro="" textlink="">
      <xdr:nvSpPr>
        <xdr:cNvPr id="3" name="TextBox 2"/>
        <xdr:cNvSpPr txBox="1"/>
      </xdr:nvSpPr>
      <xdr:spPr>
        <a:xfrm>
          <a:off x="9615303" y="2829050"/>
          <a:ext cx="2699161" cy="1212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100" b="1" baseline="0"/>
            <a:t>Legend</a:t>
          </a:r>
        </a:p>
        <a:p>
          <a:r>
            <a:rPr lang="en-AU" sz="1100" b="0" baseline="0"/>
            <a:t>(1) </a:t>
          </a:r>
          <a:r>
            <a:rPr lang="en-AU" sz="1100" b="0"/>
            <a:t>surname + embarked + sibligns no + parents/children no.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0"/>
            <a:t>(2) </a:t>
          </a:r>
          <a:r>
            <a:rPr lang="en-A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surname + embarked + sibligns no + parents/children no. + ticket</a:t>
          </a:r>
          <a:endParaRPr lang="en-AU" b="0">
            <a:effectLst/>
          </a:endParaRPr>
        </a:p>
        <a:p>
          <a:r>
            <a:rPr lang="en-AU" sz="1100" b="0"/>
            <a:t>(3)</a:t>
          </a:r>
          <a:r>
            <a:rPr lang="en-AU" sz="1100" b="0" baseline="0"/>
            <a:t> ticket</a:t>
          </a:r>
          <a:endParaRPr lang="en-AU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517072</xdr:colOff>
      <xdr:row>26</xdr:row>
      <xdr:rowOff>142877</xdr:rowOff>
    </xdr:from>
    <xdr:to>
      <xdr:col>19</xdr:col>
      <xdr:colOff>197304</xdr:colOff>
      <xdr:row>41</xdr:row>
      <xdr:rowOff>28577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</xdr:row>
      <xdr:rowOff>19049</xdr:rowOff>
    </xdr:from>
    <xdr:to>
      <xdr:col>9</xdr:col>
      <xdr:colOff>435428</xdr:colOff>
      <xdr:row>19</xdr:row>
      <xdr:rowOff>81642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173491</xdr:colOff>
      <xdr:row>20</xdr:row>
      <xdr:rowOff>88447</xdr:rowOff>
    </xdr:from>
    <xdr:to>
      <xdr:col>10</xdr:col>
      <xdr:colOff>299357</xdr:colOff>
      <xdr:row>41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508466</xdr:colOff>
      <xdr:row>1</xdr:row>
      <xdr:rowOff>50426</xdr:rowOff>
    </xdr:from>
    <xdr:to>
      <xdr:col>20</xdr:col>
      <xdr:colOff>214311</xdr:colOff>
      <xdr:row>21</xdr:row>
      <xdr:rowOff>117662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rain%20(edited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shoy" refreshedDate="42968.673654629631" createdVersion="5" refreshedVersion="5" minRefreshableVersion="3" recordCount="16">
  <cacheSource type="worksheet">
    <worksheetSource ref="A1:C17" sheet="Pivot tables"/>
  </cacheSource>
  <cacheFields count="5">
    <cacheField name="Age range" numFmtId="0">
      <sharedItems count="16">
        <s v="0-5"/>
        <s v="5-10"/>
        <s v="10-15"/>
        <s v="15-20"/>
        <s v="20-25"/>
        <s v="25-30"/>
        <s v="30-35"/>
        <s v="35-40"/>
        <s v="40-45"/>
        <s v="45-50"/>
        <s v="50-55"/>
        <s v="55-60"/>
        <s v="60-65"/>
        <s v="65-70"/>
        <s v="70-75"/>
        <s v="80-85"/>
      </sharedItems>
    </cacheField>
    <cacheField name="Count of Name" numFmtId="0">
      <sharedItems containsSemiMixedTypes="0" containsString="0" containsNumber="1" containsInteger="1" minValue="1" maxValue="114" count="15">
        <n v="40"/>
        <n v="22"/>
        <n v="16"/>
        <n v="86"/>
        <n v="114"/>
        <n v="106"/>
        <n v="95"/>
        <n v="72"/>
        <n v="48"/>
        <n v="41"/>
        <n v="32"/>
        <n v="15"/>
        <n v="4"/>
        <n v="6"/>
        <n v="1"/>
      </sharedItems>
    </cacheField>
    <cacheField name="Sum of Survived" numFmtId="0">
      <sharedItems containsSemiMixedTypes="0" containsString="0" containsNumber="1" containsInteger="1" minValue="0" maxValue="40"/>
    </cacheField>
    <cacheField name="Survival probability" numFmtId="0" formula="'Sum of Survived'/'Count of Name'" databaseField="0"/>
    <cacheField name="Field1" numFmtId="0" formula="'Sum of Survived'/'Count of Name'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shoy" refreshedDate="42967.973619444441" createdVersion="5" refreshedVersion="5" minRefreshableVersion="3" recordCount="891">
  <cacheSource type="worksheet">
    <worksheetSource name="Table2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urname" numFmtId="0">
      <sharedItems/>
    </cacheField>
    <cacheField name="Number of families on board" numFmtId="0">
      <sharedItems containsSemiMixedTypes="0" containsString="0" containsNumber="1" containsInteger="1" minValue="1" maxValue="7"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ishoy" refreshedDate="42965.707474189818" createdVersion="5" refreshedVersion="5" minRefreshableVersion="3" recordCount="891">
  <cacheSource type="worksheet">
    <worksheetSource name="Table1" r:id="rId2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Column1" numFmtId="0">
      <sharedItems containsNonDate="0" containsString="0" containsBlank="1"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6">
        <rangePr autoStart="0" autoEnd="0" startNum="0" endNum="80" groupInterval="5"/>
        <groupItems count="18">
          <s v="&lt;0 or (blank)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al probability" numFmtId="0" formula="Survived/Name" databaseField="0"/>
    <cacheField name="Field1" numFmtId="0" formula=" COUNT(Name)/SUM(Survived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ishoy" refreshedDate="42971.701138657409" createdVersion="5" refreshedVersion="5" minRefreshableVersion="3" recordCount="891">
  <cacheSource type="worksheet">
    <worksheetSource name="Table2[[Surname]:[Boarded family members (1)]]"/>
  </cacheSource>
  <cacheFields count="2">
    <cacheField name="Surname" numFmtId="0">
      <sharedItems count="667">
        <s v="Braund"/>
        <s v="Cumings"/>
        <s v="Heikkinen"/>
        <s v="Futrelle"/>
        <s v="Allen"/>
        <s v="Moran"/>
        <s v="McCarthy"/>
        <s v="Palsson"/>
        <s v="Johnson"/>
        <s v="Nasser"/>
        <s v="Sandstrom"/>
        <s v="Bonnell"/>
        <s v="Saundercock"/>
        <s v="Andersson"/>
        <s v="Vestrom"/>
        <s v="Hewlett"/>
        <s v="Rice"/>
        <s v="Williams"/>
        <s v="Vander Planke"/>
        <s v="Masselmani"/>
        <s v="Fynney"/>
        <s v="Beesley"/>
        <s v="McGowan"/>
        <s v="Sloper"/>
        <s v="Asplund"/>
        <s v="Emir"/>
        <s v="Fortune"/>
        <s v="O'Dwyer"/>
        <s v="Todoroff"/>
        <s v="Uruchurtu"/>
        <s v="Spencer"/>
        <s v="Glynn"/>
        <s v="Wheadon"/>
        <s v="Meyer"/>
        <s v="Holverson"/>
        <s v="Mamee"/>
        <s v="Cann"/>
        <s v="Nicola-Yarred"/>
        <s v="Ahlin"/>
        <s v="Turpin"/>
        <s v="Kraeff"/>
        <s v="Laroche"/>
        <s v="Devaney"/>
        <s v="Rogers"/>
        <s v="Lennon"/>
        <s v="O'Driscoll"/>
        <s v="Samaan"/>
        <s v="Arnold-Franchi"/>
        <s v="Panula"/>
        <s v="Nosworthy"/>
        <s v="Harper"/>
        <s v="Faunthorpe"/>
        <s v="Ostby"/>
        <s v="Woolner"/>
        <s v="Rugg"/>
        <s v="Novel"/>
        <s v="West"/>
        <s v="Goodwin"/>
        <s v="Sirayanian"/>
        <s v="Icard"/>
        <s v="Harris"/>
        <s v="Skoog"/>
        <s v="Stewart"/>
        <s v="Moubarek"/>
        <s v="Nye"/>
        <s v="Crease"/>
        <s v="Kink"/>
        <s v="Jenkin"/>
        <s v="Hood"/>
        <s v="Chronopoulos"/>
        <s v="Bing"/>
        <s v="Moen"/>
        <s v="Staneff"/>
        <s v="Moutal"/>
        <s v="Caldwell"/>
        <s v="Dowdell"/>
        <s v="Waelens"/>
        <s v="Sheerlinck"/>
        <s v="McDermott"/>
        <s v="Carrau"/>
        <s v="Ilett"/>
        <s v="Backstrom"/>
        <s v="Ford"/>
        <s v="Slocovski"/>
        <s v="Celotti"/>
        <s v="Christmann"/>
        <s v="Andreasson"/>
        <s v="Chaffee"/>
        <s v="Dean"/>
        <s v="Coxon"/>
        <s v="Shorney"/>
        <s v="Goldschmidt"/>
        <s v="Greenfield"/>
        <s v="Doling"/>
        <s v="Kantor"/>
        <s v="Petranec"/>
        <s v="Petroff"/>
        <s v="White"/>
        <s v="Johansson"/>
        <s v="Gustafsson"/>
        <s v="Mionoff"/>
        <s v="Salkjelsvik"/>
        <s v="Moss"/>
        <s v="Rekic"/>
        <s v="Porter"/>
        <s v="Zabour"/>
        <s v="Barton"/>
        <s v="Jussila"/>
        <s v="Attalah"/>
        <s v="Pekoniemi"/>
        <s v="Connors"/>
        <s v="Baxter"/>
        <s v="Hickman"/>
        <s v="Moore"/>
        <s v="Webber"/>
        <s v="McMahon"/>
        <s v="Madsen"/>
        <s v="Peter"/>
        <s v="Ekstrom"/>
        <s v="Drazenoic"/>
        <s v="Coelho"/>
        <s v="Robins"/>
        <s v="Weisz"/>
        <s v="Sobey"/>
        <s v="Richard"/>
        <s v="Newsom"/>
        <s v="Osen"/>
        <s v="Giglio"/>
        <s v="Boulos"/>
        <s v="Nysten"/>
        <s v="Hakkarainen"/>
        <s v="Burke"/>
        <s v="Andrew"/>
        <s v="Nicholls"/>
        <s v="Navratil"/>
        <s v="Byles"/>
        <s v="Bateman"/>
        <s v="Pears"/>
        <s v="Meo"/>
        <s v="van Billiard"/>
        <s v="Olsen"/>
        <s v="Gilnagh"/>
        <s v="Corn"/>
        <s v="Smiljanic"/>
        <s v="Sage"/>
        <s v="Cribb"/>
        <s v="Watt"/>
        <s v="Bengtsson"/>
        <s v="Calic"/>
        <s v="Goldsmith"/>
        <s v="Chibnall"/>
        <s v="Baumann"/>
        <s v="Ling"/>
        <s v="Van der hoef"/>
        <s v="Sivola"/>
        <s v="Smith"/>
        <s v="Klasen"/>
        <s v="Lefebre"/>
        <s v="Isham"/>
        <s v="Hale"/>
        <s v="Leonard"/>
        <s v="Pernot"/>
        <s v="Becker"/>
        <s v="Kink-Heilmann"/>
        <s v="Rood"/>
        <s v="O'Brien"/>
        <s v="Romaine"/>
        <s v="Bourke"/>
        <s v="Turcin"/>
        <s v="Pinsky"/>
        <s v="Carbines"/>
        <s v="Andersen-Jensen"/>
        <s v="Brown"/>
        <s v="Lurette"/>
        <s v="Mernagh"/>
        <s v="Madigan"/>
        <s v="Yrois"/>
        <s v="Vande Walle"/>
        <s v="Johanson"/>
        <s v="Youseff"/>
        <s v="Cohen"/>
        <s v="Strom"/>
        <s v="Albimona"/>
        <s v="Carr"/>
        <s v="Blank"/>
        <s v="Ali"/>
        <s v="Cameron"/>
        <s v="Perkin"/>
        <s v="Givard"/>
        <s v="Kiernan"/>
        <s v="Newell"/>
        <s v="Honkanen"/>
        <s v="Jacobsohn"/>
        <s v="Bazzani"/>
        <s v="Sunderland"/>
        <s v="Bracken"/>
        <s v="Green"/>
        <s v="Nenkoff"/>
        <s v="Hoyt"/>
        <s v="Berglund"/>
        <s v="Mellors"/>
        <s v="Lovell"/>
        <s v="Fahlstrom"/>
        <s v="Larsson"/>
        <s v="Sjostedt"/>
        <s v="Leyson"/>
        <s v="Harknett"/>
        <s v="Hold"/>
        <s v="Collyer"/>
        <s v="Pengelly"/>
        <s v="Hunt"/>
        <s v="Murphy"/>
        <s v="Coleridge"/>
        <s v="Maenpaa"/>
        <s v="Minahan"/>
        <s v="Lindahl"/>
        <s v="Hamalainen"/>
        <s v="Beckwith"/>
        <s v="Carter"/>
        <s v="Reed"/>
        <s v="Stead"/>
        <s v="Lobb"/>
        <s v="Rosblom"/>
        <s v="Touma"/>
        <s v="Thorne"/>
        <s v="Cherry"/>
        <s v="Ward"/>
        <s v="Parrish"/>
        <s v="Taussig"/>
        <s v="Harrison"/>
        <s v="Henry"/>
        <s v="Reeves"/>
        <s v="Persson"/>
        <s v="Graham"/>
        <s v="Bissette"/>
        <s v="Cairns"/>
        <s v="Tornquist"/>
        <s v="Mellinger"/>
        <s v="Natsch"/>
        <s v="Healy"/>
        <s v="Andrews"/>
        <s v="Lindblom"/>
        <s v="Parkes"/>
        <s v="Abbott"/>
        <s v="Duane"/>
        <s v="Olsson"/>
        <s v="de Pelsmaeker"/>
        <s v="Dorking"/>
        <s v="Stankovic"/>
        <s v="de Mulder"/>
        <s v="Naidenoff"/>
        <s v="Hosono"/>
        <s v="Connolly"/>
        <s v="Barber"/>
        <s v="Bishop"/>
        <s v="Levy"/>
        <s v="Haas"/>
        <s v="Mineff"/>
        <s v="Lewy"/>
        <s v="Hanna"/>
        <s v="Allison"/>
        <s v="Saalfeld"/>
        <s v="Kelly"/>
        <s v="McCoy"/>
        <s v="Keane"/>
        <s v="Fleming"/>
        <s v="Penasco y Castellana"/>
        <s v="Abelson"/>
        <s v="Francatelli"/>
        <s v="Hays"/>
        <s v="Ryerson"/>
        <s v="Lahtinen"/>
        <s v="Hendekovic"/>
        <s v="Hart"/>
        <s v="Nilsson"/>
        <s v="Moraweck"/>
        <s v="Wick"/>
        <s v="Spedden"/>
        <s v="Dennis"/>
        <s v="Danoff"/>
        <s v="Slayter"/>
        <s v="Young"/>
        <s v="Nysveen"/>
        <s v="Ball"/>
        <s v="Hippach"/>
        <s v="Partner"/>
        <s v="Frauenthal"/>
        <s v="Denkoff"/>
        <s v="Burns"/>
        <s v="Dahl"/>
        <s v="Blackwell"/>
        <s v="Collander"/>
        <s v="Sedgwick"/>
        <s v="Fox"/>
        <s v="Davison"/>
        <s v="Coutts"/>
        <s v="Dimic"/>
        <s v="Odahl"/>
        <s v="Williams-Lambert"/>
        <s v="Elias"/>
        <s v="Yousif"/>
        <s v="Vanden Steen"/>
        <s v="Bowerman"/>
        <s v="Funk"/>
        <s v="McGovern"/>
        <s v="Mockler"/>
        <s v="del Carlo"/>
        <s v="Barbara"/>
        <s v="Asim"/>
        <s v="Adahl"/>
        <s v="Warren"/>
        <s v="Moussa"/>
        <s v="Jermyn"/>
        <s v="Aubart"/>
        <s v="Harder"/>
        <s v="Wiklund"/>
        <s v="Beavan"/>
        <s v="Ringhini"/>
        <s v="Landergren"/>
        <s v="Widener"/>
        <s v="Betros"/>
        <s v="Bidois"/>
        <s v="Nakid"/>
        <s v="Tikkanen"/>
        <s v="Plotcharsky"/>
        <s v="Davies"/>
        <s v="Buss"/>
        <s v="Sadlier"/>
        <s v="Lehmann"/>
        <s v="Jansson"/>
        <s v="McKane"/>
        <s v="Pain"/>
        <s v="Trout"/>
        <s v="Niskanen"/>
        <s v="Adams"/>
        <s v="Oreskovic"/>
        <s v="Gale"/>
        <s v="Widegren"/>
        <s v="Richards"/>
        <s v="Birkeland"/>
        <s v="Sdycoff"/>
        <s v="Cunningham"/>
        <s v="Sundman"/>
        <s v="Meek"/>
        <s v="Drew"/>
        <s v="Silven"/>
        <s v="Matthews"/>
        <s v="Van Impe"/>
        <s v="Gheorgheff"/>
        <s v="Charters"/>
        <s v="Zimmerman"/>
        <s v="Danbom"/>
        <s v="Wiseman"/>
        <s v="Clarke"/>
        <s v="Phillips"/>
        <s v="Flynn"/>
        <s v="Pickard"/>
        <s v="Bjornstrom-Steffansson"/>
        <s v="Thorneycroft"/>
        <s v="Louch"/>
        <s v="Kallio"/>
        <s v="Silvey"/>
        <s v="Kvillner"/>
        <s v="Hampe"/>
        <s v="Petterson"/>
        <s v="Reynaldo"/>
        <s v="Johannesen-Bratthammer"/>
        <s v="Dodge"/>
        <s v="Seward"/>
        <s v="Baclini"/>
        <s v="Peuchen"/>
        <s v="Hagland"/>
        <s v="Foreman"/>
        <s v="Goldenberg"/>
        <s v="Peduzzi"/>
        <s v="Jalsevac"/>
        <s v="Millet"/>
        <s v="Kenyon"/>
        <s v="Toomey"/>
        <s v="O'Connor"/>
        <s v="Anderson"/>
        <s v="Morley"/>
        <s v="Gee"/>
        <s v="Milling"/>
        <s v="Maisner"/>
        <s v="Goncalves"/>
        <s v="Campbell"/>
        <s v="Smart"/>
        <s v="Scanlan"/>
        <s v="Keefe"/>
        <s v="Cacic"/>
        <s v="Jerwan"/>
        <s v="Strandberg"/>
        <s v="Clifford"/>
        <s v="Renouf"/>
        <s v="Karlsson"/>
        <s v="Hirvonen"/>
        <s v="Frost"/>
        <s v="Rouse"/>
        <s v="Turkula"/>
        <s v="Kent"/>
        <s v="Somerton"/>
        <s v="Windelov"/>
        <s v="Molson"/>
        <s v="Artagaveytia"/>
        <s v="Stanley"/>
        <s v="Yousseff"/>
        <s v="Eustis"/>
        <s v="Shellard"/>
        <s v="Svensson"/>
        <s v="Canavan"/>
        <s v="O'Sullivan"/>
        <s v="Laitinen"/>
        <s v="Maioni"/>
        <s v="Quick"/>
        <s v="Bradley"/>
        <s v="Lang"/>
        <s v="Daly"/>
        <s v="McGough"/>
        <s v="Rothschild"/>
        <s v="Coleff"/>
        <s v="Walker"/>
        <s v="Lemore"/>
        <s v="Ryan"/>
        <s v="Angle"/>
        <s v="Pavlovic"/>
        <s v="Perreault"/>
        <s v="Vovk"/>
        <s v="Lahoud"/>
        <s v="Kassem"/>
        <s v="Farrell"/>
        <s v="Ridsdale"/>
        <s v="Farthing"/>
        <s v="Salonen"/>
        <s v="Hocking"/>
        <s v="Toufik"/>
        <s v="Butt"/>
        <s v="LeRoy"/>
        <s v="Risien"/>
        <s v="Frolicher"/>
        <s v="Crosby"/>
        <s v="Beane"/>
        <s v="Douglas"/>
        <s v="Nicholson"/>
        <s v="Padro y Manent"/>
        <s v="Thayer"/>
        <s v="Sharp"/>
        <s v="Leeni"/>
        <s v="Ohman"/>
        <s v="Wright"/>
        <s v="Duff Gordon"/>
        <s v="Robbins"/>
        <s v="de Messemaeker"/>
        <s v="Morrow"/>
        <s v="Sivic"/>
        <s v="Norman"/>
        <s v="Simmons"/>
        <s v="Meanwell"/>
        <s v="Stoytcheff"/>
        <s v="Doharr"/>
        <s v="Jonsson"/>
        <s v="Appleton"/>
        <s v="Rush"/>
        <s v="Patchett"/>
        <s v="Garside"/>
        <s v="Caram"/>
        <s v="Christy"/>
        <s v="Downton"/>
        <s v="Ross"/>
        <s v="Paulner"/>
        <s v="Jarvis"/>
        <s v="Frolicher-Stehli"/>
        <s v="Gilinski"/>
        <s v="Murdlin"/>
        <s v="Rintamaki"/>
        <s v="Stephenson"/>
        <s v="Elsbury"/>
        <s v="Chapman"/>
        <s v="Leitch"/>
        <s v="Slabenoff"/>
        <s v="Harrington"/>
        <s v="Torber"/>
        <s v="Homer"/>
        <s v="Lindell"/>
        <s v="Karaic"/>
        <s v="Daniel"/>
        <s v="Shutes"/>
        <s v="Jardin"/>
        <s v="Horgan"/>
        <s v="Brocklebank"/>
        <s v="Herman"/>
        <s v="Gavey"/>
        <s v="Yasbeck"/>
        <s v="Kimball"/>
        <s v="Hansen"/>
        <s v="Bowen"/>
        <s v="Sutton"/>
        <s v="Kirkland"/>
        <s v="Longley"/>
        <s v="Bostandyeff"/>
        <s v="O'Connell"/>
        <s v="Barkworth"/>
        <s v="Lundahl"/>
        <s v="Stahelin-Maeglin"/>
        <s v="Parr"/>
        <s v="Davis"/>
        <s v="Leinonen"/>
        <s v="Jensen"/>
        <s v="Sagesser"/>
        <s v="Foo"/>
        <s v="Cor"/>
        <s v="Simonius-Blumer"/>
        <s v="Willey"/>
        <s v="Mitkoff"/>
        <s v="Kalvik"/>
        <s v="O'Leary"/>
        <s v="Hegarty"/>
        <s v="Radeff"/>
        <s v="Eitemiller"/>
        <s v="Badt"/>
        <s v="Colley"/>
        <s v="Lindqvist"/>
        <s v="Butler"/>
        <s v="Rommetvedt"/>
        <s v="Cook"/>
        <s v="Taylor"/>
        <s v="Davidson"/>
        <s v="Mitchell"/>
        <s v="Wilhelms"/>
        <s v="Watson"/>
        <s v="Edvardsson"/>
        <s v="Sawyer"/>
        <s v="Turja"/>
        <s v="Cardeza"/>
        <s v="Peters"/>
        <s v="Hassab"/>
        <s v="Olsvigen"/>
        <s v="Dakic"/>
        <s v="Fischer"/>
        <s v="Madill"/>
        <s v="Dick"/>
        <s v="Karun"/>
        <s v="Lam"/>
        <s v="Saad"/>
        <s v="Weir"/>
        <s v="Mullens"/>
        <s v="Humblen"/>
        <s v="Astor"/>
        <s v="Silverthorne"/>
        <s v="Gallagher"/>
        <s v="Calderhead"/>
        <s v="Cleaver"/>
        <s v="Mayne"/>
        <s v="Klaber"/>
        <s v="Greenberg"/>
        <s v="Soholt"/>
        <s v="Endres"/>
        <s v="Troutt"/>
        <s v="McEvoy"/>
        <s v="Gillespie"/>
        <s v="Hodges"/>
        <s v="Chambers"/>
        <s v="Mannion"/>
        <s v="Bryhl"/>
        <s v="Ilmakangas"/>
        <s v="Hassan"/>
        <s v="Knight"/>
        <s v="Berriman"/>
        <s v="Troupiansky"/>
        <s v="Lesurer"/>
        <s v="Ivanoff"/>
        <s v="Nankoff"/>
        <s v="Hawksford"/>
        <s v="Cavendish"/>
        <s v="McNamee"/>
        <s v="Stranden"/>
        <s v="Sinkkonen"/>
        <s v="Marvin"/>
        <s v="Connaghton"/>
        <s v="Wells"/>
        <s v="Moor"/>
        <s v="Vande Velde"/>
        <s v="Jonkoff"/>
        <s v="Carlsson"/>
        <s v="Bailey"/>
        <s v="Theobald"/>
        <s v="Rothes"/>
        <s v="Garfirth"/>
        <s v="Nirva"/>
        <s v="Barah"/>
        <s v="Eklund"/>
        <s v="Hogeboom"/>
        <s v="Brewe"/>
        <s v="Mangan"/>
        <s v="Gronnestad"/>
        <s v="Lievens"/>
        <s v="Mack"/>
        <s v="Myhrman"/>
        <s v="Tobin"/>
        <s v="Emanuel"/>
        <s v="Kilgannon"/>
        <s v="Robert"/>
        <s v="Ayoub"/>
        <s v="Long"/>
        <s v="Johnston"/>
        <s v="Harmer"/>
        <s v="Sjoblom"/>
        <s v="Guggenheim"/>
        <s v="Gaskell"/>
        <s v="Dantcheff"/>
        <s v="Otter"/>
        <s v="Leader"/>
        <s v="Osman"/>
        <s v="Ibrahim Shawah"/>
        <s v="Ponesell"/>
        <s v="Thomas"/>
        <s v="Hedman"/>
        <s v="Pettersson"/>
        <s v="Alexander"/>
        <s v="Lester"/>
        <s v="Slemen"/>
        <s v="Tomlin"/>
        <s v="Fry"/>
        <s v="Heininen"/>
        <s v="Mallet"/>
        <s v="Holm"/>
        <s v="Lulic"/>
        <s v="Reuchlin"/>
        <s v="McCormack"/>
        <s v="Stone"/>
        <s v="Augustsson"/>
        <s v="Allum"/>
        <s v="Compton"/>
        <s v="Pasic"/>
        <s v="Sirota"/>
        <s v="Chip"/>
        <s v="Marechal"/>
        <s v="Alhomaki"/>
        <s v="Mudd"/>
        <s v="Serepeca"/>
        <s v="Lemberopolous"/>
        <s v="Culumovic"/>
        <s v="Abbing"/>
        <s v="Markoff"/>
        <s v="Lines"/>
        <s v="Aks"/>
        <s v="Razi"/>
        <s v="Giles"/>
        <s v="Swift"/>
        <s v="Gill"/>
        <s v="Bystrom"/>
        <s v="Duran y More"/>
        <s v="Roebling"/>
        <s v="van Melkebeke"/>
        <s v="Balkic"/>
        <s v="Vander Cruyssen"/>
        <s v="Najib"/>
        <s v="Laleff"/>
        <s v="Potter"/>
        <s v="Shelley"/>
        <s v="Markun"/>
        <s v="Dahlberg"/>
        <s v="Banfield"/>
        <s v="Sutehall"/>
        <s v="Montvila"/>
        <s v="Behr"/>
        <s v="Dooley"/>
      </sharedItems>
    </cacheField>
    <cacheField name="Number of family members on board (surname + embarked + sibligns no + parents/children no.)" numFmtId="0">
      <sharedItems containsSemiMixedTypes="0" containsString="0" containsNumber="1" containsInteger="1" minValue="-1" maxValue="6" count="8">
        <n v="1"/>
        <n v="0"/>
        <n v="2"/>
        <n v="3"/>
        <n v="4"/>
        <n v="-1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27"/>
  </r>
  <r>
    <x v="1"/>
    <x v="1"/>
    <n v="11"/>
  </r>
  <r>
    <x v="2"/>
    <x v="2"/>
    <n v="7"/>
  </r>
  <r>
    <x v="3"/>
    <x v="3"/>
    <n v="34"/>
  </r>
  <r>
    <x v="4"/>
    <x v="4"/>
    <n v="39"/>
  </r>
  <r>
    <x v="5"/>
    <x v="5"/>
    <n v="38"/>
  </r>
  <r>
    <x v="6"/>
    <x v="6"/>
    <n v="40"/>
  </r>
  <r>
    <x v="7"/>
    <x v="7"/>
    <n v="33"/>
  </r>
  <r>
    <x v="8"/>
    <x v="8"/>
    <n v="18"/>
  </r>
  <r>
    <x v="9"/>
    <x v="9"/>
    <n v="16"/>
  </r>
  <r>
    <x v="10"/>
    <x v="10"/>
    <n v="14"/>
  </r>
  <r>
    <x v="11"/>
    <x v="2"/>
    <n v="6"/>
  </r>
  <r>
    <x v="12"/>
    <x v="11"/>
    <n v="6"/>
  </r>
  <r>
    <x v="13"/>
    <x v="12"/>
    <n v="0"/>
  </r>
  <r>
    <x v="14"/>
    <x v="13"/>
    <n v="0"/>
  </r>
  <r>
    <x v="15"/>
    <x v="1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1">
  <r>
    <n v="1"/>
    <x v="0"/>
    <x v="0"/>
    <x v="0"/>
    <s v="Braund"/>
    <n v="2"/>
    <x v="0"/>
    <x v="0"/>
    <n v="1"/>
    <n v="0"/>
    <s v="A/5 21171"/>
    <n v="7.25"/>
    <m/>
    <s v="S"/>
  </r>
  <r>
    <n v="2"/>
    <x v="1"/>
    <x v="1"/>
    <x v="1"/>
    <s v="Cumings"/>
    <n v="1"/>
    <x v="1"/>
    <x v="1"/>
    <n v="1"/>
    <n v="0"/>
    <s v="PC 17599"/>
    <n v="71.283299999999997"/>
    <s v="C85"/>
    <s v="C"/>
  </r>
  <r>
    <n v="3"/>
    <x v="1"/>
    <x v="0"/>
    <x v="2"/>
    <s v="Heikkinen"/>
    <n v="1"/>
    <x v="1"/>
    <x v="2"/>
    <n v="0"/>
    <n v="0"/>
    <s v="STON/O2. 3101282"/>
    <n v="7.9249999999999998"/>
    <m/>
    <s v="S"/>
  </r>
  <r>
    <n v="4"/>
    <x v="1"/>
    <x v="1"/>
    <x v="3"/>
    <s v="Futrelle"/>
    <n v="2"/>
    <x v="1"/>
    <x v="3"/>
    <n v="1"/>
    <n v="0"/>
    <n v="113803"/>
    <n v="53.1"/>
    <s v="C123"/>
    <s v="S"/>
  </r>
  <r>
    <n v="5"/>
    <x v="0"/>
    <x v="0"/>
    <x v="4"/>
    <s v="Allen"/>
    <n v="2"/>
    <x v="0"/>
    <x v="3"/>
    <n v="0"/>
    <n v="0"/>
    <n v="373450"/>
    <n v="8.0500000000000007"/>
    <m/>
    <s v="S"/>
  </r>
  <r>
    <n v="6"/>
    <x v="0"/>
    <x v="0"/>
    <x v="5"/>
    <s v="Moran"/>
    <n v="3"/>
    <x v="0"/>
    <x v="4"/>
    <n v="0"/>
    <n v="0"/>
    <n v="330877"/>
    <n v="8.4582999999999995"/>
    <m/>
    <s v="Q"/>
  </r>
  <r>
    <n v="7"/>
    <x v="0"/>
    <x v="1"/>
    <x v="6"/>
    <s v="McCarthy"/>
    <n v="1"/>
    <x v="0"/>
    <x v="5"/>
    <n v="0"/>
    <n v="0"/>
    <n v="17463"/>
    <n v="51.862499999999997"/>
    <s v="E46"/>
    <s v="S"/>
  </r>
  <r>
    <n v="8"/>
    <x v="0"/>
    <x v="0"/>
    <x v="7"/>
    <s v="Palsson"/>
    <n v="3"/>
    <x v="0"/>
    <x v="6"/>
    <n v="3"/>
    <n v="1"/>
    <n v="349909"/>
    <n v="21.074999999999999"/>
    <m/>
    <s v="S"/>
  </r>
  <r>
    <n v="9"/>
    <x v="1"/>
    <x v="0"/>
    <x v="8"/>
    <s v="Johnson"/>
    <n v="4"/>
    <x v="1"/>
    <x v="7"/>
    <n v="0"/>
    <n v="2"/>
    <n v="347742"/>
    <n v="11.1333"/>
    <m/>
    <s v="S"/>
  </r>
  <r>
    <n v="10"/>
    <x v="1"/>
    <x v="2"/>
    <x v="9"/>
    <s v="Nasser"/>
    <n v="2"/>
    <x v="1"/>
    <x v="8"/>
    <n v="1"/>
    <n v="0"/>
    <n v="237736"/>
    <n v="30.070799999999998"/>
    <m/>
    <s v="C"/>
  </r>
  <r>
    <n v="11"/>
    <x v="1"/>
    <x v="0"/>
    <x v="10"/>
    <s v="Sandstrom"/>
    <n v="1"/>
    <x v="1"/>
    <x v="9"/>
    <n v="1"/>
    <n v="1"/>
    <s v="PP 9549"/>
    <n v="16.7"/>
    <s v="G6"/>
    <s v="S"/>
  </r>
  <r>
    <n v="12"/>
    <x v="1"/>
    <x v="1"/>
    <x v="11"/>
    <s v="Bonnell"/>
    <n v="1"/>
    <x v="1"/>
    <x v="10"/>
    <n v="0"/>
    <n v="0"/>
    <n v="113783"/>
    <n v="26.55"/>
    <s v="C103"/>
    <s v="S"/>
  </r>
  <r>
    <n v="13"/>
    <x v="0"/>
    <x v="0"/>
    <x v="12"/>
    <s v="Saundercock"/>
    <n v="1"/>
    <x v="0"/>
    <x v="11"/>
    <n v="0"/>
    <n v="0"/>
    <s v="A/5. 2151"/>
    <n v="8.0500000000000007"/>
    <m/>
    <s v="S"/>
  </r>
  <r>
    <n v="14"/>
    <x v="0"/>
    <x v="0"/>
    <x v="13"/>
    <s v="Andersson"/>
    <n v="2"/>
    <x v="0"/>
    <x v="12"/>
    <n v="1"/>
    <n v="5"/>
    <n v="347082"/>
    <n v="31.274999999999999"/>
    <m/>
    <s v="S"/>
  </r>
  <r>
    <n v="15"/>
    <x v="0"/>
    <x v="0"/>
    <x v="14"/>
    <s v="Vestrom"/>
    <n v="1"/>
    <x v="1"/>
    <x v="8"/>
    <n v="0"/>
    <n v="0"/>
    <n v="350406"/>
    <n v="7.8541999999999996"/>
    <m/>
    <s v="S"/>
  </r>
  <r>
    <n v="16"/>
    <x v="1"/>
    <x v="2"/>
    <x v="15"/>
    <s v="Hewlett"/>
    <n v="1"/>
    <x v="1"/>
    <x v="13"/>
    <n v="0"/>
    <n v="0"/>
    <n v="248706"/>
    <n v="16"/>
    <m/>
    <s v="S"/>
  </r>
  <r>
    <n v="17"/>
    <x v="0"/>
    <x v="0"/>
    <x v="16"/>
    <s v="Rice"/>
    <n v="4"/>
    <x v="0"/>
    <x v="6"/>
    <n v="4"/>
    <n v="1"/>
    <n v="382652"/>
    <n v="29.125"/>
    <m/>
    <s v="Q"/>
  </r>
  <r>
    <n v="18"/>
    <x v="1"/>
    <x v="2"/>
    <x v="17"/>
    <s v="Williams"/>
    <n v="4"/>
    <x v="0"/>
    <x v="4"/>
    <n v="0"/>
    <n v="0"/>
    <n v="244373"/>
    <n v="13"/>
    <m/>
    <s v="S"/>
  </r>
  <r>
    <n v="19"/>
    <x v="0"/>
    <x v="0"/>
    <x v="18"/>
    <s v="Vander Planke"/>
    <n v="3"/>
    <x v="1"/>
    <x v="14"/>
    <n v="1"/>
    <n v="0"/>
    <n v="345763"/>
    <n v="18"/>
    <m/>
    <s v="S"/>
  </r>
  <r>
    <n v="20"/>
    <x v="1"/>
    <x v="0"/>
    <x v="19"/>
    <s v="Masselmani"/>
    <n v="1"/>
    <x v="1"/>
    <x v="4"/>
    <n v="0"/>
    <n v="0"/>
    <n v="2649"/>
    <n v="7.2249999999999996"/>
    <m/>
    <s v="C"/>
  </r>
  <r>
    <n v="21"/>
    <x v="0"/>
    <x v="2"/>
    <x v="20"/>
    <s v="Fynney"/>
    <n v="1"/>
    <x v="0"/>
    <x v="3"/>
    <n v="0"/>
    <n v="0"/>
    <n v="239865"/>
    <n v="26"/>
    <m/>
    <s v="S"/>
  </r>
  <r>
    <n v="22"/>
    <x v="1"/>
    <x v="2"/>
    <x v="21"/>
    <s v="Beesley"/>
    <n v="1"/>
    <x v="0"/>
    <x v="15"/>
    <n v="0"/>
    <n v="0"/>
    <n v="248698"/>
    <n v="13"/>
    <s v="D56"/>
    <s v="S"/>
  </r>
  <r>
    <n v="23"/>
    <x v="1"/>
    <x v="0"/>
    <x v="22"/>
    <s v="McGowan"/>
    <n v="1"/>
    <x v="1"/>
    <x v="16"/>
    <n v="0"/>
    <n v="0"/>
    <n v="330923"/>
    <n v="8.0291999999999994"/>
    <m/>
    <s v="Q"/>
  </r>
  <r>
    <n v="24"/>
    <x v="1"/>
    <x v="1"/>
    <x v="23"/>
    <s v="Sloper"/>
    <n v="1"/>
    <x v="0"/>
    <x v="17"/>
    <n v="0"/>
    <n v="0"/>
    <n v="113788"/>
    <n v="35.5"/>
    <s v="A6"/>
    <s v="S"/>
  </r>
  <r>
    <n v="25"/>
    <x v="0"/>
    <x v="0"/>
    <x v="24"/>
    <s v="Palsson"/>
    <n v="3"/>
    <x v="1"/>
    <x v="18"/>
    <n v="3"/>
    <n v="1"/>
    <n v="349909"/>
    <n v="21.074999999999999"/>
    <m/>
    <s v="S"/>
  </r>
  <r>
    <n v="26"/>
    <x v="1"/>
    <x v="0"/>
    <x v="25"/>
    <s v="Asplund"/>
    <n v="1"/>
    <x v="1"/>
    <x v="1"/>
    <n v="1"/>
    <n v="5"/>
    <n v="347077"/>
    <n v="31.387499999999999"/>
    <m/>
    <s v="S"/>
  </r>
  <r>
    <n v="27"/>
    <x v="0"/>
    <x v="0"/>
    <x v="26"/>
    <s v="Emir"/>
    <n v="1"/>
    <x v="0"/>
    <x v="4"/>
    <n v="0"/>
    <n v="0"/>
    <n v="2631"/>
    <n v="7.2249999999999996"/>
    <m/>
    <s v="C"/>
  </r>
  <r>
    <n v="28"/>
    <x v="0"/>
    <x v="1"/>
    <x v="27"/>
    <s v="Fortune"/>
    <n v="3"/>
    <x v="0"/>
    <x v="19"/>
    <n v="3"/>
    <n v="2"/>
    <n v="19950"/>
    <n v="263"/>
    <s v="C23 C25 C27"/>
    <s v="S"/>
  </r>
  <r>
    <n v="29"/>
    <x v="1"/>
    <x v="0"/>
    <x v="28"/>
    <s v="O'Dwyer"/>
    <n v="1"/>
    <x v="1"/>
    <x v="4"/>
    <n v="0"/>
    <n v="0"/>
    <n v="330959"/>
    <n v="7.8792"/>
    <m/>
    <s v="Q"/>
  </r>
  <r>
    <n v="30"/>
    <x v="0"/>
    <x v="0"/>
    <x v="29"/>
    <s v="Todoroff"/>
    <n v="1"/>
    <x v="0"/>
    <x v="4"/>
    <n v="0"/>
    <n v="0"/>
    <n v="349216"/>
    <n v="7.8958000000000004"/>
    <m/>
    <s v="S"/>
  </r>
  <r>
    <n v="31"/>
    <x v="0"/>
    <x v="1"/>
    <x v="30"/>
    <s v="Uruchurtu"/>
    <n v="1"/>
    <x v="0"/>
    <x v="20"/>
    <n v="0"/>
    <n v="0"/>
    <s v="PC 17601"/>
    <n v="27.720800000000001"/>
    <m/>
    <s v="C"/>
  </r>
  <r>
    <n v="32"/>
    <x v="1"/>
    <x v="1"/>
    <x v="31"/>
    <s v="Spencer"/>
    <n v="1"/>
    <x v="1"/>
    <x v="4"/>
    <n v="1"/>
    <n v="0"/>
    <s v="PC 17569"/>
    <n v="146.52080000000001"/>
    <s v="B78"/>
    <s v="C"/>
  </r>
  <r>
    <n v="33"/>
    <x v="1"/>
    <x v="0"/>
    <x v="32"/>
    <s v="Glynn"/>
    <n v="1"/>
    <x v="1"/>
    <x v="4"/>
    <n v="0"/>
    <n v="0"/>
    <n v="335677"/>
    <n v="7.75"/>
    <m/>
    <s v="Q"/>
  </r>
  <r>
    <n v="34"/>
    <x v="0"/>
    <x v="2"/>
    <x v="33"/>
    <s v="Wheadon"/>
    <n v="1"/>
    <x v="0"/>
    <x v="21"/>
    <n v="0"/>
    <n v="0"/>
    <s v="C.A. 24579"/>
    <n v="10.5"/>
    <m/>
    <s v="S"/>
  </r>
  <r>
    <n v="35"/>
    <x v="0"/>
    <x v="1"/>
    <x v="34"/>
    <s v="Meyer"/>
    <n v="3"/>
    <x v="0"/>
    <x v="17"/>
    <n v="1"/>
    <n v="0"/>
    <s v="PC 17604"/>
    <n v="82.1708"/>
    <m/>
    <s v="C"/>
  </r>
  <r>
    <n v="36"/>
    <x v="0"/>
    <x v="1"/>
    <x v="35"/>
    <s v="Holverson"/>
    <n v="2"/>
    <x v="0"/>
    <x v="22"/>
    <n v="1"/>
    <n v="0"/>
    <n v="113789"/>
    <n v="52"/>
    <m/>
    <s v="S"/>
  </r>
  <r>
    <n v="37"/>
    <x v="1"/>
    <x v="0"/>
    <x v="36"/>
    <s v="Mamee"/>
    <n v="1"/>
    <x v="0"/>
    <x v="4"/>
    <n v="0"/>
    <n v="0"/>
    <n v="2677"/>
    <n v="7.2291999999999996"/>
    <m/>
    <s v="C"/>
  </r>
  <r>
    <n v="38"/>
    <x v="0"/>
    <x v="0"/>
    <x v="37"/>
    <s v="Cann"/>
    <n v="1"/>
    <x v="0"/>
    <x v="23"/>
    <n v="0"/>
    <n v="0"/>
    <s v="A./5. 2152"/>
    <n v="8.0500000000000007"/>
    <m/>
    <s v="S"/>
  </r>
  <r>
    <n v="39"/>
    <x v="0"/>
    <x v="0"/>
    <x v="38"/>
    <s v="Vander Planke"/>
    <n v="3"/>
    <x v="1"/>
    <x v="24"/>
    <n v="2"/>
    <n v="0"/>
    <n v="345764"/>
    <n v="18"/>
    <m/>
    <s v="S"/>
  </r>
  <r>
    <n v="40"/>
    <x v="1"/>
    <x v="0"/>
    <x v="39"/>
    <s v="Nicola-Yarred"/>
    <n v="2"/>
    <x v="1"/>
    <x v="8"/>
    <n v="1"/>
    <n v="0"/>
    <n v="2651"/>
    <n v="11.2417"/>
    <m/>
    <s v="C"/>
  </r>
  <r>
    <n v="41"/>
    <x v="0"/>
    <x v="0"/>
    <x v="40"/>
    <s v="Ahlin"/>
    <n v="1"/>
    <x v="1"/>
    <x v="20"/>
    <n v="1"/>
    <n v="0"/>
    <n v="7546"/>
    <n v="9.4749999999999996"/>
    <m/>
    <s v="S"/>
  </r>
  <r>
    <n v="42"/>
    <x v="0"/>
    <x v="2"/>
    <x v="41"/>
    <s v="Turpin"/>
    <n v="2"/>
    <x v="1"/>
    <x v="7"/>
    <n v="1"/>
    <n v="0"/>
    <n v="11668"/>
    <n v="21"/>
    <m/>
    <s v="S"/>
  </r>
  <r>
    <n v="43"/>
    <x v="0"/>
    <x v="0"/>
    <x v="42"/>
    <s v="Kraeff"/>
    <n v="1"/>
    <x v="0"/>
    <x v="4"/>
    <n v="0"/>
    <n v="0"/>
    <n v="349253"/>
    <n v="7.8958000000000004"/>
    <m/>
    <s v="C"/>
  </r>
  <r>
    <n v="44"/>
    <x v="1"/>
    <x v="2"/>
    <x v="43"/>
    <s v="Laroche"/>
    <n v="3"/>
    <x v="1"/>
    <x v="25"/>
    <n v="1"/>
    <n v="2"/>
    <s v="SC/Paris 2123"/>
    <n v="41.5792"/>
    <m/>
    <s v="C"/>
  </r>
  <r>
    <n v="45"/>
    <x v="1"/>
    <x v="0"/>
    <x v="44"/>
    <s v="Devaney"/>
    <n v="1"/>
    <x v="1"/>
    <x v="19"/>
    <n v="0"/>
    <n v="0"/>
    <n v="330958"/>
    <n v="7.8792"/>
    <m/>
    <s v="Q"/>
  </r>
  <r>
    <n v="46"/>
    <x v="0"/>
    <x v="0"/>
    <x v="45"/>
    <s v="Rogers"/>
    <n v="1"/>
    <x v="0"/>
    <x v="4"/>
    <n v="0"/>
    <n v="0"/>
    <s v="S.C./A.4. 23567"/>
    <n v="8.0500000000000007"/>
    <m/>
    <s v="S"/>
  </r>
  <r>
    <n v="47"/>
    <x v="0"/>
    <x v="0"/>
    <x v="46"/>
    <s v="Lennon"/>
    <n v="1"/>
    <x v="0"/>
    <x v="4"/>
    <n v="1"/>
    <n v="0"/>
    <n v="370371"/>
    <n v="15.5"/>
    <m/>
    <s v="Q"/>
  </r>
  <r>
    <n v="48"/>
    <x v="1"/>
    <x v="0"/>
    <x v="47"/>
    <s v="O'Driscoll"/>
    <n v="1"/>
    <x v="1"/>
    <x v="4"/>
    <n v="0"/>
    <n v="0"/>
    <n v="14311"/>
    <n v="7.75"/>
    <m/>
    <s v="Q"/>
  </r>
  <r>
    <n v="49"/>
    <x v="0"/>
    <x v="0"/>
    <x v="48"/>
    <s v="Samaan"/>
    <n v="1"/>
    <x v="0"/>
    <x v="4"/>
    <n v="2"/>
    <n v="0"/>
    <n v="2662"/>
    <n v="21.679200000000002"/>
    <m/>
    <s v="C"/>
  </r>
  <r>
    <n v="50"/>
    <x v="0"/>
    <x v="0"/>
    <x v="49"/>
    <s v="Arnold-Franchi"/>
    <n v="2"/>
    <x v="1"/>
    <x v="24"/>
    <n v="1"/>
    <n v="0"/>
    <n v="349237"/>
    <n v="17.8"/>
    <m/>
    <s v="S"/>
  </r>
  <r>
    <n v="51"/>
    <x v="0"/>
    <x v="0"/>
    <x v="50"/>
    <s v="Panula"/>
    <n v="5"/>
    <x v="0"/>
    <x v="26"/>
    <n v="4"/>
    <n v="1"/>
    <n v="3101295"/>
    <n v="39.6875"/>
    <m/>
    <s v="S"/>
  </r>
  <r>
    <n v="52"/>
    <x v="0"/>
    <x v="0"/>
    <x v="51"/>
    <s v="Nosworthy"/>
    <n v="1"/>
    <x v="0"/>
    <x v="23"/>
    <n v="0"/>
    <n v="0"/>
    <s v="A/4. 39886"/>
    <n v="7.8"/>
    <m/>
    <s v="S"/>
  </r>
  <r>
    <n v="53"/>
    <x v="1"/>
    <x v="1"/>
    <x v="52"/>
    <s v="Harper"/>
    <n v="2"/>
    <x v="1"/>
    <x v="27"/>
    <n v="1"/>
    <n v="0"/>
    <s v="PC 17572"/>
    <n v="76.729200000000006"/>
    <s v="D33"/>
    <s v="C"/>
  </r>
  <r>
    <n v="54"/>
    <x v="1"/>
    <x v="2"/>
    <x v="53"/>
    <s v="Faunthorpe"/>
    <n v="1"/>
    <x v="1"/>
    <x v="28"/>
    <n v="1"/>
    <n v="0"/>
    <n v="2926"/>
    <n v="26"/>
    <m/>
    <s v="S"/>
  </r>
  <r>
    <n v="55"/>
    <x v="0"/>
    <x v="1"/>
    <x v="54"/>
    <s v="Ostby"/>
    <n v="1"/>
    <x v="0"/>
    <x v="29"/>
    <n v="0"/>
    <n v="1"/>
    <n v="113509"/>
    <n v="61.979199999999999"/>
    <s v="B30"/>
    <s v="C"/>
  </r>
  <r>
    <n v="56"/>
    <x v="1"/>
    <x v="1"/>
    <x v="55"/>
    <s v="Woolner"/>
    <n v="1"/>
    <x v="0"/>
    <x v="4"/>
    <n v="0"/>
    <n v="0"/>
    <n v="19947"/>
    <n v="35.5"/>
    <s v="C52"/>
    <s v="S"/>
  </r>
  <r>
    <n v="57"/>
    <x v="1"/>
    <x v="2"/>
    <x v="56"/>
    <s v="Rugg"/>
    <n v="1"/>
    <x v="1"/>
    <x v="23"/>
    <n v="0"/>
    <n v="0"/>
    <s v="C.A. 31026"/>
    <n v="10.5"/>
    <m/>
    <s v="S"/>
  </r>
  <r>
    <n v="58"/>
    <x v="0"/>
    <x v="0"/>
    <x v="57"/>
    <s v="Novel"/>
    <n v="1"/>
    <x v="0"/>
    <x v="30"/>
    <n v="0"/>
    <n v="0"/>
    <n v="2697"/>
    <n v="7.2291999999999996"/>
    <m/>
    <s v="C"/>
  </r>
  <r>
    <n v="59"/>
    <x v="1"/>
    <x v="2"/>
    <x v="58"/>
    <s v="West"/>
    <n v="3"/>
    <x v="1"/>
    <x v="31"/>
    <n v="1"/>
    <n v="2"/>
    <s v="C.A. 34651"/>
    <n v="27.75"/>
    <m/>
    <s v="S"/>
  </r>
  <r>
    <n v="60"/>
    <x v="0"/>
    <x v="0"/>
    <x v="59"/>
    <s v="Goodwin"/>
    <n v="5"/>
    <x v="0"/>
    <x v="32"/>
    <n v="5"/>
    <n v="2"/>
    <s v="CA 2144"/>
    <n v="46.9"/>
    <m/>
    <s v="S"/>
  </r>
  <r>
    <n v="61"/>
    <x v="0"/>
    <x v="0"/>
    <x v="60"/>
    <s v="Sirayanian"/>
    <n v="1"/>
    <x v="0"/>
    <x v="0"/>
    <n v="0"/>
    <n v="0"/>
    <n v="2669"/>
    <n v="7.2291999999999996"/>
    <m/>
    <s v="C"/>
  </r>
  <r>
    <n v="62"/>
    <x v="1"/>
    <x v="1"/>
    <x v="61"/>
    <s v="Icard"/>
    <n v="1"/>
    <x v="1"/>
    <x v="1"/>
    <n v="0"/>
    <n v="0"/>
    <n v="113572"/>
    <n v="80"/>
    <s v="B28"/>
    <m/>
  </r>
  <r>
    <n v="63"/>
    <x v="0"/>
    <x v="1"/>
    <x v="62"/>
    <s v="Harris"/>
    <n v="4"/>
    <x v="0"/>
    <x v="33"/>
    <n v="1"/>
    <n v="0"/>
    <n v="36973"/>
    <n v="83.474999999999994"/>
    <s v="C83"/>
    <s v="S"/>
  </r>
  <r>
    <n v="64"/>
    <x v="0"/>
    <x v="0"/>
    <x v="63"/>
    <s v="Skoog"/>
    <n v="4"/>
    <x v="0"/>
    <x v="9"/>
    <n v="3"/>
    <n v="2"/>
    <n v="347088"/>
    <n v="27.9"/>
    <m/>
    <s v="S"/>
  </r>
  <r>
    <n v="65"/>
    <x v="0"/>
    <x v="1"/>
    <x v="64"/>
    <s v="Stewart"/>
    <n v="1"/>
    <x v="0"/>
    <x v="4"/>
    <n v="0"/>
    <n v="0"/>
    <s v="PC 17605"/>
    <n v="27.720800000000001"/>
    <m/>
    <s v="C"/>
  </r>
  <r>
    <n v="66"/>
    <x v="1"/>
    <x v="0"/>
    <x v="65"/>
    <s v="Moubarek"/>
    <n v="2"/>
    <x v="0"/>
    <x v="4"/>
    <n v="1"/>
    <n v="1"/>
    <n v="2661"/>
    <n v="15.245799999999999"/>
    <m/>
    <s v="C"/>
  </r>
  <r>
    <n v="67"/>
    <x v="1"/>
    <x v="2"/>
    <x v="66"/>
    <s v="Nye"/>
    <n v="1"/>
    <x v="1"/>
    <x v="28"/>
    <n v="0"/>
    <n v="0"/>
    <s v="C.A. 29395"/>
    <n v="10.5"/>
    <s v="F33"/>
    <s v="S"/>
  </r>
  <r>
    <n v="68"/>
    <x v="0"/>
    <x v="0"/>
    <x v="67"/>
    <s v="Crease"/>
    <n v="1"/>
    <x v="0"/>
    <x v="19"/>
    <n v="0"/>
    <n v="0"/>
    <s v="S.P. 3464"/>
    <n v="8.1583000000000006"/>
    <m/>
    <s v="S"/>
  </r>
  <r>
    <n v="69"/>
    <x v="1"/>
    <x v="0"/>
    <x v="68"/>
    <s v="Andersson"/>
    <n v="6"/>
    <x v="1"/>
    <x v="34"/>
    <n v="4"/>
    <n v="2"/>
    <n v="3101281"/>
    <n v="7.9249999999999998"/>
    <m/>
    <s v="S"/>
  </r>
  <r>
    <n v="70"/>
    <x v="0"/>
    <x v="0"/>
    <x v="69"/>
    <s v="Kink"/>
    <n v="1"/>
    <x v="0"/>
    <x v="2"/>
    <n v="2"/>
    <n v="0"/>
    <n v="315151"/>
    <n v="8.6624999999999996"/>
    <m/>
    <s v="S"/>
  </r>
  <r>
    <n v="71"/>
    <x v="0"/>
    <x v="2"/>
    <x v="70"/>
    <s v="Jenkin"/>
    <n v="1"/>
    <x v="0"/>
    <x v="35"/>
    <n v="0"/>
    <n v="0"/>
    <s v="C.A. 33111"/>
    <n v="10.5"/>
    <m/>
    <s v="S"/>
  </r>
  <r>
    <n v="72"/>
    <x v="0"/>
    <x v="0"/>
    <x v="71"/>
    <s v="Goodwin"/>
    <n v="5"/>
    <x v="1"/>
    <x v="36"/>
    <n v="5"/>
    <n v="2"/>
    <s v="CA 2144"/>
    <n v="46.9"/>
    <m/>
    <s v="S"/>
  </r>
  <r>
    <n v="73"/>
    <x v="0"/>
    <x v="2"/>
    <x v="72"/>
    <s v="Hood"/>
    <n v="1"/>
    <x v="0"/>
    <x v="23"/>
    <n v="0"/>
    <n v="0"/>
    <s v="S.O.C. 14879"/>
    <n v="73.5"/>
    <m/>
    <s v="S"/>
  </r>
  <r>
    <n v="74"/>
    <x v="0"/>
    <x v="0"/>
    <x v="73"/>
    <s v="Chronopoulos"/>
    <n v="1"/>
    <x v="0"/>
    <x v="2"/>
    <n v="1"/>
    <n v="0"/>
    <n v="2680"/>
    <n v="14.4542"/>
    <m/>
    <s v="C"/>
  </r>
  <r>
    <n v="75"/>
    <x v="1"/>
    <x v="0"/>
    <x v="74"/>
    <s v="Bing"/>
    <n v="1"/>
    <x v="0"/>
    <x v="35"/>
    <n v="0"/>
    <n v="0"/>
    <n v="1601"/>
    <n v="56.495800000000003"/>
    <m/>
    <s v="S"/>
  </r>
  <r>
    <n v="76"/>
    <x v="0"/>
    <x v="0"/>
    <x v="75"/>
    <s v="Moen"/>
    <n v="1"/>
    <x v="0"/>
    <x v="37"/>
    <n v="0"/>
    <n v="0"/>
    <n v="348123"/>
    <n v="7.65"/>
    <s v="F G73"/>
    <s v="S"/>
  </r>
  <r>
    <n v="77"/>
    <x v="0"/>
    <x v="0"/>
    <x v="76"/>
    <s v="Staneff"/>
    <n v="1"/>
    <x v="0"/>
    <x v="4"/>
    <n v="0"/>
    <n v="0"/>
    <n v="349208"/>
    <n v="7.8958000000000004"/>
    <m/>
    <s v="S"/>
  </r>
  <r>
    <n v="78"/>
    <x v="0"/>
    <x v="0"/>
    <x v="77"/>
    <s v="Moutal"/>
    <n v="1"/>
    <x v="0"/>
    <x v="4"/>
    <n v="0"/>
    <n v="0"/>
    <n v="374746"/>
    <n v="8.0500000000000007"/>
    <m/>
    <s v="S"/>
  </r>
  <r>
    <n v="79"/>
    <x v="1"/>
    <x v="2"/>
    <x v="78"/>
    <s v="Caldwell"/>
    <n v="1"/>
    <x v="0"/>
    <x v="38"/>
    <n v="0"/>
    <n v="2"/>
    <n v="248738"/>
    <n v="29"/>
    <m/>
    <s v="S"/>
  </r>
  <r>
    <n v="80"/>
    <x v="1"/>
    <x v="0"/>
    <x v="79"/>
    <s v="Dowdell"/>
    <n v="1"/>
    <x v="1"/>
    <x v="39"/>
    <n v="0"/>
    <n v="0"/>
    <n v="364516"/>
    <n v="12.475"/>
    <m/>
    <s v="S"/>
  </r>
  <r>
    <n v="81"/>
    <x v="0"/>
    <x v="0"/>
    <x v="80"/>
    <s v="Waelens"/>
    <n v="1"/>
    <x v="0"/>
    <x v="0"/>
    <n v="0"/>
    <n v="0"/>
    <n v="345767"/>
    <n v="9"/>
    <m/>
    <s v="S"/>
  </r>
  <r>
    <n v="82"/>
    <x v="1"/>
    <x v="0"/>
    <x v="81"/>
    <s v="Sheerlinck"/>
    <n v="1"/>
    <x v="0"/>
    <x v="28"/>
    <n v="0"/>
    <n v="0"/>
    <n v="345779"/>
    <n v="9.5"/>
    <m/>
    <s v="S"/>
  </r>
  <r>
    <n v="83"/>
    <x v="1"/>
    <x v="0"/>
    <x v="82"/>
    <s v="McDermott"/>
    <n v="1"/>
    <x v="1"/>
    <x v="4"/>
    <n v="0"/>
    <n v="0"/>
    <n v="330932"/>
    <n v="7.7874999999999996"/>
    <m/>
    <s v="Q"/>
  </r>
  <r>
    <n v="84"/>
    <x v="0"/>
    <x v="1"/>
    <x v="83"/>
    <s v="Carrau"/>
    <n v="1"/>
    <x v="0"/>
    <x v="17"/>
    <n v="0"/>
    <n v="0"/>
    <n v="113059"/>
    <n v="47.1"/>
    <m/>
    <s v="S"/>
  </r>
  <r>
    <n v="85"/>
    <x v="1"/>
    <x v="2"/>
    <x v="84"/>
    <s v="Ilett"/>
    <n v="1"/>
    <x v="1"/>
    <x v="34"/>
    <n v="0"/>
    <n v="0"/>
    <s v="SO/C 14885"/>
    <n v="10.5"/>
    <m/>
    <s v="S"/>
  </r>
  <r>
    <n v="86"/>
    <x v="1"/>
    <x v="0"/>
    <x v="85"/>
    <s v="Backstrom"/>
    <n v="2"/>
    <x v="1"/>
    <x v="40"/>
    <n v="3"/>
    <n v="0"/>
    <n v="3101278"/>
    <n v="15.85"/>
    <m/>
    <s v="S"/>
  </r>
  <r>
    <n v="87"/>
    <x v="0"/>
    <x v="0"/>
    <x v="86"/>
    <s v="Ford"/>
    <n v="2"/>
    <x v="0"/>
    <x v="36"/>
    <n v="1"/>
    <n v="3"/>
    <s v="W./C. 6608"/>
    <n v="34.375"/>
    <m/>
    <s v="S"/>
  </r>
  <r>
    <n v="88"/>
    <x v="0"/>
    <x v="0"/>
    <x v="87"/>
    <s v="Slocovski"/>
    <n v="1"/>
    <x v="0"/>
    <x v="4"/>
    <n v="0"/>
    <n v="0"/>
    <s v="SOTON/OQ 392086"/>
    <n v="8.0500000000000007"/>
    <m/>
    <s v="S"/>
  </r>
  <r>
    <n v="89"/>
    <x v="1"/>
    <x v="1"/>
    <x v="88"/>
    <s v="Fortune"/>
    <n v="3"/>
    <x v="1"/>
    <x v="41"/>
    <n v="3"/>
    <n v="2"/>
    <n v="19950"/>
    <n v="263"/>
    <s v="C23 C25 C27"/>
    <s v="S"/>
  </r>
  <r>
    <n v="90"/>
    <x v="0"/>
    <x v="0"/>
    <x v="89"/>
    <s v="Celotti"/>
    <n v="1"/>
    <x v="0"/>
    <x v="42"/>
    <n v="0"/>
    <n v="0"/>
    <n v="343275"/>
    <n v="8.0500000000000007"/>
    <m/>
    <s v="S"/>
  </r>
  <r>
    <n v="91"/>
    <x v="0"/>
    <x v="0"/>
    <x v="90"/>
    <s v="Christmann"/>
    <n v="1"/>
    <x v="0"/>
    <x v="28"/>
    <n v="0"/>
    <n v="0"/>
    <n v="343276"/>
    <n v="8.0500000000000007"/>
    <m/>
    <s v="S"/>
  </r>
  <r>
    <n v="92"/>
    <x v="0"/>
    <x v="0"/>
    <x v="91"/>
    <s v="Andreasson"/>
    <n v="1"/>
    <x v="0"/>
    <x v="11"/>
    <n v="0"/>
    <n v="0"/>
    <n v="347466"/>
    <n v="7.8541999999999996"/>
    <m/>
    <s v="S"/>
  </r>
  <r>
    <n v="93"/>
    <x v="0"/>
    <x v="1"/>
    <x v="92"/>
    <s v="Chaffee"/>
    <n v="1"/>
    <x v="0"/>
    <x v="43"/>
    <n v="1"/>
    <n v="0"/>
    <s v="W.E.P. 5734"/>
    <n v="61.174999999999997"/>
    <s v="E31"/>
    <s v="S"/>
  </r>
  <r>
    <n v="94"/>
    <x v="0"/>
    <x v="0"/>
    <x v="93"/>
    <s v="Dean"/>
    <n v="2"/>
    <x v="0"/>
    <x v="2"/>
    <n v="1"/>
    <n v="2"/>
    <s v="C.A. 2315"/>
    <n v="20.574999999999999"/>
    <m/>
    <s v="S"/>
  </r>
  <r>
    <n v="95"/>
    <x v="0"/>
    <x v="0"/>
    <x v="94"/>
    <s v="Coxon"/>
    <n v="1"/>
    <x v="0"/>
    <x v="44"/>
    <n v="0"/>
    <n v="0"/>
    <n v="364500"/>
    <n v="7.25"/>
    <m/>
    <s v="S"/>
  </r>
  <r>
    <n v="96"/>
    <x v="0"/>
    <x v="0"/>
    <x v="95"/>
    <s v="Shorney"/>
    <n v="1"/>
    <x v="0"/>
    <x v="4"/>
    <n v="0"/>
    <n v="0"/>
    <n v="374910"/>
    <n v="8.0500000000000007"/>
    <m/>
    <s v="S"/>
  </r>
  <r>
    <n v="97"/>
    <x v="0"/>
    <x v="1"/>
    <x v="96"/>
    <s v="Goldschmidt"/>
    <n v="1"/>
    <x v="0"/>
    <x v="45"/>
    <n v="0"/>
    <n v="0"/>
    <s v="PC 17754"/>
    <n v="34.654200000000003"/>
    <s v="A5"/>
    <s v="C"/>
  </r>
  <r>
    <n v="98"/>
    <x v="1"/>
    <x v="1"/>
    <x v="97"/>
    <s v="Greenfield"/>
    <n v="1"/>
    <x v="0"/>
    <x v="41"/>
    <n v="0"/>
    <n v="1"/>
    <s v="PC 17759"/>
    <n v="63.3583"/>
    <s v="D10 D12"/>
    <s v="C"/>
  </r>
  <r>
    <n v="99"/>
    <x v="1"/>
    <x v="2"/>
    <x v="98"/>
    <s v="Doling"/>
    <n v="2"/>
    <x v="1"/>
    <x v="15"/>
    <n v="0"/>
    <n v="1"/>
    <n v="231919"/>
    <n v="23"/>
    <m/>
    <s v="S"/>
  </r>
  <r>
    <n v="100"/>
    <x v="0"/>
    <x v="2"/>
    <x v="99"/>
    <s v="Kantor"/>
    <n v="2"/>
    <x v="0"/>
    <x v="15"/>
    <n v="1"/>
    <n v="0"/>
    <n v="244367"/>
    <n v="26"/>
    <m/>
    <s v="S"/>
  </r>
  <r>
    <n v="101"/>
    <x v="0"/>
    <x v="0"/>
    <x v="100"/>
    <s v="Petranec"/>
    <n v="1"/>
    <x v="1"/>
    <x v="17"/>
    <n v="0"/>
    <n v="0"/>
    <n v="349245"/>
    <n v="7.8958000000000004"/>
    <m/>
    <s v="S"/>
  </r>
  <r>
    <n v="102"/>
    <x v="0"/>
    <x v="0"/>
    <x v="101"/>
    <s v="Petroff"/>
    <n v="2"/>
    <x v="0"/>
    <x v="4"/>
    <n v="0"/>
    <n v="0"/>
    <n v="349215"/>
    <n v="7.8958000000000004"/>
    <m/>
    <s v="S"/>
  </r>
  <r>
    <n v="103"/>
    <x v="0"/>
    <x v="1"/>
    <x v="102"/>
    <s v="White"/>
    <n v="2"/>
    <x v="0"/>
    <x v="23"/>
    <n v="0"/>
    <n v="1"/>
    <n v="35281"/>
    <n v="77.287499999999994"/>
    <s v="D26"/>
    <s v="S"/>
  </r>
  <r>
    <n v="104"/>
    <x v="0"/>
    <x v="0"/>
    <x v="103"/>
    <s v="Johansson"/>
    <n v="3"/>
    <x v="0"/>
    <x v="40"/>
    <n v="0"/>
    <n v="0"/>
    <n v="7540"/>
    <n v="8.6541999999999994"/>
    <m/>
    <s v="S"/>
  </r>
  <r>
    <n v="105"/>
    <x v="0"/>
    <x v="0"/>
    <x v="104"/>
    <s v="Gustafsson"/>
    <n v="4"/>
    <x v="0"/>
    <x v="46"/>
    <n v="2"/>
    <n v="0"/>
    <n v="3101276"/>
    <n v="7.9249999999999998"/>
    <m/>
    <s v="S"/>
  </r>
  <r>
    <n v="106"/>
    <x v="0"/>
    <x v="0"/>
    <x v="105"/>
    <s v="Mionoff"/>
    <n v="1"/>
    <x v="0"/>
    <x v="17"/>
    <n v="0"/>
    <n v="0"/>
    <n v="349207"/>
    <n v="7.8958000000000004"/>
    <m/>
    <s v="S"/>
  </r>
  <r>
    <n v="107"/>
    <x v="1"/>
    <x v="0"/>
    <x v="106"/>
    <s v="Salkjelsvik"/>
    <n v="1"/>
    <x v="1"/>
    <x v="23"/>
    <n v="0"/>
    <n v="0"/>
    <n v="343120"/>
    <n v="7.65"/>
    <m/>
    <s v="S"/>
  </r>
  <r>
    <n v="108"/>
    <x v="1"/>
    <x v="0"/>
    <x v="107"/>
    <s v="Moss"/>
    <n v="1"/>
    <x v="0"/>
    <x v="4"/>
    <n v="0"/>
    <n v="0"/>
    <n v="312991"/>
    <n v="7.7750000000000004"/>
    <m/>
    <s v="S"/>
  </r>
  <r>
    <n v="109"/>
    <x v="0"/>
    <x v="0"/>
    <x v="108"/>
    <s v="Rekic"/>
    <n v="1"/>
    <x v="0"/>
    <x v="1"/>
    <n v="0"/>
    <n v="0"/>
    <n v="349249"/>
    <n v="7.8958000000000004"/>
    <m/>
    <s v="S"/>
  </r>
  <r>
    <n v="110"/>
    <x v="1"/>
    <x v="0"/>
    <x v="109"/>
    <s v="Moran"/>
    <n v="3"/>
    <x v="1"/>
    <x v="4"/>
    <n v="1"/>
    <n v="0"/>
    <n v="371110"/>
    <n v="24.15"/>
    <m/>
    <s v="Q"/>
  </r>
  <r>
    <n v="111"/>
    <x v="0"/>
    <x v="1"/>
    <x v="110"/>
    <s v="Porter"/>
    <n v="1"/>
    <x v="0"/>
    <x v="47"/>
    <n v="0"/>
    <n v="0"/>
    <n v="110465"/>
    <n v="52"/>
    <s v="C110"/>
    <s v="S"/>
  </r>
  <r>
    <n v="112"/>
    <x v="0"/>
    <x v="0"/>
    <x v="111"/>
    <s v="Zabour"/>
    <n v="2"/>
    <x v="1"/>
    <x v="48"/>
    <n v="1"/>
    <n v="0"/>
    <n v="2665"/>
    <n v="14.4542"/>
    <m/>
    <s v="C"/>
  </r>
  <r>
    <n v="113"/>
    <x v="0"/>
    <x v="0"/>
    <x v="112"/>
    <s v="Barton"/>
    <n v="1"/>
    <x v="0"/>
    <x v="0"/>
    <n v="0"/>
    <n v="0"/>
    <n v="324669"/>
    <n v="8.0500000000000007"/>
    <m/>
    <s v="S"/>
  </r>
  <r>
    <n v="114"/>
    <x v="0"/>
    <x v="0"/>
    <x v="113"/>
    <s v="Jussila"/>
    <n v="3"/>
    <x v="1"/>
    <x v="11"/>
    <n v="1"/>
    <n v="0"/>
    <n v="4136"/>
    <n v="9.8249999999999993"/>
    <m/>
    <s v="S"/>
  </r>
  <r>
    <n v="115"/>
    <x v="0"/>
    <x v="0"/>
    <x v="114"/>
    <s v="Attalah"/>
    <n v="2"/>
    <x v="1"/>
    <x v="34"/>
    <n v="0"/>
    <n v="0"/>
    <n v="2627"/>
    <n v="14.458299999999999"/>
    <m/>
    <s v="C"/>
  </r>
  <r>
    <n v="116"/>
    <x v="0"/>
    <x v="0"/>
    <x v="115"/>
    <s v="Pekoniemi"/>
    <n v="1"/>
    <x v="0"/>
    <x v="23"/>
    <n v="0"/>
    <n v="0"/>
    <s v="STON/O 2. 3101294"/>
    <n v="7.9249999999999998"/>
    <m/>
    <s v="S"/>
  </r>
  <r>
    <n v="117"/>
    <x v="0"/>
    <x v="0"/>
    <x v="116"/>
    <s v="Connors"/>
    <n v="1"/>
    <x v="0"/>
    <x v="49"/>
    <n v="0"/>
    <n v="0"/>
    <n v="370369"/>
    <n v="7.75"/>
    <m/>
    <s v="Q"/>
  </r>
  <r>
    <n v="118"/>
    <x v="0"/>
    <x v="2"/>
    <x v="117"/>
    <s v="Turpin"/>
    <n v="2"/>
    <x v="0"/>
    <x v="28"/>
    <n v="1"/>
    <n v="0"/>
    <n v="11668"/>
    <n v="21"/>
    <m/>
    <s v="S"/>
  </r>
  <r>
    <n v="119"/>
    <x v="0"/>
    <x v="1"/>
    <x v="118"/>
    <s v="Baxter"/>
    <n v="2"/>
    <x v="0"/>
    <x v="42"/>
    <n v="0"/>
    <n v="1"/>
    <s v="PC 17558"/>
    <n v="247.52080000000001"/>
    <s v="B58 B60"/>
    <s v="C"/>
  </r>
  <r>
    <n v="120"/>
    <x v="0"/>
    <x v="0"/>
    <x v="119"/>
    <s v="Andersson"/>
    <n v="6"/>
    <x v="1"/>
    <x v="6"/>
    <n v="4"/>
    <n v="2"/>
    <n v="347082"/>
    <n v="31.274999999999999"/>
    <m/>
    <s v="S"/>
  </r>
  <r>
    <n v="121"/>
    <x v="0"/>
    <x v="2"/>
    <x v="120"/>
    <s v="Hickman"/>
    <n v="3"/>
    <x v="0"/>
    <x v="23"/>
    <n v="2"/>
    <n v="0"/>
    <s v="S.O.C. 14879"/>
    <n v="73.5"/>
    <m/>
    <s v="S"/>
  </r>
  <r>
    <n v="122"/>
    <x v="0"/>
    <x v="0"/>
    <x v="121"/>
    <s v="Moore"/>
    <n v="1"/>
    <x v="0"/>
    <x v="4"/>
    <n v="0"/>
    <n v="0"/>
    <s v="A4. 54510"/>
    <n v="8.0500000000000007"/>
    <m/>
    <s v="S"/>
  </r>
  <r>
    <n v="123"/>
    <x v="0"/>
    <x v="2"/>
    <x v="122"/>
    <s v="Nasser"/>
    <n v="2"/>
    <x v="0"/>
    <x v="50"/>
    <n v="1"/>
    <n v="0"/>
    <n v="237736"/>
    <n v="30.070799999999998"/>
    <m/>
    <s v="C"/>
  </r>
  <r>
    <n v="124"/>
    <x v="1"/>
    <x v="2"/>
    <x v="123"/>
    <s v="Webber"/>
    <n v="2"/>
    <x v="1"/>
    <x v="50"/>
    <n v="0"/>
    <n v="0"/>
    <n v="27267"/>
    <n v="13"/>
    <s v="E101"/>
    <s v="S"/>
  </r>
  <r>
    <n v="125"/>
    <x v="0"/>
    <x v="1"/>
    <x v="124"/>
    <s v="White"/>
    <n v="2"/>
    <x v="0"/>
    <x v="5"/>
    <n v="0"/>
    <n v="1"/>
    <n v="35281"/>
    <n v="77.287499999999994"/>
    <s v="D26"/>
    <s v="S"/>
  </r>
  <r>
    <n v="126"/>
    <x v="1"/>
    <x v="0"/>
    <x v="125"/>
    <s v="Nicola-Yarred"/>
    <n v="2"/>
    <x v="0"/>
    <x v="51"/>
    <n v="1"/>
    <n v="0"/>
    <n v="2651"/>
    <n v="11.2417"/>
    <m/>
    <s v="C"/>
  </r>
  <r>
    <n v="127"/>
    <x v="0"/>
    <x v="0"/>
    <x v="126"/>
    <s v="McMahon"/>
    <n v="1"/>
    <x v="0"/>
    <x v="4"/>
    <n v="0"/>
    <n v="0"/>
    <n v="370372"/>
    <n v="7.75"/>
    <m/>
    <s v="Q"/>
  </r>
  <r>
    <n v="128"/>
    <x v="1"/>
    <x v="0"/>
    <x v="127"/>
    <s v="Madsen"/>
    <n v="1"/>
    <x v="0"/>
    <x v="42"/>
    <n v="0"/>
    <n v="0"/>
    <s v="C 17369"/>
    <n v="7.1417000000000002"/>
    <m/>
    <s v="S"/>
  </r>
  <r>
    <n v="129"/>
    <x v="1"/>
    <x v="0"/>
    <x v="128"/>
    <s v="Peter"/>
    <n v="1"/>
    <x v="1"/>
    <x v="4"/>
    <n v="1"/>
    <n v="1"/>
    <n v="2668"/>
    <n v="22.3583"/>
    <s v="F E69"/>
    <s v="C"/>
  </r>
  <r>
    <n v="130"/>
    <x v="0"/>
    <x v="0"/>
    <x v="129"/>
    <s v="Ekstrom"/>
    <n v="1"/>
    <x v="0"/>
    <x v="33"/>
    <n v="0"/>
    <n v="0"/>
    <n v="347061"/>
    <n v="6.9749999999999996"/>
    <m/>
    <s v="S"/>
  </r>
  <r>
    <n v="131"/>
    <x v="0"/>
    <x v="0"/>
    <x v="130"/>
    <s v="Drazenoic"/>
    <n v="1"/>
    <x v="0"/>
    <x v="40"/>
    <n v="0"/>
    <n v="0"/>
    <n v="349241"/>
    <n v="7.8958000000000004"/>
    <m/>
    <s v="C"/>
  </r>
  <r>
    <n v="132"/>
    <x v="0"/>
    <x v="0"/>
    <x v="131"/>
    <s v="Coelho"/>
    <n v="1"/>
    <x v="0"/>
    <x v="11"/>
    <n v="0"/>
    <n v="0"/>
    <s v="SOTON/O.Q. 3101307"/>
    <n v="7.05"/>
    <m/>
    <s v="S"/>
  </r>
  <r>
    <n v="133"/>
    <x v="0"/>
    <x v="0"/>
    <x v="132"/>
    <s v="Robins"/>
    <n v="1"/>
    <x v="1"/>
    <x v="47"/>
    <n v="1"/>
    <n v="0"/>
    <s v="A/5. 3337"/>
    <n v="14.5"/>
    <m/>
    <s v="S"/>
  </r>
  <r>
    <n v="134"/>
    <x v="1"/>
    <x v="2"/>
    <x v="133"/>
    <s v="Weisz"/>
    <n v="1"/>
    <x v="1"/>
    <x v="28"/>
    <n v="1"/>
    <n v="0"/>
    <n v="228414"/>
    <n v="26"/>
    <m/>
    <s v="S"/>
  </r>
  <r>
    <n v="135"/>
    <x v="0"/>
    <x v="2"/>
    <x v="134"/>
    <s v="Sobey"/>
    <n v="1"/>
    <x v="0"/>
    <x v="37"/>
    <n v="0"/>
    <n v="0"/>
    <s v="C.A. 29178"/>
    <n v="13"/>
    <m/>
    <s v="S"/>
  </r>
  <r>
    <n v="136"/>
    <x v="0"/>
    <x v="2"/>
    <x v="135"/>
    <s v="Richard"/>
    <n v="1"/>
    <x v="0"/>
    <x v="41"/>
    <n v="0"/>
    <n v="0"/>
    <s v="SC/PARIS 2133"/>
    <n v="15.0458"/>
    <m/>
    <s v="C"/>
  </r>
  <r>
    <n v="137"/>
    <x v="1"/>
    <x v="1"/>
    <x v="136"/>
    <s v="Newsom"/>
    <n v="1"/>
    <x v="1"/>
    <x v="19"/>
    <n v="0"/>
    <n v="2"/>
    <n v="11752"/>
    <n v="26.283300000000001"/>
    <s v="D47"/>
    <s v="S"/>
  </r>
  <r>
    <n v="138"/>
    <x v="0"/>
    <x v="1"/>
    <x v="137"/>
    <s v="Futrelle"/>
    <n v="2"/>
    <x v="0"/>
    <x v="46"/>
    <n v="1"/>
    <n v="0"/>
    <n v="113803"/>
    <n v="53.1"/>
    <s v="C123"/>
    <s v="S"/>
  </r>
  <r>
    <n v="139"/>
    <x v="0"/>
    <x v="0"/>
    <x v="138"/>
    <s v="Osen"/>
    <n v="1"/>
    <x v="0"/>
    <x v="36"/>
    <n v="0"/>
    <n v="0"/>
    <n v="7534"/>
    <n v="9.2166999999999994"/>
    <m/>
    <s v="S"/>
  </r>
  <r>
    <n v="140"/>
    <x v="0"/>
    <x v="1"/>
    <x v="139"/>
    <s v="Giglio"/>
    <n v="1"/>
    <x v="0"/>
    <x v="42"/>
    <n v="0"/>
    <n v="0"/>
    <s v="PC 17593"/>
    <n v="79.2"/>
    <s v="B86"/>
    <s v="C"/>
  </r>
  <r>
    <n v="141"/>
    <x v="0"/>
    <x v="0"/>
    <x v="140"/>
    <s v="Boulos"/>
    <n v="2"/>
    <x v="1"/>
    <x v="4"/>
    <n v="0"/>
    <n v="2"/>
    <n v="2678"/>
    <n v="15.245799999999999"/>
    <m/>
    <s v="C"/>
  </r>
  <r>
    <n v="142"/>
    <x v="1"/>
    <x v="0"/>
    <x v="141"/>
    <s v="Nysten"/>
    <n v="1"/>
    <x v="1"/>
    <x v="0"/>
    <n v="0"/>
    <n v="0"/>
    <n v="347081"/>
    <n v="7.75"/>
    <m/>
    <s v="S"/>
  </r>
  <r>
    <n v="143"/>
    <x v="1"/>
    <x v="0"/>
    <x v="142"/>
    <s v="Hakkarainen"/>
    <n v="2"/>
    <x v="1"/>
    <x v="42"/>
    <n v="1"/>
    <n v="0"/>
    <s v="STON/O2. 3101279"/>
    <n v="15.85"/>
    <m/>
    <s v="S"/>
  </r>
  <r>
    <n v="144"/>
    <x v="0"/>
    <x v="0"/>
    <x v="143"/>
    <s v="Burke"/>
    <n v="1"/>
    <x v="0"/>
    <x v="19"/>
    <n v="0"/>
    <n v="0"/>
    <n v="365222"/>
    <n v="6.75"/>
    <m/>
    <s v="Q"/>
  </r>
  <r>
    <n v="145"/>
    <x v="0"/>
    <x v="2"/>
    <x v="144"/>
    <s v="Andrew"/>
    <n v="1"/>
    <x v="0"/>
    <x v="24"/>
    <n v="0"/>
    <n v="0"/>
    <n v="231945"/>
    <n v="11.5"/>
    <m/>
    <s v="S"/>
  </r>
  <r>
    <n v="146"/>
    <x v="0"/>
    <x v="2"/>
    <x v="145"/>
    <s v="Nicholls"/>
    <n v="1"/>
    <x v="0"/>
    <x v="19"/>
    <n v="1"/>
    <n v="1"/>
    <s v="C.A. 33112"/>
    <n v="36.75"/>
    <m/>
    <s v="S"/>
  </r>
  <r>
    <n v="147"/>
    <x v="1"/>
    <x v="0"/>
    <x v="146"/>
    <s v="Andersson"/>
    <n v="1"/>
    <x v="0"/>
    <x v="7"/>
    <n v="0"/>
    <n v="0"/>
    <n v="350043"/>
    <n v="7.7957999999999998"/>
    <m/>
    <s v="S"/>
  </r>
  <r>
    <n v="148"/>
    <x v="0"/>
    <x v="0"/>
    <x v="147"/>
    <s v="Ford"/>
    <n v="2"/>
    <x v="1"/>
    <x v="52"/>
    <n v="2"/>
    <n v="2"/>
    <s v="W./C. 6608"/>
    <n v="34.375"/>
    <m/>
    <s v="S"/>
  </r>
  <r>
    <n v="149"/>
    <x v="0"/>
    <x v="2"/>
    <x v="148"/>
    <s v="Navratil"/>
    <n v="1"/>
    <x v="0"/>
    <x v="53"/>
    <n v="0"/>
    <n v="2"/>
    <n v="230080"/>
    <n v="26"/>
    <s v="F2"/>
    <s v="S"/>
  </r>
  <r>
    <n v="150"/>
    <x v="0"/>
    <x v="2"/>
    <x v="149"/>
    <s v="Byles"/>
    <n v="1"/>
    <x v="0"/>
    <x v="22"/>
    <n v="0"/>
    <n v="0"/>
    <n v="244310"/>
    <n v="13"/>
    <m/>
    <s v="S"/>
  </r>
  <r>
    <n v="151"/>
    <x v="0"/>
    <x v="2"/>
    <x v="150"/>
    <s v="Bateman"/>
    <n v="1"/>
    <x v="0"/>
    <x v="54"/>
    <n v="0"/>
    <n v="0"/>
    <s v="S.O.P. 1166"/>
    <n v="12.525"/>
    <m/>
    <s v="S"/>
  </r>
  <r>
    <n v="152"/>
    <x v="1"/>
    <x v="1"/>
    <x v="151"/>
    <s v="Pears"/>
    <n v="2"/>
    <x v="1"/>
    <x v="0"/>
    <n v="1"/>
    <n v="0"/>
    <n v="113776"/>
    <n v="66.599999999999994"/>
    <s v="C2"/>
    <s v="S"/>
  </r>
  <r>
    <n v="153"/>
    <x v="0"/>
    <x v="0"/>
    <x v="152"/>
    <s v="Meo"/>
    <n v="1"/>
    <x v="0"/>
    <x v="55"/>
    <n v="0"/>
    <n v="0"/>
    <s v="A.5. 11206"/>
    <n v="8.0500000000000007"/>
    <m/>
    <s v="S"/>
  </r>
  <r>
    <n v="154"/>
    <x v="0"/>
    <x v="0"/>
    <x v="153"/>
    <s v="van Billiard"/>
    <n v="1"/>
    <x v="0"/>
    <x v="56"/>
    <n v="0"/>
    <n v="2"/>
    <s v="A/5. 851"/>
    <n v="14.5"/>
    <m/>
    <s v="S"/>
  </r>
  <r>
    <n v="155"/>
    <x v="0"/>
    <x v="0"/>
    <x v="154"/>
    <s v="Olsen"/>
    <n v="3"/>
    <x v="0"/>
    <x v="4"/>
    <n v="0"/>
    <n v="0"/>
    <s v="Fa 265302"/>
    <n v="7.3125"/>
    <m/>
    <s v="S"/>
  </r>
  <r>
    <n v="156"/>
    <x v="0"/>
    <x v="1"/>
    <x v="155"/>
    <s v="Williams"/>
    <n v="4"/>
    <x v="0"/>
    <x v="54"/>
    <n v="0"/>
    <n v="1"/>
    <s v="PC 17597"/>
    <n v="61.379199999999997"/>
    <m/>
    <s v="C"/>
  </r>
  <r>
    <n v="157"/>
    <x v="1"/>
    <x v="0"/>
    <x v="156"/>
    <s v="Gilnagh"/>
    <n v="1"/>
    <x v="1"/>
    <x v="36"/>
    <n v="0"/>
    <n v="0"/>
    <n v="35851"/>
    <n v="7.7332999999999998"/>
    <m/>
    <s v="Q"/>
  </r>
  <r>
    <n v="158"/>
    <x v="0"/>
    <x v="0"/>
    <x v="157"/>
    <s v="Corn"/>
    <n v="1"/>
    <x v="0"/>
    <x v="39"/>
    <n v="0"/>
    <n v="0"/>
    <s v="SOTON/OQ 392090"/>
    <n v="8.0500000000000007"/>
    <m/>
    <s v="S"/>
  </r>
  <r>
    <n v="159"/>
    <x v="0"/>
    <x v="0"/>
    <x v="158"/>
    <s v="Smiljanic"/>
    <n v="1"/>
    <x v="0"/>
    <x v="4"/>
    <n v="0"/>
    <n v="0"/>
    <n v="315037"/>
    <n v="8.6624999999999996"/>
    <m/>
    <s v="S"/>
  </r>
  <r>
    <n v="160"/>
    <x v="0"/>
    <x v="0"/>
    <x v="159"/>
    <s v="Sage"/>
    <n v="7"/>
    <x v="0"/>
    <x v="4"/>
    <n v="8"/>
    <n v="2"/>
    <s v="CA. 2343"/>
    <n v="69.55"/>
    <m/>
    <s v="S"/>
  </r>
  <r>
    <n v="161"/>
    <x v="0"/>
    <x v="0"/>
    <x v="160"/>
    <s v="Cribb"/>
    <n v="1"/>
    <x v="0"/>
    <x v="57"/>
    <n v="0"/>
    <n v="1"/>
    <n v="371362"/>
    <n v="16.100000000000001"/>
    <m/>
    <s v="S"/>
  </r>
  <r>
    <n v="162"/>
    <x v="1"/>
    <x v="2"/>
    <x v="161"/>
    <s v="Watt"/>
    <n v="1"/>
    <x v="1"/>
    <x v="20"/>
    <n v="0"/>
    <n v="0"/>
    <s v="C.A. 33595"/>
    <n v="15.75"/>
    <m/>
    <s v="S"/>
  </r>
  <r>
    <n v="163"/>
    <x v="0"/>
    <x v="0"/>
    <x v="162"/>
    <s v="Bengtsson"/>
    <n v="1"/>
    <x v="0"/>
    <x v="2"/>
    <n v="0"/>
    <n v="0"/>
    <n v="347068"/>
    <n v="7.7750000000000004"/>
    <m/>
    <s v="S"/>
  </r>
  <r>
    <n v="164"/>
    <x v="0"/>
    <x v="0"/>
    <x v="163"/>
    <s v="Calic"/>
    <n v="2"/>
    <x v="0"/>
    <x v="34"/>
    <n v="0"/>
    <n v="0"/>
    <n v="315093"/>
    <n v="8.6624999999999996"/>
    <m/>
    <s v="S"/>
  </r>
  <r>
    <n v="165"/>
    <x v="0"/>
    <x v="0"/>
    <x v="164"/>
    <s v="Panula"/>
    <n v="5"/>
    <x v="0"/>
    <x v="58"/>
    <n v="4"/>
    <n v="1"/>
    <n v="3101295"/>
    <n v="39.6875"/>
    <m/>
    <s v="S"/>
  </r>
  <r>
    <n v="166"/>
    <x v="1"/>
    <x v="0"/>
    <x v="165"/>
    <s v="Goldsmith"/>
    <n v="1"/>
    <x v="0"/>
    <x v="52"/>
    <n v="0"/>
    <n v="2"/>
    <n v="363291"/>
    <n v="20.524999999999999"/>
    <m/>
    <s v="S"/>
  </r>
  <r>
    <n v="167"/>
    <x v="1"/>
    <x v="1"/>
    <x v="166"/>
    <s v="Chibnall"/>
    <n v="1"/>
    <x v="1"/>
    <x v="4"/>
    <n v="0"/>
    <n v="1"/>
    <n v="113505"/>
    <n v="55"/>
    <s v="E33"/>
    <s v="S"/>
  </r>
  <r>
    <n v="168"/>
    <x v="0"/>
    <x v="0"/>
    <x v="167"/>
    <s v="Skoog"/>
    <n v="2"/>
    <x v="1"/>
    <x v="33"/>
    <n v="1"/>
    <n v="4"/>
    <n v="347088"/>
    <n v="27.9"/>
    <m/>
    <s v="S"/>
  </r>
  <r>
    <n v="169"/>
    <x v="0"/>
    <x v="1"/>
    <x v="168"/>
    <s v="Baumann"/>
    <n v="1"/>
    <x v="0"/>
    <x v="4"/>
    <n v="0"/>
    <n v="0"/>
    <s v="PC 17318"/>
    <n v="25.925000000000001"/>
    <m/>
    <s v="S"/>
  </r>
  <r>
    <n v="170"/>
    <x v="0"/>
    <x v="0"/>
    <x v="169"/>
    <s v="Ling"/>
    <n v="1"/>
    <x v="0"/>
    <x v="17"/>
    <n v="0"/>
    <n v="0"/>
    <n v="1601"/>
    <n v="56.495800000000003"/>
    <m/>
    <s v="S"/>
  </r>
  <r>
    <n v="171"/>
    <x v="0"/>
    <x v="1"/>
    <x v="170"/>
    <s v="Van der hoef"/>
    <n v="1"/>
    <x v="0"/>
    <x v="59"/>
    <n v="0"/>
    <n v="0"/>
    <n v="111240"/>
    <n v="33.5"/>
    <s v="B19"/>
    <s v="S"/>
  </r>
  <r>
    <n v="172"/>
    <x v="0"/>
    <x v="0"/>
    <x v="171"/>
    <s v="Rice"/>
    <n v="4"/>
    <x v="0"/>
    <x v="9"/>
    <n v="4"/>
    <n v="1"/>
    <n v="382652"/>
    <n v="29.125"/>
    <m/>
    <s v="Q"/>
  </r>
  <r>
    <n v="173"/>
    <x v="1"/>
    <x v="0"/>
    <x v="172"/>
    <s v="Johnson"/>
    <n v="2"/>
    <x v="1"/>
    <x v="58"/>
    <n v="1"/>
    <n v="1"/>
    <n v="347742"/>
    <n v="11.1333"/>
    <m/>
    <s v="S"/>
  </r>
  <r>
    <n v="174"/>
    <x v="0"/>
    <x v="0"/>
    <x v="173"/>
    <s v="Sivola"/>
    <n v="1"/>
    <x v="0"/>
    <x v="23"/>
    <n v="0"/>
    <n v="0"/>
    <s v="STON/O 2. 3101280"/>
    <n v="7.9249999999999998"/>
    <m/>
    <s v="S"/>
  </r>
  <r>
    <n v="175"/>
    <x v="0"/>
    <x v="1"/>
    <x v="174"/>
    <s v="Smith"/>
    <n v="4"/>
    <x v="0"/>
    <x v="60"/>
    <n v="0"/>
    <n v="0"/>
    <n v="17764"/>
    <n v="30.695799999999998"/>
    <s v="A7"/>
    <s v="C"/>
  </r>
  <r>
    <n v="176"/>
    <x v="0"/>
    <x v="0"/>
    <x v="175"/>
    <s v="Klasen"/>
    <n v="1"/>
    <x v="0"/>
    <x v="24"/>
    <n v="1"/>
    <n v="1"/>
    <n v="350404"/>
    <n v="7.8541999999999996"/>
    <m/>
    <s v="S"/>
  </r>
  <r>
    <n v="177"/>
    <x v="0"/>
    <x v="0"/>
    <x v="176"/>
    <s v="Lefebre"/>
    <n v="4"/>
    <x v="0"/>
    <x v="4"/>
    <n v="3"/>
    <n v="1"/>
    <n v="4133"/>
    <n v="25.466699999999999"/>
    <m/>
    <s v="S"/>
  </r>
  <r>
    <n v="178"/>
    <x v="0"/>
    <x v="1"/>
    <x v="177"/>
    <s v="Isham"/>
    <n v="1"/>
    <x v="1"/>
    <x v="61"/>
    <n v="0"/>
    <n v="0"/>
    <s v="PC 17595"/>
    <n v="28.712499999999999"/>
    <s v="C49"/>
    <s v="C"/>
  </r>
  <r>
    <n v="179"/>
    <x v="0"/>
    <x v="2"/>
    <x v="178"/>
    <s v="Hale"/>
    <n v="1"/>
    <x v="0"/>
    <x v="39"/>
    <n v="0"/>
    <n v="0"/>
    <n v="250653"/>
    <n v="13"/>
    <m/>
    <s v="S"/>
  </r>
  <r>
    <n v="180"/>
    <x v="0"/>
    <x v="0"/>
    <x v="179"/>
    <s v="Leonard"/>
    <n v="1"/>
    <x v="0"/>
    <x v="62"/>
    <n v="0"/>
    <n v="0"/>
    <s v="LINE"/>
    <n v="0"/>
    <m/>
    <s v="S"/>
  </r>
  <r>
    <n v="181"/>
    <x v="0"/>
    <x v="0"/>
    <x v="180"/>
    <s v="Sage"/>
    <n v="7"/>
    <x v="1"/>
    <x v="4"/>
    <n v="8"/>
    <n v="2"/>
    <s v="CA. 2343"/>
    <n v="69.55"/>
    <m/>
    <s v="S"/>
  </r>
  <r>
    <n v="182"/>
    <x v="0"/>
    <x v="2"/>
    <x v="181"/>
    <s v="Pernot"/>
    <n v="1"/>
    <x v="0"/>
    <x v="4"/>
    <n v="0"/>
    <n v="0"/>
    <s v="SC/PARIS 2131"/>
    <n v="15.05"/>
    <m/>
    <s v="C"/>
  </r>
  <r>
    <n v="183"/>
    <x v="0"/>
    <x v="0"/>
    <x v="182"/>
    <s v="Asplund"/>
    <n v="3"/>
    <x v="0"/>
    <x v="52"/>
    <n v="4"/>
    <n v="2"/>
    <n v="347077"/>
    <n v="31.387499999999999"/>
    <m/>
    <s v="S"/>
  </r>
  <r>
    <n v="184"/>
    <x v="1"/>
    <x v="2"/>
    <x v="183"/>
    <s v="Becker"/>
    <n v="2"/>
    <x v="0"/>
    <x v="58"/>
    <n v="2"/>
    <n v="1"/>
    <n v="230136"/>
    <n v="39"/>
    <s v="F4"/>
    <s v="S"/>
  </r>
  <r>
    <n v="185"/>
    <x v="1"/>
    <x v="0"/>
    <x v="184"/>
    <s v="Kink-Heilmann"/>
    <n v="1"/>
    <x v="1"/>
    <x v="9"/>
    <n v="0"/>
    <n v="2"/>
    <n v="315153"/>
    <n v="22.024999999999999"/>
    <m/>
    <s v="S"/>
  </r>
  <r>
    <n v="186"/>
    <x v="0"/>
    <x v="1"/>
    <x v="185"/>
    <s v="Rood"/>
    <n v="1"/>
    <x v="0"/>
    <x v="4"/>
    <n v="0"/>
    <n v="0"/>
    <n v="113767"/>
    <n v="50"/>
    <s v="A32"/>
    <s v="S"/>
  </r>
  <r>
    <n v="187"/>
    <x v="1"/>
    <x v="0"/>
    <x v="186"/>
    <s v="O'Brien"/>
    <n v="3"/>
    <x v="1"/>
    <x v="4"/>
    <n v="1"/>
    <n v="0"/>
    <n v="370365"/>
    <n v="15.5"/>
    <m/>
    <s v="Q"/>
  </r>
  <r>
    <n v="188"/>
    <x v="1"/>
    <x v="1"/>
    <x v="187"/>
    <s v="Romaine"/>
    <n v="1"/>
    <x v="0"/>
    <x v="33"/>
    <n v="0"/>
    <n v="0"/>
    <n v="111428"/>
    <n v="26.55"/>
    <m/>
    <s v="S"/>
  </r>
  <r>
    <n v="189"/>
    <x v="0"/>
    <x v="0"/>
    <x v="188"/>
    <s v="Bourke"/>
    <n v="2"/>
    <x v="0"/>
    <x v="20"/>
    <n v="1"/>
    <n v="1"/>
    <n v="364849"/>
    <n v="15.5"/>
    <m/>
    <s v="Q"/>
  </r>
  <r>
    <n v="190"/>
    <x v="0"/>
    <x v="0"/>
    <x v="189"/>
    <s v="Turcin"/>
    <n v="1"/>
    <x v="0"/>
    <x v="62"/>
    <n v="0"/>
    <n v="0"/>
    <n v="349247"/>
    <n v="7.8958000000000004"/>
    <m/>
    <s v="S"/>
  </r>
  <r>
    <n v="191"/>
    <x v="1"/>
    <x v="2"/>
    <x v="190"/>
    <s v="Pinsky"/>
    <n v="1"/>
    <x v="1"/>
    <x v="35"/>
    <n v="0"/>
    <n v="0"/>
    <n v="234604"/>
    <n v="13"/>
    <m/>
    <s v="S"/>
  </r>
  <r>
    <n v="192"/>
    <x v="0"/>
    <x v="2"/>
    <x v="191"/>
    <s v="Carbines"/>
    <n v="1"/>
    <x v="0"/>
    <x v="19"/>
    <n v="0"/>
    <n v="0"/>
    <n v="28424"/>
    <n v="13"/>
    <m/>
    <s v="S"/>
  </r>
  <r>
    <n v="193"/>
    <x v="1"/>
    <x v="0"/>
    <x v="192"/>
    <s v="Andersen-Jensen"/>
    <n v="1"/>
    <x v="1"/>
    <x v="19"/>
    <n v="1"/>
    <n v="0"/>
    <n v="350046"/>
    <n v="7.8541999999999996"/>
    <m/>
    <s v="S"/>
  </r>
  <r>
    <n v="194"/>
    <x v="1"/>
    <x v="2"/>
    <x v="193"/>
    <s v="Navratil"/>
    <n v="2"/>
    <x v="0"/>
    <x v="25"/>
    <n v="1"/>
    <n v="1"/>
    <n v="230080"/>
    <n v="26"/>
    <s v="F2"/>
    <s v="S"/>
  </r>
  <r>
    <n v="195"/>
    <x v="1"/>
    <x v="1"/>
    <x v="194"/>
    <s v="Brown"/>
    <n v="2"/>
    <x v="1"/>
    <x v="57"/>
    <n v="0"/>
    <n v="0"/>
    <s v="PC 17610"/>
    <n v="27.720800000000001"/>
    <s v="B4"/>
    <s v="C"/>
  </r>
  <r>
    <n v="196"/>
    <x v="1"/>
    <x v="1"/>
    <x v="195"/>
    <s v="Lurette"/>
    <n v="1"/>
    <x v="1"/>
    <x v="10"/>
    <n v="0"/>
    <n v="0"/>
    <s v="PC 17569"/>
    <n v="146.52080000000001"/>
    <s v="B80"/>
    <s v="C"/>
  </r>
  <r>
    <n v="197"/>
    <x v="0"/>
    <x v="0"/>
    <x v="196"/>
    <s v="Mernagh"/>
    <n v="1"/>
    <x v="0"/>
    <x v="4"/>
    <n v="0"/>
    <n v="0"/>
    <n v="368703"/>
    <n v="7.75"/>
    <m/>
    <s v="Q"/>
  </r>
  <r>
    <n v="198"/>
    <x v="0"/>
    <x v="0"/>
    <x v="197"/>
    <s v="Olsen"/>
    <n v="3"/>
    <x v="0"/>
    <x v="22"/>
    <n v="0"/>
    <n v="1"/>
    <n v="4579"/>
    <n v="8.4041999999999994"/>
    <m/>
    <s v="S"/>
  </r>
  <r>
    <n v="199"/>
    <x v="1"/>
    <x v="0"/>
    <x v="198"/>
    <s v="Madigan"/>
    <n v="1"/>
    <x v="1"/>
    <x v="4"/>
    <n v="0"/>
    <n v="0"/>
    <n v="370370"/>
    <n v="7.75"/>
    <m/>
    <s v="Q"/>
  </r>
  <r>
    <n v="200"/>
    <x v="0"/>
    <x v="2"/>
    <x v="199"/>
    <s v="Yrois"/>
    <n v="1"/>
    <x v="1"/>
    <x v="42"/>
    <n v="0"/>
    <n v="0"/>
    <n v="248747"/>
    <n v="13"/>
    <m/>
    <s v="S"/>
  </r>
  <r>
    <n v="201"/>
    <x v="0"/>
    <x v="0"/>
    <x v="200"/>
    <s v="Vande Walle"/>
    <n v="1"/>
    <x v="0"/>
    <x v="17"/>
    <n v="0"/>
    <n v="0"/>
    <n v="345770"/>
    <n v="9.5"/>
    <m/>
    <s v="S"/>
  </r>
  <r>
    <n v="202"/>
    <x v="0"/>
    <x v="0"/>
    <x v="201"/>
    <s v="Sage"/>
    <n v="7"/>
    <x v="0"/>
    <x v="4"/>
    <n v="8"/>
    <n v="2"/>
    <s v="CA. 2343"/>
    <n v="69.55"/>
    <m/>
    <s v="S"/>
  </r>
  <r>
    <n v="203"/>
    <x v="0"/>
    <x v="0"/>
    <x v="202"/>
    <s v="Johanson"/>
    <n v="1"/>
    <x v="0"/>
    <x v="15"/>
    <n v="0"/>
    <n v="0"/>
    <n v="3101264"/>
    <n v="6.4958"/>
    <m/>
    <s v="S"/>
  </r>
  <r>
    <n v="204"/>
    <x v="0"/>
    <x v="0"/>
    <x v="203"/>
    <s v="Youseff"/>
    <n v="1"/>
    <x v="0"/>
    <x v="63"/>
    <n v="0"/>
    <n v="0"/>
    <n v="2628"/>
    <n v="7.2249999999999996"/>
    <m/>
    <s v="C"/>
  </r>
  <r>
    <n v="205"/>
    <x v="1"/>
    <x v="0"/>
    <x v="204"/>
    <s v="Cohen"/>
    <n v="1"/>
    <x v="0"/>
    <x v="24"/>
    <n v="0"/>
    <n v="0"/>
    <s v="A/5 3540"/>
    <n v="8.0500000000000007"/>
    <m/>
    <s v="S"/>
  </r>
  <r>
    <n v="206"/>
    <x v="0"/>
    <x v="0"/>
    <x v="205"/>
    <s v="Strom"/>
    <n v="2"/>
    <x v="1"/>
    <x v="6"/>
    <n v="0"/>
    <n v="1"/>
    <n v="347054"/>
    <n v="10.4625"/>
    <s v="G6"/>
    <s v="S"/>
  </r>
  <r>
    <n v="207"/>
    <x v="0"/>
    <x v="0"/>
    <x v="206"/>
    <s v="Backstrom"/>
    <n v="2"/>
    <x v="0"/>
    <x v="35"/>
    <n v="1"/>
    <n v="0"/>
    <n v="3101278"/>
    <n v="15.85"/>
    <m/>
    <s v="S"/>
  </r>
  <r>
    <n v="208"/>
    <x v="1"/>
    <x v="0"/>
    <x v="207"/>
    <s v="Albimona"/>
    <n v="1"/>
    <x v="0"/>
    <x v="2"/>
    <n v="0"/>
    <n v="0"/>
    <n v="2699"/>
    <n v="18.787500000000001"/>
    <m/>
    <s v="C"/>
  </r>
  <r>
    <n v="209"/>
    <x v="1"/>
    <x v="0"/>
    <x v="208"/>
    <s v="Carr"/>
    <n v="1"/>
    <x v="1"/>
    <x v="36"/>
    <n v="0"/>
    <n v="0"/>
    <n v="367231"/>
    <n v="7.75"/>
    <m/>
    <s v="Q"/>
  </r>
  <r>
    <n v="210"/>
    <x v="1"/>
    <x v="1"/>
    <x v="209"/>
    <s v="Blank"/>
    <n v="1"/>
    <x v="0"/>
    <x v="20"/>
    <n v="0"/>
    <n v="0"/>
    <n v="112277"/>
    <n v="31"/>
    <s v="A31"/>
    <s v="C"/>
  </r>
  <r>
    <n v="211"/>
    <x v="0"/>
    <x v="0"/>
    <x v="210"/>
    <s v="Ali"/>
    <n v="2"/>
    <x v="0"/>
    <x v="42"/>
    <n v="0"/>
    <n v="0"/>
    <s v="SOTON/O.Q. 3101311"/>
    <n v="7.05"/>
    <m/>
    <s v="S"/>
  </r>
  <r>
    <n v="212"/>
    <x v="1"/>
    <x v="2"/>
    <x v="211"/>
    <s v="Cameron"/>
    <n v="1"/>
    <x v="1"/>
    <x v="3"/>
    <n v="0"/>
    <n v="0"/>
    <s v="F.C.C. 13528"/>
    <n v="21"/>
    <m/>
    <s v="S"/>
  </r>
  <r>
    <n v="213"/>
    <x v="0"/>
    <x v="0"/>
    <x v="212"/>
    <s v="Perkin"/>
    <n v="1"/>
    <x v="0"/>
    <x v="0"/>
    <n v="0"/>
    <n v="0"/>
    <s v="A/5 21174"/>
    <n v="7.25"/>
    <m/>
    <s v="S"/>
  </r>
  <r>
    <n v="214"/>
    <x v="0"/>
    <x v="2"/>
    <x v="213"/>
    <s v="Givard"/>
    <n v="1"/>
    <x v="0"/>
    <x v="39"/>
    <n v="0"/>
    <n v="0"/>
    <n v="250646"/>
    <n v="13"/>
    <m/>
    <s v="S"/>
  </r>
  <r>
    <n v="215"/>
    <x v="0"/>
    <x v="0"/>
    <x v="214"/>
    <s v="Kiernan"/>
    <n v="1"/>
    <x v="0"/>
    <x v="4"/>
    <n v="1"/>
    <n v="0"/>
    <n v="367229"/>
    <n v="7.75"/>
    <m/>
    <s v="Q"/>
  </r>
  <r>
    <n v="216"/>
    <x v="1"/>
    <x v="1"/>
    <x v="215"/>
    <s v="Newell"/>
    <n v="2"/>
    <x v="1"/>
    <x v="14"/>
    <n v="1"/>
    <n v="0"/>
    <n v="35273"/>
    <n v="113.27500000000001"/>
    <s v="D36"/>
    <s v="C"/>
  </r>
  <r>
    <n v="217"/>
    <x v="1"/>
    <x v="0"/>
    <x v="216"/>
    <s v="Honkanen"/>
    <n v="1"/>
    <x v="1"/>
    <x v="7"/>
    <n v="0"/>
    <n v="0"/>
    <s v="STON/O2. 3101283"/>
    <n v="7.9249999999999998"/>
    <m/>
    <s v="S"/>
  </r>
  <r>
    <n v="218"/>
    <x v="0"/>
    <x v="2"/>
    <x v="217"/>
    <s v="Jacobsohn"/>
    <n v="1"/>
    <x v="0"/>
    <x v="22"/>
    <n v="1"/>
    <n v="0"/>
    <n v="243847"/>
    <n v="27"/>
    <m/>
    <s v="S"/>
  </r>
  <r>
    <n v="219"/>
    <x v="1"/>
    <x v="1"/>
    <x v="218"/>
    <s v="Bazzani"/>
    <n v="1"/>
    <x v="1"/>
    <x v="35"/>
    <n v="0"/>
    <n v="0"/>
    <n v="11813"/>
    <n v="76.291700000000006"/>
    <s v="D15"/>
    <s v="C"/>
  </r>
  <r>
    <n v="220"/>
    <x v="0"/>
    <x v="2"/>
    <x v="219"/>
    <s v="Harris"/>
    <n v="4"/>
    <x v="0"/>
    <x v="39"/>
    <n v="0"/>
    <n v="0"/>
    <s v="W/C 14208"/>
    <n v="10.5"/>
    <m/>
    <s v="S"/>
  </r>
  <r>
    <n v="221"/>
    <x v="1"/>
    <x v="0"/>
    <x v="220"/>
    <s v="Sunderland"/>
    <n v="1"/>
    <x v="0"/>
    <x v="36"/>
    <n v="0"/>
    <n v="0"/>
    <s v="SOTON/OQ 392089"/>
    <n v="8.0500000000000007"/>
    <m/>
    <s v="S"/>
  </r>
  <r>
    <n v="222"/>
    <x v="0"/>
    <x v="2"/>
    <x v="221"/>
    <s v="Bracken"/>
    <n v="1"/>
    <x v="0"/>
    <x v="7"/>
    <n v="0"/>
    <n v="0"/>
    <n v="220367"/>
    <n v="13"/>
    <m/>
    <s v="S"/>
  </r>
  <r>
    <n v="223"/>
    <x v="0"/>
    <x v="0"/>
    <x v="222"/>
    <s v="Green"/>
    <n v="1"/>
    <x v="0"/>
    <x v="54"/>
    <n v="0"/>
    <n v="0"/>
    <n v="21440"/>
    <n v="8.0500000000000007"/>
    <m/>
    <s v="S"/>
  </r>
  <r>
    <n v="224"/>
    <x v="0"/>
    <x v="0"/>
    <x v="223"/>
    <s v="Nenkoff"/>
    <n v="1"/>
    <x v="0"/>
    <x v="4"/>
    <n v="0"/>
    <n v="0"/>
    <n v="349234"/>
    <n v="7.8958000000000004"/>
    <m/>
    <s v="S"/>
  </r>
  <r>
    <n v="225"/>
    <x v="1"/>
    <x v="1"/>
    <x v="224"/>
    <s v="Hoyt"/>
    <n v="3"/>
    <x v="0"/>
    <x v="1"/>
    <n v="1"/>
    <n v="0"/>
    <n v="19943"/>
    <n v="90"/>
    <s v="C93"/>
    <s v="S"/>
  </r>
  <r>
    <n v="226"/>
    <x v="0"/>
    <x v="0"/>
    <x v="225"/>
    <s v="Berglund"/>
    <n v="1"/>
    <x v="0"/>
    <x v="0"/>
    <n v="0"/>
    <n v="0"/>
    <s v="PP 4348"/>
    <n v="9.35"/>
    <m/>
    <s v="S"/>
  </r>
  <r>
    <n v="227"/>
    <x v="1"/>
    <x v="2"/>
    <x v="226"/>
    <s v="Mellors"/>
    <n v="1"/>
    <x v="0"/>
    <x v="19"/>
    <n v="0"/>
    <n v="0"/>
    <s v="SW/PP 751"/>
    <n v="10.5"/>
    <m/>
    <s v="S"/>
  </r>
  <r>
    <n v="228"/>
    <x v="0"/>
    <x v="0"/>
    <x v="227"/>
    <s v="Lovell"/>
    <n v="1"/>
    <x v="0"/>
    <x v="64"/>
    <n v="0"/>
    <n v="0"/>
    <s v="A/5 21173"/>
    <n v="7.25"/>
    <m/>
    <s v="S"/>
  </r>
  <r>
    <n v="229"/>
    <x v="0"/>
    <x v="2"/>
    <x v="228"/>
    <s v="Fahlstrom"/>
    <n v="1"/>
    <x v="0"/>
    <x v="24"/>
    <n v="0"/>
    <n v="0"/>
    <n v="236171"/>
    <n v="13"/>
    <m/>
    <s v="S"/>
  </r>
  <r>
    <n v="230"/>
    <x v="0"/>
    <x v="0"/>
    <x v="229"/>
    <s v="Lefebre"/>
    <n v="4"/>
    <x v="1"/>
    <x v="4"/>
    <n v="3"/>
    <n v="1"/>
    <n v="4133"/>
    <n v="25.466699999999999"/>
    <m/>
    <s v="S"/>
  </r>
  <r>
    <n v="231"/>
    <x v="1"/>
    <x v="1"/>
    <x v="230"/>
    <s v="Harris"/>
    <n v="4"/>
    <x v="1"/>
    <x v="3"/>
    <n v="1"/>
    <n v="0"/>
    <n v="36973"/>
    <n v="83.474999999999994"/>
    <s v="C83"/>
    <s v="S"/>
  </r>
  <r>
    <n v="232"/>
    <x v="0"/>
    <x v="0"/>
    <x v="231"/>
    <s v="Larsson"/>
    <n v="2"/>
    <x v="0"/>
    <x v="28"/>
    <n v="0"/>
    <n v="0"/>
    <n v="347067"/>
    <n v="7.7750000000000004"/>
    <m/>
    <s v="S"/>
  </r>
  <r>
    <n v="233"/>
    <x v="0"/>
    <x v="2"/>
    <x v="232"/>
    <s v="Sjostedt"/>
    <n v="1"/>
    <x v="0"/>
    <x v="44"/>
    <n v="0"/>
    <n v="0"/>
    <n v="237442"/>
    <n v="13.5"/>
    <m/>
    <s v="S"/>
  </r>
  <r>
    <n v="234"/>
    <x v="1"/>
    <x v="0"/>
    <x v="233"/>
    <s v="Asplund"/>
    <n v="3"/>
    <x v="1"/>
    <x v="31"/>
    <n v="4"/>
    <n v="2"/>
    <n v="347077"/>
    <n v="31.387499999999999"/>
    <m/>
    <s v="S"/>
  </r>
  <r>
    <n v="235"/>
    <x v="0"/>
    <x v="2"/>
    <x v="234"/>
    <s v="Leyson"/>
    <n v="1"/>
    <x v="0"/>
    <x v="42"/>
    <n v="0"/>
    <n v="0"/>
    <s v="C.A. 29566"/>
    <n v="10.5"/>
    <m/>
    <s v="S"/>
  </r>
  <r>
    <n v="236"/>
    <x v="0"/>
    <x v="0"/>
    <x v="235"/>
    <s v="Harknett"/>
    <n v="1"/>
    <x v="1"/>
    <x v="4"/>
    <n v="0"/>
    <n v="0"/>
    <s v="W./C. 6609"/>
    <n v="7.55"/>
    <m/>
    <s v="S"/>
  </r>
  <r>
    <n v="237"/>
    <x v="0"/>
    <x v="2"/>
    <x v="236"/>
    <s v="Hold"/>
    <n v="1"/>
    <x v="0"/>
    <x v="57"/>
    <n v="1"/>
    <n v="0"/>
    <n v="26707"/>
    <n v="26"/>
    <m/>
    <s v="S"/>
  </r>
  <r>
    <n v="238"/>
    <x v="1"/>
    <x v="2"/>
    <x v="237"/>
    <s v="Collyer"/>
    <n v="1"/>
    <x v="1"/>
    <x v="18"/>
    <n v="0"/>
    <n v="2"/>
    <s v="C.A. 31921"/>
    <n v="26.25"/>
    <m/>
    <s v="S"/>
  </r>
  <r>
    <n v="239"/>
    <x v="0"/>
    <x v="2"/>
    <x v="238"/>
    <s v="Pengelly"/>
    <n v="1"/>
    <x v="0"/>
    <x v="19"/>
    <n v="0"/>
    <n v="0"/>
    <n v="28665"/>
    <n v="10.5"/>
    <m/>
    <s v="S"/>
  </r>
  <r>
    <n v="240"/>
    <x v="0"/>
    <x v="2"/>
    <x v="239"/>
    <s v="Hunt"/>
    <n v="1"/>
    <x v="0"/>
    <x v="40"/>
    <n v="0"/>
    <n v="0"/>
    <s v="SCO/W 1585"/>
    <n v="12.275"/>
    <m/>
    <s v="S"/>
  </r>
  <r>
    <n v="241"/>
    <x v="0"/>
    <x v="0"/>
    <x v="240"/>
    <s v="Zabour"/>
    <n v="2"/>
    <x v="1"/>
    <x v="4"/>
    <n v="1"/>
    <n v="0"/>
    <n v="2665"/>
    <n v="14.4542"/>
    <m/>
    <s v="C"/>
  </r>
  <r>
    <n v="242"/>
    <x v="1"/>
    <x v="0"/>
    <x v="241"/>
    <s v="Murphy"/>
    <n v="2"/>
    <x v="1"/>
    <x v="4"/>
    <n v="1"/>
    <n v="0"/>
    <n v="367230"/>
    <n v="15.5"/>
    <m/>
    <s v="Q"/>
  </r>
  <r>
    <n v="243"/>
    <x v="0"/>
    <x v="2"/>
    <x v="242"/>
    <s v="Coleridge"/>
    <n v="1"/>
    <x v="0"/>
    <x v="28"/>
    <n v="0"/>
    <n v="0"/>
    <s v="W./C. 14263"/>
    <n v="10.5"/>
    <m/>
    <s v="S"/>
  </r>
  <r>
    <n v="244"/>
    <x v="0"/>
    <x v="0"/>
    <x v="243"/>
    <s v="Maenpaa"/>
    <n v="1"/>
    <x v="0"/>
    <x v="0"/>
    <n v="0"/>
    <n v="0"/>
    <s v="STON/O 2. 3101275"/>
    <n v="7.125"/>
    <m/>
    <s v="S"/>
  </r>
  <r>
    <n v="245"/>
    <x v="0"/>
    <x v="0"/>
    <x v="244"/>
    <s v="Attalah"/>
    <n v="2"/>
    <x v="0"/>
    <x v="39"/>
    <n v="0"/>
    <n v="0"/>
    <n v="2694"/>
    <n v="7.2249999999999996"/>
    <m/>
    <s v="C"/>
  </r>
  <r>
    <n v="246"/>
    <x v="0"/>
    <x v="1"/>
    <x v="245"/>
    <s v="Minahan"/>
    <n v="2"/>
    <x v="0"/>
    <x v="57"/>
    <n v="2"/>
    <n v="0"/>
    <n v="19928"/>
    <n v="90"/>
    <s v="C78"/>
    <s v="Q"/>
  </r>
  <r>
    <n v="247"/>
    <x v="0"/>
    <x v="0"/>
    <x v="246"/>
    <s v="Lindahl"/>
    <n v="1"/>
    <x v="1"/>
    <x v="37"/>
    <n v="0"/>
    <n v="0"/>
    <n v="347071"/>
    <n v="7.7750000000000004"/>
    <m/>
    <s v="S"/>
  </r>
  <r>
    <n v="248"/>
    <x v="1"/>
    <x v="2"/>
    <x v="247"/>
    <s v="Hamalainen"/>
    <n v="1"/>
    <x v="1"/>
    <x v="42"/>
    <n v="0"/>
    <n v="2"/>
    <n v="250649"/>
    <n v="14.5"/>
    <m/>
    <s v="S"/>
  </r>
  <r>
    <n v="249"/>
    <x v="1"/>
    <x v="1"/>
    <x v="248"/>
    <s v="Beckwith"/>
    <n v="2"/>
    <x v="0"/>
    <x v="46"/>
    <n v="1"/>
    <n v="1"/>
    <n v="11751"/>
    <n v="52.554200000000002"/>
    <s v="D35"/>
    <s v="S"/>
  </r>
  <r>
    <n v="250"/>
    <x v="0"/>
    <x v="2"/>
    <x v="249"/>
    <s v="Carter"/>
    <n v="6"/>
    <x v="0"/>
    <x v="5"/>
    <n v="1"/>
    <n v="0"/>
    <n v="244252"/>
    <n v="26"/>
    <m/>
    <s v="S"/>
  </r>
  <r>
    <n v="251"/>
    <x v="0"/>
    <x v="0"/>
    <x v="250"/>
    <s v="Reed"/>
    <n v="1"/>
    <x v="0"/>
    <x v="4"/>
    <n v="0"/>
    <n v="0"/>
    <n v="362316"/>
    <n v="7.25"/>
    <m/>
    <s v="S"/>
  </r>
  <r>
    <n v="252"/>
    <x v="0"/>
    <x v="0"/>
    <x v="251"/>
    <s v="Strom"/>
    <n v="2"/>
    <x v="1"/>
    <x v="28"/>
    <n v="1"/>
    <n v="1"/>
    <n v="347054"/>
    <n v="10.4625"/>
    <s v="G6"/>
    <s v="S"/>
  </r>
  <r>
    <n v="253"/>
    <x v="0"/>
    <x v="1"/>
    <x v="252"/>
    <s v="Stead"/>
    <n v="1"/>
    <x v="0"/>
    <x v="65"/>
    <n v="0"/>
    <n v="0"/>
    <n v="113514"/>
    <n v="26.55"/>
    <s v="C87"/>
    <s v="S"/>
  </r>
  <r>
    <n v="254"/>
    <x v="0"/>
    <x v="0"/>
    <x v="253"/>
    <s v="Lobb"/>
    <n v="2"/>
    <x v="0"/>
    <x v="39"/>
    <n v="1"/>
    <n v="0"/>
    <s v="A/5. 3336"/>
    <n v="16.100000000000001"/>
    <m/>
    <s v="S"/>
  </r>
  <r>
    <n v="255"/>
    <x v="0"/>
    <x v="0"/>
    <x v="254"/>
    <s v="Rosblom"/>
    <n v="1"/>
    <x v="1"/>
    <x v="66"/>
    <n v="0"/>
    <n v="2"/>
    <n v="370129"/>
    <n v="20.212499999999999"/>
    <m/>
    <s v="S"/>
  </r>
  <r>
    <n v="256"/>
    <x v="1"/>
    <x v="0"/>
    <x v="255"/>
    <s v="Touma"/>
    <n v="1"/>
    <x v="1"/>
    <x v="28"/>
    <n v="0"/>
    <n v="2"/>
    <n v="2650"/>
    <n v="15.245799999999999"/>
    <m/>
    <s v="C"/>
  </r>
  <r>
    <n v="257"/>
    <x v="1"/>
    <x v="1"/>
    <x v="256"/>
    <s v="Thorne"/>
    <n v="1"/>
    <x v="1"/>
    <x v="4"/>
    <n v="0"/>
    <n v="0"/>
    <s v="PC 17585"/>
    <n v="79.2"/>
    <m/>
    <s v="C"/>
  </r>
  <r>
    <n v="258"/>
    <x v="1"/>
    <x v="1"/>
    <x v="257"/>
    <s v="Cherry"/>
    <n v="1"/>
    <x v="1"/>
    <x v="39"/>
    <n v="0"/>
    <n v="0"/>
    <n v="110152"/>
    <n v="86.5"/>
    <s v="B77"/>
    <s v="S"/>
  </r>
  <r>
    <n v="259"/>
    <x v="1"/>
    <x v="1"/>
    <x v="258"/>
    <s v="Ward"/>
    <n v="1"/>
    <x v="1"/>
    <x v="3"/>
    <n v="0"/>
    <n v="0"/>
    <s v="PC 17755"/>
    <n v="512.32920000000001"/>
    <m/>
    <s v="C"/>
  </r>
  <r>
    <n v="260"/>
    <x v="1"/>
    <x v="2"/>
    <x v="259"/>
    <s v="Parrish"/>
    <n v="1"/>
    <x v="1"/>
    <x v="61"/>
    <n v="0"/>
    <n v="1"/>
    <n v="230433"/>
    <n v="26"/>
    <m/>
    <s v="S"/>
  </r>
  <r>
    <n v="261"/>
    <x v="0"/>
    <x v="0"/>
    <x v="260"/>
    <s v="Smith"/>
    <n v="4"/>
    <x v="0"/>
    <x v="4"/>
    <n v="0"/>
    <n v="0"/>
    <n v="384461"/>
    <n v="7.75"/>
    <m/>
    <s v="Q"/>
  </r>
  <r>
    <n v="262"/>
    <x v="1"/>
    <x v="0"/>
    <x v="261"/>
    <s v="Asplund"/>
    <n v="3"/>
    <x v="0"/>
    <x v="25"/>
    <n v="4"/>
    <n v="2"/>
    <n v="347077"/>
    <n v="31.387499999999999"/>
    <m/>
    <s v="S"/>
  </r>
  <r>
    <n v="263"/>
    <x v="0"/>
    <x v="1"/>
    <x v="262"/>
    <s v="Taussig"/>
    <n v="2"/>
    <x v="0"/>
    <x v="67"/>
    <n v="1"/>
    <n v="1"/>
    <n v="110413"/>
    <n v="79.650000000000006"/>
    <s v="E67"/>
    <s v="S"/>
  </r>
  <r>
    <n v="264"/>
    <x v="0"/>
    <x v="1"/>
    <x v="263"/>
    <s v="Harrison"/>
    <n v="1"/>
    <x v="0"/>
    <x v="20"/>
    <n v="0"/>
    <n v="0"/>
    <n v="112059"/>
    <n v="0"/>
    <s v="B94"/>
    <s v="S"/>
  </r>
  <r>
    <n v="265"/>
    <x v="0"/>
    <x v="0"/>
    <x v="264"/>
    <s v="Henry"/>
    <n v="1"/>
    <x v="1"/>
    <x v="4"/>
    <n v="0"/>
    <n v="0"/>
    <n v="382649"/>
    <n v="7.75"/>
    <m/>
    <s v="Q"/>
  </r>
  <r>
    <n v="266"/>
    <x v="0"/>
    <x v="2"/>
    <x v="265"/>
    <s v="Reeves"/>
    <n v="1"/>
    <x v="0"/>
    <x v="62"/>
    <n v="0"/>
    <n v="0"/>
    <s v="C.A. 17248"/>
    <n v="10.5"/>
    <m/>
    <s v="S"/>
  </r>
  <r>
    <n v="267"/>
    <x v="0"/>
    <x v="0"/>
    <x v="266"/>
    <s v="Panula"/>
    <n v="5"/>
    <x v="0"/>
    <x v="36"/>
    <n v="4"/>
    <n v="1"/>
    <n v="3101295"/>
    <n v="39.6875"/>
    <m/>
    <s v="S"/>
  </r>
  <r>
    <n v="268"/>
    <x v="1"/>
    <x v="0"/>
    <x v="267"/>
    <s v="Persson"/>
    <n v="1"/>
    <x v="0"/>
    <x v="37"/>
    <n v="1"/>
    <n v="0"/>
    <n v="347083"/>
    <n v="7.7750000000000004"/>
    <m/>
    <s v="S"/>
  </r>
  <r>
    <n v="269"/>
    <x v="1"/>
    <x v="1"/>
    <x v="268"/>
    <s v="Graham"/>
    <n v="3"/>
    <x v="1"/>
    <x v="10"/>
    <n v="0"/>
    <n v="1"/>
    <s v="PC 17582"/>
    <n v="153.46250000000001"/>
    <s v="C125"/>
    <s v="S"/>
  </r>
  <r>
    <n v="270"/>
    <x v="1"/>
    <x v="1"/>
    <x v="269"/>
    <s v="Bissette"/>
    <n v="1"/>
    <x v="1"/>
    <x v="3"/>
    <n v="0"/>
    <n v="0"/>
    <s v="PC 17760"/>
    <n v="135.63329999999999"/>
    <s v="C99"/>
    <s v="S"/>
  </r>
  <r>
    <n v="271"/>
    <x v="0"/>
    <x v="1"/>
    <x v="270"/>
    <s v="Cairns"/>
    <n v="1"/>
    <x v="0"/>
    <x v="4"/>
    <n v="0"/>
    <n v="0"/>
    <n v="113798"/>
    <n v="31"/>
    <m/>
    <s v="S"/>
  </r>
  <r>
    <n v="272"/>
    <x v="1"/>
    <x v="0"/>
    <x v="271"/>
    <s v="Tornquist"/>
    <n v="1"/>
    <x v="0"/>
    <x v="37"/>
    <n v="0"/>
    <n v="0"/>
    <s v="LINE"/>
    <n v="0"/>
    <m/>
    <s v="S"/>
  </r>
  <r>
    <n v="273"/>
    <x v="1"/>
    <x v="2"/>
    <x v="272"/>
    <s v="Mellinger"/>
    <n v="2"/>
    <x v="1"/>
    <x v="66"/>
    <n v="0"/>
    <n v="1"/>
    <n v="250644"/>
    <n v="19.5"/>
    <m/>
    <s v="S"/>
  </r>
  <r>
    <n v="274"/>
    <x v="0"/>
    <x v="1"/>
    <x v="273"/>
    <s v="Natsch"/>
    <n v="1"/>
    <x v="0"/>
    <x v="46"/>
    <n v="0"/>
    <n v="1"/>
    <s v="PC 17596"/>
    <n v="29.7"/>
    <s v="C118"/>
    <s v="C"/>
  </r>
  <r>
    <n v="275"/>
    <x v="1"/>
    <x v="0"/>
    <x v="274"/>
    <s v="Healy"/>
    <n v="1"/>
    <x v="1"/>
    <x v="4"/>
    <n v="0"/>
    <n v="0"/>
    <n v="370375"/>
    <n v="7.75"/>
    <m/>
    <s v="Q"/>
  </r>
  <r>
    <n v="276"/>
    <x v="1"/>
    <x v="1"/>
    <x v="275"/>
    <s v="Andrews"/>
    <n v="2"/>
    <x v="1"/>
    <x v="68"/>
    <n v="1"/>
    <n v="0"/>
    <n v="13502"/>
    <n v="77.958299999999994"/>
    <s v="D7"/>
    <s v="S"/>
  </r>
  <r>
    <n v="277"/>
    <x v="0"/>
    <x v="0"/>
    <x v="276"/>
    <s v="Lindblom"/>
    <n v="1"/>
    <x v="1"/>
    <x v="33"/>
    <n v="0"/>
    <n v="0"/>
    <n v="347073"/>
    <n v="7.75"/>
    <m/>
    <s v="S"/>
  </r>
  <r>
    <n v="278"/>
    <x v="0"/>
    <x v="2"/>
    <x v="277"/>
    <s v="Parkes"/>
    <n v="1"/>
    <x v="0"/>
    <x v="4"/>
    <n v="0"/>
    <n v="0"/>
    <n v="239853"/>
    <n v="0"/>
    <m/>
    <s v="S"/>
  </r>
  <r>
    <n v="279"/>
    <x v="0"/>
    <x v="0"/>
    <x v="278"/>
    <s v="Rice"/>
    <n v="4"/>
    <x v="0"/>
    <x v="26"/>
    <n v="4"/>
    <n v="1"/>
    <n v="382652"/>
    <n v="29.125"/>
    <m/>
    <s v="Q"/>
  </r>
  <r>
    <n v="280"/>
    <x v="1"/>
    <x v="0"/>
    <x v="279"/>
    <s v="Abbott"/>
    <n v="2"/>
    <x v="1"/>
    <x v="3"/>
    <n v="1"/>
    <n v="1"/>
    <s v="C.A. 2673"/>
    <n v="20.25"/>
    <m/>
    <s v="S"/>
  </r>
  <r>
    <n v="281"/>
    <x v="0"/>
    <x v="0"/>
    <x v="280"/>
    <s v="Duane"/>
    <n v="1"/>
    <x v="0"/>
    <x v="29"/>
    <n v="0"/>
    <n v="0"/>
    <n v="336439"/>
    <n v="7.75"/>
    <m/>
    <s v="Q"/>
  </r>
  <r>
    <n v="282"/>
    <x v="0"/>
    <x v="0"/>
    <x v="281"/>
    <s v="Olsson"/>
    <n v="2"/>
    <x v="0"/>
    <x v="17"/>
    <n v="0"/>
    <n v="0"/>
    <n v="347464"/>
    <n v="7.8541999999999996"/>
    <m/>
    <s v="S"/>
  </r>
  <r>
    <n v="283"/>
    <x v="0"/>
    <x v="0"/>
    <x v="282"/>
    <s v="de Pelsmaeker"/>
    <n v="1"/>
    <x v="0"/>
    <x v="36"/>
    <n v="0"/>
    <n v="0"/>
    <n v="345778"/>
    <n v="9.5"/>
    <m/>
    <s v="S"/>
  </r>
  <r>
    <n v="284"/>
    <x v="1"/>
    <x v="0"/>
    <x v="283"/>
    <s v="Dorking"/>
    <n v="1"/>
    <x v="0"/>
    <x v="19"/>
    <n v="0"/>
    <n v="0"/>
    <s v="A/5. 10482"/>
    <n v="8.0500000000000007"/>
    <m/>
    <s v="S"/>
  </r>
  <r>
    <n v="285"/>
    <x v="0"/>
    <x v="1"/>
    <x v="284"/>
    <s v="Smith"/>
    <n v="4"/>
    <x v="0"/>
    <x v="4"/>
    <n v="0"/>
    <n v="0"/>
    <n v="113056"/>
    <n v="26"/>
    <s v="A19"/>
    <s v="S"/>
  </r>
  <r>
    <n v="286"/>
    <x v="0"/>
    <x v="0"/>
    <x v="285"/>
    <s v="Stankovic"/>
    <n v="1"/>
    <x v="0"/>
    <x v="40"/>
    <n v="0"/>
    <n v="0"/>
    <n v="349239"/>
    <n v="8.6624999999999996"/>
    <m/>
    <s v="C"/>
  </r>
  <r>
    <n v="287"/>
    <x v="1"/>
    <x v="0"/>
    <x v="286"/>
    <s v="de Mulder"/>
    <n v="1"/>
    <x v="0"/>
    <x v="39"/>
    <n v="0"/>
    <n v="0"/>
    <n v="345774"/>
    <n v="9.5"/>
    <m/>
    <s v="S"/>
  </r>
  <r>
    <n v="288"/>
    <x v="0"/>
    <x v="0"/>
    <x v="287"/>
    <s v="Naidenoff"/>
    <n v="1"/>
    <x v="0"/>
    <x v="0"/>
    <n v="0"/>
    <n v="0"/>
    <n v="349206"/>
    <n v="7.8958000000000004"/>
    <m/>
    <s v="S"/>
  </r>
  <r>
    <n v="289"/>
    <x v="1"/>
    <x v="2"/>
    <x v="288"/>
    <s v="Hosono"/>
    <n v="1"/>
    <x v="0"/>
    <x v="22"/>
    <n v="0"/>
    <n v="0"/>
    <n v="237798"/>
    <n v="13"/>
    <m/>
    <s v="S"/>
  </r>
  <r>
    <n v="290"/>
    <x v="1"/>
    <x v="0"/>
    <x v="289"/>
    <s v="Connolly"/>
    <n v="1"/>
    <x v="1"/>
    <x v="0"/>
    <n v="0"/>
    <n v="0"/>
    <n v="370373"/>
    <n v="7.75"/>
    <m/>
    <s v="Q"/>
  </r>
  <r>
    <n v="291"/>
    <x v="1"/>
    <x v="1"/>
    <x v="290"/>
    <s v="Barber"/>
    <n v="1"/>
    <x v="1"/>
    <x v="2"/>
    <n v="0"/>
    <n v="0"/>
    <n v="19877"/>
    <n v="78.849999999999994"/>
    <m/>
    <s v="S"/>
  </r>
  <r>
    <n v="292"/>
    <x v="1"/>
    <x v="1"/>
    <x v="291"/>
    <s v="Bishop"/>
    <n v="2"/>
    <x v="1"/>
    <x v="19"/>
    <n v="1"/>
    <n v="0"/>
    <n v="11967"/>
    <n v="91.0792"/>
    <s v="B49"/>
    <s v="C"/>
  </r>
  <r>
    <n v="293"/>
    <x v="0"/>
    <x v="2"/>
    <x v="292"/>
    <s v="Levy"/>
    <n v="1"/>
    <x v="0"/>
    <x v="62"/>
    <n v="0"/>
    <n v="0"/>
    <s v="SC/Paris 2163"/>
    <n v="12.875"/>
    <s v="D"/>
    <s v="C"/>
  </r>
  <r>
    <n v="294"/>
    <x v="0"/>
    <x v="0"/>
    <x v="293"/>
    <s v="Haas"/>
    <n v="1"/>
    <x v="1"/>
    <x v="42"/>
    <n v="0"/>
    <n v="0"/>
    <n v="349236"/>
    <n v="8.85"/>
    <m/>
    <s v="S"/>
  </r>
  <r>
    <n v="295"/>
    <x v="0"/>
    <x v="0"/>
    <x v="294"/>
    <s v="Mineff"/>
    <n v="1"/>
    <x v="0"/>
    <x v="42"/>
    <n v="0"/>
    <n v="0"/>
    <n v="349233"/>
    <n v="7.8958000000000004"/>
    <m/>
    <s v="S"/>
  </r>
  <r>
    <n v="296"/>
    <x v="0"/>
    <x v="1"/>
    <x v="295"/>
    <s v="Lewy"/>
    <n v="1"/>
    <x v="0"/>
    <x v="4"/>
    <n v="0"/>
    <n v="0"/>
    <s v="PC 17612"/>
    <n v="27.720800000000001"/>
    <m/>
    <s v="C"/>
  </r>
  <r>
    <n v="297"/>
    <x v="0"/>
    <x v="0"/>
    <x v="296"/>
    <s v="Hanna"/>
    <n v="1"/>
    <x v="0"/>
    <x v="69"/>
    <n v="0"/>
    <n v="0"/>
    <n v="2693"/>
    <n v="7.2291999999999996"/>
    <m/>
    <s v="C"/>
  </r>
  <r>
    <n v="298"/>
    <x v="0"/>
    <x v="1"/>
    <x v="297"/>
    <s v="Allison"/>
    <n v="3"/>
    <x v="1"/>
    <x v="6"/>
    <n v="1"/>
    <n v="2"/>
    <n v="113781"/>
    <n v="151.55000000000001"/>
    <s v="C22 C26"/>
    <s v="S"/>
  </r>
  <r>
    <n v="299"/>
    <x v="1"/>
    <x v="1"/>
    <x v="298"/>
    <s v="Saalfeld"/>
    <n v="1"/>
    <x v="0"/>
    <x v="4"/>
    <n v="0"/>
    <n v="0"/>
    <n v="19988"/>
    <n v="30.5"/>
    <s v="C106"/>
    <s v="S"/>
  </r>
  <r>
    <n v="300"/>
    <x v="1"/>
    <x v="1"/>
    <x v="299"/>
    <s v="Baxter"/>
    <n v="2"/>
    <x v="1"/>
    <x v="61"/>
    <n v="0"/>
    <n v="1"/>
    <s v="PC 17558"/>
    <n v="247.52080000000001"/>
    <s v="B58 B60"/>
    <s v="C"/>
  </r>
  <r>
    <n v="301"/>
    <x v="1"/>
    <x v="0"/>
    <x v="300"/>
    <s v="Kelly"/>
    <n v="4"/>
    <x v="1"/>
    <x v="4"/>
    <n v="0"/>
    <n v="0"/>
    <n v="9234"/>
    <n v="7.75"/>
    <m/>
    <s v="Q"/>
  </r>
  <r>
    <n v="302"/>
    <x v="1"/>
    <x v="0"/>
    <x v="301"/>
    <s v="McCoy"/>
    <n v="2"/>
    <x v="0"/>
    <x v="4"/>
    <n v="2"/>
    <n v="0"/>
    <n v="367226"/>
    <n v="23.25"/>
    <m/>
    <s v="Q"/>
  </r>
  <r>
    <n v="303"/>
    <x v="0"/>
    <x v="0"/>
    <x v="302"/>
    <s v="Johnson"/>
    <n v="4"/>
    <x v="0"/>
    <x v="19"/>
    <n v="0"/>
    <n v="0"/>
    <s v="LINE"/>
    <n v="0"/>
    <m/>
    <s v="S"/>
  </r>
  <r>
    <n v="304"/>
    <x v="1"/>
    <x v="2"/>
    <x v="303"/>
    <s v="Keane"/>
    <n v="2"/>
    <x v="1"/>
    <x v="4"/>
    <n v="0"/>
    <n v="0"/>
    <n v="226593"/>
    <n v="12.35"/>
    <s v="E101"/>
    <s v="Q"/>
  </r>
  <r>
    <n v="305"/>
    <x v="0"/>
    <x v="0"/>
    <x v="304"/>
    <s v="Williams"/>
    <n v="4"/>
    <x v="0"/>
    <x v="4"/>
    <n v="0"/>
    <n v="0"/>
    <s v="A/5 2466"/>
    <n v="8.0500000000000007"/>
    <m/>
    <s v="S"/>
  </r>
  <r>
    <n v="306"/>
    <x v="1"/>
    <x v="1"/>
    <x v="305"/>
    <s v="Allison"/>
    <n v="3"/>
    <x v="0"/>
    <x v="70"/>
    <n v="1"/>
    <n v="2"/>
    <n v="113781"/>
    <n v="151.55000000000001"/>
    <s v="C22 C26"/>
    <s v="S"/>
  </r>
  <r>
    <n v="307"/>
    <x v="1"/>
    <x v="1"/>
    <x v="306"/>
    <s v="Fleming"/>
    <n v="1"/>
    <x v="1"/>
    <x v="4"/>
    <n v="0"/>
    <n v="0"/>
    <n v="17421"/>
    <n v="110.88330000000001"/>
    <m/>
    <s v="C"/>
  </r>
  <r>
    <n v="308"/>
    <x v="1"/>
    <x v="1"/>
    <x v="307"/>
    <s v="Penasco y Castellana"/>
    <n v="2"/>
    <x v="1"/>
    <x v="34"/>
    <n v="1"/>
    <n v="0"/>
    <s v="PC 17758"/>
    <n v="108.9"/>
    <s v="C65"/>
    <s v="C"/>
  </r>
  <r>
    <n v="309"/>
    <x v="0"/>
    <x v="2"/>
    <x v="308"/>
    <s v="Abelson"/>
    <n v="2"/>
    <x v="0"/>
    <x v="39"/>
    <n v="1"/>
    <n v="0"/>
    <s v="P/PP 3381"/>
    <n v="24"/>
    <m/>
    <s v="C"/>
  </r>
  <r>
    <n v="310"/>
    <x v="1"/>
    <x v="1"/>
    <x v="309"/>
    <s v="Francatelli"/>
    <n v="1"/>
    <x v="1"/>
    <x v="39"/>
    <n v="0"/>
    <n v="0"/>
    <s v="PC 17485"/>
    <n v="56.929200000000002"/>
    <s v="E36"/>
    <s v="C"/>
  </r>
  <r>
    <n v="311"/>
    <x v="1"/>
    <x v="1"/>
    <x v="310"/>
    <s v="Hays"/>
    <n v="1"/>
    <x v="1"/>
    <x v="42"/>
    <n v="0"/>
    <n v="0"/>
    <n v="11767"/>
    <n v="83.158299999999997"/>
    <s v="C54"/>
    <s v="C"/>
  </r>
  <r>
    <n v="312"/>
    <x v="1"/>
    <x v="1"/>
    <x v="311"/>
    <s v="Ryerson"/>
    <n v="2"/>
    <x v="1"/>
    <x v="24"/>
    <n v="2"/>
    <n v="2"/>
    <s v="PC 17608"/>
    <n v="262.375"/>
    <s v="B57 B59 B63 B66"/>
    <s v="C"/>
  </r>
  <r>
    <n v="313"/>
    <x v="0"/>
    <x v="2"/>
    <x v="312"/>
    <s v="Lahtinen"/>
    <n v="1"/>
    <x v="1"/>
    <x v="2"/>
    <n v="1"/>
    <n v="1"/>
    <n v="250651"/>
    <n v="26"/>
    <m/>
    <s v="S"/>
  </r>
  <r>
    <n v="314"/>
    <x v="0"/>
    <x v="0"/>
    <x v="313"/>
    <s v="Hendekovic"/>
    <n v="1"/>
    <x v="0"/>
    <x v="17"/>
    <n v="0"/>
    <n v="0"/>
    <n v="349243"/>
    <n v="7.8958000000000004"/>
    <m/>
    <s v="S"/>
  </r>
  <r>
    <n v="315"/>
    <x v="0"/>
    <x v="2"/>
    <x v="314"/>
    <s v="Hart"/>
    <n v="2"/>
    <x v="0"/>
    <x v="71"/>
    <n v="1"/>
    <n v="1"/>
    <s v="F.C.C. 13529"/>
    <n v="26.25"/>
    <m/>
    <s v="S"/>
  </r>
  <r>
    <n v="316"/>
    <x v="1"/>
    <x v="0"/>
    <x v="315"/>
    <s v="Nilsson"/>
    <n v="1"/>
    <x v="1"/>
    <x v="2"/>
    <n v="0"/>
    <n v="0"/>
    <n v="347470"/>
    <n v="7.8541999999999996"/>
    <m/>
    <s v="S"/>
  </r>
  <r>
    <n v="317"/>
    <x v="1"/>
    <x v="2"/>
    <x v="316"/>
    <s v="Kantor"/>
    <n v="2"/>
    <x v="1"/>
    <x v="42"/>
    <n v="1"/>
    <n v="0"/>
    <n v="244367"/>
    <n v="26"/>
    <m/>
    <s v="S"/>
  </r>
  <r>
    <n v="318"/>
    <x v="0"/>
    <x v="2"/>
    <x v="317"/>
    <s v="Moraweck"/>
    <n v="1"/>
    <x v="0"/>
    <x v="5"/>
    <n v="0"/>
    <n v="0"/>
    <n v="29011"/>
    <n v="14"/>
    <m/>
    <s v="S"/>
  </r>
  <r>
    <n v="319"/>
    <x v="1"/>
    <x v="1"/>
    <x v="318"/>
    <s v="Wick"/>
    <n v="1"/>
    <x v="1"/>
    <x v="14"/>
    <n v="0"/>
    <n v="2"/>
    <n v="36928"/>
    <n v="164.86670000000001"/>
    <s v="C7"/>
    <s v="S"/>
  </r>
  <r>
    <n v="320"/>
    <x v="1"/>
    <x v="1"/>
    <x v="319"/>
    <s v="Spedden"/>
    <n v="1"/>
    <x v="1"/>
    <x v="20"/>
    <n v="1"/>
    <n v="1"/>
    <n v="16966"/>
    <n v="134.5"/>
    <s v="E34"/>
    <s v="C"/>
  </r>
  <r>
    <n v="321"/>
    <x v="0"/>
    <x v="0"/>
    <x v="320"/>
    <s v="Dennis"/>
    <n v="1"/>
    <x v="0"/>
    <x v="0"/>
    <n v="0"/>
    <n v="0"/>
    <s v="A/5 21172"/>
    <n v="7.25"/>
    <m/>
    <s v="S"/>
  </r>
  <r>
    <n v="322"/>
    <x v="0"/>
    <x v="0"/>
    <x v="321"/>
    <s v="Danoff"/>
    <n v="1"/>
    <x v="0"/>
    <x v="7"/>
    <n v="0"/>
    <n v="0"/>
    <n v="349219"/>
    <n v="7.8958000000000004"/>
    <m/>
    <s v="S"/>
  </r>
  <r>
    <n v="323"/>
    <x v="1"/>
    <x v="2"/>
    <x v="322"/>
    <s v="Slayter"/>
    <n v="1"/>
    <x v="1"/>
    <x v="39"/>
    <n v="0"/>
    <n v="0"/>
    <n v="234818"/>
    <n v="12.35"/>
    <m/>
    <s v="Q"/>
  </r>
  <r>
    <n v="324"/>
    <x v="1"/>
    <x v="2"/>
    <x v="323"/>
    <s v="Caldwell"/>
    <n v="1"/>
    <x v="1"/>
    <x v="0"/>
    <n v="1"/>
    <n v="1"/>
    <n v="248738"/>
    <n v="29"/>
    <m/>
    <s v="S"/>
  </r>
  <r>
    <n v="325"/>
    <x v="0"/>
    <x v="0"/>
    <x v="324"/>
    <s v="Sage"/>
    <n v="7"/>
    <x v="0"/>
    <x v="4"/>
    <n v="8"/>
    <n v="2"/>
    <s v="CA. 2343"/>
    <n v="69.55"/>
    <m/>
    <s v="S"/>
  </r>
  <r>
    <n v="326"/>
    <x v="1"/>
    <x v="1"/>
    <x v="325"/>
    <s v="Young"/>
    <n v="1"/>
    <x v="1"/>
    <x v="62"/>
    <n v="0"/>
    <n v="0"/>
    <s v="PC 17760"/>
    <n v="135.63329999999999"/>
    <s v="C32"/>
    <s v="C"/>
  </r>
  <r>
    <n v="327"/>
    <x v="0"/>
    <x v="0"/>
    <x v="326"/>
    <s v="Nysveen"/>
    <n v="1"/>
    <x v="0"/>
    <x v="59"/>
    <n v="0"/>
    <n v="0"/>
    <n v="345364"/>
    <n v="6.2374999999999998"/>
    <m/>
    <s v="S"/>
  </r>
  <r>
    <n v="328"/>
    <x v="1"/>
    <x v="2"/>
    <x v="327"/>
    <s v="Ball"/>
    <n v="1"/>
    <x v="1"/>
    <x v="62"/>
    <n v="0"/>
    <n v="0"/>
    <n v="28551"/>
    <n v="13"/>
    <s v="D"/>
    <s v="S"/>
  </r>
  <r>
    <n v="329"/>
    <x v="1"/>
    <x v="0"/>
    <x v="328"/>
    <s v="Goldsmith"/>
    <n v="2"/>
    <x v="1"/>
    <x v="14"/>
    <n v="1"/>
    <n v="1"/>
    <n v="363291"/>
    <n v="20.524999999999999"/>
    <m/>
    <s v="S"/>
  </r>
  <r>
    <n v="330"/>
    <x v="1"/>
    <x v="1"/>
    <x v="329"/>
    <s v="Hippach"/>
    <n v="2"/>
    <x v="1"/>
    <x v="36"/>
    <n v="0"/>
    <n v="1"/>
    <n v="111361"/>
    <n v="57.979199999999999"/>
    <s v="B18"/>
    <s v="C"/>
  </r>
  <r>
    <n v="331"/>
    <x v="1"/>
    <x v="0"/>
    <x v="330"/>
    <s v="McCoy"/>
    <n v="2"/>
    <x v="1"/>
    <x v="4"/>
    <n v="2"/>
    <n v="0"/>
    <n v="367226"/>
    <n v="23.25"/>
    <m/>
    <s v="Q"/>
  </r>
  <r>
    <n v="332"/>
    <x v="0"/>
    <x v="1"/>
    <x v="331"/>
    <s v="Partner"/>
    <n v="1"/>
    <x v="0"/>
    <x v="63"/>
    <n v="0"/>
    <n v="0"/>
    <n v="113043"/>
    <n v="28.5"/>
    <s v="C124"/>
    <s v="S"/>
  </r>
  <r>
    <n v="333"/>
    <x v="0"/>
    <x v="1"/>
    <x v="332"/>
    <s v="Graham"/>
    <n v="3"/>
    <x v="0"/>
    <x v="1"/>
    <n v="0"/>
    <n v="1"/>
    <s v="PC 17582"/>
    <n v="153.46250000000001"/>
    <s v="C91"/>
    <s v="S"/>
  </r>
  <r>
    <n v="334"/>
    <x v="0"/>
    <x v="0"/>
    <x v="333"/>
    <s v="Vander Planke"/>
    <n v="3"/>
    <x v="0"/>
    <x v="36"/>
    <n v="2"/>
    <n v="0"/>
    <n v="345764"/>
    <n v="18"/>
    <m/>
    <s v="S"/>
  </r>
  <r>
    <n v="335"/>
    <x v="1"/>
    <x v="1"/>
    <x v="334"/>
    <s v="Frauenthal"/>
    <n v="2"/>
    <x v="1"/>
    <x v="4"/>
    <n v="1"/>
    <n v="0"/>
    <s v="PC 17611"/>
    <n v="133.65"/>
    <m/>
    <s v="S"/>
  </r>
  <r>
    <n v="336"/>
    <x v="0"/>
    <x v="0"/>
    <x v="335"/>
    <s v="Denkoff"/>
    <n v="1"/>
    <x v="0"/>
    <x v="4"/>
    <n v="0"/>
    <n v="0"/>
    <n v="349225"/>
    <n v="7.8958000000000004"/>
    <m/>
    <s v="S"/>
  </r>
  <r>
    <n v="337"/>
    <x v="0"/>
    <x v="1"/>
    <x v="336"/>
    <s v="Pears"/>
    <n v="2"/>
    <x v="0"/>
    <x v="28"/>
    <n v="1"/>
    <n v="0"/>
    <n v="113776"/>
    <n v="66.599999999999994"/>
    <s v="C2"/>
    <s v="S"/>
  </r>
  <r>
    <n v="338"/>
    <x v="1"/>
    <x v="1"/>
    <x v="337"/>
    <s v="Burns"/>
    <n v="1"/>
    <x v="1"/>
    <x v="66"/>
    <n v="0"/>
    <n v="0"/>
    <n v="16966"/>
    <n v="134.5"/>
    <s v="E40"/>
    <s v="C"/>
  </r>
  <r>
    <n v="339"/>
    <x v="1"/>
    <x v="0"/>
    <x v="338"/>
    <s v="Dahl"/>
    <n v="1"/>
    <x v="0"/>
    <x v="33"/>
    <n v="0"/>
    <n v="0"/>
    <n v="7598"/>
    <n v="8.0500000000000007"/>
    <m/>
    <s v="S"/>
  </r>
  <r>
    <n v="340"/>
    <x v="0"/>
    <x v="1"/>
    <x v="339"/>
    <s v="Blackwell"/>
    <n v="1"/>
    <x v="0"/>
    <x v="33"/>
    <n v="0"/>
    <n v="0"/>
    <n v="113784"/>
    <n v="35.5"/>
    <s v="T"/>
    <s v="S"/>
  </r>
  <r>
    <n v="341"/>
    <x v="1"/>
    <x v="2"/>
    <x v="340"/>
    <s v="Navratil"/>
    <n v="2"/>
    <x v="0"/>
    <x v="6"/>
    <n v="1"/>
    <n v="1"/>
    <n v="230080"/>
    <n v="26"/>
    <s v="F2"/>
    <s v="S"/>
  </r>
  <r>
    <n v="342"/>
    <x v="1"/>
    <x v="1"/>
    <x v="341"/>
    <s v="Fortune"/>
    <n v="3"/>
    <x v="1"/>
    <x v="42"/>
    <n v="3"/>
    <n v="2"/>
    <n v="19950"/>
    <n v="263"/>
    <s v="C23 C25 C27"/>
    <s v="S"/>
  </r>
  <r>
    <n v="343"/>
    <x v="0"/>
    <x v="2"/>
    <x v="342"/>
    <s v="Collander"/>
    <n v="1"/>
    <x v="0"/>
    <x v="17"/>
    <n v="0"/>
    <n v="0"/>
    <n v="248740"/>
    <n v="13"/>
    <m/>
    <s v="S"/>
  </r>
  <r>
    <n v="344"/>
    <x v="0"/>
    <x v="2"/>
    <x v="343"/>
    <s v="Sedgwick"/>
    <n v="1"/>
    <x v="0"/>
    <x v="37"/>
    <n v="0"/>
    <n v="0"/>
    <n v="244361"/>
    <n v="13"/>
    <m/>
    <s v="S"/>
  </r>
  <r>
    <n v="345"/>
    <x v="0"/>
    <x v="2"/>
    <x v="344"/>
    <s v="Fox"/>
    <n v="1"/>
    <x v="0"/>
    <x v="62"/>
    <n v="0"/>
    <n v="0"/>
    <n v="229236"/>
    <n v="13"/>
    <m/>
    <s v="S"/>
  </r>
  <r>
    <n v="346"/>
    <x v="1"/>
    <x v="2"/>
    <x v="345"/>
    <s v="Brown"/>
    <n v="2"/>
    <x v="1"/>
    <x v="42"/>
    <n v="0"/>
    <n v="0"/>
    <n v="248733"/>
    <n v="13"/>
    <s v="F33"/>
    <s v="S"/>
  </r>
  <r>
    <n v="347"/>
    <x v="1"/>
    <x v="2"/>
    <x v="346"/>
    <s v="Smith"/>
    <n v="4"/>
    <x v="1"/>
    <x v="20"/>
    <n v="0"/>
    <n v="0"/>
    <n v="31418"/>
    <n v="13"/>
    <m/>
    <s v="S"/>
  </r>
  <r>
    <n v="348"/>
    <x v="1"/>
    <x v="0"/>
    <x v="347"/>
    <s v="Davison"/>
    <n v="1"/>
    <x v="1"/>
    <x v="4"/>
    <n v="1"/>
    <n v="0"/>
    <n v="386525"/>
    <n v="16.100000000000001"/>
    <m/>
    <s v="S"/>
  </r>
  <r>
    <n v="349"/>
    <x v="1"/>
    <x v="0"/>
    <x v="348"/>
    <s v="Coutts"/>
    <n v="2"/>
    <x v="0"/>
    <x v="25"/>
    <n v="1"/>
    <n v="1"/>
    <s v="C.A. 37671"/>
    <n v="15.9"/>
    <m/>
    <s v="S"/>
  </r>
  <r>
    <n v="350"/>
    <x v="0"/>
    <x v="0"/>
    <x v="349"/>
    <s v="Dimic"/>
    <n v="1"/>
    <x v="0"/>
    <x v="22"/>
    <n v="0"/>
    <n v="0"/>
    <n v="315088"/>
    <n v="8.6624999999999996"/>
    <m/>
    <s v="S"/>
  </r>
  <r>
    <n v="351"/>
    <x v="0"/>
    <x v="0"/>
    <x v="350"/>
    <s v="Odahl"/>
    <n v="1"/>
    <x v="0"/>
    <x v="41"/>
    <n v="0"/>
    <n v="0"/>
    <n v="7267"/>
    <n v="9.2249999999999996"/>
    <m/>
    <s v="S"/>
  </r>
  <r>
    <n v="352"/>
    <x v="0"/>
    <x v="1"/>
    <x v="351"/>
    <s v="Williams-Lambert"/>
    <n v="1"/>
    <x v="0"/>
    <x v="4"/>
    <n v="0"/>
    <n v="0"/>
    <n v="113510"/>
    <n v="35"/>
    <s v="C128"/>
    <s v="S"/>
  </r>
  <r>
    <n v="353"/>
    <x v="0"/>
    <x v="0"/>
    <x v="352"/>
    <s v="Elias"/>
    <n v="2"/>
    <x v="0"/>
    <x v="16"/>
    <n v="1"/>
    <n v="1"/>
    <n v="2695"/>
    <n v="7.2291999999999996"/>
    <m/>
    <s v="C"/>
  </r>
  <r>
    <n v="354"/>
    <x v="0"/>
    <x v="0"/>
    <x v="353"/>
    <s v="Arnold-Franchi"/>
    <n v="2"/>
    <x v="0"/>
    <x v="37"/>
    <n v="1"/>
    <n v="0"/>
    <n v="349237"/>
    <n v="17.8"/>
    <m/>
    <s v="S"/>
  </r>
  <r>
    <n v="355"/>
    <x v="0"/>
    <x v="0"/>
    <x v="354"/>
    <s v="Yousif"/>
    <n v="1"/>
    <x v="0"/>
    <x v="4"/>
    <n v="0"/>
    <n v="0"/>
    <n v="2647"/>
    <n v="7.2249999999999996"/>
    <m/>
    <s v="C"/>
  </r>
  <r>
    <n v="356"/>
    <x v="0"/>
    <x v="0"/>
    <x v="355"/>
    <s v="Vanden Steen"/>
    <n v="1"/>
    <x v="0"/>
    <x v="17"/>
    <n v="0"/>
    <n v="0"/>
    <n v="345783"/>
    <n v="9.5"/>
    <m/>
    <s v="S"/>
  </r>
  <r>
    <n v="357"/>
    <x v="1"/>
    <x v="1"/>
    <x v="356"/>
    <s v="Bowerman"/>
    <n v="1"/>
    <x v="1"/>
    <x v="0"/>
    <n v="0"/>
    <n v="1"/>
    <n v="113505"/>
    <n v="55"/>
    <s v="E33"/>
    <s v="S"/>
  </r>
  <r>
    <n v="358"/>
    <x v="0"/>
    <x v="2"/>
    <x v="357"/>
    <s v="Funk"/>
    <n v="1"/>
    <x v="1"/>
    <x v="1"/>
    <n v="0"/>
    <n v="0"/>
    <n v="237671"/>
    <n v="13"/>
    <m/>
    <s v="S"/>
  </r>
  <r>
    <n v="359"/>
    <x v="1"/>
    <x v="0"/>
    <x v="358"/>
    <s v="McGovern"/>
    <n v="1"/>
    <x v="1"/>
    <x v="4"/>
    <n v="0"/>
    <n v="0"/>
    <n v="330931"/>
    <n v="7.8792"/>
    <m/>
    <s v="Q"/>
  </r>
  <r>
    <n v="360"/>
    <x v="1"/>
    <x v="0"/>
    <x v="359"/>
    <s v="Mockler"/>
    <n v="1"/>
    <x v="1"/>
    <x v="4"/>
    <n v="0"/>
    <n v="0"/>
    <n v="330980"/>
    <n v="7.8792"/>
    <m/>
    <s v="Q"/>
  </r>
  <r>
    <n v="361"/>
    <x v="0"/>
    <x v="0"/>
    <x v="360"/>
    <s v="Skoog"/>
    <n v="2"/>
    <x v="0"/>
    <x v="20"/>
    <n v="1"/>
    <n v="4"/>
    <n v="347088"/>
    <n v="27.9"/>
    <m/>
    <s v="S"/>
  </r>
  <r>
    <n v="362"/>
    <x v="0"/>
    <x v="2"/>
    <x v="361"/>
    <s v="del Carlo"/>
    <n v="1"/>
    <x v="0"/>
    <x v="28"/>
    <n v="1"/>
    <n v="0"/>
    <s v="SC/PARIS 2167"/>
    <n v="27.720800000000001"/>
    <m/>
    <s v="C"/>
  </r>
  <r>
    <n v="363"/>
    <x v="0"/>
    <x v="0"/>
    <x v="362"/>
    <s v="Barbara"/>
    <n v="2"/>
    <x v="1"/>
    <x v="33"/>
    <n v="0"/>
    <n v="1"/>
    <n v="2691"/>
    <n v="14.4542"/>
    <m/>
    <s v="C"/>
  </r>
  <r>
    <n v="364"/>
    <x v="0"/>
    <x v="0"/>
    <x v="363"/>
    <s v="Asim"/>
    <n v="1"/>
    <x v="0"/>
    <x v="3"/>
    <n v="0"/>
    <n v="0"/>
    <s v="SOTON/O.Q. 3101310"/>
    <n v="7.05"/>
    <m/>
    <s v="S"/>
  </r>
  <r>
    <n v="365"/>
    <x v="0"/>
    <x v="0"/>
    <x v="364"/>
    <s v="O'Brien"/>
    <n v="3"/>
    <x v="0"/>
    <x v="4"/>
    <n v="1"/>
    <n v="0"/>
    <n v="370365"/>
    <n v="15.5"/>
    <m/>
    <s v="Q"/>
  </r>
  <r>
    <n v="366"/>
    <x v="0"/>
    <x v="0"/>
    <x v="365"/>
    <s v="Adahl"/>
    <n v="1"/>
    <x v="0"/>
    <x v="39"/>
    <n v="0"/>
    <n v="0"/>
    <s v="C 7076"/>
    <n v="7.25"/>
    <m/>
    <s v="S"/>
  </r>
  <r>
    <n v="367"/>
    <x v="1"/>
    <x v="1"/>
    <x v="366"/>
    <s v="Warren"/>
    <n v="1"/>
    <x v="1"/>
    <x v="72"/>
    <n v="1"/>
    <n v="0"/>
    <n v="110813"/>
    <n v="75.25"/>
    <s v="D37"/>
    <s v="C"/>
  </r>
  <r>
    <n v="368"/>
    <x v="1"/>
    <x v="0"/>
    <x v="367"/>
    <s v="Moussa"/>
    <n v="1"/>
    <x v="1"/>
    <x v="4"/>
    <n v="0"/>
    <n v="0"/>
    <n v="2626"/>
    <n v="7.2291999999999996"/>
    <m/>
    <s v="C"/>
  </r>
  <r>
    <n v="369"/>
    <x v="1"/>
    <x v="0"/>
    <x v="368"/>
    <s v="Jermyn"/>
    <n v="1"/>
    <x v="1"/>
    <x v="4"/>
    <n v="0"/>
    <n v="0"/>
    <n v="14313"/>
    <n v="7.75"/>
    <m/>
    <s v="Q"/>
  </r>
  <r>
    <n v="370"/>
    <x v="1"/>
    <x v="1"/>
    <x v="369"/>
    <s v="Aubart"/>
    <n v="1"/>
    <x v="1"/>
    <x v="42"/>
    <n v="0"/>
    <n v="0"/>
    <s v="PC 17477"/>
    <n v="69.3"/>
    <s v="B35"/>
    <s v="C"/>
  </r>
  <r>
    <n v="371"/>
    <x v="1"/>
    <x v="1"/>
    <x v="370"/>
    <s v="Harder"/>
    <n v="1"/>
    <x v="0"/>
    <x v="37"/>
    <n v="1"/>
    <n v="0"/>
    <n v="11765"/>
    <n v="55.441699999999997"/>
    <s v="E50"/>
    <s v="C"/>
  </r>
  <r>
    <n v="372"/>
    <x v="0"/>
    <x v="0"/>
    <x v="371"/>
    <s v="Wiklund"/>
    <n v="1"/>
    <x v="0"/>
    <x v="24"/>
    <n v="1"/>
    <n v="0"/>
    <n v="3101267"/>
    <n v="6.4958"/>
    <m/>
    <s v="S"/>
  </r>
  <r>
    <n v="373"/>
    <x v="0"/>
    <x v="0"/>
    <x v="372"/>
    <s v="Beavan"/>
    <n v="1"/>
    <x v="0"/>
    <x v="19"/>
    <n v="0"/>
    <n v="0"/>
    <n v="323951"/>
    <n v="8.0500000000000007"/>
    <m/>
    <s v="S"/>
  </r>
  <r>
    <n v="374"/>
    <x v="0"/>
    <x v="1"/>
    <x v="373"/>
    <s v="Ringhini"/>
    <n v="1"/>
    <x v="0"/>
    <x v="0"/>
    <n v="0"/>
    <n v="0"/>
    <s v="PC 17760"/>
    <n v="135.63329999999999"/>
    <m/>
    <s v="C"/>
  </r>
  <r>
    <n v="375"/>
    <x v="0"/>
    <x v="0"/>
    <x v="374"/>
    <s v="Palsson"/>
    <n v="3"/>
    <x v="1"/>
    <x v="25"/>
    <n v="3"/>
    <n v="1"/>
    <n v="349909"/>
    <n v="21.074999999999999"/>
    <m/>
    <s v="S"/>
  </r>
  <r>
    <n v="376"/>
    <x v="1"/>
    <x v="1"/>
    <x v="375"/>
    <s v="Meyer"/>
    <n v="3"/>
    <x v="1"/>
    <x v="4"/>
    <n v="1"/>
    <n v="0"/>
    <s v="PC 17604"/>
    <n v="82.1708"/>
    <m/>
    <s v="C"/>
  </r>
  <r>
    <n v="377"/>
    <x v="1"/>
    <x v="0"/>
    <x v="376"/>
    <s v="Landergren"/>
    <n v="1"/>
    <x v="1"/>
    <x v="0"/>
    <n v="0"/>
    <n v="0"/>
    <s v="C 7077"/>
    <n v="7.25"/>
    <m/>
    <s v="S"/>
  </r>
  <r>
    <n v="378"/>
    <x v="0"/>
    <x v="1"/>
    <x v="377"/>
    <s v="Widener"/>
    <n v="1"/>
    <x v="0"/>
    <x v="7"/>
    <n v="0"/>
    <n v="2"/>
    <n v="113503"/>
    <n v="211.5"/>
    <s v="C82"/>
    <s v="C"/>
  </r>
  <r>
    <n v="379"/>
    <x v="0"/>
    <x v="0"/>
    <x v="378"/>
    <s v="Betros"/>
    <n v="1"/>
    <x v="0"/>
    <x v="11"/>
    <n v="0"/>
    <n v="0"/>
    <n v="2648"/>
    <n v="4.0125000000000002"/>
    <m/>
    <s v="C"/>
  </r>
  <r>
    <n v="380"/>
    <x v="0"/>
    <x v="0"/>
    <x v="379"/>
    <s v="Gustafsson"/>
    <n v="4"/>
    <x v="0"/>
    <x v="19"/>
    <n v="0"/>
    <n v="0"/>
    <n v="347069"/>
    <n v="7.7750000000000004"/>
    <m/>
    <s v="S"/>
  </r>
  <r>
    <n v="381"/>
    <x v="1"/>
    <x v="1"/>
    <x v="380"/>
    <s v="Bidois"/>
    <n v="1"/>
    <x v="1"/>
    <x v="22"/>
    <n v="0"/>
    <n v="0"/>
    <s v="PC 17757"/>
    <n v="227.52500000000001"/>
    <m/>
    <s v="C"/>
  </r>
  <r>
    <n v="382"/>
    <x v="1"/>
    <x v="0"/>
    <x v="381"/>
    <s v="Nakid"/>
    <n v="1"/>
    <x v="1"/>
    <x v="58"/>
    <n v="0"/>
    <n v="2"/>
    <n v="2653"/>
    <n v="15.7417"/>
    <m/>
    <s v="C"/>
  </r>
  <r>
    <n v="383"/>
    <x v="0"/>
    <x v="0"/>
    <x v="382"/>
    <s v="Tikkanen"/>
    <n v="1"/>
    <x v="0"/>
    <x v="35"/>
    <n v="0"/>
    <n v="0"/>
    <s v="STON/O 2. 3101293"/>
    <n v="7.9249999999999998"/>
    <m/>
    <s v="S"/>
  </r>
  <r>
    <n v="384"/>
    <x v="1"/>
    <x v="1"/>
    <x v="383"/>
    <s v="Holverson"/>
    <n v="2"/>
    <x v="1"/>
    <x v="3"/>
    <n v="1"/>
    <n v="0"/>
    <n v="113789"/>
    <n v="52"/>
    <m/>
    <s v="S"/>
  </r>
  <r>
    <n v="385"/>
    <x v="0"/>
    <x v="0"/>
    <x v="384"/>
    <s v="Plotcharsky"/>
    <n v="1"/>
    <x v="0"/>
    <x v="4"/>
    <n v="0"/>
    <n v="0"/>
    <n v="349227"/>
    <n v="7.8958000000000004"/>
    <m/>
    <s v="S"/>
  </r>
  <r>
    <n v="386"/>
    <x v="0"/>
    <x v="2"/>
    <x v="385"/>
    <s v="Davies"/>
    <n v="2"/>
    <x v="0"/>
    <x v="24"/>
    <n v="0"/>
    <n v="0"/>
    <s v="S.O.C. 14879"/>
    <n v="73.5"/>
    <m/>
    <s v="S"/>
  </r>
  <r>
    <n v="387"/>
    <x v="0"/>
    <x v="0"/>
    <x v="386"/>
    <s v="Goodwin"/>
    <n v="5"/>
    <x v="0"/>
    <x v="58"/>
    <n v="5"/>
    <n v="2"/>
    <s v="CA 2144"/>
    <n v="46.9"/>
    <m/>
    <s v="S"/>
  </r>
  <r>
    <n v="388"/>
    <x v="1"/>
    <x v="2"/>
    <x v="387"/>
    <s v="Buss"/>
    <n v="1"/>
    <x v="1"/>
    <x v="62"/>
    <n v="0"/>
    <n v="0"/>
    <n v="27849"/>
    <n v="13"/>
    <m/>
    <s v="S"/>
  </r>
  <r>
    <n v="389"/>
    <x v="0"/>
    <x v="0"/>
    <x v="388"/>
    <s v="Sadlier"/>
    <n v="1"/>
    <x v="0"/>
    <x v="4"/>
    <n v="0"/>
    <n v="0"/>
    <n v="367655"/>
    <n v="7.7291999999999996"/>
    <m/>
    <s v="Q"/>
  </r>
  <r>
    <n v="390"/>
    <x v="1"/>
    <x v="2"/>
    <x v="389"/>
    <s v="Lehmann"/>
    <n v="1"/>
    <x v="1"/>
    <x v="34"/>
    <n v="0"/>
    <n v="0"/>
    <s v="SC 1748"/>
    <n v="12"/>
    <m/>
    <s v="C"/>
  </r>
  <r>
    <n v="391"/>
    <x v="1"/>
    <x v="1"/>
    <x v="390"/>
    <s v="Carter"/>
    <n v="6"/>
    <x v="0"/>
    <x v="62"/>
    <n v="1"/>
    <n v="2"/>
    <n v="113760"/>
    <n v="120"/>
    <s v="B96 B98"/>
    <s v="S"/>
  </r>
  <r>
    <n v="392"/>
    <x v="1"/>
    <x v="0"/>
    <x v="391"/>
    <s v="Jansson"/>
    <n v="1"/>
    <x v="0"/>
    <x v="23"/>
    <n v="0"/>
    <n v="0"/>
    <n v="350034"/>
    <n v="7.7957999999999998"/>
    <m/>
    <s v="S"/>
  </r>
  <r>
    <n v="393"/>
    <x v="0"/>
    <x v="0"/>
    <x v="392"/>
    <s v="Gustafsson"/>
    <n v="4"/>
    <x v="0"/>
    <x v="17"/>
    <n v="2"/>
    <n v="0"/>
    <n v="3101277"/>
    <n v="7.9249999999999998"/>
    <m/>
    <s v="S"/>
  </r>
  <r>
    <n v="394"/>
    <x v="1"/>
    <x v="1"/>
    <x v="393"/>
    <s v="Newell"/>
    <n v="2"/>
    <x v="1"/>
    <x v="41"/>
    <n v="1"/>
    <n v="0"/>
    <n v="35273"/>
    <n v="113.27500000000001"/>
    <s v="D36"/>
    <s v="C"/>
  </r>
  <r>
    <n v="395"/>
    <x v="1"/>
    <x v="0"/>
    <x v="394"/>
    <s v="Sandstrom"/>
    <n v="1"/>
    <x v="1"/>
    <x v="42"/>
    <n v="0"/>
    <n v="2"/>
    <s v="PP 9549"/>
    <n v="16.7"/>
    <s v="G6"/>
    <s v="S"/>
  </r>
  <r>
    <n v="396"/>
    <x v="0"/>
    <x v="0"/>
    <x v="395"/>
    <s v="Johansson"/>
    <n v="3"/>
    <x v="0"/>
    <x v="0"/>
    <n v="0"/>
    <n v="0"/>
    <n v="350052"/>
    <n v="7.7957999999999998"/>
    <m/>
    <s v="S"/>
  </r>
  <r>
    <n v="397"/>
    <x v="0"/>
    <x v="0"/>
    <x v="396"/>
    <s v="Olsson"/>
    <n v="2"/>
    <x v="1"/>
    <x v="14"/>
    <n v="0"/>
    <n v="0"/>
    <n v="350407"/>
    <n v="7.8541999999999996"/>
    <m/>
    <s v="S"/>
  </r>
  <r>
    <n v="398"/>
    <x v="0"/>
    <x v="2"/>
    <x v="397"/>
    <s v="McKane"/>
    <n v="1"/>
    <x v="0"/>
    <x v="43"/>
    <n v="0"/>
    <n v="0"/>
    <n v="28403"/>
    <n v="26"/>
    <m/>
    <s v="S"/>
  </r>
  <r>
    <n v="399"/>
    <x v="0"/>
    <x v="2"/>
    <x v="398"/>
    <s v="Pain"/>
    <n v="1"/>
    <x v="0"/>
    <x v="41"/>
    <n v="0"/>
    <n v="0"/>
    <n v="244278"/>
    <n v="10.5"/>
    <m/>
    <s v="S"/>
  </r>
  <r>
    <n v="400"/>
    <x v="1"/>
    <x v="2"/>
    <x v="399"/>
    <s v="Trout"/>
    <n v="1"/>
    <x v="1"/>
    <x v="17"/>
    <n v="0"/>
    <n v="0"/>
    <n v="240929"/>
    <n v="12.65"/>
    <m/>
    <s v="S"/>
  </r>
  <r>
    <n v="401"/>
    <x v="1"/>
    <x v="0"/>
    <x v="400"/>
    <s v="Niskanen"/>
    <n v="1"/>
    <x v="0"/>
    <x v="12"/>
    <n v="0"/>
    <n v="0"/>
    <s v="STON/O 2. 3101289"/>
    <n v="7.9249999999999998"/>
    <m/>
    <s v="S"/>
  </r>
  <r>
    <n v="402"/>
    <x v="0"/>
    <x v="0"/>
    <x v="401"/>
    <s v="Adams"/>
    <n v="1"/>
    <x v="0"/>
    <x v="2"/>
    <n v="0"/>
    <n v="0"/>
    <n v="341826"/>
    <n v="8.0500000000000007"/>
    <m/>
    <s v="S"/>
  </r>
  <r>
    <n v="403"/>
    <x v="0"/>
    <x v="0"/>
    <x v="402"/>
    <s v="Jussila"/>
    <n v="3"/>
    <x v="1"/>
    <x v="23"/>
    <n v="1"/>
    <n v="0"/>
    <n v="4137"/>
    <n v="9.8249999999999993"/>
    <m/>
    <s v="S"/>
  </r>
  <r>
    <n v="404"/>
    <x v="0"/>
    <x v="0"/>
    <x v="403"/>
    <s v="Hakkarainen"/>
    <n v="2"/>
    <x v="0"/>
    <x v="17"/>
    <n v="1"/>
    <n v="0"/>
    <s v="STON/O2. 3101279"/>
    <n v="15.85"/>
    <m/>
    <s v="S"/>
  </r>
  <r>
    <n v="405"/>
    <x v="0"/>
    <x v="0"/>
    <x v="404"/>
    <s v="Oreskovic"/>
    <n v="2"/>
    <x v="1"/>
    <x v="11"/>
    <n v="0"/>
    <n v="0"/>
    <n v="315096"/>
    <n v="8.6624999999999996"/>
    <m/>
    <s v="S"/>
  </r>
  <r>
    <n v="406"/>
    <x v="0"/>
    <x v="2"/>
    <x v="405"/>
    <s v="Gale"/>
    <n v="1"/>
    <x v="0"/>
    <x v="15"/>
    <n v="1"/>
    <n v="0"/>
    <n v="28664"/>
    <n v="21"/>
    <m/>
    <s v="S"/>
  </r>
  <r>
    <n v="407"/>
    <x v="0"/>
    <x v="0"/>
    <x v="406"/>
    <s v="Widegren"/>
    <n v="1"/>
    <x v="0"/>
    <x v="54"/>
    <n v="0"/>
    <n v="0"/>
    <n v="347064"/>
    <n v="7.75"/>
    <m/>
    <s v="S"/>
  </r>
  <r>
    <n v="408"/>
    <x v="1"/>
    <x v="2"/>
    <x v="407"/>
    <s v="Richards"/>
    <n v="2"/>
    <x v="0"/>
    <x v="25"/>
    <n v="1"/>
    <n v="1"/>
    <n v="29106"/>
    <n v="18.75"/>
    <m/>
    <s v="S"/>
  </r>
  <r>
    <n v="409"/>
    <x v="0"/>
    <x v="0"/>
    <x v="408"/>
    <s v="Birkeland"/>
    <n v="1"/>
    <x v="0"/>
    <x v="23"/>
    <n v="0"/>
    <n v="0"/>
    <n v="312992"/>
    <n v="7.7750000000000004"/>
    <m/>
    <s v="S"/>
  </r>
  <r>
    <n v="410"/>
    <x v="0"/>
    <x v="0"/>
    <x v="409"/>
    <s v="Lefebre"/>
    <n v="4"/>
    <x v="1"/>
    <x v="4"/>
    <n v="3"/>
    <n v="1"/>
    <n v="4133"/>
    <n v="25.466699999999999"/>
    <m/>
    <s v="S"/>
  </r>
  <r>
    <n v="411"/>
    <x v="0"/>
    <x v="0"/>
    <x v="410"/>
    <s v="Sdycoff"/>
    <n v="1"/>
    <x v="0"/>
    <x v="4"/>
    <n v="0"/>
    <n v="0"/>
    <n v="349222"/>
    <n v="7.8958000000000004"/>
    <m/>
    <s v="S"/>
  </r>
  <r>
    <n v="412"/>
    <x v="0"/>
    <x v="0"/>
    <x v="411"/>
    <s v="Hart"/>
    <n v="2"/>
    <x v="0"/>
    <x v="4"/>
    <n v="0"/>
    <n v="0"/>
    <n v="394140"/>
    <n v="6.8582999999999998"/>
    <m/>
    <s v="Q"/>
  </r>
  <r>
    <n v="413"/>
    <x v="1"/>
    <x v="1"/>
    <x v="412"/>
    <s v="Minahan"/>
    <n v="2"/>
    <x v="1"/>
    <x v="40"/>
    <n v="1"/>
    <n v="0"/>
    <n v="19928"/>
    <n v="90"/>
    <s v="C78"/>
    <s v="Q"/>
  </r>
  <r>
    <n v="414"/>
    <x v="0"/>
    <x v="2"/>
    <x v="413"/>
    <s v="Cunningham"/>
    <n v="1"/>
    <x v="0"/>
    <x v="4"/>
    <n v="0"/>
    <n v="0"/>
    <n v="239853"/>
    <n v="0"/>
    <m/>
    <s v="S"/>
  </r>
  <r>
    <n v="415"/>
    <x v="1"/>
    <x v="0"/>
    <x v="414"/>
    <s v="Sundman"/>
    <n v="1"/>
    <x v="0"/>
    <x v="57"/>
    <n v="0"/>
    <n v="0"/>
    <s v="STON/O 2. 3101269"/>
    <n v="7.9249999999999998"/>
    <m/>
    <s v="S"/>
  </r>
  <r>
    <n v="416"/>
    <x v="0"/>
    <x v="0"/>
    <x v="415"/>
    <s v="Meek"/>
    <n v="1"/>
    <x v="1"/>
    <x v="4"/>
    <n v="0"/>
    <n v="0"/>
    <n v="343095"/>
    <n v="8.0500000000000007"/>
    <m/>
    <s v="S"/>
  </r>
  <r>
    <n v="417"/>
    <x v="1"/>
    <x v="2"/>
    <x v="416"/>
    <s v="Drew"/>
    <n v="1"/>
    <x v="1"/>
    <x v="15"/>
    <n v="1"/>
    <n v="1"/>
    <n v="28220"/>
    <n v="32.5"/>
    <m/>
    <s v="S"/>
  </r>
  <r>
    <n v="418"/>
    <x v="1"/>
    <x v="2"/>
    <x v="417"/>
    <s v="Silven"/>
    <n v="1"/>
    <x v="1"/>
    <x v="24"/>
    <n v="0"/>
    <n v="2"/>
    <n v="250652"/>
    <n v="13"/>
    <m/>
    <s v="S"/>
  </r>
  <r>
    <n v="419"/>
    <x v="0"/>
    <x v="2"/>
    <x v="418"/>
    <s v="Matthews"/>
    <n v="1"/>
    <x v="0"/>
    <x v="39"/>
    <n v="0"/>
    <n v="0"/>
    <n v="28228"/>
    <n v="13"/>
    <m/>
    <s v="S"/>
  </r>
  <r>
    <n v="420"/>
    <x v="0"/>
    <x v="0"/>
    <x v="419"/>
    <s v="Van Impe"/>
    <n v="1"/>
    <x v="1"/>
    <x v="73"/>
    <n v="0"/>
    <n v="2"/>
    <n v="345773"/>
    <n v="24.15"/>
    <m/>
    <s v="S"/>
  </r>
  <r>
    <n v="421"/>
    <x v="0"/>
    <x v="0"/>
    <x v="420"/>
    <s v="Gheorgheff"/>
    <n v="1"/>
    <x v="0"/>
    <x v="4"/>
    <n v="0"/>
    <n v="0"/>
    <n v="349254"/>
    <n v="7.8958000000000004"/>
    <m/>
    <s v="C"/>
  </r>
  <r>
    <n v="422"/>
    <x v="0"/>
    <x v="0"/>
    <x v="421"/>
    <s v="Charters"/>
    <n v="1"/>
    <x v="0"/>
    <x v="23"/>
    <n v="0"/>
    <n v="0"/>
    <s v="A/5. 13032"/>
    <n v="7.7332999999999998"/>
    <m/>
    <s v="Q"/>
  </r>
  <r>
    <n v="423"/>
    <x v="0"/>
    <x v="0"/>
    <x v="422"/>
    <s v="Zimmerman"/>
    <n v="1"/>
    <x v="0"/>
    <x v="28"/>
    <n v="0"/>
    <n v="0"/>
    <n v="315082"/>
    <n v="7.875"/>
    <m/>
    <s v="S"/>
  </r>
  <r>
    <n v="424"/>
    <x v="0"/>
    <x v="0"/>
    <x v="423"/>
    <s v="Danbom"/>
    <n v="2"/>
    <x v="1"/>
    <x v="17"/>
    <n v="1"/>
    <n v="1"/>
    <n v="347080"/>
    <n v="14.4"/>
    <m/>
    <s v="S"/>
  </r>
  <r>
    <n v="425"/>
    <x v="0"/>
    <x v="0"/>
    <x v="424"/>
    <s v="Rosblom"/>
    <n v="1"/>
    <x v="0"/>
    <x v="24"/>
    <n v="1"/>
    <n v="1"/>
    <n v="370129"/>
    <n v="20.212499999999999"/>
    <m/>
    <s v="S"/>
  </r>
  <r>
    <n v="426"/>
    <x v="0"/>
    <x v="0"/>
    <x v="425"/>
    <s v="Wiseman"/>
    <n v="1"/>
    <x v="0"/>
    <x v="4"/>
    <n v="0"/>
    <n v="0"/>
    <s v="A/4. 34244"/>
    <n v="7.25"/>
    <m/>
    <s v="S"/>
  </r>
  <r>
    <n v="427"/>
    <x v="1"/>
    <x v="2"/>
    <x v="426"/>
    <s v="Clarke"/>
    <n v="1"/>
    <x v="1"/>
    <x v="17"/>
    <n v="1"/>
    <n v="0"/>
    <n v="2003"/>
    <n v="26"/>
    <m/>
    <s v="S"/>
  </r>
  <r>
    <n v="428"/>
    <x v="1"/>
    <x v="2"/>
    <x v="427"/>
    <s v="Phillips"/>
    <n v="1"/>
    <x v="1"/>
    <x v="19"/>
    <n v="0"/>
    <n v="0"/>
    <n v="250655"/>
    <n v="26"/>
    <m/>
    <s v="S"/>
  </r>
  <r>
    <n v="429"/>
    <x v="0"/>
    <x v="0"/>
    <x v="428"/>
    <s v="Flynn"/>
    <n v="3"/>
    <x v="0"/>
    <x v="4"/>
    <n v="0"/>
    <n v="0"/>
    <n v="364851"/>
    <n v="7.75"/>
    <m/>
    <s v="Q"/>
  </r>
  <r>
    <n v="430"/>
    <x v="1"/>
    <x v="0"/>
    <x v="429"/>
    <s v="Pickard"/>
    <n v="1"/>
    <x v="0"/>
    <x v="35"/>
    <n v="0"/>
    <n v="0"/>
    <s v="SOTON/O.Q. 392078"/>
    <n v="8.0500000000000007"/>
    <s v="E10"/>
    <s v="S"/>
  </r>
  <r>
    <n v="431"/>
    <x v="1"/>
    <x v="1"/>
    <x v="430"/>
    <s v="Bjornstrom-Steffansson"/>
    <n v="1"/>
    <x v="0"/>
    <x v="17"/>
    <n v="0"/>
    <n v="0"/>
    <n v="110564"/>
    <n v="26.55"/>
    <s v="C52"/>
    <s v="S"/>
  </r>
  <r>
    <n v="432"/>
    <x v="1"/>
    <x v="0"/>
    <x v="431"/>
    <s v="Thorneycroft"/>
    <n v="2"/>
    <x v="1"/>
    <x v="4"/>
    <n v="1"/>
    <n v="0"/>
    <n v="376564"/>
    <n v="16.100000000000001"/>
    <m/>
    <s v="S"/>
  </r>
  <r>
    <n v="433"/>
    <x v="1"/>
    <x v="2"/>
    <x v="432"/>
    <s v="Louch"/>
    <n v="1"/>
    <x v="1"/>
    <x v="22"/>
    <n v="1"/>
    <n v="0"/>
    <s v="SC/AH 3085"/>
    <n v="26"/>
    <m/>
    <s v="S"/>
  </r>
  <r>
    <n v="434"/>
    <x v="0"/>
    <x v="0"/>
    <x v="433"/>
    <s v="Kallio"/>
    <n v="1"/>
    <x v="0"/>
    <x v="34"/>
    <n v="0"/>
    <n v="0"/>
    <s v="STON/O 2. 3101274"/>
    <n v="7.125"/>
    <m/>
    <s v="S"/>
  </r>
  <r>
    <n v="435"/>
    <x v="0"/>
    <x v="1"/>
    <x v="434"/>
    <s v="Silvey"/>
    <n v="2"/>
    <x v="0"/>
    <x v="61"/>
    <n v="1"/>
    <n v="0"/>
    <n v="13507"/>
    <n v="55.9"/>
    <s v="E44"/>
    <s v="S"/>
  </r>
  <r>
    <n v="436"/>
    <x v="1"/>
    <x v="1"/>
    <x v="435"/>
    <s v="Carter"/>
    <n v="6"/>
    <x v="1"/>
    <x v="8"/>
    <n v="1"/>
    <n v="2"/>
    <n v="113760"/>
    <n v="120"/>
    <s v="B96 B98"/>
    <s v="S"/>
  </r>
  <r>
    <n v="437"/>
    <x v="0"/>
    <x v="0"/>
    <x v="436"/>
    <s v="Ford"/>
    <n v="2"/>
    <x v="1"/>
    <x v="23"/>
    <n v="2"/>
    <n v="2"/>
    <s v="W./C. 6608"/>
    <n v="34.375"/>
    <m/>
    <s v="S"/>
  </r>
  <r>
    <n v="438"/>
    <x v="1"/>
    <x v="2"/>
    <x v="437"/>
    <s v="Richards"/>
    <n v="1"/>
    <x v="1"/>
    <x v="42"/>
    <n v="2"/>
    <n v="3"/>
    <n v="29106"/>
    <n v="18.75"/>
    <m/>
    <s v="S"/>
  </r>
  <r>
    <n v="439"/>
    <x v="0"/>
    <x v="1"/>
    <x v="438"/>
    <s v="Fortune"/>
    <n v="1"/>
    <x v="0"/>
    <x v="74"/>
    <n v="1"/>
    <n v="4"/>
    <n v="19950"/>
    <n v="263"/>
    <s v="C23 C25 C27"/>
    <s v="S"/>
  </r>
  <r>
    <n v="440"/>
    <x v="0"/>
    <x v="2"/>
    <x v="439"/>
    <s v="Kvillner"/>
    <n v="1"/>
    <x v="0"/>
    <x v="14"/>
    <n v="0"/>
    <n v="0"/>
    <s v="C.A. 18723"/>
    <n v="10.5"/>
    <m/>
    <s v="S"/>
  </r>
  <r>
    <n v="441"/>
    <x v="1"/>
    <x v="2"/>
    <x v="440"/>
    <s v="Hart"/>
    <n v="2"/>
    <x v="1"/>
    <x v="33"/>
    <n v="1"/>
    <n v="1"/>
    <s v="F.C.C. 13529"/>
    <n v="26.25"/>
    <m/>
    <s v="S"/>
  </r>
  <r>
    <n v="442"/>
    <x v="0"/>
    <x v="0"/>
    <x v="441"/>
    <s v="Hampe"/>
    <n v="1"/>
    <x v="0"/>
    <x v="11"/>
    <n v="0"/>
    <n v="0"/>
    <n v="345769"/>
    <n v="9.5"/>
    <m/>
    <s v="S"/>
  </r>
  <r>
    <n v="443"/>
    <x v="0"/>
    <x v="0"/>
    <x v="442"/>
    <s v="Petterson"/>
    <n v="1"/>
    <x v="0"/>
    <x v="37"/>
    <n v="1"/>
    <n v="0"/>
    <n v="347076"/>
    <n v="7.7750000000000004"/>
    <m/>
    <s v="S"/>
  </r>
  <r>
    <n v="444"/>
    <x v="1"/>
    <x v="2"/>
    <x v="443"/>
    <s v="Reynaldo"/>
    <n v="1"/>
    <x v="1"/>
    <x v="17"/>
    <n v="0"/>
    <n v="0"/>
    <n v="230434"/>
    <n v="13"/>
    <m/>
    <s v="S"/>
  </r>
  <r>
    <n v="445"/>
    <x v="1"/>
    <x v="0"/>
    <x v="444"/>
    <s v="Johannesen-Bratthammer"/>
    <n v="1"/>
    <x v="0"/>
    <x v="4"/>
    <n v="0"/>
    <n v="0"/>
    <n v="65306"/>
    <n v="8.1125000000000007"/>
    <m/>
    <s v="S"/>
  </r>
  <r>
    <n v="446"/>
    <x v="1"/>
    <x v="1"/>
    <x v="445"/>
    <s v="Dodge"/>
    <n v="1"/>
    <x v="0"/>
    <x v="9"/>
    <n v="0"/>
    <n v="2"/>
    <n v="33638"/>
    <n v="81.8583"/>
    <s v="A34"/>
    <s v="S"/>
  </r>
  <r>
    <n v="447"/>
    <x v="1"/>
    <x v="2"/>
    <x v="446"/>
    <s v="Mellinger"/>
    <n v="2"/>
    <x v="1"/>
    <x v="75"/>
    <n v="0"/>
    <n v="1"/>
    <n v="250644"/>
    <n v="19.5"/>
    <m/>
    <s v="S"/>
  </r>
  <r>
    <n v="448"/>
    <x v="1"/>
    <x v="1"/>
    <x v="447"/>
    <s v="Seward"/>
    <n v="1"/>
    <x v="0"/>
    <x v="15"/>
    <n v="0"/>
    <n v="0"/>
    <n v="113794"/>
    <n v="26.55"/>
    <m/>
    <s v="S"/>
  </r>
  <r>
    <n v="449"/>
    <x v="1"/>
    <x v="0"/>
    <x v="448"/>
    <s v="Baclini"/>
    <n v="3"/>
    <x v="1"/>
    <x v="31"/>
    <n v="2"/>
    <n v="1"/>
    <n v="2666"/>
    <n v="19.258299999999998"/>
    <m/>
    <s v="C"/>
  </r>
  <r>
    <n v="450"/>
    <x v="1"/>
    <x v="1"/>
    <x v="449"/>
    <s v="Peuchen"/>
    <n v="1"/>
    <x v="0"/>
    <x v="67"/>
    <n v="0"/>
    <n v="0"/>
    <n v="113786"/>
    <n v="30.5"/>
    <s v="C104"/>
    <s v="S"/>
  </r>
  <r>
    <n v="451"/>
    <x v="0"/>
    <x v="2"/>
    <x v="450"/>
    <s v="West"/>
    <n v="3"/>
    <x v="0"/>
    <x v="62"/>
    <n v="1"/>
    <n v="2"/>
    <s v="C.A. 34651"/>
    <n v="27.75"/>
    <m/>
    <s v="S"/>
  </r>
  <r>
    <n v="452"/>
    <x v="0"/>
    <x v="0"/>
    <x v="451"/>
    <s v="Hagland"/>
    <n v="2"/>
    <x v="0"/>
    <x v="4"/>
    <n v="1"/>
    <n v="0"/>
    <n v="65303"/>
    <n v="19.966699999999999"/>
    <m/>
    <s v="S"/>
  </r>
  <r>
    <n v="453"/>
    <x v="0"/>
    <x v="1"/>
    <x v="452"/>
    <s v="Foreman"/>
    <n v="1"/>
    <x v="0"/>
    <x v="39"/>
    <n v="0"/>
    <n v="0"/>
    <n v="113051"/>
    <n v="27.75"/>
    <s v="C111"/>
    <s v="C"/>
  </r>
  <r>
    <n v="454"/>
    <x v="1"/>
    <x v="1"/>
    <x v="453"/>
    <s v="Goldenberg"/>
    <n v="2"/>
    <x v="0"/>
    <x v="27"/>
    <n v="1"/>
    <n v="0"/>
    <n v="17453"/>
    <n v="89.104200000000006"/>
    <s v="C92"/>
    <s v="C"/>
  </r>
  <r>
    <n v="455"/>
    <x v="0"/>
    <x v="0"/>
    <x v="454"/>
    <s v="Peduzzi"/>
    <n v="1"/>
    <x v="0"/>
    <x v="4"/>
    <n v="0"/>
    <n v="0"/>
    <s v="A/5 2817"/>
    <n v="8.0500000000000007"/>
    <m/>
    <s v="S"/>
  </r>
  <r>
    <n v="456"/>
    <x v="1"/>
    <x v="0"/>
    <x v="455"/>
    <s v="Jalsevac"/>
    <n v="1"/>
    <x v="0"/>
    <x v="28"/>
    <n v="0"/>
    <n v="0"/>
    <n v="349240"/>
    <n v="7.8958000000000004"/>
    <m/>
    <s v="C"/>
  </r>
  <r>
    <n v="457"/>
    <x v="0"/>
    <x v="1"/>
    <x v="456"/>
    <s v="Millet"/>
    <n v="1"/>
    <x v="0"/>
    <x v="29"/>
    <n v="0"/>
    <n v="0"/>
    <n v="13509"/>
    <n v="26.55"/>
    <s v="E38"/>
    <s v="S"/>
  </r>
  <r>
    <n v="458"/>
    <x v="1"/>
    <x v="1"/>
    <x v="457"/>
    <s v="Kenyon"/>
    <n v="1"/>
    <x v="1"/>
    <x v="4"/>
    <n v="1"/>
    <n v="0"/>
    <n v="17464"/>
    <n v="51.862499999999997"/>
    <s v="D21"/>
    <s v="S"/>
  </r>
  <r>
    <n v="459"/>
    <x v="1"/>
    <x v="2"/>
    <x v="458"/>
    <s v="Toomey"/>
    <n v="1"/>
    <x v="1"/>
    <x v="61"/>
    <n v="0"/>
    <n v="0"/>
    <s v="F.C.C. 13531"/>
    <n v="10.5"/>
    <m/>
    <s v="S"/>
  </r>
  <r>
    <n v="460"/>
    <x v="0"/>
    <x v="0"/>
    <x v="459"/>
    <s v="O'Connor"/>
    <n v="1"/>
    <x v="0"/>
    <x v="4"/>
    <n v="0"/>
    <n v="0"/>
    <n v="371060"/>
    <n v="7.75"/>
    <m/>
    <s v="Q"/>
  </r>
  <r>
    <n v="461"/>
    <x v="1"/>
    <x v="1"/>
    <x v="460"/>
    <s v="Anderson"/>
    <n v="1"/>
    <x v="0"/>
    <x v="76"/>
    <n v="0"/>
    <n v="0"/>
    <n v="19952"/>
    <n v="26.55"/>
    <s v="E12"/>
    <s v="S"/>
  </r>
  <r>
    <n v="462"/>
    <x v="0"/>
    <x v="0"/>
    <x v="461"/>
    <s v="Morley"/>
    <n v="2"/>
    <x v="0"/>
    <x v="15"/>
    <n v="0"/>
    <n v="0"/>
    <n v="364506"/>
    <n v="8.0500000000000007"/>
    <m/>
    <s v="S"/>
  </r>
  <r>
    <n v="463"/>
    <x v="0"/>
    <x v="1"/>
    <x v="462"/>
    <s v="Gee"/>
    <n v="1"/>
    <x v="0"/>
    <x v="47"/>
    <n v="0"/>
    <n v="0"/>
    <n v="111320"/>
    <n v="38.5"/>
    <s v="E63"/>
    <s v="S"/>
  </r>
  <r>
    <n v="464"/>
    <x v="0"/>
    <x v="2"/>
    <x v="463"/>
    <s v="Milling"/>
    <n v="1"/>
    <x v="0"/>
    <x v="76"/>
    <n v="0"/>
    <n v="0"/>
    <n v="234360"/>
    <n v="13"/>
    <m/>
    <s v="S"/>
  </r>
  <r>
    <n v="465"/>
    <x v="0"/>
    <x v="0"/>
    <x v="464"/>
    <s v="Maisner"/>
    <n v="1"/>
    <x v="0"/>
    <x v="4"/>
    <n v="0"/>
    <n v="0"/>
    <s v="A/S 2816"/>
    <n v="8.0500000000000007"/>
    <m/>
    <s v="S"/>
  </r>
  <r>
    <n v="466"/>
    <x v="0"/>
    <x v="0"/>
    <x v="465"/>
    <s v="Goncalves"/>
    <n v="1"/>
    <x v="0"/>
    <x v="1"/>
    <n v="0"/>
    <n v="0"/>
    <s v="SOTON/O.Q. 3101306"/>
    <n v="7.05"/>
    <m/>
    <s v="S"/>
  </r>
  <r>
    <n v="467"/>
    <x v="0"/>
    <x v="2"/>
    <x v="466"/>
    <s v="Campbell"/>
    <n v="1"/>
    <x v="0"/>
    <x v="4"/>
    <n v="0"/>
    <n v="0"/>
    <n v="239853"/>
    <n v="0"/>
    <m/>
    <s v="S"/>
  </r>
  <r>
    <n v="468"/>
    <x v="0"/>
    <x v="1"/>
    <x v="467"/>
    <s v="Smart"/>
    <n v="1"/>
    <x v="0"/>
    <x v="60"/>
    <n v="0"/>
    <n v="0"/>
    <n v="113792"/>
    <n v="26.55"/>
    <m/>
    <s v="S"/>
  </r>
  <r>
    <n v="469"/>
    <x v="0"/>
    <x v="0"/>
    <x v="468"/>
    <s v="Scanlan"/>
    <n v="1"/>
    <x v="0"/>
    <x v="4"/>
    <n v="0"/>
    <n v="0"/>
    <n v="36209"/>
    <n v="7.7249999999999996"/>
    <m/>
    <s v="Q"/>
  </r>
  <r>
    <n v="470"/>
    <x v="1"/>
    <x v="0"/>
    <x v="469"/>
    <s v="Baclini"/>
    <n v="3"/>
    <x v="1"/>
    <x v="77"/>
    <n v="2"/>
    <n v="1"/>
    <n v="2666"/>
    <n v="19.258299999999998"/>
    <m/>
    <s v="C"/>
  </r>
  <r>
    <n v="471"/>
    <x v="0"/>
    <x v="0"/>
    <x v="470"/>
    <s v="Keefe"/>
    <n v="1"/>
    <x v="0"/>
    <x v="4"/>
    <n v="0"/>
    <n v="0"/>
    <n v="323592"/>
    <n v="7.25"/>
    <m/>
    <s v="S"/>
  </r>
  <r>
    <n v="472"/>
    <x v="0"/>
    <x v="0"/>
    <x v="471"/>
    <s v="Cacic"/>
    <n v="2"/>
    <x v="0"/>
    <x v="1"/>
    <n v="0"/>
    <n v="0"/>
    <n v="315089"/>
    <n v="8.6624999999999996"/>
    <m/>
    <s v="S"/>
  </r>
  <r>
    <n v="473"/>
    <x v="1"/>
    <x v="2"/>
    <x v="472"/>
    <s v="West"/>
    <n v="3"/>
    <x v="1"/>
    <x v="40"/>
    <n v="1"/>
    <n v="2"/>
    <s v="C.A. 34651"/>
    <n v="27.75"/>
    <m/>
    <s v="S"/>
  </r>
  <r>
    <n v="474"/>
    <x v="1"/>
    <x v="2"/>
    <x v="473"/>
    <s v="Jerwan"/>
    <n v="1"/>
    <x v="1"/>
    <x v="41"/>
    <n v="0"/>
    <n v="0"/>
    <s v="SC/AH Basle 541"/>
    <n v="13.791700000000001"/>
    <s v="D"/>
    <s v="C"/>
  </r>
  <r>
    <n v="475"/>
    <x v="0"/>
    <x v="0"/>
    <x v="474"/>
    <s v="Strandberg"/>
    <n v="1"/>
    <x v="1"/>
    <x v="0"/>
    <n v="0"/>
    <n v="0"/>
    <n v="7553"/>
    <n v="9.8375000000000004"/>
    <m/>
    <s v="S"/>
  </r>
  <r>
    <n v="476"/>
    <x v="0"/>
    <x v="1"/>
    <x v="475"/>
    <s v="Clifford"/>
    <n v="1"/>
    <x v="0"/>
    <x v="4"/>
    <n v="0"/>
    <n v="0"/>
    <n v="110465"/>
    <n v="52"/>
    <s v="A14"/>
    <s v="S"/>
  </r>
  <r>
    <n v="477"/>
    <x v="0"/>
    <x v="2"/>
    <x v="476"/>
    <s v="Renouf"/>
    <n v="2"/>
    <x v="0"/>
    <x v="15"/>
    <n v="1"/>
    <n v="0"/>
    <n v="31027"/>
    <n v="21"/>
    <m/>
    <s v="S"/>
  </r>
  <r>
    <n v="478"/>
    <x v="0"/>
    <x v="0"/>
    <x v="477"/>
    <s v="Braund"/>
    <n v="2"/>
    <x v="0"/>
    <x v="28"/>
    <n v="1"/>
    <n v="0"/>
    <n v="3460"/>
    <n v="7.0457999999999998"/>
    <m/>
    <s v="S"/>
  </r>
  <r>
    <n v="479"/>
    <x v="0"/>
    <x v="0"/>
    <x v="478"/>
    <s v="Karlsson"/>
    <n v="1"/>
    <x v="0"/>
    <x v="0"/>
    <n v="0"/>
    <n v="0"/>
    <n v="350060"/>
    <n v="7.5208000000000004"/>
    <m/>
    <s v="S"/>
  </r>
  <r>
    <n v="480"/>
    <x v="1"/>
    <x v="0"/>
    <x v="479"/>
    <s v="Hirvonen"/>
    <n v="1"/>
    <x v="1"/>
    <x v="6"/>
    <n v="0"/>
    <n v="1"/>
    <n v="3101298"/>
    <n v="12.2875"/>
    <m/>
    <s v="S"/>
  </r>
  <r>
    <n v="481"/>
    <x v="0"/>
    <x v="0"/>
    <x v="480"/>
    <s v="Goodwin"/>
    <n v="5"/>
    <x v="0"/>
    <x v="52"/>
    <n v="5"/>
    <n v="2"/>
    <s v="CA 2144"/>
    <n v="46.9"/>
    <m/>
    <s v="S"/>
  </r>
  <r>
    <n v="482"/>
    <x v="0"/>
    <x v="2"/>
    <x v="481"/>
    <s v="Frost"/>
    <n v="1"/>
    <x v="0"/>
    <x v="4"/>
    <n v="0"/>
    <n v="0"/>
    <n v="239854"/>
    <n v="0"/>
    <m/>
    <s v="S"/>
  </r>
  <r>
    <n v="483"/>
    <x v="0"/>
    <x v="0"/>
    <x v="482"/>
    <s v="Rouse"/>
    <n v="1"/>
    <x v="0"/>
    <x v="61"/>
    <n v="0"/>
    <n v="0"/>
    <s v="A/5 3594"/>
    <n v="8.0500000000000007"/>
    <m/>
    <s v="S"/>
  </r>
  <r>
    <n v="484"/>
    <x v="1"/>
    <x v="0"/>
    <x v="483"/>
    <s v="Turkula"/>
    <n v="1"/>
    <x v="1"/>
    <x v="68"/>
    <n v="0"/>
    <n v="0"/>
    <n v="4134"/>
    <n v="9.5875000000000004"/>
    <m/>
    <s v="S"/>
  </r>
  <r>
    <n v="485"/>
    <x v="1"/>
    <x v="1"/>
    <x v="484"/>
    <s v="Bishop"/>
    <n v="2"/>
    <x v="0"/>
    <x v="37"/>
    <n v="1"/>
    <n v="0"/>
    <n v="11967"/>
    <n v="91.0792"/>
    <s v="B49"/>
    <s v="C"/>
  </r>
  <r>
    <n v="486"/>
    <x v="0"/>
    <x v="0"/>
    <x v="485"/>
    <s v="Lefebre"/>
    <n v="4"/>
    <x v="1"/>
    <x v="4"/>
    <n v="3"/>
    <n v="1"/>
    <n v="4133"/>
    <n v="25.466699999999999"/>
    <m/>
    <s v="S"/>
  </r>
  <r>
    <n v="487"/>
    <x v="1"/>
    <x v="1"/>
    <x v="486"/>
    <s v="Hoyt"/>
    <n v="3"/>
    <x v="1"/>
    <x v="3"/>
    <n v="1"/>
    <n v="0"/>
    <n v="19943"/>
    <n v="90"/>
    <s v="C93"/>
    <s v="S"/>
  </r>
  <r>
    <n v="488"/>
    <x v="0"/>
    <x v="1"/>
    <x v="487"/>
    <s v="Kent"/>
    <n v="1"/>
    <x v="0"/>
    <x v="10"/>
    <n v="0"/>
    <n v="0"/>
    <n v="11771"/>
    <n v="29.7"/>
    <s v="B37"/>
    <s v="C"/>
  </r>
  <r>
    <n v="489"/>
    <x v="0"/>
    <x v="0"/>
    <x v="488"/>
    <s v="Somerton"/>
    <n v="1"/>
    <x v="0"/>
    <x v="39"/>
    <n v="0"/>
    <n v="0"/>
    <s v="A.5. 18509"/>
    <n v="8.0500000000000007"/>
    <m/>
    <s v="S"/>
  </r>
  <r>
    <n v="490"/>
    <x v="1"/>
    <x v="0"/>
    <x v="489"/>
    <s v="Coutts"/>
    <n v="2"/>
    <x v="0"/>
    <x v="52"/>
    <n v="1"/>
    <n v="1"/>
    <s v="C.A. 37671"/>
    <n v="15.9"/>
    <m/>
    <s v="S"/>
  </r>
  <r>
    <n v="491"/>
    <x v="0"/>
    <x v="0"/>
    <x v="490"/>
    <s v="Hagland"/>
    <n v="2"/>
    <x v="0"/>
    <x v="4"/>
    <n v="1"/>
    <n v="0"/>
    <n v="65304"/>
    <n v="19.966699999999999"/>
    <m/>
    <s v="S"/>
  </r>
  <r>
    <n v="492"/>
    <x v="0"/>
    <x v="0"/>
    <x v="491"/>
    <s v="Windelov"/>
    <n v="1"/>
    <x v="0"/>
    <x v="23"/>
    <n v="0"/>
    <n v="0"/>
    <s v="SOTON/OQ 3101317"/>
    <n v="7.25"/>
    <m/>
    <s v="S"/>
  </r>
  <r>
    <n v="493"/>
    <x v="0"/>
    <x v="1"/>
    <x v="492"/>
    <s v="Molson"/>
    <n v="1"/>
    <x v="0"/>
    <x v="13"/>
    <n v="0"/>
    <n v="0"/>
    <n v="113787"/>
    <n v="30.5"/>
    <s v="C30"/>
    <s v="S"/>
  </r>
  <r>
    <n v="494"/>
    <x v="0"/>
    <x v="1"/>
    <x v="493"/>
    <s v="Artagaveytia"/>
    <n v="1"/>
    <x v="0"/>
    <x v="45"/>
    <n v="0"/>
    <n v="0"/>
    <s v="PC 17609"/>
    <n v="49.504199999999997"/>
    <m/>
    <s v="C"/>
  </r>
  <r>
    <n v="495"/>
    <x v="0"/>
    <x v="0"/>
    <x v="494"/>
    <s v="Stanley"/>
    <n v="2"/>
    <x v="0"/>
    <x v="23"/>
    <n v="0"/>
    <n v="0"/>
    <s v="A/4 45380"/>
    <n v="8.0500000000000007"/>
    <m/>
    <s v="S"/>
  </r>
  <r>
    <n v="496"/>
    <x v="0"/>
    <x v="0"/>
    <x v="495"/>
    <s v="Yousseff"/>
    <n v="1"/>
    <x v="0"/>
    <x v="4"/>
    <n v="0"/>
    <n v="0"/>
    <n v="2627"/>
    <n v="14.458299999999999"/>
    <m/>
    <s v="C"/>
  </r>
  <r>
    <n v="497"/>
    <x v="1"/>
    <x v="1"/>
    <x v="496"/>
    <s v="Eustis"/>
    <n v="1"/>
    <x v="1"/>
    <x v="5"/>
    <n v="1"/>
    <n v="0"/>
    <n v="36947"/>
    <n v="78.2667"/>
    <s v="D20"/>
    <s v="C"/>
  </r>
  <r>
    <n v="498"/>
    <x v="0"/>
    <x v="0"/>
    <x v="497"/>
    <s v="Shellard"/>
    <n v="1"/>
    <x v="0"/>
    <x v="4"/>
    <n v="0"/>
    <n v="0"/>
    <s v="C.A. 6212"/>
    <n v="15.1"/>
    <m/>
    <s v="S"/>
  </r>
  <r>
    <n v="499"/>
    <x v="0"/>
    <x v="1"/>
    <x v="498"/>
    <s v="Allison"/>
    <n v="3"/>
    <x v="1"/>
    <x v="37"/>
    <n v="1"/>
    <n v="2"/>
    <n v="113781"/>
    <n v="151.55000000000001"/>
    <s v="C22 C26"/>
    <s v="S"/>
  </r>
  <r>
    <n v="500"/>
    <x v="0"/>
    <x v="0"/>
    <x v="499"/>
    <s v="Svensson"/>
    <n v="2"/>
    <x v="0"/>
    <x v="42"/>
    <n v="0"/>
    <n v="0"/>
    <n v="350035"/>
    <n v="7.7957999999999998"/>
    <m/>
    <s v="S"/>
  </r>
  <r>
    <n v="501"/>
    <x v="0"/>
    <x v="0"/>
    <x v="500"/>
    <s v="Calic"/>
    <n v="2"/>
    <x v="0"/>
    <x v="34"/>
    <n v="0"/>
    <n v="0"/>
    <n v="315086"/>
    <n v="8.6624999999999996"/>
    <m/>
    <s v="S"/>
  </r>
  <r>
    <n v="502"/>
    <x v="0"/>
    <x v="0"/>
    <x v="501"/>
    <s v="Canavan"/>
    <n v="1"/>
    <x v="1"/>
    <x v="23"/>
    <n v="0"/>
    <n v="0"/>
    <n v="364846"/>
    <n v="7.75"/>
    <m/>
    <s v="Q"/>
  </r>
  <r>
    <n v="503"/>
    <x v="0"/>
    <x v="0"/>
    <x v="502"/>
    <s v="O'Sullivan"/>
    <n v="1"/>
    <x v="1"/>
    <x v="4"/>
    <n v="0"/>
    <n v="0"/>
    <n v="330909"/>
    <n v="7.6292"/>
    <m/>
    <s v="Q"/>
  </r>
  <r>
    <n v="504"/>
    <x v="0"/>
    <x v="0"/>
    <x v="503"/>
    <s v="Laitinen"/>
    <n v="1"/>
    <x v="1"/>
    <x v="46"/>
    <n v="0"/>
    <n v="0"/>
    <n v="4135"/>
    <n v="9.5875000000000004"/>
    <m/>
    <s v="S"/>
  </r>
  <r>
    <n v="505"/>
    <x v="1"/>
    <x v="1"/>
    <x v="504"/>
    <s v="Maioni"/>
    <n v="1"/>
    <x v="1"/>
    <x v="36"/>
    <n v="0"/>
    <n v="0"/>
    <n v="110152"/>
    <n v="86.5"/>
    <s v="B79"/>
    <s v="S"/>
  </r>
  <r>
    <n v="506"/>
    <x v="0"/>
    <x v="1"/>
    <x v="505"/>
    <s v="Penasco y Castellana"/>
    <n v="2"/>
    <x v="0"/>
    <x v="24"/>
    <n v="1"/>
    <n v="0"/>
    <s v="PC 17758"/>
    <n v="108.9"/>
    <s v="C65"/>
    <s v="C"/>
  </r>
  <r>
    <n v="507"/>
    <x v="1"/>
    <x v="2"/>
    <x v="506"/>
    <s v="Quick"/>
    <n v="1"/>
    <x v="1"/>
    <x v="40"/>
    <n v="0"/>
    <n v="2"/>
    <n v="26360"/>
    <n v="26"/>
    <m/>
    <s v="S"/>
  </r>
  <r>
    <n v="508"/>
    <x v="1"/>
    <x v="1"/>
    <x v="507"/>
    <s v="Bradley"/>
    <n v="1"/>
    <x v="0"/>
    <x v="4"/>
    <n v="0"/>
    <n v="0"/>
    <n v="111427"/>
    <n v="26.55"/>
    <m/>
    <s v="S"/>
  </r>
  <r>
    <n v="509"/>
    <x v="0"/>
    <x v="0"/>
    <x v="508"/>
    <s v="Olsen"/>
    <n v="3"/>
    <x v="0"/>
    <x v="17"/>
    <n v="0"/>
    <n v="0"/>
    <s v="C 4001"/>
    <n v="22.524999999999999"/>
    <m/>
    <s v="S"/>
  </r>
  <r>
    <n v="510"/>
    <x v="1"/>
    <x v="0"/>
    <x v="509"/>
    <s v="Lang"/>
    <n v="1"/>
    <x v="0"/>
    <x v="2"/>
    <n v="0"/>
    <n v="0"/>
    <n v="1601"/>
    <n v="56.495800000000003"/>
    <m/>
    <s v="S"/>
  </r>
  <r>
    <n v="511"/>
    <x v="1"/>
    <x v="0"/>
    <x v="510"/>
    <s v="Daly"/>
    <n v="2"/>
    <x v="0"/>
    <x v="28"/>
    <n v="0"/>
    <n v="0"/>
    <n v="382651"/>
    <n v="7.75"/>
    <m/>
    <s v="Q"/>
  </r>
  <r>
    <n v="512"/>
    <x v="0"/>
    <x v="0"/>
    <x v="511"/>
    <s v="Webber"/>
    <n v="2"/>
    <x v="0"/>
    <x v="4"/>
    <n v="0"/>
    <n v="0"/>
    <s v="SOTON/OQ 3101316"/>
    <n v="8.0500000000000007"/>
    <m/>
    <s v="S"/>
  </r>
  <r>
    <n v="513"/>
    <x v="1"/>
    <x v="1"/>
    <x v="512"/>
    <s v="McGough"/>
    <n v="1"/>
    <x v="0"/>
    <x v="62"/>
    <n v="0"/>
    <n v="0"/>
    <s v="PC 17473"/>
    <n v="26.287500000000001"/>
    <s v="E25"/>
    <s v="S"/>
  </r>
  <r>
    <n v="514"/>
    <x v="1"/>
    <x v="1"/>
    <x v="513"/>
    <s v="Rothschild"/>
    <n v="1"/>
    <x v="1"/>
    <x v="5"/>
    <n v="1"/>
    <n v="0"/>
    <s v="PC 17603"/>
    <n v="59.4"/>
    <m/>
    <s v="C"/>
  </r>
  <r>
    <n v="515"/>
    <x v="0"/>
    <x v="0"/>
    <x v="514"/>
    <s v="Coleff"/>
    <n v="2"/>
    <x v="0"/>
    <x v="42"/>
    <n v="0"/>
    <n v="0"/>
    <n v="349209"/>
    <n v="7.4958"/>
    <m/>
    <s v="S"/>
  </r>
  <r>
    <n v="516"/>
    <x v="0"/>
    <x v="1"/>
    <x v="515"/>
    <s v="Walker"/>
    <n v="1"/>
    <x v="0"/>
    <x v="47"/>
    <n v="0"/>
    <n v="0"/>
    <n v="36967"/>
    <n v="34.020800000000001"/>
    <s v="D46"/>
    <s v="S"/>
  </r>
  <r>
    <n v="517"/>
    <x v="1"/>
    <x v="2"/>
    <x v="516"/>
    <s v="Lemore"/>
    <n v="1"/>
    <x v="1"/>
    <x v="15"/>
    <n v="0"/>
    <n v="0"/>
    <s v="C.A. 34260"/>
    <n v="10.5"/>
    <s v="F33"/>
    <s v="S"/>
  </r>
  <r>
    <n v="518"/>
    <x v="0"/>
    <x v="0"/>
    <x v="517"/>
    <s v="Ryan"/>
    <n v="1"/>
    <x v="0"/>
    <x v="4"/>
    <n v="0"/>
    <n v="0"/>
    <n v="371110"/>
    <n v="24.15"/>
    <m/>
    <s v="Q"/>
  </r>
  <r>
    <n v="519"/>
    <x v="1"/>
    <x v="2"/>
    <x v="518"/>
    <s v="Angle"/>
    <n v="1"/>
    <x v="1"/>
    <x v="62"/>
    <n v="1"/>
    <n v="0"/>
    <n v="226875"/>
    <n v="26"/>
    <m/>
    <s v="S"/>
  </r>
  <r>
    <n v="520"/>
    <x v="0"/>
    <x v="0"/>
    <x v="519"/>
    <s v="Pavlovic"/>
    <n v="1"/>
    <x v="0"/>
    <x v="35"/>
    <n v="0"/>
    <n v="0"/>
    <n v="349242"/>
    <n v="7.8958000000000004"/>
    <m/>
    <s v="S"/>
  </r>
  <r>
    <n v="521"/>
    <x v="1"/>
    <x v="1"/>
    <x v="520"/>
    <s v="Perreault"/>
    <n v="1"/>
    <x v="1"/>
    <x v="39"/>
    <n v="0"/>
    <n v="0"/>
    <n v="12749"/>
    <n v="93.5"/>
    <s v="B73"/>
    <s v="S"/>
  </r>
  <r>
    <n v="522"/>
    <x v="0"/>
    <x v="0"/>
    <x v="521"/>
    <s v="Vovk"/>
    <n v="1"/>
    <x v="0"/>
    <x v="0"/>
    <n v="0"/>
    <n v="0"/>
    <n v="349252"/>
    <n v="7.8958000000000004"/>
    <m/>
    <s v="S"/>
  </r>
  <r>
    <n v="523"/>
    <x v="0"/>
    <x v="0"/>
    <x v="522"/>
    <s v="Lahoud"/>
    <n v="1"/>
    <x v="0"/>
    <x v="4"/>
    <n v="0"/>
    <n v="0"/>
    <n v="2624"/>
    <n v="7.2249999999999996"/>
    <m/>
    <s v="C"/>
  </r>
  <r>
    <n v="524"/>
    <x v="1"/>
    <x v="1"/>
    <x v="523"/>
    <s v="Hippach"/>
    <n v="2"/>
    <x v="1"/>
    <x v="57"/>
    <n v="0"/>
    <n v="1"/>
    <n v="111361"/>
    <n v="57.979199999999999"/>
    <s v="B18"/>
    <s v="C"/>
  </r>
  <r>
    <n v="525"/>
    <x v="0"/>
    <x v="0"/>
    <x v="524"/>
    <s v="Kassem"/>
    <n v="1"/>
    <x v="0"/>
    <x v="4"/>
    <n v="0"/>
    <n v="0"/>
    <n v="2700"/>
    <n v="7.2291999999999996"/>
    <m/>
    <s v="C"/>
  </r>
  <r>
    <n v="526"/>
    <x v="0"/>
    <x v="0"/>
    <x v="525"/>
    <s v="Farrell"/>
    <n v="1"/>
    <x v="0"/>
    <x v="56"/>
    <n v="0"/>
    <n v="0"/>
    <n v="367232"/>
    <n v="7.75"/>
    <m/>
    <s v="Q"/>
  </r>
  <r>
    <n v="527"/>
    <x v="1"/>
    <x v="2"/>
    <x v="526"/>
    <s v="Ridsdale"/>
    <n v="1"/>
    <x v="1"/>
    <x v="61"/>
    <n v="0"/>
    <n v="0"/>
    <s v="W./C. 14258"/>
    <n v="10.5"/>
    <m/>
    <s v="S"/>
  </r>
  <r>
    <n v="528"/>
    <x v="0"/>
    <x v="1"/>
    <x v="527"/>
    <s v="Farthing"/>
    <n v="1"/>
    <x v="0"/>
    <x v="4"/>
    <n v="0"/>
    <n v="0"/>
    <s v="PC 17483"/>
    <n v="221.7792"/>
    <s v="C95"/>
    <s v="S"/>
  </r>
  <r>
    <n v="529"/>
    <x v="0"/>
    <x v="0"/>
    <x v="528"/>
    <s v="Salonen"/>
    <n v="1"/>
    <x v="0"/>
    <x v="12"/>
    <n v="0"/>
    <n v="0"/>
    <n v="3101296"/>
    <n v="7.9249999999999998"/>
    <m/>
    <s v="S"/>
  </r>
  <r>
    <n v="530"/>
    <x v="0"/>
    <x v="2"/>
    <x v="529"/>
    <s v="Hocking"/>
    <n v="1"/>
    <x v="0"/>
    <x v="41"/>
    <n v="2"/>
    <n v="1"/>
    <n v="29104"/>
    <n v="11.5"/>
    <m/>
    <s v="S"/>
  </r>
  <r>
    <n v="531"/>
    <x v="1"/>
    <x v="2"/>
    <x v="530"/>
    <s v="Quick"/>
    <n v="1"/>
    <x v="1"/>
    <x v="6"/>
    <n v="1"/>
    <n v="1"/>
    <n v="26360"/>
    <n v="26"/>
    <m/>
    <s v="S"/>
  </r>
  <r>
    <n v="532"/>
    <x v="0"/>
    <x v="0"/>
    <x v="531"/>
    <s v="Toufik"/>
    <n v="1"/>
    <x v="0"/>
    <x v="4"/>
    <n v="0"/>
    <n v="0"/>
    <n v="2641"/>
    <n v="7.2291999999999996"/>
    <m/>
    <s v="C"/>
  </r>
  <r>
    <n v="533"/>
    <x v="0"/>
    <x v="0"/>
    <x v="532"/>
    <s v="Elias"/>
    <n v="2"/>
    <x v="0"/>
    <x v="34"/>
    <n v="1"/>
    <n v="1"/>
    <n v="2690"/>
    <n v="7.2291999999999996"/>
    <m/>
    <s v="C"/>
  </r>
  <r>
    <n v="534"/>
    <x v="1"/>
    <x v="0"/>
    <x v="533"/>
    <s v="Peter"/>
    <n v="1"/>
    <x v="1"/>
    <x v="4"/>
    <n v="0"/>
    <n v="2"/>
    <n v="2668"/>
    <n v="22.3583"/>
    <m/>
    <s v="C"/>
  </r>
  <r>
    <n v="535"/>
    <x v="0"/>
    <x v="0"/>
    <x v="534"/>
    <s v="Cacic"/>
    <n v="2"/>
    <x v="1"/>
    <x v="39"/>
    <n v="0"/>
    <n v="0"/>
    <n v="315084"/>
    <n v="8.6624999999999996"/>
    <m/>
    <s v="S"/>
  </r>
  <r>
    <n v="536"/>
    <x v="1"/>
    <x v="2"/>
    <x v="535"/>
    <s v="Hart"/>
    <n v="2"/>
    <x v="1"/>
    <x v="26"/>
    <n v="0"/>
    <n v="2"/>
    <s v="F.C.C. 13529"/>
    <n v="26.25"/>
    <m/>
    <s v="S"/>
  </r>
  <r>
    <n v="537"/>
    <x v="0"/>
    <x v="1"/>
    <x v="536"/>
    <s v="Butt"/>
    <n v="1"/>
    <x v="0"/>
    <x v="33"/>
    <n v="0"/>
    <n v="0"/>
    <n v="113050"/>
    <n v="26.55"/>
    <s v="B38"/>
    <s v="S"/>
  </r>
  <r>
    <n v="538"/>
    <x v="1"/>
    <x v="1"/>
    <x v="537"/>
    <s v="LeRoy"/>
    <n v="1"/>
    <x v="1"/>
    <x v="39"/>
    <n v="0"/>
    <n v="0"/>
    <s v="PC 17761"/>
    <n v="106.425"/>
    <m/>
    <s v="C"/>
  </r>
  <r>
    <n v="539"/>
    <x v="0"/>
    <x v="0"/>
    <x v="538"/>
    <s v="Risien"/>
    <n v="1"/>
    <x v="0"/>
    <x v="4"/>
    <n v="0"/>
    <n v="0"/>
    <n v="364498"/>
    <n v="14.5"/>
    <m/>
    <s v="S"/>
  </r>
  <r>
    <n v="540"/>
    <x v="1"/>
    <x v="1"/>
    <x v="539"/>
    <s v="Frolicher"/>
    <n v="1"/>
    <x v="1"/>
    <x v="0"/>
    <n v="0"/>
    <n v="2"/>
    <n v="13568"/>
    <n v="49.5"/>
    <s v="B39"/>
    <s v="C"/>
  </r>
  <r>
    <n v="541"/>
    <x v="1"/>
    <x v="1"/>
    <x v="540"/>
    <s v="Crosby"/>
    <n v="1"/>
    <x v="1"/>
    <x v="62"/>
    <n v="0"/>
    <n v="2"/>
    <s v="WE/P 5735"/>
    <n v="71"/>
    <s v="B22"/>
    <s v="S"/>
  </r>
  <r>
    <n v="542"/>
    <x v="0"/>
    <x v="0"/>
    <x v="541"/>
    <s v="Andersson"/>
    <n v="6"/>
    <x v="1"/>
    <x v="52"/>
    <n v="4"/>
    <n v="2"/>
    <n v="347082"/>
    <n v="31.274999999999999"/>
    <m/>
    <s v="S"/>
  </r>
  <r>
    <n v="543"/>
    <x v="0"/>
    <x v="0"/>
    <x v="542"/>
    <s v="Andersson"/>
    <n v="6"/>
    <x v="1"/>
    <x v="32"/>
    <n v="4"/>
    <n v="2"/>
    <n v="347082"/>
    <n v="31.274999999999999"/>
    <m/>
    <s v="S"/>
  </r>
  <r>
    <n v="544"/>
    <x v="1"/>
    <x v="2"/>
    <x v="543"/>
    <s v="Beane"/>
    <n v="2"/>
    <x v="0"/>
    <x v="35"/>
    <n v="1"/>
    <n v="0"/>
    <n v="2908"/>
    <n v="26"/>
    <m/>
    <s v="S"/>
  </r>
  <r>
    <n v="545"/>
    <x v="0"/>
    <x v="1"/>
    <x v="544"/>
    <s v="Douglas"/>
    <n v="1"/>
    <x v="0"/>
    <x v="61"/>
    <n v="1"/>
    <n v="0"/>
    <s v="PC 17761"/>
    <n v="106.425"/>
    <s v="C86"/>
    <s v="C"/>
  </r>
  <r>
    <n v="546"/>
    <x v="0"/>
    <x v="1"/>
    <x v="545"/>
    <s v="Nicholson"/>
    <n v="1"/>
    <x v="0"/>
    <x v="74"/>
    <n v="0"/>
    <n v="0"/>
    <n v="693"/>
    <n v="26"/>
    <m/>
    <s v="S"/>
  </r>
  <r>
    <n v="547"/>
    <x v="1"/>
    <x v="2"/>
    <x v="546"/>
    <s v="Beane"/>
    <n v="2"/>
    <x v="1"/>
    <x v="19"/>
    <n v="1"/>
    <n v="0"/>
    <n v="2908"/>
    <n v="26"/>
    <m/>
    <s v="S"/>
  </r>
  <r>
    <n v="548"/>
    <x v="1"/>
    <x v="2"/>
    <x v="547"/>
    <s v="Padro y Manent"/>
    <n v="1"/>
    <x v="0"/>
    <x v="4"/>
    <n v="0"/>
    <n v="0"/>
    <s v="SC/PARIS 2146"/>
    <n v="13.862500000000001"/>
    <m/>
    <s v="C"/>
  </r>
  <r>
    <n v="549"/>
    <x v="0"/>
    <x v="0"/>
    <x v="548"/>
    <s v="Goldsmith"/>
    <n v="2"/>
    <x v="0"/>
    <x v="40"/>
    <n v="1"/>
    <n v="1"/>
    <n v="363291"/>
    <n v="20.524999999999999"/>
    <m/>
    <s v="S"/>
  </r>
  <r>
    <n v="550"/>
    <x v="1"/>
    <x v="2"/>
    <x v="549"/>
    <s v="Davies"/>
    <n v="1"/>
    <x v="0"/>
    <x v="18"/>
    <n v="1"/>
    <n v="1"/>
    <s v="C.A. 33112"/>
    <n v="36.75"/>
    <m/>
    <s v="S"/>
  </r>
  <r>
    <n v="551"/>
    <x v="1"/>
    <x v="1"/>
    <x v="550"/>
    <s v="Thayer"/>
    <n v="1"/>
    <x v="0"/>
    <x v="34"/>
    <n v="0"/>
    <n v="2"/>
    <n v="17421"/>
    <n v="110.88330000000001"/>
    <s v="C70"/>
    <s v="C"/>
  </r>
  <r>
    <n v="552"/>
    <x v="0"/>
    <x v="2"/>
    <x v="551"/>
    <s v="Sharp"/>
    <n v="1"/>
    <x v="0"/>
    <x v="7"/>
    <n v="0"/>
    <n v="0"/>
    <n v="244358"/>
    <n v="26"/>
    <m/>
    <s v="S"/>
  </r>
  <r>
    <n v="553"/>
    <x v="0"/>
    <x v="0"/>
    <x v="552"/>
    <s v="O'Brien"/>
    <n v="3"/>
    <x v="0"/>
    <x v="4"/>
    <n v="0"/>
    <n v="0"/>
    <n v="330979"/>
    <n v="7.8292000000000002"/>
    <m/>
    <s v="Q"/>
  </r>
  <r>
    <n v="554"/>
    <x v="1"/>
    <x v="0"/>
    <x v="553"/>
    <s v="Leeni"/>
    <n v="1"/>
    <x v="0"/>
    <x v="0"/>
    <n v="0"/>
    <n v="0"/>
    <n v="2620"/>
    <n v="7.2249999999999996"/>
    <m/>
    <s v="C"/>
  </r>
  <r>
    <n v="555"/>
    <x v="1"/>
    <x v="0"/>
    <x v="554"/>
    <s v="Ohman"/>
    <n v="1"/>
    <x v="1"/>
    <x v="0"/>
    <n v="0"/>
    <n v="0"/>
    <n v="347085"/>
    <n v="7.7750000000000004"/>
    <m/>
    <s v="S"/>
  </r>
  <r>
    <n v="556"/>
    <x v="0"/>
    <x v="1"/>
    <x v="555"/>
    <s v="Wright"/>
    <n v="1"/>
    <x v="0"/>
    <x v="65"/>
    <n v="0"/>
    <n v="0"/>
    <n v="113807"/>
    <n v="26.55"/>
    <m/>
    <s v="S"/>
  </r>
  <r>
    <n v="557"/>
    <x v="1"/>
    <x v="1"/>
    <x v="556"/>
    <s v="Duff Gordon"/>
    <n v="2"/>
    <x v="1"/>
    <x v="76"/>
    <n v="1"/>
    <n v="0"/>
    <n v="11755"/>
    <n v="39.6"/>
    <s v="A16"/>
    <s v="C"/>
  </r>
  <r>
    <n v="558"/>
    <x v="0"/>
    <x v="1"/>
    <x v="557"/>
    <s v="Robbins"/>
    <n v="1"/>
    <x v="0"/>
    <x v="4"/>
    <n v="0"/>
    <n v="0"/>
    <s v="PC 17757"/>
    <n v="227.52500000000001"/>
    <m/>
    <s v="C"/>
  </r>
  <r>
    <n v="559"/>
    <x v="1"/>
    <x v="1"/>
    <x v="558"/>
    <s v="Taussig"/>
    <n v="2"/>
    <x v="1"/>
    <x v="12"/>
    <n v="1"/>
    <n v="1"/>
    <n v="110413"/>
    <n v="79.650000000000006"/>
    <s v="E67"/>
    <s v="S"/>
  </r>
  <r>
    <n v="560"/>
    <x v="1"/>
    <x v="0"/>
    <x v="559"/>
    <s v="de Messemaeker"/>
    <n v="1"/>
    <x v="1"/>
    <x v="62"/>
    <n v="1"/>
    <n v="0"/>
    <n v="345572"/>
    <n v="17.399999999999999"/>
    <m/>
    <s v="S"/>
  </r>
  <r>
    <n v="561"/>
    <x v="0"/>
    <x v="0"/>
    <x v="560"/>
    <s v="Morrow"/>
    <n v="1"/>
    <x v="0"/>
    <x v="4"/>
    <n v="0"/>
    <n v="0"/>
    <n v="372622"/>
    <n v="7.75"/>
    <m/>
    <s v="Q"/>
  </r>
  <r>
    <n v="562"/>
    <x v="0"/>
    <x v="0"/>
    <x v="561"/>
    <s v="Sivic"/>
    <n v="1"/>
    <x v="0"/>
    <x v="20"/>
    <n v="0"/>
    <n v="0"/>
    <n v="349251"/>
    <n v="7.8958000000000004"/>
    <m/>
    <s v="S"/>
  </r>
  <r>
    <n v="563"/>
    <x v="0"/>
    <x v="2"/>
    <x v="562"/>
    <s v="Norman"/>
    <n v="1"/>
    <x v="0"/>
    <x v="17"/>
    <n v="0"/>
    <n v="0"/>
    <n v="218629"/>
    <n v="13.5"/>
    <m/>
    <s v="S"/>
  </r>
  <r>
    <n v="564"/>
    <x v="0"/>
    <x v="0"/>
    <x v="563"/>
    <s v="Simmons"/>
    <n v="1"/>
    <x v="0"/>
    <x v="4"/>
    <n v="0"/>
    <n v="0"/>
    <s v="SOTON/OQ 392082"/>
    <n v="8.0500000000000007"/>
    <m/>
    <s v="S"/>
  </r>
  <r>
    <n v="565"/>
    <x v="0"/>
    <x v="0"/>
    <x v="564"/>
    <s v="Meanwell"/>
    <n v="1"/>
    <x v="1"/>
    <x v="4"/>
    <n v="0"/>
    <n v="0"/>
    <s v="SOTON/O.Q. 392087"/>
    <n v="8.0500000000000007"/>
    <m/>
    <s v="S"/>
  </r>
  <r>
    <n v="566"/>
    <x v="0"/>
    <x v="0"/>
    <x v="565"/>
    <s v="Davies"/>
    <n v="2"/>
    <x v="0"/>
    <x v="42"/>
    <n v="2"/>
    <n v="0"/>
    <s v="A/4 48871"/>
    <n v="24.15"/>
    <m/>
    <s v="S"/>
  </r>
  <r>
    <n v="567"/>
    <x v="0"/>
    <x v="0"/>
    <x v="566"/>
    <s v="Stoytcheff"/>
    <n v="1"/>
    <x v="0"/>
    <x v="19"/>
    <n v="0"/>
    <n v="0"/>
    <n v="349205"/>
    <n v="7.8958000000000004"/>
    <m/>
    <s v="S"/>
  </r>
  <r>
    <n v="568"/>
    <x v="0"/>
    <x v="0"/>
    <x v="567"/>
    <s v="Palsson"/>
    <n v="1"/>
    <x v="1"/>
    <x v="28"/>
    <n v="0"/>
    <n v="4"/>
    <n v="349909"/>
    <n v="21.074999999999999"/>
    <m/>
    <s v="S"/>
  </r>
  <r>
    <n v="569"/>
    <x v="0"/>
    <x v="0"/>
    <x v="568"/>
    <s v="Doharr"/>
    <n v="1"/>
    <x v="0"/>
    <x v="4"/>
    <n v="0"/>
    <n v="0"/>
    <n v="2686"/>
    <n v="7.2291999999999996"/>
    <m/>
    <s v="C"/>
  </r>
  <r>
    <n v="570"/>
    <x v="1"/>
    <x v="0"/>
    <x v="569"/>
    <s v="Jonsson"/>
    <n v="1"/>
    <x v="0"/>
    <x v="35"/>
    <n v="0"/>
    <n v="0"/>
    <n v="350417"/>
    <n v="7.8541999999999996"/>
    <m/>
    <s v="S"/>
  </r>
  <r>
    <n v="571"/>
    <x v="1"/>
    <x v="2"/>
    <x v="570"/>
    <s v="Harris"/>
    <n v="4"/>
    <x v="0"/>
    <x v="65"/>
    <n v="0"/>
    <n v="0"/>
    <s v="S.W./PP 752"/>
    <n v="10.5"/>
    <m/>
    <s v="S"/>
  </r>
  <r>
    <n v="572"/>
    <x v="1"/>
    <x v="1"/>
    <x v="571"/>
    <s v="Appleton"/>
    <n v="1"/>
    <x v="1"/>
    <x v="78"/>
    <n v="2"/>
    <n v="0"/>
    <n v="11769"/>
    <n v="51.479199999999999"/>
    <s v="C101"/>
    <s v="S"/>
  </r>
  <r>
    <n v="573"/>
    <x v="1"/>
    <x v="1"/>
    <x v="572"/>
    <s v="Flynn"/>
    <n v="3"/>
    <x v="0"/>
    <x v="62"/>
    <n v="0"/>
    <n v="0"/>
    <s v="PC 17474"/>
    <n v="26.387499999999999"/>
    <s v="E25"/>
    <s v="S"/>
  </r>
  <r>
    <n v="574"/>
    <x v="1"/>
    <x v="0"/>
    <x v="573"/>
    <s v="Kelly"/>
    <n v="4"/>
    <x v="1"/>
    <x v="4"/>
    <n v="0"/>
    <n v="0"/>
    <n v="14312"/>
    <n v="7.75"/>
    <m/>
    <s v="Q"/>
  </r>
  <r>
    <n v="575"/>
    <x v="0"/>
    <x v="0"/>
    <x v="574"/>
    <s v="Rush"/>
    <n v="1"/>
    <x v="0"/>
    <x v="36"/>
    <n v="0"/>
    <n v="0"/>
    <s v="A/4. 20589"/>
    <n v="8.0500000000000007"/>
    <m/>
    <s v="S"/>
  </r>
  <r>
    <n v="576"/>
    <x v="0"/>
    <x v="0"/>
    <x v="575"/>
    <s v="Patchett"/>
    <n v="1"/>
    <x v="0"/>
    <x v="19"/>
    <n v="0"/>
    <n v="0"/>
    <n v="358585"/>
    <n v="14.5"/>
    <m/>
    <s v="S"/>
  </r>
  <r>
    <n v="577"/>
    <x v="1"/>
    <x v="2"/>
    <x v="576"/>
    <s v="Garside"/>
    <n v="1"/>
    <x v="1"/>
    <x v="15"/>
    <n v="0"/>
    <n v="0"/>
    <n v="243880"/>
    <n v="13"/>
    <m/>
    <s v="S"/>
  </r>
  <r>
    <n v="578"/>
    <x v="1"/>
    <x v="1"/>
    <x v="577"/>
    <s v="Silvey"/>
    <n v="2"/>
    <x v="1"/>
    <x v="12"/>
    <n v="1"/>
    <n v="0"/>
    <n v="13507"/>
    <n v="55.9"/>
    <s v="E44"/>
    <s v="S"/>
  </r>
  <r>
    <n v="579"/>
    <x v="0"/>
    <x v="0"/>
    <x v="578"/>
    <s v="Caram"/>
    <n v="1"/>
    <x v="1"/>
    <x v="4"/>
    <n v="1"/>
    <n v="0"/>
    <n v="2689"/>
    <n v="14.458299999999999"/>
    <m/>
    <s v="C"/>
  </r>
  <r>
    <n v="580"/>
    <x v="1"/>
    <x v="0"/>
    <x v="579"/>
    <s v="Jussila"/>
    <n v="3"/>
    <x v="0"/>
    <x v="35"/>
    <n v="0"/>
    <n v="0"/>
    <s v="STON/O 2. 3101286"/>
    <n v="7.9249999999999998"/>
    <m/>
    <s v="S"/>
  </r>
  <r>
    <n v="581"/>
    <x v="1"/>
    <x v="2"/>
    <x v="580"/>
    <s v="Christy"/>
    <n v="1"/>
    <x v="1"/>
    <x v="37"/>
    <n v="1"/>
    <n v="1"/>
    <n v="237789"/>
    <n v="30"/>
    <m/>
    <s v="S"/>
  </r>
  <r>
    <n v="582"/>
    <x v="1"/>
    <x v="1"/>
    <x v="581"/>
    <s v="Thayer"/>
    <n v="2"/>
    <x v="1"/>
    <x v="12"/>
    <n v="1"/>
    <n v="1"/>
    <n v="17421"/>
    <n v="110.88330000000001"/>
    <s v="C68"/>
    <s v="C"/>
  </r>
  <r>
    <n v="583"/>
    <x v="0"/>
    <x v="2"/>
    <x v="582"/>
    <s v="Downton"/>
    <n v="1"/>
    <x v="0"/>
    <x v="5"/>
    <n v="0"/>
    <n v="0"/>
    <n v="28403"/>
    <n v="26"/>
    <m/>
    <s v="S"/>
  </r>
  <r>
    <n v="584"/>
    <x v="0"/>
    <x v="1"/>
    <x v="583"/>
    <s v="Ross"/>
    <n v="1"/>
    <x v="0"/>
    <x v="62"/>
    <n v="0"/>
    <n v="0"/>
    <n v="13049"/>
    <n v="40.125"/>
    <s v="A10"/>
    <s v="C"/>
  </r>
  <r>
    <n v="585"/>
    <x v="0"/>
    <x v="0"/>
    <x v="584"/>
    <s v="Paulner"/>
    <n v="1"/>
    <x v="0"/>
    <x v="4"/>
    <n v="0"/>
    <n v="0"/>
    <n v="3411"/>
    <n v="8.7125000000000004"/>
    <m/>
    <s v="C"/>
  </r>
  <r>
    <n v="586"/>
    <x v="1"/>
    <x v="1"/>
    <x v="585"/>
    <s v="Taussig"/>
    <n v="1"/>
    <x v="1"/>
    <x v="24"/>
    <n v="0"/>
    <n v="2"/>
    <n v="110413"/>
    <n v="79.650000000000006"/>
    <s v="E68"/>
    <s v="S"/>
  </r>
  <r>
    <n v="587"/>
    <x v="0"/>
    <x v="2"/>
    <x v="586"/>
    <s v="Jarvis"/>
    <n v="1"/>
    <x v="0"/>
    <x v="47"/>
    <n v="0"/>
    <n v="0"/>
    <n v="237565"/>
    <n v="15"/>
    <m/>
    <s v="S"/>
  </r>
  <r>
    <n v="588"/>
    <x v="1"/>
    <x v="1"/>
    <x v="587"/>
    <s v="Frolicher-Stehli"/>
    <n v="1"/>
    <x v="0"/>
    <x v="72"/>
    <n v="1"/>
    <n v="1"/>
    <n v="13567"/>
    <n v="79.2"/>
    <s v="B41"/>
    <s v="C"/>
  </r>
  <r>
    <n v="589"/>
    <x v="0"/>
    <x v="0"/>
    <x v="588"/>
    <s v="Gilinski"/>
    <n v="1"/>
    <x v="0"/>
    <x v="0"/>
    <n v="0"/>
    <n v="0"/>
    <n v="14973"/>
    <n v="8.0500000000000007"/>
    <m/>
    <s v="S"/>
  </r>
  <r>
    <n v="590"/>
    <x v="0"/>
    <x v="0"/>
    <x v="589"/>
    <s v="Murdlin"/>
    <n v="1"/>
    <x v="0"/>
    <x v="4"/>
    <n v="0"/>
    <n v="0"/>
    <s v="A./5. 3235"/>
    <n v="8.0500000000000007"/>
    <m/>
    <s v="S"/>
  </r>
  <r>
    <n v="591"/>
    <x v="0"/>
    <x v="0"/>
    <x v="590"/>
    <s v="Rintamaki"/>
    <n v="1"/>
    <x v="0"/>
    <x v="3"/>
    <n v="0"/>
    <n v="0"/>
    <s v="STON/O 2. 3101273"/>
    <n v="7.125"/>
    <m/>
    <s v="S"/>
  </r>
  <r>
    <n v="592"/>
    <x v="1"/>
    <x v="1"/>
    <x v="591"/>
    <s v="Stephenson"/>
    <n v="1"/>
    <x v="1"/>
    <x v="67"/>
    <n v="1"/>
    <n v="0"/>
    <n v="36947"/>
    <n v="78.2667"/>
    <s v="D20"/>
    <s v="C"/>
  </r>
  <r>
    <n v="593"/>
    <x v="0"/>
    <x v="0"/>
    <x v="592"/>
    <s v="Elsbury"/>
    <n v="1"/>
    <x v="0"/>
    <x v="47"/>
    <n v="0"/>
    <n v="0"/>
    <s v="A/5 3902"/>
    <n v="7.25"/>
    <m/>
    <s v="S"/>
  </r>
  <r>
    <n v="594"/>
    <x v="0"/>
    <x v="0"/>
    <x v="593"/>
    <s v="Bourke"/>
    <n v="1"/>
    <x v="1"/>
    <x v="4"/>
    <n v="0"/>
    <n v="2"/>
    <n v="364848"/>
    <n v="7.75"/>
    <m/>
    <s v="Q"/>
  </r>
  <r>
    <n v="595"/>
    <x v="0"/>
    <x v="2"/>
    <x v="594"/>
    <s v="Chapman"/>
    <n v="2"/>
    <x v="0"/>
    <x v="46"/>
    <n v="1"/>
    <n v="0"/>
    <s v="SC/AH 29037"/>
    <n v="26"/>
    <m/>
    <s v="S"/>
  </r>
  <r>
    <n v="596"/>
    <x v="0"/>
    <x v="0"/>
    <x v="595"/>
    <s v="Van Impe"/>
    <n v="2"/>
    <x v="0"/>
    <x v="62"/>
    <n v="1"/>
    <n v="1"/>
    <n v="345773"/>
    <n v="24.15"/>
    <m/>
    <s v="S"/>
  </r>
  <r>
    <n v="597"/>
    <x v="1"/>
    <x v="2"/>
    <x v="596"/>
    <s v="Leitch"/>
    <n v="1"/>
    <x v="1"/>
    <x v="4"/>
    <n v="0"/>
    <n v="0"/>
    <n v="248727"/>
    <n v="33"/>
    <m/>
    <s v="S"/>
  </r>
  <r>
    <n v="598"/>
    <x v="0"/>
    <x v="0"/>
    <x v="597"/>
    <s v="Johnson"/>
    <n v="4"/>
    <x v="0"/>
    <x v="27"/>
    <n v="0"/>
    <n v="0"/>
    <s v="LINE"/>
    <n v="0"/>
    <m/>
    <s v="S"/>
  </r>
  <r>
    <n v="599"/>
    <x v="0"/>
    <x v="0"/>
    <x v="598"/>
    <s v="Boulos"/>
    <n v="2"/>
    <x v="0"/>
    <x v="4"/>
    <n v="0"/>
    <n v="0"/>
    <n v="2664"/>
    <n v="7.2249999999999996"/>
    <m/>
    <s v="C"/>
  </r>
  <r>
    <n v="600"/>
    <x v="1"/>
    <x v="1"/>
    <x v="599"/>
    <s v="Duff Gordon"/>
    <n v="2"/>
    <x v="0"/>
    <x v="27"/>
    <n v="1"/>
    <n v="0"/>
    <s v="PC 17485"/>
    <n v="56.929200000000002"/>
    <s v="A20"/>
    <s v="C"/>
  </r>
  <r>
    <n v="601"/>
    <x v="1"/>
    <x v="2"/>
    <x v="600"/>
    <s v="Jacobsohn"/>
    <n v="1"/>
    <x v="1"/>
    <x v="42"/>
    <n v="2"/>
    <n v="1"/>
    <n v="243847"/>
    <n v="27"/>
    <m/>
    <s v="S"/>
  </r>
  <r>
    <n v="602"/>
    <x v="0"/>
    <x v="0"/>
    <x v="601"/>
    <s v="Slabenoff"/>
    <n v="1"/>
    <x v="0"/>
    <x v="4"/>
    <n v="0"/>
    <n v="0"/>
    <n v="349214"/>
    <n v="7.8958000000000004"/>
    <m/>
    <s v="S"/>
  </r>
  <r>
    <n v="603"/>
    <x v="0"/>
    <x v="1"/>
    <x v="602"/>
    <s v="Harrington"/>
    <n v="1"/>
    <x v="0"/>
    <x v="4"/>
    <n v="0"/>
    <n v="0"/>
    <n v="113796"/>
    <n v="42.4"/>
    <m/>
    <s v="S"/>
  </r>
  <r>
    <n v="604"/>
    <x v="0"/>
    <x v="0"/>
    <x v="603"/>
    <s v="Torber"/>
    <n v="1"/>
    <x v="0"/>
    <x v="57"/>
    <n v="0"/>
    <n v="0"/>
    <n v="364511"/>
    <n v="8.0500000000000007"/>
    <m/>
    <s v="S"/>
  </r>
  <r>
    <n v="605"/>
    <x v="1"/>
    <x v="1"/>
    <x v="604"/>
    <s v="Homer"/>
    <n v="1"/>
    <x v="0"/>
    <x v="3"/>
    <n v="0"/>
    <n v="0"/>
    <n v="111426"/>
    <n v="26.55"/>
    <m/>
    <s v="C"/>
  </r>
  <r>
    <n v="606"/>
    <x v="0"/>
    <x v="0"/>
    <x v="605"/>
    <s v="Lindell"/>
    <n v="1"/>
    <x v="0"/>
    <x v="62"/>
    <n v="1"/>
    <n v="0"/>
    <n v="349910"/>
    <n v="15.55"/>
    <m/>
    <s v="S"/>
  </r>
  <r>
    <n v="607"/>
    <x v="0"/>
    <x v="0"/>
    <x v="606"/>
    <s v="Karaic"/>
    <n v="1"/>
    <x v="0"/>
    <x v="39"/>
    <n v="0"/>
    <n v="0"/>
    <n v="349246"/>
    <n v="7.8958000000000004"/>
    <m/>
    <s v="S"/>
  </r>
  <r>
    <n v="608"/>
    <x v="1"/>
    <x v="1"/>
    <x v="607"/>
    <s v="Daniel"/>
    <n v="1"/>
    <x v="0"/>
    <x v="7"/>
    <n v="0"/>
    <n v="0"/>
    <n v="113804"/>
    <n v="30.5"/>
    <m/>
    <s v="S"/>
  </r>
  <r>
    <n v="609"/>
    <x v="1"/>
    <x v="2"/>
    <x v="608"/>
    <s v="Laroche"/>
    <n v="3"/>
    <x v="1"/>
    <x v="0"/>
    <n v="1"/>
    <n v="2"/>
    <s v="SC/Paris 2123"/>
    <n v="41.5792"/>
    <m/>
    <s v="C"/>
  </r>
  <r>
    <n v="610"/>
    <x v="1"/>
    <x v="1"/>
    <x v="609"/>
    <s v="Shutes"/>
    <n v="1"/>
    <x v="1"/>
    <x v="20"/>
    <n v="0"/>
    <n v="0"/>
    <s v="PC 17582"/>
    <n v="153.46250000000001"/>
    <s v="C125"/>
    <s v="S"/>
  </r>
  <r>
    <n v="611"/>
    <x v="0"/>
    <x v="0"/>
    <x v="610"/>
    <s v="Andersson"/>
    <n v="2"/>
    <x v="1"/>
    <x v="12"/>
    <n v="1"/>
    <n v="5"/>
    <n v="347082"/>
    <n v="31.274999999999999"/>
    <m/>
    <s v="S"/>
  </r>
  <r>
    <n v="612"/>
    <x v="0"/>
    <x v="0"/>
    <x v="611"/>
    <s v="Jardin"/>
    <n v="1"/>
    <x v="0"/>
    <x v="4"/>
    <n v="0"/>
    <n v="0"/>
    <s v="SOTON/O.Q. 3101305"/>
    <n v="7.05"/>
    <m/>
    <s v="S"/>
  </r>
  <r>
    <n v="613"/>
    <x v="1"/>
    <x v="0"/>
    <x v="612"/>
    <s v="Murphy"/>
    <n v="2"/>
    <x v="1"/>
    <x v="4"/>
    <n v="1"/>
    <n v="0"/>
    <n v="367230"/>
    <n v="15.5"/>
    <m/>
    <s v="Q"/>
  </r>
  <r>
    <n v="614"/>
    <x v="0"/>
    <x v="0"/>
    <x v="613"/>
    <s v="Horgan"/>
    <n v="1"/>
    <x v="0"/>
    <x v="4"/>
    <n v="0"/>
    <n v="0"/>
    <n v="370377"/>
    <n v="7.75"/>
    <m/>
    <s v="Q"/>
  </r>
  <r>
    <n v="615"/>
    <x v="0"/>
    <x v="0"/>
    <x v="614"/>
    <s v="Brocklebank"/>
    <n v="1"/>
    <x v="0"/>
    <x v="3"/>
    <n v="0"/>
    <n v="0"/>
    <n v="364512"/>
    <n v="8.0500000000000007"/>
    <m/>
    <s v="S"/>
  </r>
  <r>
    <n v="616"/>
    <x v="1"/>
    <x v="2"/>
    <x v="615"/>
    <s v="Herman"/>
    <n v="2"/>
    <x v="1"/>
    <x v="42"/>
    <n v="1"/>
    <n v="2"/>
    <n v="220845"/>
    <n v="65"/>
    <m/>
    <s v="S"/>
  </r>
  <r>
    <n v="617"/>
    <x v="0"/>
    <x v="0"/>
    <x v="616"/>
    <s v="Danbom"/>
    <n v="2"/>
    <x v="0"/>
    <x v="15"/>
    <n v="1"/>
    <n v="1"/>
    <n v="347080"/>
    <n v="14.4"/>
    <m/>
    <s v="S"/>
  </r>
  <r>
    <n v="618"/>
    <x v="0"/>
    <x v="0"/>
    <x v="617"/>
    <s v="Lobb"/>
    <n v="2"/>
    <x v="1"/>
    <x v="2"/>
    <n v="1"/>
    <n v="0"/>
    <s v="A/5. 3336"/>
    <n v="16.100000000000001"/>
    <m/>
    <s v="S"/>
  </r>
  <r>
    <n v="619"/>
    <x v="1"/>
    <x v="2"/>
    <x v="618"/>
    <s v="Becker"/>
    <n v="2"/>
    <x v="1"/>
    <x v="9"/>
    <n v="2"/>
    <n v="1"/>
    <n v="230136"/>
    <n v="39"/>
    <s v="F4"/>
    <s v="S"/>
  </r>
  <r>
    <n v="620"/>
    <x v="0"/>
    <x v="2"/>
    <x v="619"/>
    <s v="Gavey"/>
    <n v="1"/>
    <x v="0"/>
    <x v="2"/>
    <n v="0"/>
    <n v="0"/>
    <n v="31028"/>
    <n v="10.5"/>
    <m/>
    <s v="S"/>
  </r>
  <r>
    <n v="621"/>
    <x v="0"/>
    <x v="0"/>
    <x v="620"/>
    <s v="Yasbeck"/>
    <n v="2"/>
    <x v="0"/>
    <x v="7"/>
    <n v="1"/>
    <n v="0"/>
    <n v="2659"/>
    <n v="14.4542"/>
    <m/>
    <s v="C"/>
  </r>
  <r>
    <n v="622"/>
    <x v="1"/>
    <x v="1"/>
    <x v="621"/>
    <s v="Kimball"/>
    <n v="1"/>
    <x v="0"/>
    <x v="22"/>
    <n v="1"/>
    <n v="0"/>
    <n v="11753"/>
    <n v="52.554200000000002"/>
    <s v="D19"/>
    <s v="S"/>
  </r>
  <r>
    <n v="623"/>
    <x v="1"/>
    <x v="0"/>
    <x v="622"/>
    <s v="Nakid"/>
    <n v="1"/>
    <x v="0"/>
    <x v="11"/>
    <n v="1"/>
    <n v="1"/>
    <n v="2653"/>
    <n v="15.7417"/>
    <m/>
    <s v="C"/>
  </r>
  <r>
    <n v="624"/>
    <x v="0"/>
    <x v="0"/>
    <x v="623"/>
    <s v="Hansen"/>
    <n v="3"/>
    <x v="0"/>
    <x v="23"/>
    <n v="0"/>
    <n v="0"/>
    <n v="350029"/>
    <n v="7.8541999999999996"/>
    <m/>
    <s v="S"/>
  </r>
  <r>
    <n v="625"/>
    <x v="0"/>
    <x v="0"/>
    <x v="624"/>
    <s v="Bowen"/>
    <n v="1"/>
    <x v="0"/>
    <x v="23"/>
    <n v="0"/>
    <n v="0"/>
    <n v="54636"/>
    <n v="16.100000000000001"/>
    <m/>
    <s v="S"/>
  </r>
  <r>
    <n v="626"/>
    <x v="0"/>
    <x v="1"/>
    <x v="625"/>
    <s v="Sutton"/>
    <n v="1"/>
    <x v="0"/>
    <x v="59"/>
    <n v="0"/>
    <n v="0"/>
    <n v="36963"/>
    <n v="32.320799999999998"/>
    <s v="D50"/>
    <s v="S"/>
  </r>
  <r>
    <n v="627"/>
    <x v="0"/>
    <x v="2"/>
    <x v="626"/>
    <s v="Kirkland"/>
    <n v="1"/>
    <x v="0"/>
    <x v="79"/>
    <n v="0"/>
    <n v="0"/>
    <n v="219533"/>
    <n v="12.35"/>
    <m/>
    <s v="Q"/>
  </r>
  <r>
    <n v="628"/>
    <x v="1"/>
    <x v="1"/>
    <x v="627"/>
    <s v="Longley"/>
    <n v="1"/>
    <x v="1"/>
    <x v="23"/>
    <n v="0"/>
    <n v="0"/>
    <n v="13502"/>
    <n v="77.958299999999994"/>
    <s v="D9"/>
    <s v="S"/>
  </r>
  <r>
    <n v="629"/>
    <x v="0"/>
    <x v="0"/>
    <x v="628"/>
    <s v="Bostandyeff"/>
    <n v="1"/>
    <x v="0"/>
    <x v="2"/>
    <n v="0"/>
    <n v="0"/>
    <n v="349224"/>
    <n v="7.8958000000000004"/>
    <m/>
    <s v="S"/>
  </r>
  <r>
    <n v="630"/>
    <x v="0"/>
    <x v="0"/>
    <x v="629"/>
    <s v="O'Connell"/>
    <n v="1"/>
    <x v="0"/>
    <x v="4"/>
    <n v="0"/>
    <n v="0"/>
    <n v="334912"/>
    <n v="7.7332999999999998"/>
    <m/>
    <s v="Q"/>
  </r>
  <r>
    <n v="631"/>
    <x v="1"/>
    <x v="1"/>
    <x v="630"/>
    <s v="Barkworth"/>
    <n v="1"/>
    <x v="0"/>
    <x v="80"/>
    <n v="0"/>
    <n v="0"/>
    <n v="27042"/>
    <n v="30"/>
    <s v="A23"/>
    <s v="S"/>
  </r>
  <r>
    <n v="632"/>
    <x v="0"/>
    <x v="0"/>
    <x v="631"/>
    <s v="Lundahl"/>
    <n v="1"/>
    <x v="0"/>
    <x v="54"/>
    <n v="0"/>
    <n v="0"/>
    <n v="347743"/>
    <n v="7.0541999999999998"/>
    <m/>
    <s v="S"/>
  </r>
  <r>
    <n v="633"/>
    <x v="1"/>
    <x v="1"/>
    <x v="632"/>
    <s v="Stahelin-Maeglin"/>
    <n v="1"/>
    <x v="0"/>
    <x v="35"/>
    <n v="0"/>
    <n v="0"/>
    <n v="13214"/>
    <n v="30.5"/>
    <s v="B50"/>
    <s v="C"/>
  </r>
  <r>
    <n v="634"/>
    <x v="0"/>
    <x v="1"/>
    <x v="633"/>
    <s v="Parr"/>
    <n v="1"/>
    <x v="0"/>
    <x v="4"/>
    <n v="0"/>
    <n v="0"/>
    <n v="112052"/>
    <n v="0"/>
    <m/>
    <s v="S"/>
  </r>
  <r>
    <n v="635"/>
    <x v="0"/>
    <x v="0"/>
    <x v="634"/>
    <s v="Skoog"/>
    <n v="4"/>
    <x v="1"/>
    <x v="52"/>
    <n v="3"/>
    <n v="2"/>
    <n v="347088"/>
    <n v="27.9"/>
    <m/>
    <s v="S"/>
  </r>
  <r>
    <n v="636"/>
    <x v="1"/>
    <x v="2"/>
    <x v="635"/>
    <s v="Davis"/>
    <n v="1"/>
    <x v="1"/>
    <x v="17"/>
    <n v="0"/>
    <n v="0"/>
    <n v="237668"/>
    <n v="13"/>
    <m/>
    <s v="S"/>
  </r>
  <r>
    <n v="637"/>
    <x v="0"/>
    <x v="0"/>
    <x v="636"/>
    <s v="Leinonen"/>
    <n v="1"/>
    <x v="0"/>
    <x v="35"/>
    <n v="0"/>
    <n v="0"/>
    <s v="STON/O 2. 3101292"/>
    <n v="7.9249999999999998"/>
    <m/>
    <s v="S"/>
  </r>
  <r>
    <n v="638"/>
    <x v="0"/>
    <x v="2"/>
    <x v="637"/>
    <s v="Collyer"/>
    <n v="2"/>
    <x v="0"/>
    <x v="14"/>
    <n v="1"/>
    <n v="1"/>
    <s v="C.A. 31921"/>
    <n v="26.25"/>
    <m/>
    <s v="S"/>
  </r>
  <r>
    <n v="639"/>
    <x v="0"/>
    <x v="0"/>
    <x v="638"/>
    <s v="Panula"/>
    <n v="1"/>
    <x v="1"/>
    <x v="66"/>
    <n v="0"/>
    <n v="5"/>
    <n v="3101295"/>
    <n v="39.6875"/>
    <m/>
    <s v="S"/>
  </r>
  <r>
    <n v="640"/>
    <x v="0"/>
    <x v="0"/>
    <x v="639"/>
    <s v="Thorneycroft"/>
    <n v="2"/>
    <x v="0"/>
    <x v="4"/>
    <n v="1"/>
    <n v="0"/>
    <n v="376564"/>
    <n v="16.100000000000001"/>
    <m/>
    <s v="S"/>
  </r>
  <r>
    <n v="641"/>
    <x v="0"/>
    <x v="0"/>
    <x v="640"/>
    <s v="Jensen"/>
    <n v="3"/>
    <x v="0"/>
    <x v="11"/>
    <n v="0"/>
    <n v="0"/>
    <n v="350050"/>
    <n v="7.8541999999999996"/>
    <m/>
    <s v="S"/>
  </r>
  <r>
    <n v="642"/>
    <x v="1"/>
    <x v="1"/>
    <x v="641"/>
    <s v="Sagesser"/>
    <n v="1"/>
    <x v="1"/>
    <x v="42"/>
    <n v="0"/>
    <n v="0"/>
    <s v="PC 17477"/>
    <n v="69.3"/>
    <s v="B35"/>
    <s v="C"/>
  </r>
  <r>
    <n v="643"/>
    <x v="0"/>
    <x v="0"/>
    <x v="642"/>
    <s v="Skoog"/>
    <n v="4"/>
    <x v="1"/>
    <x v="6"/>
    <n v="3"/>
    <n v="2"/>
    <n v="347088"/>
    <n v="27.9"/>
    <m/>
    <s v="S"/>
  </r>
  <r>
    <n v="644"/>
    <x v="1"/>
    <x v="0"/>
    <x v="643"/>
    <s v="Foo"/>
    <n v="1"/>
    <x v="0"/>
    <x v="4"/>
    <n v="0"/>
    <n v="0"/>
    <n v="1601"/>
    <n v="56.495800000000003"/>
    <m/>
    <s v="S"/>
  </r>
  <r>
    <n v="645"/>
    <x v="1"/>
    <x v="0"/>
    <x v="644"/>
    <s v="Baclini"/>
    <n v="3"/>
    <x v="1"/>
    <x v="77"/>
    <n v="2"/>
    <n v="1"/>
    <n v="2666"/>
    <n v="19.258299999999998"/>
    <m/>
    <s v="C"/>
  </r>
  <r>
    <n v="646"/>
    <x v="1"/>
    <x v="1"/>
    <x v="645"/>
    <s v="Harper"/>
    <n v="2"/>
    <x v="0"/>
    <x v="76"/>
    <n v="1"/>
    <n v="0"/>
    <s v="PC 17572"/>
    <n v="76.729200000000006"/>
    <s v="D33"/>
    <s v="C"/>
  </r>
  <r>
    <n v="647"/>
    <x v="0"/>
    <x v="0"/>
    <x v="646"/>
    <s v="Cor"/>
    <n v="1"/>
    <x v="0"/>
    <x v="19"/>
    <n v="0"/>
    <n v="0"/>
    <n v="349231"/>
    <n v="7.8958000000000004"/>
    <m/>
    <s v="S"/>
  </r>
  <r>
    <n v="648"/>
    <x v="1"/>
    <x v="1"/>
    <x v="647"/>
    <s v="Simonius-Blumer"/>
    <n v="1"/>
    <x v="0"/>
    <x v="60"/>
    <n v="0"/>
    <n v="0"/>
    <n v="13213"/>
    <n v="35.5"/>
    <s v="A26"/>
    <s v="C"/>
  </r>
  <r>
    <n v="649"/>
    <x v="0"/>
    <x v="0"/>
    <x v="648"/>
    <s v="Willey"/>
    <n v="1"/>
    <x v="0"/>
    <x v="4"/>
    <n v="0"/>
    <n v="0"/>
    <s v="S.O./P.P. 751"/>
    <n v="7.55"/>
    <m/>
    <s v="S"/>
  </r>
  <r>
    <n v="650"/>
    <x v="1"/>
    <x v="0"/>
    <x v="649"/>
    <s v="Stanley"/>
    <n v="2"/>
    <x v="1"/>
    <x v="41"/>
    <n v="0"/>
    <n v="0"/>
    <s v="CA. 2314"/>
    <n v="7.55"/>
    <m/>
    <s v="S"/>
  </r>
  <r>
    <n v="651"/>
    <x v="0"/>
    <x v="0"/>
    <x v="650"/>
    <s v="Mitkoff"/>
    <n v="1"/>
    <x v="0"/>
    <x v="4"/>
    <n v="0"/>
    <n v="0"/>
    <n v="349221"/>
    <n v="7.8958000000000004"/>
    <m/>
    <s v="S"/>
  </r>
  <r>
    <n v="652"/>
    <x v="1"/>
    <x v="2"/>
    <x v="651"/>
    <s v="Doling"/>
    <n v="2"/>
    <x v="1"/>
    <x v="24"/>
    <n v="0"/>
    <n v="1"/>
    <n v="231919"/>
    <n v="23"/>
    <m/>
    <s v="S"/>
  </r>
  <r>
    <n v="653"/>
    <x v="0"/>
    <x v="0"/>
    <x v="652"/>
    <s v="Kalvik"/>
    <n v="1"/>
    <x v="0"/>
    <x v="23"/>
    <n v="0"/>
    <n v="0"/>
    <n v="8475"/>
    <n v="8.4332999999999991"/>
    <m/>
    <s v="S"/>
  </r>
  <r>
    <n v="654"/>
    <x v="1"/>
    <x v="0"/>
    <x v="653"/>
    <s v="O'Leary"/>
    <n v="1"/>
    <x v="1"/>
    <x v="4"/>
    <n v="0"/>
    <n v="0"/>
    <n v="330919"/>
    <n v="7.8292000000000002"/>
    <m/>
    <s v="Q"/>
  </r>
  <r>
    <n v="655"/>
    <x v="0"/>
    <x v="0"/>
    <x v="654"/>
    <s v="Hegarty"/>
    <n v="1"/>
    <x v="1"/>
    <x v="24"/>
    <n v="0"/>
    <n v="0"/>
    <n v="365226"/>
    <n v="6.75"/>
    <m/>
    <s v="Q"/>
  </r>
  <r>
    <n v="656"/>
    <x v="0"/>
    <x v="2"/>
    <x v="655"/>
    <s v="Hickman"/>
    <n v="3"/>
    <x v="0"/>
    <x v="42"/>
    <n v="2"/>
    <n v="0"/>
    <s v="S.O.C. 14879"/>
    <n v="73.5"/>
    <m/>
    <s v="S"/>
  </r>
  <r>
    <n v="657"/>
    <x v="0"/>
    <x v="0"/>
    <x v="656"/>
    <s v="Radeff"/>
    <n v="1"/>
    <x v="0"/>
    <x v="4"/>
    <n v="0"/>
    <n v="0"/>
    <n v="349223"/>
    <n v="7.8958000000000004"/>
    <m/>
    <s v="S"/>
  </r>
  <r>
    <n v="658"/>
    <x v="0"/>
    <x v="0"/>
    <x v="657"/>
    <s v="Bourke"/>
    <n v="2"/>
    <x v="1"/>
    <x v="35"/>
    <n v="1"/>
    <n v="1"/>
    <n v="364849"/>
    <n v="15.5"/>
    <m/>
    <s v="Q"/>
  </r>
  <r>
    <n v="659"/>
    <x v="0"/>
    <x v="2"/>
    <x v="658"/>
    <s v="Eitemiller"/>
    <n v="1"/>
    <x v="0"/>
    <x v="41"/>
    <n v="0"/>
    <n v="0"/>
    <n v="29751"/>
    <n v="13"/>
    <m/>
    <s v="S"/>
  </r>
  <r>
    <n v="660"/>
    <x v="0"/>
    <x v="1"/>
    <x v="659"/>
    <s v="Newell"/>
    <n v="1"/>
    <x v="0"/>
    <x v="10"/>
    <n v="0"/>
    <n v="2"/>
    <n v="35273"/>
    <n v="113.27500000000001"/>
    <s v="D48"/>
    <s v="C"/>
  </r>
  <r>
    <n v="661"/>
    <x v="1"/>
    <x v="1"/>
    <x v="660"/>
    <s v="Frauenthal"/>
    <n v="2"/>
    <x v="0"/>
    <x v="61"/>
    <n v="2"/>
    <n v="0"/>
    <s v="PC 17611"/>
    <n v="133.65"/>
    <m/>
    <s v="S"/>
  </r>
  <r>
    <n v="662"/>
    <x v="0"/>
    <x v="0"/>
    <x v="661"/>
    <s v="Badt"/>
    <n v="1"/>
    <x v="0"/>
    <x v="20"/>
    <n v="0"/>
    <n v="0"/>
    <n v="2623"/>
    <n v="7.2249999999999996"/>
    <m/>
    <s v="C"/>
  </r>
  <r>
    <n v="663"/>
    <x v="0"/>
    <x v="1"/>
    <x v="662"/>
    <s v="Colley"/>
    <n v="1"/>
    <x v="0"/>
    <x v="47"/>
    <n v="0"/>
    <n v="0"/>
    <n v="5727"/>
    <n v="25.587499999999999"/>
    <s v="E58"/>
    <s v="S"/>
  </r>
  <r>
    <n v="664"/>
    <x v="0"/>
    <x v="0"/>
    <x v="663"/>
    <s v="Coleff"/>
    <n v="2"/>
    <x v="0"/>
    <x v="62"/>
    <n v="0"/>
    <n v="0"/>
    <n v="349210"/>
    <n v="7.4958"/>
    <m/>
    <s v="S"/>
  </r>
  <r>
    <n v="665"/>
    <x v="1"/>
    <x v="0"/>
    <x v="664"/>
    <s v="Lindqvist"/>
    <n v="1"/>
    <x v="0"/>
    <x v="11"/>
    <n v="1"/>
    <n v="0"/>
    <s v="STON/O 2. 3101285"/>
    <n v="7.9249999999999998"/>
    <m/>
    <s v="S"/>
  </r>
  <r>
    <n v="666"/>
    <x v="0"/>
    <x v="2"/>
    <x v="665"/>
    <s v="Hickman"/>
    <n v="3"/>
    <x v="0"/>
    <x v="35"/>
    <n v="2"/>
    <n v="0"/>
    <s v="S.O.C. 14879"/>
    <n v="73.5"/>
    <m/>
    <s v="S"/>
  </r>
  <r>
    <n v="667"/>
    <x v="0"/>
    <x v="2"/>
    <x v="666"/>
    <s v="Butler"/>
    <n v="1"/>
    <x v="0"/>
    <x v="37"/>
    <n v="0"/>
    <n v="0"/>
    <n v="234686"/>
    <n v="13"/>
    <m/>
    <s v="S"/>
  </r>
  <r>
    <n v="668"/>
    <x v="0"/>
    <x v="0"/>
    <x v="667"/>
    <s v="Rommetvedt"/>
    <n v="1"/>
    <x v="0"/>
    <x v="4"/>
    <n v="0"/>
    <n v="0"/>
    <n v="312993"/>
    <n v="7.7750000000000004"/>
    <m/>
    <s v="S"/>
  </r>
  <r>
    <n v="669"/>
    <x v="0"/>
    <x v="0"/>
    <x v="668"/>
    <s v="Cook"/>
    <n v="1"/>
    <x v="0"/>
    <x v="71"/>
    <n v="0"/>
    <n v="0"/>
    <s v="A/5 3536"/>
    <n v="8.0500000000000007"/>
    <m/>
    <s v="S"/>
  </r>
  <r>
    <n v="670"/>
    <x v="1"/>
    <x v="1"/>
    <x v="669"/>
    <s v="Taylor"/>
    <n v="2"/>
    <x v="1"/>
    <x v="4"/>
    <n v="1"/>
    <n v="0"/>
    <n v="19996"/>
    <n v="52"/>
    <s v="C126"/>
    <s v="S"/>
  </r>
  <r>
    <n v="671"/>
    <x v="1"/>
    <x v="2"/>
    <x v="670"/>
    <s v="Brown"/>
    <n v="2"/>
    <x v="1"/>
    <x v="20"/>
    <n v="1"/>
    <n v="1"/>
    <n v="29750"/>
    <n v="39"/>
    <m/>
    <s v="S"/>
  </r>
  <r>
    <n v="672"/>
    <x v="0"/>
    <x v="1"/>
    <x v="671"/>
    <s v="Davidson"/>
    <n v="1"/>
    <x v="0"/>
    <x v="14"/>
    <n v="1"/>
    <n v="0"/>
    <s v="F.C. 12750"/>
    <n v="52"/>
    <s v="B71"/>
    <s v="S"/>
  </r>
  <r>
    <n v="673"/>
    <x v="0"/>
    <x v="2"/>
    <x v="672"/>
    <s v="Mitchell"/>
    <n v="1"/>
    <x v="0"/>
    <x v="81"/>
    <n v="0"/>
    <n v="0"/>
    <s v="C.A. 24580"/>
    <n v="10.5"/>
    <m/>
    <s v="S"/>
  </r>
  <r>
    <n v="674"/>
    <x v="1"/>
    <x v="2"/>
    <x v="673"/>
    <s v="Wilhelms"/>
    <n v="1"/>
    <x v="0"/>
    <x v="14"/>
    <n v="0"/>
    <n v="0"/>
    <n v="244270"/>
    <n v="13"/>
    <m/>
    <s v="S"/>
  </r>
  <r>
    <n v="675"/>
    <x v="0"/>
    <x v="2"/>
    <x v="674"/>
    <s v="Watson"/>
    <n v="1"/>
    <x v="0"/>
    <x v="4"/>
    <n v="0"/>
    <n v="0"/>
    <n v="239856"/>
    <n v="0"/>
    <m/>
    <s v="S"/>
  </r>
  <r>
    <n v="676"/>
    <x v="0"/>
    <x v="0"/>
    <x v="675"/>
    <s v="Edvardsson"/>
    <n v="1"/>
    <x v="0"/>
    <x v="24"/>
    <n v="0"/>
    <n v="0"/>
    <n v="349912"/>
    <n v="7.7750000000000004"/>
    <m/>
    <s v="S"/>
  </r>
  <r>
    <n v="677"/>
    <x v="0"/>
    <x v="0"/>
    <x v="676"/>
    <s v="Sawyer"/>
    <n v="1"/>
    <x v="0"/>
    <x v="82"/>
    <n v="0"/>
    <n v="0"/>
    <n v="342826"/>
    <n v="8.0500000000000007"/>
    <m/>
    <s v="S"/>
  </r>
  <r>
    <n v="678"/>
    <x v="1"/>
    <x v="0"/>
    <x v="677"/>
    <s v="Turja"/>
    <n v="1"/>
    <x v="1"/>
    <x v="24"/>
    <n v="0"/>
    <n v="0"/>
    <n v="4138"/>
    <n v="9.8416999999999994"/>
    <m/>
    <s v="S"/>
  </r>
  <r>
    <n v="679"/>
    <x v="0"/>
    <x v="0"/>
    <x v="678"/>
    <s v="Goodwin"/>
    <n v="1"/>
    <x v="1"/>
    <x v="71"/>
    <n v="1"/>
    <n v="6"/>
    <s v="CA 2144"/>
    <n v="46.9"/>
    <m/>
    <s v="S"/>
  </r>
  <r>
    <n v="680"/>
    <x v="1"/>
    <x v="1"/>
    <x v="679"/>
    <s v="Cardeza"/>
    <n v="1"/>
    <x v="0"/>
    <x v="62"/>
    <n v="0"/>
    <n v="1"/>
    <s v="PC 17755"/>
    <n v="512.32920000000001"/>
    <s v="B51 B53 B55"/>
    <s v="C"/>
  </r>
  <r>
    <n v="681"/>
    <x v="0"/>
    <x v="0"/>
    <x v="680"/>
    <s v="Peters"/>
    <n v="1"/>
    <x v="1"/>
    <x v="4"/>
    <n v="0"/>
    <n v="0"/>
    <n v="330935"/>
    <n v="8.1374999999999993"/>
    <m/>
    <s v="Q"/>
  </r>
  <r>
    <n v="682"/>
    <x v="1"/>
    <x v="1"/>
    <x v="681"/>
    <s v="Hassab"/>
    <n v="1"/>
    <x v="0"/>
    <x v="7"/>
    <n v="0"/>
    <n v="0"/>
    <s v="PC 17572"/>
    <n v="76.729200000000006"/>
    <s v="D49"/>
    <s v="C"/>
  </r>
  <r>
    <n v="683"/>
    <x v="0"/>
    <x v="0"/>
    <x v="682"/>
    <s v="Olsvigen"/>
    <n v="1"/>
    <x v="0"/>
    <x v="11"/>
    <n v="0"/>
    <n v="0"/>
    <n v="6563"/>
    <n v="9.2249999999999996"/>
    <m/>
    <s v="S"/>
  </r>
  <r>
    <n v="684"/>
    <x v="0"/>
    <x v="0"/>
    <x v="683"/>
    <s v="Goodwin"/>
    <n v="5"/>
    <x v="0"/>
    <x v="8"/>
    <n v="5"/>
    <n v="2"/>
    <s v="CA 2144"/>
    <n v="46.9"/>
    <m/>
    <s v="S"/>
  </r>
  <r>
    <n v="685"/>
    <x v="0"/>
    <x v="2"/>
    <x v="684"/>
    <s v="Brown"/>
    <n v="2"/>
    <x v="0"/>
    <x v="72"/>
    <n v="1"/>
    <n v="1"/>
    <n v="29750"/>
    <n v="39"/>
    <m/>
    <s v="S"/>
  </r>
  <r>
    <n v="686"/>
    <x v="0"/>
    <x v="2"/>
    <x v="685"/>
    <s v="Laroche"/>
    <n v="3"/>
    <x v="0"/>
    <x v="37"/>
    <n v="1"/>
    <n v="2"/>
    <s v="SC/Paris 2123"/>
    <n v="41.5792"/>
    <m/>
    <s v="C"/>
  </r>
  <r>
    <n v="687"/>
    <x v="0"/>
    <x v="0"/>
    <x v="686"/>
    <s v="Panula"/>
    <n v="5"/>
    <x v="0"/>
    <x v="8"/>
    <n v="4"/>
    <n v="1"/>
    <n v="3101295"/>
    <n v="39.6875"/>
    <m/>
    <s v="S"/>
  </r>
  <r>
    <n v="688"/>
    <x v="0"/>
    <x v="0"/>
    <x v="687"/>
    <s v="Dakic"/>
    <n v="1"/>
    <x v="0"/>
    <x v="19"/>
    <n v="0"/>
    <n v="0"/>
    <n v="349228"/>
    <n v="10.1708"/>
    <m/>
    <s v="S"/>
  </r>
  <r>
    <n v="689"/>
    <x v="0"/>
    <x v="0"/>
    <x v="688"/>
    <s v="Fischer"/>
    <n v="1"/>
    <x v="0"/>
    <x v="24"/>
    <n v="0"/>
    <n v="0"/>
    <n v="350036"/>
    <n v="7.7957999999999998"/>
    <m/>
    <s v="S"/>
  </r>
  <r>
    <n v="690"/>
    <x v="1"/>
    <x v="1"/>
    <x v="689"/>
    <s v="Madill"/>
    <n v="1"/>
    <x v="1"/>
    <x v="16"/>
    <n v="0"/>
    <n v="1"/>
    <n v="24160"/>
    <n v="211.33750000000001"/>
    <s v="B5"/>
    <s v="S"/>
  </r>
  <r>
    <n v="691"/>
    <x v="1"/>
    <x v="1"/>
    <x v="690"/>
    <s v="Dick"/>
    <n v="2"/>
    <x v="0"/>
    <x v="14"/>
    <n v="1"/>
    <n v="0"/>
    <n v="17474"/>
    <n v="57"/>
    <s v="B20"/>
    <s v="S"/>
  </r>
  <r>
    <n v="692"/>
    <x v="1"/>
    <x v="0"/>
    <x v="691"/>
    <s v="Karun"/>
    <n v="1"/>
    <x v="1"/>
    <x v="9"/>
    <n v="0"/>
    <n v="1"/>
    <n v="349256"/>
    <n v="13.416700000000001"/>
    <m/>
    <s v="C"/>
  </r>
  <r>
    <n v="693"/>
    <x v="1"/>
    <x v="0"/>
    <x v="692"/>
    <s v="Lam"/>
    <n v="2"/>
    <x v="0"/>
    <x v="4"/>
    <n v="0"/>
    <n v="0"/>
    <n v="1601"/>
    <n v="56.495800000000003"/>
    <m/>
    <s v="S"/>
  </r>
  <r>
    <n v="694"/>
    <x v="0"/>
    <x v="0"/>
    <x v="693"/>
    <s v="Saad"/>
    <n v="2"/>
    <x v="0"/>
    <x v="37"/>
    <n v="0"/>
    <n v="0"/>
    <n v="2672"/>
    <n v="7.2249999999999996"/>
    <m/>
    <s v="C"/>
  </r>
  <r>
    <n v="695"/>
    <x v="0"/>
    <x v="1"/>
    <x v="694"/>
    <s v="Weir"/>
    <n v="1"/>
    <x v="0"/>
    <x v="72"/>
    <n v="0"/>
    <n v="0"/>
    <n v="113800"/>
    <n v="26.55"/>
    <m/>
    <s v="S"/>
  </r>
  <r>
    <n v="696"/>
    <x v="0"/>
    <x v="2"/>
    <x v="695"/>
    <s v="Chapman"/>
    <n v="2"/>
    <x v="0"/>
    <x v="67"/>
    <n v="0"/>
    <n v="0"/>
    <n v="248731"/>
    <n v="13.5"/>
    <m/>
    <s v="S"/>
  </r>
  <r>
    <n v="697"/>
    <x v="0"/>
    <x v="0"/>
    <x v="696"/>
    <s v="Kelly"/>
    <n v="4"/>
    <x v="0"/>
    <x v="57"/>
    <n v="0"/>
    <n v="0"/>
    <n v="363592"/>
    <n v="8.0500000000000007"/>
    <m/>
    <s v="S"/>
  </r>
  <r>
    <n v="698"/>
    <x v="1"/>
    <x v="0"/>
    <x v="697"/>
    <s v="Mullens"/>
    <n v="1"/>
    <x v="1"/>
    <x v="4"/>
    <n v="0"/>
    <n v="0"/>
    <n v="35852"/>
    <n v="7.7332999999999998"/>
    <m/>
    <s v="Q"/>
  </r>
  <r>
    <n v="699"/>
    <x v="0"/>
    <x v="1"/>
    <x v="698"/>
    <s v="Thayer"/>
    <n v="2"/>
    <x v="0"/>
    <x v="27"/>
    <n v="1"/>
    <n v="1"/>
    <n v="17421"/>
    <n v="110.88330000000001"/>
    <s v="C68"/>
    <s v="C"/>
  </r>
  <r>
    <n v="700"/>
    <x v="0"/>
    <x v="0"/>
    <x v="699"/>
    <s v="Humblen"/>
    <n v="1"/>
    <x v="0"/>
    <x v="22"/>
    <n v="0"/>
    <n v="0"/>
    <n v="348121"/>
    <n v="7.65"/>
    <s v="F G63"/>
    <s v="S"/>
  </r>
  <r>
    <n v="701"/>
    <x v="1"/>
    <x v="1"/>
    <x v="700"/>
    <s v="Astor"/>
    <n v="1"/>
    <x v="1"/>
    <x v="24"/>
    <n v="1"/>
    <n v="0"/>
    <s v="PC 17757"/>
    <n v="227.52500000000001"/>
    <s v="C62 C64"/>
    <s v="C"/>
  </r>
  <r>
    <n v="702"/>
    <x v="1"/>
    <x v="1"/>
    <x v="701"/>
    <s v="Silverthorne"/>
    <n v="1"/>
    <x v="0"/>
    <x v="3"/>
    <n v="0"/>
    <n v="0"/>
    <s v="PC 17475"/>
    <n v="26.287500000000001"/>
    <s v="E24"/>
    <s v="S"/>
  </r>
  <r>
    <n v="703"/>
    <x v="0"/>
    <x v="0"/>
    <x v="702"/>
    <s v="Barbara"/>
    <n v="2"/>
    <x v="1"/>
    <x v="24"/>
    <n v="0"/>
    <n v="1"/>
    <n v="2691"/>
    <n v="14.4542"/>
    <m/>
    <s v="C"/>
  </r>
  <r>
    <n v="704"/>
    <x v="0"/>
    <x v="0"/>
    <x v="703"/>
    <s v="Gallagher"/>
    <n v="1"/>
    <x v="0"/>
    <x v="37"/>
    <n v="0"/>
    <n v="0"/>
    <n v="36864"/>
    <n v="7.7416999999999998"/>
    <m/>
    <s v="Q"/>
  </r>
  <r>
    <n v="705"/>
    <x v="0"/>
    <x v="0"/>
    <x v="704"/>
    <s v="Hansen"/>
    <n v="3"/>
    <x v="0"/>
    <x v="2"/>
    <n v="1"/>
    <n v="0"/>
    <n v="350025"/>
    <n v="7.8541999999999996"/>
    <m/>
    <s v="S"/>
  </r>
  <r>
    <n v="706"/>
    <x v="0"/>
    <x v="2"/>
    <x v="705"/>
    <s v="Morley"/>
    <n v="2"/>
    <x v="0"/>
    <x v="12"/>
    <n v="0"/>
    <n v="0"/>
    <n v="250655"/>
    <n v="26"/>
    <m/>
    <s v="S"/>
  </r>
  <r>
    <n v="707"/>
    <x v="1"/>
    <x v="2"/>
    <x v="706"/>
    <s v="Kelly"/>
    <n v="4"/>
    <x v="1"/>
    <x v="33"/>
    <n v="0"/>
    <n v="0"/>
    <n v="223596"/>
    <n v="13.5"/>
    <m/>
    <s v="S"/>
  </r>
  <r>
    <n v="708"/>
    <x v="1"/>
    <x v="1"/>
    <x v="707"/>
    <s v="Calderhead"/>
    <n v="1"/>
    <x v="0"/>
    <x v="22"/>
    <n v="0"/>
    <n v="0"/>
    <s v="PC 17476"/>
    <n v="26.287500000000001"/>
    <s v="E24"/>
    <s v="S"/>
  </r>
  <r>
    <n v="709"/>
    <x v="1"/>
    <x v="1"/>
    <x v="708"/>
    <s v="Cleaver"/>
    <n v="1"/>
    <x v="1"/>
    <x v="0"/>
    <n v="0"/>
    <n v="0"/>
    <n v="113781"/>
    <n v="151.55000000000001"/>
    <m/>
    <s v="S"/>
  </r>
  <r>
    <n v="710"/>
    <x v="1"/>
    <x v="0"/>
    <x v="709"/>
    <s v="Moubarek"/>
    <n v="2"/>
    <x v="0"/>
    <x v="4"/>
    <n v="1"/>
    <n v="1"/>
    <n v="2661"/>
    <n v="15.245799999999999"/>
    <m/>
    <s v="C"/>
  </r>
  <r>
    <n v="711"/>
    <x v="1"/>
    <x v="1"/>
    <x v="710"/>
    <s v="Mayne"/>
    <n v="1"/>
    <x v="1"/>
    <x v="42"/>
    <n v="0"/>
    <n v="0"/>
    <s v="PC 17482"/>
    <n v="49.504199999999997"/>
    <s v="C90"/>
    <s v="C"/>
  </r>
  <r>
    <n v="712"/>
    <x v="0"/>
    <x v="1"/>
    <x v="711"/>
    <s v="Klaber"/>
    <n v="1"/>
    <x v="0"/>
    <x v="4"/>
    <n v="0"/>
    <n v="0"/>
    <n v="113028"/>
    <n v="26.55"/>
    <s v="C124"/>
    <s v="S"/>
  </r>
  <r>
    <n v="713"/>
    <x v="1"/>
    <x v="1"/>
    <x v="712"/>
    <s v="Taylor"/>
    <n v="2"/>
    <x v="0"/>
    <x v="76"/>
    <n v="1"/>
    <n v="0"/>
    <n v="19996"/>
    <n v="52"/>
    <s v="C126"/>
    <s v="S"/>
  </r>
  <r>
    <n v="714"/>
    <x v="0"/>
    <x v="0"/>
    <x v="713"/>
    <s v="Larsson"/>
    <n v="2"/>
    <x v="0"/>
    <x v="28"/>
    <n v="0"/>
    <n v="0"/>
    <n v="7545"/>
    <n v="9.4832999999999998"/>
    <m/>
    <s v="S"/>
  </r>
  <r>
    <n v="715"/>
    <x v="0"/>
    <x v="2"/>
    <x v="714"/>
    <s v="Greenberg"/>
    <n v="1"/>
    <x v="0"/>
    <x v="67"/>
    <n v="0"/>
    <n v="0"/>
    <n v="250647"/>
    <n v="13"/>
    <m/>
    <s v="S"/>
  </r>
  <r>
    <n v="716"/>
    <x v="0"/>
    <x v="0"/>
    <x v="715"/>
    <s v="Soholt"/>
    <n v="1"/>
    <x v="0"/>
    <x v="19"/>
    <n v="0"/>
    <n v="0"/>
    <n v="348124"/>
    <n v="7.65"/>
    <s v="F G73"/>
    <s v="S"/>
  </r>
  <r>
    <n v="717"/>
    <x v="1"/>
    <x v="1"/>
    <x v="716"/>
    <s v="Endres"/>
    <n v="1"/>
    <x v="1"/>
    <x v="1"/>
    <n v="0"/>
    <n v="0"/>
    <s v="PC 17757"/>
    <n v="227.52500000000001"/>
    <s v="C45"/>
    <s v="C"/>
  </r>
  <r>
    <n v="718"/>
    <x v="1"/>
    <x v="2"/>
    <x v="717"/>
    <s v="Troutt"/>
    <n v="1"/>
    <x v="1"/>
    <x v="7"/>
    <n v="0"/>
    <n v="0"/>
    <n v="34218"/>
    <n v="10.5"/>
    <s v="E101"/>
    <s v="S"/>
  </r>
  <r>
    <n v="719"/>
    <x v="0"/>
    <x v="0"/>
    <x v="718"/>
    <s v="McEvoy"/>
    <n v="1"/>
    <x v="0"/>
    <x v="4"/>
    <n v="0"/>
    <n v="0"/>
    <n v="36568"/>
    <n v="15.5"/>
    <m/>
    <s v="Q"/>
  </r>
  <r>
    <n v="720"/>
    <x v="0"/>
    <x v="0"/>
    <x v="719"/>
    <s v="Johnson"/>
    <n v="4"/>
    <x v="0"/>
    <x v="40"/>
    <n v="0"/>
    <n v="0"/>
    <n v="347062"/>
    <n v="7.7750000000000004"/>
    <m/>
    <s v="S"/>
  </r>
  <r>
    <n v="721"/>
    <x v="1"/>
    <x v="2"/>
    <x v="720"/>
    <s v="Harper"/>
    <n v="2"/>
    <x v="1"/>
    <x v="83"/>
    <n v="0"/>
    <n v="1"/>
    <n v="248727"/>
    <n v="33"/>
    <m/>
    <s v="S"/>
  </r>
  <r>
    <n v="722"/>
    <x v="0"/>
    <x v="0"/>
    <x v="721"/>
    <s v="Jensen"/>
    <n v="3"/>
    <x v="0"/>
    <x v="34"/>
    <n v="1"/>
    <n v="0"/>
    <n v="350048"/>
    <n v="7.0541999999999998"/>
    <m/>
    <s v="S"/>
  </r>
  <r>
    <n v="723"/>
    <x v="0"/>
    <x v="2"/>
    <x v="722"/>
    <s v="Gillespie"/>
    <n v="1"/>
    <x v="0"/>
    <x v="15"/>
    <n v="0"/>
    <n v="0"/>
    <n v="12233"/>
    <n v="13"/>
    <m/>
    <s v="S"/>
  </r>
  <r>
    <n v="724"/>
    <x v="0"/>
    <x v="2"/>
    <x v="723"/>
    <s v="Hodges"/>
    <n v="1"/>
    <x v="0"/>
    <x v="61"/>
    <n v="0"/>
    <n v="0"/>
    <n v="250643"/>
    <n v="13"/>
    <m/>
    <s v="S"/>
  </r>
  <r>
    <n v="725"/>
    <x v="1"/>
    <x v="1"/>
    <x v="724"/>
    <s v="Chambers"/>
    <n v="2"/>
    <x v="0"/>
    <x v="7"/>
    <n v="1"/>
    <n v="0"/>
    <n v="113806"/>
    <n v="53.1"/>
    <s v="E8"/>
    <s v="S"/>
  </r>
  <r>
    <n v="726"/>
    <x v="0"/>
    <x v="0"/>
    <x v="725"/>
    <s v="Oreskovic"/>
    <n v="2"/>
    <x v="0"/>
    <x v="11"/>
    <n v="0"/>
    <n v="0"/>
    <n v="315094"/>
    <n v="8.6624999999999996"/>
    <m/>
    <s v="S"/>
  </r>
  <r>
    <n v="727"/>
    <x v="1"/>
    <x v="2"/>
    <x v="726"/>
    <s v="Renouf"/>
    <n v="2"/>
    <x v="1"/>
    <x v="39"/>
    <n v="3"/>
    <n v="0"/>
    <n v="31027"/>
    <n v="21"/>
    <m/>
    <s v="S"/>
  </r>
  <r>
    <n v="728"/>
    <x v="1"/>
    <x v="0"/>
    <x v="727"/>
    <s v="Mannion"/>
    <n v="1"/>
    <x v="1"/>
    <x v="4"/>
    <n v="0"/>
    <n v="0"/>
    <n v="36866"/>
    <n v="7.7374999999999998"/>
    <m/>
    <s v="Q"/>
  </r>
  <r>
    <n v="729"/>
    <x v="0"/>
    <x v="2"/>
    <x v="728"/>
    <s v="Bryhl"/>
    <n v="1"/>
    <x v="0"/>
    <x v="37"/>
    <n v="1"/>
    <n v="0"/>
    <n v="236853"/>
    <n v="26"/>
    <m/>
    <s v="S"/>
  </r>
  <r>
    <n v="730"/>
    <x v="0"/>
    <x v="0"/>
    <x v="729"/>
    <s v="Ilmakangas"/>
    <n v="1"/>
    <x v="1"/>
    <x v="37"/>
    <n v="1"/>
    <n v="0"/>
    <s v="STON/O2. 3101271"/>
    <n v="7.9249999999999998"/>
    <m/>
    <s v="S"/>
  </r>
  <r>
    <n v="731"/>
    <x v="1"/>
    <x v="1"/>
    <x v="730"/>
    <s v="Allen"/>
    <n v="2"/>
    <x v="1"/>
    <x v="28"/>
    <n v="0"/>
    <n v="0"/>
    <n v="24160"/>
    <n v="211.33750000000001"/>
    <s v="B5"/>
    <s v="S"/>
  </r>
  <r>
    <n v="732"/>
    <x v="0"/>
    <x v="0"/>
    <x v="731"/>
    <s v="Hassan"/>
    <n v="1"/>
    <x v="0"/>
    <x v="32"/>
    <n v="0"/>
    <n v="0"/>
    <n v="2699"/>
    <n v="18.787500000000001"/>
    <m/>
    <s v="C"/>
  </r>
  <r>
    <n v="733"/>
    <x v="0"/>
    <x v="2"/>
    <x v="732"/>
    <s v="Knight"/>
    <n v="1"/>
    <x v="0"/>
    <x v="4"/>
    <n v="0"/>
    <n v="0"/>
    <n v="239855"/>
    <n v="0"/>
    <m/>
    <s v="S"/>
  </r>
  <r>
    <n v="734"/>
    <x v="0"/>
    <x v="2"/>
    <x v="733"/>
    <s v="Berriman"/>
    <n v="1"/>
    <x v="0"/>
    <x v="41"/>
    <n v="0"/>
    <n v="0"/>
    <n v="28425"/>
    <n v="13"/>
    <m/>
    <s v="S"/>
  </r>
  <r>
    <n v="735"/>
    <x v="0"/>
    <x v="2"/>
    <x v="734"/>
    <s v="Troupiansky"/>
    <n v="1"/>
    <x v="0"/>
    <x v="41"/>
    <n v="0"/>
    <n v="0"/>
    <n v="233639"/>
    <n v="13"/>
    <m/>
    <s v="S"/>
  </r>
  <r>
    <n v="736"/>
    <x v="0"/>
    <x v="0"/>
    <x v="735"/>
    <s v="Williams"/>
    <n v="4"/>
    <x v="0"/>
    <x v="30"/>
    <n v="0"/>
    <n v="0"/>
    <n v="54636"/>
    <n v="16.100000000000001"/>
    <m/>
    <s v="S"/>
  </r>
  <r>
    <n v="737"/>
    <x v="0"/>
    <x v="0"/>
    <x v="736"/>
    <s v="Ford"/>
    <n v="2"/>
    <x v="1"/>
    <x v="76"/>
    <n v="1"/>
    <n v="3"/>
    <s v="W./C. 6608"/>
    <n v="34.375"/>
    <m/>
    <s v="S"/>
  </r>
  <r>
    <n v="738"/>
    <x v="1"/>
    <x v="1"/>
    <x v="737"/>
    <s v="Lesurer"/>
    <n v="1"/>
    <x v="0"/>
    <x v="3"/>
    <n v="0"/>
    <n v="0"/>
    <s v="PC 17755"/>
    <n v="512.32920000000001"/>
    <s v="B101"/>
    <s v="C"/>
  </r>
  <r>
    <n v="739"/>
    <x v="0"/>
    <x v="0"/>
    <x v="738"/>
    <s v="Ivanoff"/>
    <n v="1"/>
    <x v="0"/>
    <x v="4"/>
    <n v="0"/>
    <n v="0"/>
    <n v="349201"/>
    <n v="7.8958000000000004"/>
    <m/>
    <s v="S"/>
  </r>
  <r>
    <n v="740"/>
    <x v="0"/>
    <x v="0"/>
    <x v="739"/>
    <s v="Nankoff"/>
    <n v="1"/>
    <x v="0"/>
    <x v="4"/>
    <n v="0"/>
    <n v="0"/>
    <n v="349218"/>
    <n v="7.8958000000000004"/>
    <m/>
    <s v="S"/>
  </r>
  <r>
    <n v="741"/>
    <x v="1"/>
    <x v="1"/>
    <x v="740"/>
    <s v="Hawksford"/>
    <n v="1"/>
    <x v="0"/>
    <x v="4"/>
    <n v="0"/>
    <n v="0"/>
    <n v="16988"/>
    <n v="30"/>
    <s v="D45"/>
    <s v="S"/>
  </r>
  <r>
    <n v="742"/>
    <x v="0"/>
    <x v="1"/>
    <x v="741"/>
    <s v="Cavendish"/>
    <n v="1"/>
    <x v="0"/>
    <x v="62"/>
    <n v="1"/>
    <n v="0"/>
    <n v="19877"/>
    <n v="78.849999999999994"/>
    <s v="C46"/>
    <s v="S"/>
  </r>
  <r>
    <n v="743"/>
    <x v="1"/>
    <x v="1"/>
    <x v="742"/>
    <s v="Ryerson"/>
    <n v="2"/>
    <x v="1"/>
    <x v="23"/>
    <n v="2"/>
    <n v="2"/>
    <s v="PC 17608"/>
    <n v="262.375"/>
    <s v="B57 B59 B63 B66"/>
    <s v="C"/>
  </r>
  <r>
    <n v="744"/>
    <x v="0"/>
    <x v="0"/>
    <x v="743"/>
    <s v="McNamee"/>
    <n v="1"/>
    <x v="0"/>
    <x v="42"/>
    <n v="1"/>
    <n v="0"/>
    <n v="376566"/>
    <n v="16.100000000000001"/>
    <m/>
    <s v="S"/>
  </r>
  <r>
    <n v="745"/>
    <x v="1"/>
    <x v="0"/>
    <x v="744"/>
    <s v="Stranden"/>
    <n v="1"/>
    <x v="0"/>
    <x v="14"/>
    <n v="0"/>
    <n v="0"/>
    <s v="STON/O 2. 3101288"/>
    <n v="7.9249999999999998"/>
    <m/>
    <s v="S"/>
  </r>
  <r>
    <n v="746"/>
    <x v="0"/>
    <x v="1"/>
    <x v="745"/>
    <s v="Crosby"/>
    <n v="1"/>
    <x v="0"/>
    <x v="81"/>
    <n v="1"/>
    <n v="1"/>
    <s v="WE/P 5735"/>
    <n v="71"/>
    <s v="B22"/>
    <s v="S"/>
  </r>
  <r>
    <n v="747"/>
    <x v="0"/>
    <x v="0"/>
    <x v="746"/>
    <s v="Abbott"/>
    <n v="2"/>
    <x v="0"/>
    <x v="36"/>
    <n v="1"/>
    <n v="1"/>
    <s v="C.A. 2673"/>
    <n v="20.25"/>
    <m/>
    <s v="S"/>
  </r>
  <r>
    <n v="748"/>
    <x v="1"/>
    <x v="2"/>
    <x v="747"/>
    <s v="Sinkkonen"/>
    <n v="1"/>
    <x v="1"/>
    <x v="39"/>
    <n v="0"/>
    <n v="0"/>
    <n v="250648"/>
    <n v="13"/>
    <m/>
    <s v="S"/>
  </r>
  <r>
    <n v="749"/>
    <x v="0"/>
    <x v="1"/>
    <x v="748"/>
    <s v="Marvin"/>
    <n v="1"/>
    <x v="0"/>
    <x v="19"/>
    <n v="1"/>
    <n v="0"/>
    <n v="113773"/>
    <n v="53.1"/>
    <s v="D30"/>
    <s v="S"/>
  </r>
  <r>
    <n v="750"/>
    <x v="0"/>
    <x v="0"/>
    <x v="749"/>
    <s v="Connaghton"/>
    <n v="1"/>
    <x v="0"/>
    <x v="14"/>
    <n v="0"/>
    <n v="0"/>
    <n v="335097"/>
    <n v="7.75"/>
    <m/>
    <s v="Q"/>
  </r>
  <r>
    <n v="751"/>
    <x v="1"/>
    <x v="2"/>
    <x v="750"/>
    <s v="Wells"/>
    <n v="1"/>
    <x v="1"/>
    <x v="9"/>
    <n v="1"/>
    <n v="1"/>
    <n v="29103"/>
    <n v="23"/>
    <m/>
    <s v="S"/>
  </r>
  <r>
    <n v="752"/>
    <x v="1"/>
    <x v="0"/>
    <x v="751"/>
    <s v="Moor"/>
    <n v="2"/>
    <x v="0"/>
    <x v="83"/>
    <n v="0"/>
    <n v="1"/>
    <n v="392096"/>
    <n v="12.475"/>
    <s v="E121"/>
    <s v="S"/>
  </r>
  <r>
    <n v="753"/>
    <x v="0"/>
    <x v="0"/>
    <x v="752"/>
    <s v="Vande Velde"/>
    <n v="1"/>
    <x v="0"/>
    <x v="40"/>
    <n v="0"/>
    <n v="0"/>
    <n v="345780"/>
    <n v="9.5"/>
    <m/>
    <s v="S"/>
  </r>
  <r>
    <n v="754"/>
    <x v="0"/>
    <x v="0"/>
    <x v="753"/>
    <s v="Jonkoff"/>
    <n v="1"/>
    <x v="0"/>
    <x v="41"/>
    <n v="0"/>
    <n v="0"/>
    <n v="349204"/>
    <n v="7.8958000000000004"/>
    <m/>
    <s v="S"/>
  </r>
  <r>
    <n v="755"/>
    <x v="1"/>
    <x v="2"/>
    <x v="754"/>
    <s v="Herman"/>
    <n v="2"/>
    <x v="1"/>
    <x v="76"/>
    <n v="1"/>
    <n v="2"/>
    <n v="220845"/>
    <n v="65"/>
    <m/>
    <s v="S"/>
  </r>
  <r>
    <n v="756"/>
    <x v="1"/>
    <x v="2"/>
    <x v="755"/>
    <s v="Hamalainen"/>
    <n v="1"/>
    <x v="0"/>
    <x v="84"/>
    <n v="1"/>
    <n v="1"/>
    <n v="250649"/>
    <n v="14.5"/>
    <m/>
    <s v="S"/>
  </r>
  <r>
    <n v="757"/>
    <x v="0"/>
    <x v="0"/>
    <x v="756"/>
    <s v="Carlsson"/>
    <n v="2"/>
    <x v="0"/>
    <x v="17"/>
    <n v="0"/>
    <n v="0"/>
    <n v="350042"/>
    <n v="7.7957999999999998"/>
    <m/>
    <s v="S"/>
  </r>
  <r>
    <n v="758"/>
    <x v="0"/>
    <x v="2"/>
    <x v="757"/>
    <s v="Bailey"/>
    <n v="1"/>
    <x v="0"/>
    <x v="24"/>
    <n v="0"/>
    <n v="0"/>
    <n v="29108"/>
    <n v="11.5"/>
    <m/>
    <s v="S"/>
  </r>
  <r>
    <n v="759"/>
    <x v="0"/>
    <x v="0"/>
    <x v="758"/>
    <s v="Theobald"/>
    <n v="1"/>
    <x v="0"/>
    <x v="15"/>
    <n v="0"/>
    <n v="0"/>
    <n v="363294"/>
    <n v="8.0500000000000007"/>
    <m/>
    <s v="S"/>
  </r>
  <r>
    <n v="760"/>
    <x v="1"/>
    <x v="1"/>
    <x v="759"/>
    <s v="Rothes"/>
    <n v="1"/>
    <x v="1"/>
    <x v="40"/>
    <n v="0"/>
    <n v="0"/>
    <n v="110152"/>
    <n v="86.5"/>
    <s v="B77"/>
    <s v="S"/>
  </r>
  <r>
    <n v="761"/>
    <x v="0"/>
    <x v="0"/>
    <x v="760"/>
    <s v="Garfirth"/>
    <n v="1"/>
    <x v="0"/>
    <x v="4"/>
    <n v="0"/>
    <n v="0"/>
    <n v="358585"/>
    <n v="14.5"/>
    <m/>
    <s v="S"/>
  </r>
  <r>
    <n v="762"/>
    <x v="0"/>
    <x v="0"/>
    <x v="761"/>
    <s v="Nirva"/>
    <n v="1"/>
    <x v="0"/>
    <x v="66"/>
    <n v="0"/>
    <n v="0"/>
    <s v="SOTON/O2 3101272"/>
    <n v="7.125"/>
    <m/>
    <s v="S"/>
  </r>
  <r>
    <n v="763"/>
    <x v="1"/>
    <x v="0"/>
    <x v="762"/>
    <s v="Barah"/>
    <n v="1"/>
    <x v="0"/>
    <x v="11"/>
    <n v="0"/>
    <n v="0"/>
    <n v="2663"/>
    <n v="7.2291999999999996"/>
    <m/>
    <s v="C"/>
  </r>
  <r>
    <n v="764"/>
    <x v="1"/>
    <x v="1"/>
    <x v="763"/>
    <s v="Carter"/>
    <n v="6"/>
    <x v="1"/>
    <x v="62"/>
    <n v="1"/>
    <n v="2"/>
    <n v="113760"/>
    <n v="120"/>
    <s v="B96 B98"/>
    <s v="S"/>
  </r>
  <r>
    <n v="765"/>
    <x v="0"/>
    <x v="0"/>
    <x v="764"/>
    <s v="Eklund"/>
    <n v="1"/>
    <x v="0"/>
    <x v="36"/>
    <n v="0"/>
    <n v="0"/>
    <n v="347074"/>
    <n v="7.7750000000000004"/>
    <m/>
    <s v="S"/>
  </r>
  <r>
    <n v="766"/>
    <x v="1"/>
    <x v="1"/>
    <x v="765"/>
    <s v="Hogeboom"/>
    <n v="1"/>
    <x v="1"/>
    <x v="54"/>
    <n v="1"/>
    <n v="0"/>
    <n v="13502"/>
    <n v="77.958299999999994"/>
    <s v="D11"/>
    <s v="S"/>
  </r>
  <r>
    <n v="767"/>
    <x v="0"/>
    <x v="1"/>
    <x v="766"/>
    <s v="Brewe"/>
    <n v="1"/>
    <x v="0"/>
    <x v="4"/>
    <n v="0"/>
    <n v="0"/>
    <n v="112379"/>
    <n v="39.6"/>
    <m/>
    <s v="C"/>
  </r>
  <r>
    <n v="768"/>
    <x v="0"/>
    <x v="0"/>
    <x v="767"/>
    <s v="Mangan"/>
    <n v="1"/>
    <x v="1"/>
    <x v="85"/>
    <n v="0"/>
    <n v="0"/>
    <n v="364850"/>
    <n v="7.75"/>
    <m/>
    <s v="Q"/>
  </r>
  <r>
    <n v="769"/>
    <x v="0"/>
    <x v="0"/>
    <x v="768"/>
    <s v="Moran"/>
    <n v="3"/>
    <x v="0"/>
    <x v="4"/>
    <n v="1"/>
    <n v="0"/>
    <n v="371110"/>
    <n v="24.15"/>
    <m/>
    <s v="Q"/>
  </r>
  <r>
    <n v="770"/>
    <x v="0"/>
    <x v="0"/>
    <x v="769"/>
    <s v="Gronnestad"/>
    <n v="1"/>
    <x v="0"/>
    <x v="35"/>
    <n v="0"/>
    <n v="0"/>
    <n v="8471"/>
    <n v="8.3625000000000007"/>
    <m/>
    <s v="S"/>
  </r>
  <r>
    <n v="771"/>
    <x v="0"/>
    <x v="0"/>
    <x v="770"/>
    <s v="Lievens"/>
    <n v="1"/>
    <x v="0"/>
    <x v="42"/>
    <n v="0"/>
    <n v="0"/>
    <n v="345781"/>
    <n v="9.5"/>
    <m/>
    <s v="S"/>
  </r>
  <r>
    <n v="772"/>
    <x v="0"/>
    <x v="0"/>
    <x v="771"/>
    <s v="Jensen"/>
    <n v="3"/>
    <x v="0"/>
    <x v="76"/>
    <n v="0"/>
    <n v="0"/>
    <n v="350047"/>
    <n v="7.8541999999999996"/>
    <m/>
    <s v="S"/>
  </r>
  <r>
    <n v="773"/>
    <x v="0"/>
    <x v="2"/>
    <x v="772"/>
    <s v="Mack"/>
    <n v="1"/>
    <x v="1"/>
    <x v="79"/>
    <n v="0"/>
    <n v="0"/>
    <s v="S.O./P.P. 3"/>
    <n v="10.5"/>
    <s v="E77"/>
    <s v="S"/>
  </r>
  <r>
    <n v="774"/>
    <x v="0"/>
    <x v="0"/>
    <x v="773"/>
    <s v="Elias"/>
    <n v="1"/>
    <x v="0"/>
    <x v="4"/>
    <n v="0"/>
    <n v="0"/>
    <n v="2674"/>
    <n v="7.2249999999999996"/>
    <m/>
    <s v="C"/>
  </r>
  <r>
    <n v="775"/>
    <x v="1"/>
    <x v="2"/>
    <x v="774"/>
    <s v="Hocking"/>
    <n v="1"/>
    <x v="1"/>
    <x v="5"/>
    <n v="1"/>
    <n v="3"/>
    <n v="29105"/>
    <n v="23"/>
    <m/>
    <s v="S"/>
  </r>
  <r>
    <n v="776"/>
    <x v="0"/>
    <x v="0"/>
    <x v="775"/>
    <s v="Myhrman"/>
    <n v="1"/>
    <x v="0"/>
    <x v="24"/>
    <n v="0"/>
    <n v="0"/>
    <n v="347078"/>
    <n v="7.75"/>
    <m/>
    <s v="S"/>
  </r>
  <r>
    <n v="777"/>
    <x v="0"/>
    <x v="0"/>
    <x v="776"/>
    <s v="Tobin"/>
    <n v="1"/>
    <x v="0"/>
    <x v="4"/>
    <n v="0"/>
    <n v="0"/>
    <n v="383121"/>
    <n v="7.75"/>
    <s v="F38"/>
    <s v="Q"/>
  </r>
  <r>
    <n v="778"/>
    <x v="1"/>
    <x v="0"/>
    <x v="777"/>
    <s v="Emanuel"/>
    <n v="1"/>
    <x v="1"/>
    <x v="31"/>
    <n v="0"/>
    <n v="0"/>
    <n v="364516"/>
    <n v="12.475"/>
    <m/>
    <s v="S"/>
  </r>
  <r>
    <n v="779"/>
    <x v="0"/>
    <x v="0"/>
    <x v="778"/>
    <s v="Kilgannon"/>
    <n v="1"/>
    <x v="0"/>
    <x v="4"/>
    <n v="0"/>
    <n v="0"/>
    <n v="36865"/>
    <n v="7.7374999999999998"/>
    <m/>
    <s v="Q"/>
  </r>
  <r>
    <n v="780"/>
    <x v="1"/>
    <x v="1"/>
    <x v="779"/>
    <s v="Robert"/>
    <n v="1"/>
    <x v="1"/>
    <x v="71"/>
    <n v="0"/>
    <n v="1"/>
    <n v="24160"/>
    <n v="211.33750000000001"/>
    <s v="B3"/>
    <s v="S"/>
  </r>
  <r>
    <n v="781"/>
    <x v="1"/>
    <x v="0"/>
    <x v="780"/>
    <s v="Ayoub"/>
    <n v="1"/>
    <x v="1"/>
    <x v="75"/>
    <n v="0"/>
    <n v="0"/>
    <n v="2687"/>
    <n v="7.2291999999999996"/>
    <m/>
    <s v="C"/>
  </r>
  <r>
    <n v="782"/>
    <x v="1"/>
    <x v="1"/>
    <x v="781"/>
    <s v="Dick"/>
    <n v="2"/>
    <x v="1"/>
    <x v="34"/>
    <n v="1"/>
    <n v="0"/>
    <n v="17474"/>
    <n v="57"/>
    <s v="B20"/>
    <s v="S"/>
  </r>
  <r>
    <n v="783"/>
    <x v="0"/>
    <x v="1"/>
    <x v="782"/>
    <s v="Long"/>
    <n v="1"/>
    <x v="0"/>
    <x v="28"/>
    <n v="0"/>
    <n v="0"/>
    <n v="113501"/>
    <n v="30"/>
    <s v="D6"/>
    <s v="S"/>
  </r>
  <r>
    <n v="784"/>
    <x v="0"/>
    <x v="0"/>
    <x v="783"/>
    <s v="Johnston"/>
    <n v="2"/>
    <x v="0"/>
    <x v="4"/>
    <n v="1"/>
    <n v="2"/>
    <s v="W./C. 6607"/>
    <n v="23.45"/>
    <m/>
    <s v="S"/>
  </r>
  <r>
    <n v="785"/>
    <x v="0"/>
    <x v="0"/>
    <x v="784"/>
    <s v="Ali"/>
    <n v="2"/>
    <x v="0"/>
    <x v="37"/>
    <n v="0"/>
    <n v="0"/>
    <s v="SOTON/O.Q. 3101312"/>
    <n v="7.05"/>
    <m/>
    <s v="S"/>
  </r>
  <r>
    <n v="786"/>
    <x v="0"/>
    <x v="0"/>
    <x v="785"/>
    <s v="Harmer"/>
    <n v="1"/>
    <x v="0"/>
    <x v="37"/>
    <n v="0"/>
    <n v="0"/>
    <n v="374887"/>
    <n v="7.25"/>
    <m/>
    <s v="S"/>
  </r>
  <r>
    <n v="787"/>
    <x v="1"/>
    <x v="0"/>
    <x v="786"/>
    <s v="Sjoblom"/>
    <n v="1"/>
    <x v="1"/>
    <x v="24"/>
    <n v="0"/>
    <n v="0"/>
    <n v="3101265"/>
    <n v="7.4958"/>
    <m/>
    <s v="S"/>
  </r>
  <r>
    <n v="788"/>
    <x v="0"/>
    <x v="0"/>
    <x v="787"/>
    <s v="Rice"/>
    <n v="4"/>
    <x v="0"/>
    <x v="18"/>
    <n v="4"/>
    <n v="1"/>
    <n v="382652"/>
    <n v="29.125"/>
    <m/>
    <s v="Q"/>
  </r>
  <r>
    <n v="789"/>
    <x v="1"/>
    <x v="0"/>
    <x v="788"/>
    <s v="Dean"/>
    <n v="2"/>
    <x v="0"/>
    <x v="58"/>
    <n v="1"/>
    <n v="2"/>
    <s v="C.A. 2315"/>
    <n v="20.574999999999999"/>
    <m/>
    <s v="S"/>
  </r>
  <r>
    <n v="790"/>
    <x v="0"/>
    <x v="1"/>
    <x v="789"/>
    <s v="Guggenheim"/>
    <n v="1"/>
    <x v="0"/>
    <x v="43"/>
    <n v="0"/>
    <n v="0"/>
    <s v="PC 17593"/>
    <n v="79.2"/>
    <s v="B82 B84"/>
    <s v="C"/>
  </r>
  <r>
    <n v="791"/>
    <x v="0"/>
    <x v="0"/>
    <x v="790"/>
    <s v="Keane"/>
    <n v="2"/>
    <x v="0"/>
    <x v="4"/>
    <n v="0"/>
    <n v="0"/>
    <n v="12460"/>
    <n v="7.75"/>
    <m/>
    <s v="Q"/>
  </r>
  <r>
    <n v="792"/>
    <x v="0"/>
    <x v="2"/>
    <x v="791"/>
    <s v="Gaskell"/>
    <n v="1"/>
    <x v="0"/>
    <x v="36"/>
    <n v="0"/>
    <n v="0"/>
    <n v="239865"/>
    <n v="26"/>
    <m/>
    <s v="S"/>
  </r>
  <r>
    <n v="793"/>
    <x v="0"/>
    <x v="0"/>
    <x v="792"/>
    <s v="Sage"/>
    <n v="7"/>
    <x v="1"/>
    <x v="4"/>
    <n v="8"/>
    <n v="2"/>
    <s v="CA. 2343"/>
    <n v="69.55"/>
    <m/>
    <s v="S"/>
  </r>
  <r>
    <n v="794"/>
    <x v="0"/>
    <x v="1"/>
    <x v="793"/>
    <s v="Hoyt"/>
    <n v="3"/>
    <x v="0"/>
    <x v="4"/>
    <n v="0"/>
    <n v="0"/>
    <s v="PC 17600"/>
    <n v="30.695799999999998"/>
    <m/>
    <s v="C"/>
  </r>
  <r>
    <n v="795"/>
    <x v="0"/>
    <x v="0"/>
    <x v="794"/>
    <s v="Dantcheff"/>
    <n v="1"/>
    <x v="0"/>
    <x v="37"/>
    <n v="0"/>
    <n v="0"/>
    <n v="349203"/>
    <n v="7.8958000000000004"/>
    <m/>
    <s v="S"/>
  </r>
  <r>
    <n v="796"/>
    <x v="0"/>
    <x v="2"/>
    <x v="795"/>
    <s v="Otter"/>
    <n v="1"/>
    <x v="0"/>
    <x v="12"/>
    <n v="0"/>
    <n v="0"/>
    <n v="28213"/>
    <n v="13"/>
    <m/>
    <s v="S"/>
  </r>
  <r>
    <n v="797"/>
    <x v="1"/>
    <x v="1"/>
    <x v="796"/>
    <s v="Leader"/>
    <n v="1"/>
    <x v="1"/>
    <x v="27"/>
    <n v="0"/>
    <n v="0"/>
    <n v="17465"/>
    <n v="25.929200000000002"/>
    <s v="D17"/>
    <s v="S"/>
  </r>
  <r>
    <n v="798"/>
    <x v="1"/>
    <x v="0"/>
    <x v="797"/>
    <s v="Osman"/>
    <n v="1"/>
    <x v="1"/>
    <x v="14"/>
    <n v="0"/>
    <n v="0"/>
    <n v="349244"/>
    <n v="8.6832999999999991"/>
    <m/>
    <s v="S"/>
  </r>
  <r>
    <n v="799"/>
    <x v="0"/>
    <x v="0"/>
    <x v="798"/>
    <s v="Ibrahim Shawah"/>
    <n v="1"/>
    <x v="0"/>
    <x v="39"/>
    <n v="0"/>
    <n v="0"/>
    <n v="2685"/>
    <n v="7.2291999999999996"/>
    <m/>
    <s v="C"/>
  </r>
  <r>
    <n v="800"/>
    <x v="0"/>
    <x v="0"/>
    <x v="799"/>
    <s v="Van Impe"/>
    <n v="2"/>
    <x v="1"/>
    <x v="39"/>
    <n v="1"/>
    <n v="1"/>
    <n v="345773"/>
    <n v="24.15"/>
    <m/>
    <s v="S"/>
  </r>
  <r>
    <n v="801"/>
    <x v="0"/>
    <x v="2"/>
    <x v="800"/>
    <s v="Ponesell"/>
    <n v="1"/>
    <x v="0"/>
    <x v="15"/>
    <n v="0"/>
    <n v="0"/>
    <n v="250647"/>
    <n v="13"/>
    <m/>
    <s v="S"/>
  </r>
  <r>
    <n v="802"/>
    <x v="1"/>
    <x v="2"/>
    <x v="801"/>
    <s v="Collyer"/>
    <n v="2"/>
    <x v="1"/>
    <x v="14"/>
    <n v="1"/>
    <n v="1"/>
    <s v="C.A. 31921"/>
    <n v="26.25"/>
    <m/>
    <s v="S"/>
  </r>
  <r>
    <n v="803"/>
    <x v="1"/>
    <x v="1"/>
    <x v="802"/>
    <s v="Carter"/>
    <n v="6"/>
    <x v="0"/>
    <x v="32"/>
    <n v="1"/>
    <n v="2"/>
    <n v="113760"/>
    <n v="120"/>
    <s v="B96 B98"/>
    <s v="S"/>
  </r>
  <r>
    <n v="804"/>
    <x v="1"/>
    <x v="0"/>
    <x v="803"/>
    <s v="Thomas"/>
    <n v="1"/>
    <x v="0"/>
    <x v="86"/>
    <n v="0"/>
    <n v="1"/>
    <n v="2625"/>
    <n v="8.5167000000000002"/>
    <m/>
    <s v="C"/>
  </r>
  <r>
    <n v="805"/>
    <x v="1"/>
    <x v="0"/>
    <x v="804"/>
    <s v="Hedman"/>
    <n v="1"/>
    <x v="0"/>
    <x v="7"/>
    <n v="0"/>
    <n v="0"/>
    <n v="347089"/>
    <n v="6.9749999999999996"/>
    <m/>
    <s v="S"/>
  </r>
  <r>
    <n v="806"/>
    <x v="0"/>
    <x v="0"/>
    <x v="805"/>
    <s v="Johansson"/>
    <n v="3"/>
    <x v="0"/>
    <x v="14"/>
    <n v="0"/>
    <n v="0"/>
    <n v="347063"/>
    <n v="7.7750000000000004"/>
    <m/>
    <s v="S"/>
  </r>
  <r>
    <n v="807"/>
    <x v="0"/>
    <x v="1"/>
    <x v="806"/>
    <s v="Andrews"/>
    <n v="2"/>
    <x v="0"/>
    <x v="12"/>
    <n v="0"/>
    <n v="0"/>
    <n v="112050"/>
    <n v="0"/>
    <s v="A36"/>
    <s v="S"/>
  </r>
  <r>
    <n v="808"/>
    <x v="0"/>
    <x v="0"/>
    <x v="807"/>
    <s v="Pettersson"/>
    <n v="1"/>
    <x v="1"/>
    <x v="24"/>
    <n v="0"/>
    <n v="0"/>
    <n v="347087"/>
    <n v="7.7750000000000004"/>
    <m/>
    <s v="S"/>
  </r>
  <r>
    <n v="809"/>
    <x v="0"/>
    <x v="2"/>
    <x v="808"/>
    <s v="Meyer"/>
    <n v="3"/>
    <x v="0"/>
    <x v="12"/>
    <n v="0"/>
    <n v="0"/>
    <n v="248723"/>
    <n v="13"/>
    <m/>
    <s v="S"/>
  </r>
  <r>
    <n v="810"/>
    <x v="1"/>
    <x v="1"/>
    <x v="809"/>
    <s v="Chambers"/>
    <n v="2"/>
    <x v="1"/>
    <x v="40"/>
    <n v="1"/>
    <n v="0"/>
    <n v="113806"/>
    <n v="53.1"/>
    <s v="E8"/>
    <s v="S"/>
  </r>
  <r>
    <n v="811"/>
    <x v="0"/>
    <x v="0"/>
    <x v="810"/>
    <s v="Alexander"/>
    <n v="1"/>
    <x v="0"/>
    <x v="2"/>
    <n v="0"/>
    <n v="0"/>
    <n v="3474"/>
    <n v="7.8875000000000002"/>
    <m/>
    <s v="S"/>
  </r>
  <r>
    <n v="812"/>
    <x v="0"/>
    <x v="0"/>
    <x v="811"/>
    <s v="Lester"/>
    <n v="1"/>
    <x v="0"/>
    <x v="12"/>
    <n v="0"/>
    <n v="0"/>
    <s v="A/4 48871"/>
    <n v="24.15"/>
    <m/>
    <s v="S"/>
  </r>
  <r>
    <n v="813"/>
    <x v="0"/>
    <x v="2"/>
    <x v="812"/>
    <s v="Slemen"/>
    <n v="1"/>
    <x v="0"/>
    <x v="3"/>
    <n v="0"/>
    <n v="0"/>
    <n v="28206"/>
    <n v="10.5"/>
    <m/>
    <s v="S"/>
  </r>
  <r>
    <n v="814"/>
    <x v="0"/>
    <x v="0"/>
    <x v="813"/>
    <s v="Andersson"/>
    <n v="6"/>
    <x v="1"/>
    <x v="83"/>
    <n v="4"/>
    <n v="2"/>
    <n v="347082"/>
    <n v="31.274999999999999"/>
    <m/>
    <s v="S"/>
  </r>
  <r>
    <n v="815"/>
    <x v="0"/>
    <x v="0"/>
    <x v="814"/>
    <s v="Tomlin"/>
    <n v="1"/>
    <x v="0"/>
    <x v="85"/>
    <n v="0"/>
    <n v="0"/>
    <n v="364499"/>
    <n v="8.0500000000000007"/>
    <m/>
    <s v="S"/>
  </r>
  <r>
    <n v="816"/>
    <x v="0"/>
    <x v="1"/>
    <x v="815"/>
    <s v="Fry"/>
    <n v="1"/>
    <x v="0"/>
    <x v="4"/>
    <n v="0"/>
    <n v="0"/>
    <n v="112058"/>
    <n v="0"/>
    <s v="B102"/>
    <s v="S"/>
  </r>
  <r>
    <n v="817"/>
    <x v="0"/>
    <x v="0"/>
    <x v="816"/>
    <s v="Heininen"/>
    <n v="1"/>
    <x v="1"/>
    <x v="41"/>
    <n v="0"/>
    <n v="0"/>
    <s v="STON/O2. 3101290"/>
    <n v="7.9249999999999998"/>
    <m/>
    <s v="S"/>
  </r>
  <r>
    <n v="818"/>
    <x v="0"/>
    <x v="2"/>
    <x v="817"/>
    <s v="Mallet"/>
    <n v="1"/>
    <x v="0"/>
    <x v="14"/>
    <n v="1"/>
    <n v="1"/>
    <s v="S.C./PARIS 2079"/>
    <n v="37.004199999999997"/>
    <m/>
    <s v="C"/>
  </r>
  <r>
    <n v="819"/>
    <x v="0"/>
    <x v="0"/>
    <x v="818"/>
    <s v="Holm"/>
    <n v="1"/>
    <x v="0"/>
    <x v="71"/>
    <n v="0"/>
    <n v="0"/>
    <s v="C 7075"/>
    <n v="6.45"/>
    <m/>
    <s v="S"/>
  </r>
  <r>
    <n v="820"/>
    <x v="0"/>
    <x v="0"/>
    <x v="819"/>
    <s v="Skoog"/>
    <n v="4"/>
    <x v="0"/>
    <x v="73"/>
    <n v="3"/>
    <n v="2"/>
    <n v="347088"/>
    <n v="27.9"/>
    <m/>
    <s v="S"/>
  </r>
  <r>
    <n v="821"/>
    <x v="1"/>
    <x v="1"/>
    <x v="820"/>
    <s v="Hays"/>
    <n v="1"/>
    <x v="1"/>
    <x v="67"/>
    <n v="1"/>
    <n v="1"/>
    <n v="12749"/>
    <n v="93.5"/>
    <s v="B69"/>
    <s v="S"/>
  </r>
  <r>
    <n v="822"/>
    <x v="1"/>
    <x v="0"/>
    <x v="821"/>
    <s v="Lulic"/>
    <n v="1"/>
    <x v="0"/>
    <x v="7"/>
    <n v="0"/>
    <n v="0"/>
    <n v="315098"/>
    <n v="8.6624999999999996"/>
    <m/>
    <s v="S"/>
  </r>
  <r>
    <n v="823"/>
    <x v="0"/>
    <x v="1"/>
    <x v="822"/>
    <s v="Reuchlin"/>
    <n v="1"/>
    <x v="0"/>
    <x v="1"/>
    <n v="0"/>
    <n v="0"/>
    <n v="19972"/>
    <n v="0"/>
    <m/>
    <s v="S"/>
  </r>
  <r>
    <n v="824"/>
    <x v="1"/>
    <x v="0"/>
    <x v="823"/>
    <s v="Moor"/>
    <n v="2"/>
    <x v="1"/>
    <x v="7"/>
    <n v="0"/>
    <n v="1"/>
    <n v="392096"/>
    <n v="12.475"/>
    <s v="E121"/>
    <s v="S"/>
  </r>
  <r>
    <n v="825"/>
    <x v="0"/>
    <x v="0"/>
    <x v="824"/>
    <s v="Panula"/>
    <n v="5"/>
    <x v="0"/>
    <x v="6"/>
    <n v="4"/>
    <n v="1"/>
    <n v="3101295"/>
    <n v="39.6875"/>
    <m/>
    <s v="S"/>
  </r>
  <r>
    <n v="826"/>
    <x v="0"/>
    <x v="0"/>
    <x v="825"/>
    <s v="Flynn"/>
    <n v="3"/>
    <x v="0"/>
    <x v="4"/>
    <n v="0"/>
    <n v="0"/>
    <n v="368323"/>
    <n v="6.95"/>
    <m/>
    <s v="Q"/>
  </r>
  <r>
    <n v="827"/>
    <x v="0"/>
    <x v="0"/>
    <x v="826"/>
    <s v="Lam"/>
    <n v="2"/>
    <x v="0"/>
    <x v="4"/>
    <n v="0"/>
    <n v="0"/>
    <n v="1601"/>
    <n v="56.495800000000003"/>
    <m/>
    <s v="S"/>
  </r>
  <r>
    <n v="828"/>
    <x v="1"/>
    <x v="2"/>
    <x v="827"/>
    <s v="Mallet"/>
    <n v="1"/>
    <x v="0"/>
    <x v="58"/>
    <n v="0"/>
    <n v="2"/>
    <s v="S.C./PARIS 2079"/>
    <n v="37.004199999999997"/>
    <m/>
    <s v="C"/>
  </r>
  <r>
    <n v="829"/>
    <x v="1"/>
    <x v="0"/>
    <x v="828"/>
    <s v="McCormack"/>
    <n v="1"/>
    <x v="0"/>
    <x v="4"/>
    <n v="0"/>
    <n v="0"/>
    <n v="367228"/>
    <n v="7.75"/>
    <m/>
    <s v="Q"/>
  </r>
  <r>
    <n v="830"/>
    <x v="1"/>
    <x v="1"/>
    <x v="829"/>
    <s v="Stone"/>
    <n v="1"/>
    <x v="1"/>
    <x v="65"/>
    <n v="0"/>
    <n v="0"/>
    <n v="113572"/>
    <n v="80"/>
    <s v="B28"/>
    <m/>
  </r>
  <r>
    <n v="831"/>
    <x v="1"/>
    <x v="0"/>
    <x v="830"/>
    <s v="Yasbeck"/>
    <n v="2"/>
    <x v="1"/>
    <x v="16"/>
    <n v="1"/>
    <n v="0"/>
    <n v="2659"/>
    <n v="14.4542"/>
    <m/>
    <s v="C"/>
  </r>
  <r>
    <n v="832"/>
    <x v="1"/>
    <x v="2"/>
    <x v="831"/>
    <s v="Richards"/>
    <n v="2"/>
    <x v="0"/>
    <x v="38"/>
    <n v="1"/>
    <n v="1"/>
    <n v="29106"/>
    <n v="18.75"/>
    <m/>
    <s v="S"/>
  </r>
  <r>
    <n v="833"/>
    <x v="0"/>
    <x v="0"/>
    <x v="832"/>
    <s v="Saad"/>
    <n v="2"/>
    <x v="0"/>
    <x v="4"/>
    <n v="0"/>
    <n v="0"/>
    <n v="2671"/>
    <n v="7.2291999999999996"/>
    <m/>
    <s v="C"/>
  </r>
  <r>
    <n v="834"/>
    <x v="0"/>
    <x v="0"/>
    <x v="833"/>
    <s v="Augustsson"/>
    <n v="1"/>
    <x v="0"/>
    <x v="41"/>
    <n v="0"/>
    <n v="0"/>
    <n v="347468"/>
    <n v="7.8541999999999996"/>
    <m/>
    <s v="S"/>
  </r>
  <r>
    <n v="835"/>
    <x v="0"/>
    <x v="0"/>
    <x v="834"/>
    <s v="Allum"/>
    <n v="1"/>
    <x v="0"/>
    <x v="24"/>
    <n v="0"/>
    <n v="0"/>
    <n v="2223"/>
    <n v="8.3000000000000007"/>
    <m/>
    <s v="S"/>
  </r>
  <r>
    <n v="836"/>
    <x v="1"/>
    <x v="1"/>
    <x v="835"/>
    <s v="Compton"/>
    <n v="1"/>
    <x v="1"/>
    <x v="12"/>
    <n v="1"/>
    <n v="1"/>
    <s v="PC 17756"/>
    <n v="83.158299999999997"/>
    <s v="E49"/>
    <s v="C"/>
  </r>
  <r>
    <n v="837"/>
    <x v="0"/>
    <x v="0"/>
    <x v="836"/>
    <s v="Pasic"/>
    <n v="1"/>
    <x v="0"/>
    <x v="23"/>
    <n v="0"/>
    <n v="0"/>
    <n v="315097"/>
    <n v="8.6624999999999996"/>
    <m/>
    <s v="S"/>
  </r>
  <r>
    <n v="838"/>
    <x v="0"/>
    <x v="0"/>
    <x v="837"/>
    <s v="Sirota"/>
    <n v="1"/>
    <x v="0"/>
    <x v="4"/>
    <n v="0"/>
    <n v="0"/>
    <n v="392092"/>
    <n v="8.0500000000000007"/>
    <m/>
    <s v="S"/>
  </r>
  <r>
    <n v="839"/>
    <x v="1"/>
    <x v="0"/>
    <x v="838"/>
    <s v="Chip"/>
    <n v="1"/>
    <x v="0"/>
    <x v="35"/>
    <n v="0"/>
    <n v="0"/>
    <n v="1601"/>
    <n v="56.495800000000003"/>
    <m/>
    <s v="S"/>
  </r>
  <r>
    <n v="840"/>
    <x v="1"/>
    <x v="1"/>
    <x v="839"/>
    <s v="Marechal"/>
    <n v="1"/>
    <x v="0"/>
    <x v="4"/>
    <n v="0"/>
    <n v="0"/>
    <n v="11774"/>
    <n v="29.7"/>
    <s v="C47"/>
    <s v="C"/>
  </r>
  <r>
    <n v="841"/>
    <x v="0"/>
    <x v="0"/>
    <x v="840"/>
    <s v="Alhomaki"/>
    <n v="1"/>
    <x v="0"/>
    <x v="11"/>
    <n v="0"/>
    <n v="0"/>
    <s v="SOTON/O2 3101287"/>
    <n v="7.9249999999999998"/>
    <m/>
    <s v="S"/>
  </r>
  <r>
    <n v="842"/>
    <x v="0"/>
    <x v="2"/>
    <x v="841"/>
    <s v="Mudd"/>
    <n v="1"/>
    <x v="0"/>
    <x v="36"/>
    <n v="0"/>
    <n v="0"/>
    <s v="S.O./P.P. 3"/>
    <n v="10.5"/>
    <m/>
    <s v="S"/>
  </r>
  <r>
    <n v="843"/>
    <x v="1"/>
    <x v="1"/>
    <x v="842"/>
    <s v="Serepeca"/>
    <n v="1"/>
    <x v="1"/>
    <x v="39"/>
    <n v="0"/>
    <n v="0"/>
    <n v="113798"/>
    <n v="31"/>
    <m/>
    <s v="C"/>
  </r>
  <r>
    <n v="844"/>
    <x v="0"/>
    <x v="0"/>
    <x v="843"/>
    <s v="Lemberopolous"/>
    <n v="1"/>
    <x v="0"/>
    <x v="87"/>
    <n v="0"/>
    <n v="0"/>
    <n v="2683"/>
    <n v="6.4375"/>
    <m/>
    <s v="C"/>
  </r>
  <r>
    <n v="845"/>
    <x v="0"/>
    <x v="0"/>
    <x v="844"/>
    <s v="Culumovic"/>
    <n v="1"/>
    <x v="0"/>
    <x v="34"/>
    <n v="0"/>
    <n v="0"/>
    <n v="315090"/>
    <n v="8.6624999999999996"/>
    <m/>
    <s v="S"/>
  </r>
  <r>
    <n v="846"/>
    <x v="0"/>
    <x v="0"/>
    <x v="845"/>
    <s v="Abbing"/>
    <n v="1"/>
    <x v="0"/>
    <x v="22"/>
    <n v="0"/>
    <n v="0"/>
    <s v="C.A. 5547"/>
    <n v="7.55"/>
    <m/>
    <s v="S"/>
  </r>
  <r>
    <n v="847"/>
    <x v="0"/>
    <x v="0"/>
    <x v="846"/>
    <s v="Sage"/>
    <n v="7"/>
    <x v="0"/>
    <x v="4"/>
    <n v="8"/>
    <n v="2"/>
    <s v="CA. 2343"/>
    <n v="69.55"/>
    <m/>
    <s v="S"/>
  </r>
  <r>
    <n v="848"/>
    <x v="0"/>
    <x v="0"/>
    <x v="847"/>
    <s v="Markoff"/>
    <n v="1"/>
    <x v="0"/>
    <x v="3"/>
    <n v="0"/>
    <n v="0"/>
    <n v="349213"/>
    <n v="7.8958000000000004"/>
    <m/>
    <s v="C"/>
  </r>
  <r>
    <n v="849"/>
    <x v="0"/>
    <x v="2"/>
    <x v="848"/>
    <s v="Harper"/>
    <n v="2"/>
    <x v="0"/>
    <x v="17"/>
    <n v="0"/>
    <n v="1"/>
    <n v="248727"/>
    <n v="33"/>
    <m/>
    <s v="S"/>
  </r>
  <r>
    <n v="850"/>
    <x v="1"/>
    <x v="1"/>
    <x v="849"/>
    <s v="Goldenberg"/>
    <n v="2"/>
    <x v="1"/>
    <x v="4"/>
    <n v="1"/>
    <n v="0"/>
    <n v="17453"/>
    <n v="89.104200000000006"/>
    <s v="C92"/>
    <s v="C"/>
  </r>
  <r>
    <n v="851"/>
    <x v="0"/>
    <x v="0"/>
    <x v="850"/>
    <s v="Andersson"/>
    <n v="6"/>
    <x v="0"/>
    <x v="9"/>
    <n v="4"/>
    <n v="2"/>
    <n v="347082"/>
    <n v="31.274999999999999"/>
    <m/>
    <s v="S"/>
  </r>
  <r>
    <n v="852"/>
    <x v="0"/>
    <x v="0"/>
    <x v="851"/>
    <s v="Svensson"/>
    <n v="2"/>
    <x v="0"/>
    <x v="88"/>
    <n v="0"/>
    <n v="0"/>
    <n v="347060"/>
    <n v="7.7750000000000004"/>
    <m/>
    <s v="S"/>
  </r>
  <r>
    <n v="853"/>
    <x v="0"/>
    <x v="0"/>
    <x v="852"/>
    <s v="Boulos"/>
    <n v="1"/>
    <x v="1"/>
    <x v="52"/>
    <n v="1"/>
    <n v="1"/>
    <n v="2678"/>
    <n v="15.245799999999999"/>
    <m/>
    <s v="C"/>
  </r>
  <r>
    <n v="854"/>
    <x v="1"/>
    <x v="1"/>
    <x v="853"/>
    <s v="Lines"/>
    <n v="1"/>
    <x v="1"/>
    <x v="36"/>
    <n v="0"/>
    <n v="1"/>
    <s v="PC 17592"/>
    <n v="39.4"/>
    <s v="D28"/>
    <s v="S"/>
  </r>
  <r>
    <n v="855"/>
    <x v="0"/>
    <x v="2"/>
    <x v="854"/>
    <s v="Carter"/>
    <n v="6"/>
    <x v="1"/>
    <x v="57"/>
    <n v="1"/>
    <n v="0"/>
    <n v="244252"/>
    <n v="26"/>
    <m/>
    <s v="S"/>
  </r>
  <r>
    <n v="856"/>
    <x v="1"/>
    <x v="0"/>
    <x v="855"/>
    <s v="Aks"/>
    <n v="1"/>
    <x v="1"/>
    <x v="24"/>
    <n v="0"/>
    <n v="1"/>
    <n v="392091"/>
    <n v="9.35"/>
    <m/>
    <s v="S"/>
  </r>
  <r>
    <n v="857"/>
    <x v="1"/>
    <x v="1"/>
    <x v="856"/>
    <s v="Wick"/>
    <n v="1"/>
    <x v="1"/>
    <x v="33"/>
    <n v="1"/>
    <n v="1"/>
    <n v="36928"/>
    <n v="164.86670000000001"/>
    <m/>
    <s v="S"/>
  </r>
  <r>
    <n v="858"/>
    <x v="1"/>
    <x v="1"/>
    <x v="857"/>
    <s v="Daly"/>
    <n v="2"/>
    <x v="0"/>
    <x v="54"/>
    <n v="0"/>
    <n v="0"/>
    <n v="113055"/>
    <n v="26.55"/>
    <s v="E17"/>
    <s v="S"/>
  </r>
  <r>
    <n v="859"/>
    <x v="1"/>
    <x v="0"/>
    <x v="858"/>
    <s v="Baclini"/>
    <n v="1"/>
    <x v="1"/>
    <x v="42"/>
    <n v="0"/>
    <n v="3"/>
    <n v="2666"/>
    <n v="19.258299999999998"/>
    <m/>
    <s v="C"/>
  </r>
  <r>
    <n v="860"/>
    <x v="0"/>
    <x v="0"/>
    <x v="859"/>
    <s v="Razi"/>
    <n v="1"/>
    <x v="0"/>
    <x v="4"/>
    <n v="0"/>
    <n v="0"/>
    <n v="2629"/>
    <n v="7.2291999999999996"/>
    <m/>
    <s v="C"/>
  </r>
  <r>
    <n v="861"/>
    <x v="0"/>
    <x v="0"/>
    <x v="860"/>
    <s v="Hansen"/>
    <n v="3"/>
    <x v="0"/>
    <x v="66"/>
    <n v="2"/>
    <n v="0"/>
    <n v="350026"/>
    <n v="14.1083"/>
    <m/>
    <s v="S"/>
  </r>
  <r>
    <n v="862"/>
    <x v="0"/>
    <x v="2"/>
    <x v="861"/>
    <s v="Giles"/>
    <n v="1"/>
    <x v="0"/>
    <x v="23"/>
    <n v="1"/>
    <n v="0"/>
    <n v="28134"/>
    <n v="11.5"/>
    <m/>
    <s v="S"/>
  </r>
  <r>
    <n v="863"/>
    <x v="1"/>
    <x v="1"/>
    <x v="862"/>
    <s v="Swift"/>
    <n v="1"/>
    <x v="1"/>
    <x v="76"/>
    <n v="0"/>
    <n v="0"/>
    <n v="17466"/>
    <n v="25.929200000000002"/>
    <s v="D17"/>
    <s v="S"/>
  </r>
  <r>
    <n v="864"/>
    <x v="0"/>
    <x v="0"/>
    <x v="863"/>
    <s v="Sage"/>
    <n v="7"/>
    <x v="1"/>
    <x v="4"/>
    <n v="8"/>
    <n v="2"/>
    <s v="CA. 2343"/>
    <n v="69.55"/>
    <m/>
    <s v="S"/>
  </r>
  <r>
    <n v="865"/>
    <x v="0"/>
    <x v="2"/>
    <x v="864"/>
    <s v="Gill"/>
    <n v="1"/>
    <x v="0"/>
    <x v="42"/>
    <n v="0"/>
    <n v="0"/>
    <n v="233866"/>
    <n v="13"/>
    <m/>
    <s v="S"/>
  </r>
  <r>
    <n v="866"/>
    <x v="1"/>
    <x v="2"/>
    <x v="865"/>
    <s v="Bystrom"/>
    <n v="1"/>
    <x v="1"/>
    <x v="22"/>
    <n v="0"/>
    <n v="0"/>
    <n v="236852"/>
    <n v="13"/>
    <m/>
    <s v="S"/>
  </r>
  <r>
    <n v="867"/>
    <x v="1"/>
    <x v="2"/>
    <x v="866"/>
    <s v="Duran y More"/>
    <n v="1"/>
    <x v="1"/>
    <x v="7"/>
    <n v="1"/>
    <n v="0"/>
    <s v="SC/PARIS 2149"/>
    <n v="13.8583"/>
    <m/>
    <s v="C"/>
  </r>
  <r>
    <n v="868"/>
    <x v="0"/>
    <x v="1"/>
    <x v="867"/>
    <s v="Roebling"/>
    <n v="1"/>
    <x v="0"/>
    <x v="14"/>
    <n v="0"/>
    <n v="0"/>
    <s v="PC 17590"/>
    <n v="50.495800000000003"/>
    <s v="A24"/>
    <s v="S"/>
  </r>
  <r>
    <n v="869"/>
    <x v="0"/>
    <x v="0"/>
    <x v="868"/>
    <s v="van Melkebeke"/>
    <n v="1"/>
    <x v="0"/>
    <x v="4"/>
    <n v="0"/>
    <n v="0"/>
    <n v="345777"/>
    <n v="9.5"/>
    <m/>
    <s v="S"/>
  </r>
  <r>
    <n v="870"/>
    <x v="1"/>
    <x v="0"/>
    <x v="869"/>
    <s v="Johnson"/>
    <n v="2"/>
    <x v="0"/>
    <x v="9"/>
    <n v="1"/>
    <n v="1"/>
    <n v="347742"/>
    <n v="11.1333"/>
    <m/>
    <s v="S"/>
  </r>
  <r>
    <n v="871"/>
    <x v="0"/>
    <x v="0"/>
    <x v="870"/>
    <s v="Balkic"/>
    <n v="1"/>
    <x v="0"/>
    <x v="2"/>
    <n v="0"/>
    <n v="0"/>
    <n v="349248"/>
    <n v="7.8958000000000004"/>
    <m/>
    <s v="S"/>
  </r>
  <r>
    <n v="872"/>
    <x v="1"/>
    <x v="1"/>
    <x v="871"/>
    <s v="Beckwith"/>
    <n v="2"/>
    <x v="1"/>
    <x v="47"/>
    <n v="1"/>
    <n v="1"/>
    <n v="11751"/>
    <n v="52.554200000000002"/>
    <s v="D35"/>
    <s v="S"/>
  </r>
  <r>
    <n v="873"/>
    <x v="0"/>
    <x v="1"/>
    <x v="872"/>
    <s v="Carlsson"/>
    <n v="2"/>
    <x v="0"/>
    <x v="40"/>
    <n v="0"/>
    <n v="0"/>
    <n v="695"/>
    <n v="5"/>
    <s v="B51 B53 B55"/>
    <s v="S"/>
  </r>
  <r>
    <n v="874"/>
    <x v="0"/>
    <x v="0"/>
    <x v="873"/>
    <s v="Vander Cruyssen"/>
    <n v="1"/>
    <x v="0"/>
    <x v="47"/>
    <n v="0"/>
    <n v="0"/>
    <n v="345765"/>
    <n v="9"/>
    <m/>
    <s v="S"/>
  </r>
  <r>
    <n v="875"/>
    <x v="1"/>
    <x v="2"/>
    <x v="874"/>
    <s v="Abelson"/>
    <n v="2"/>
    <x v="1"/>
    <x v="17"/>
    <n v="1"/>
    <n v="0"/>
    <s v="P/PP 3381"/>
    <n v="24"/>
    <m/>
    <s v="C"/>
  </r>
  <r>
    <n v="876"/>
    <x v="1"/>
    <x v="0"/>
    <x v="875"/>
    <s v="Najib"/>
    <n v="1"/>
    <x v="1"/>
    <x v="16"/>
    <n v="0"/>
    <n v="0"/>
    <n v="2667"/>
    <n v="7.2249999999999996"/>
    <m/>
    <s v="C"/>
  </r>
  <r>
    <n v="877"/>
    <x v="0"/>
    <x v="0"/>
    <x v="876"/>
    <s v="Gustafsson"/>
    <n v="4"/>
    <x v="0"/>
    <x v="11"/>
    <n v="0"/>
    <n v="0"/>
    <n v="7534"/>
    <n v="9.8458000000000006"/>
    <m/>
    <s v="S"/>
  </r>
  <r>
    <n v="878"/>
    <x v="0"/>
    <x v="0"/>
    <x v="877"/>
    <s v="Petroff"/>
    <n v="2"/>
    <x v="0"/>
    <x v="19"/>
    <n v="0"/>
    <n v="0"/>
    <n v="349212"/>
    <n v="7.8958000000000004"/>
    <m/>
    <s v="S"/>
  </r>
  <r>
    <n v="879"/>
    <x v="0"/>
    <x v="0"/>
    <x v="878"/>
    <s v="Laleff"/>
    <n v="1"/>
    <x v="0"/>
    <x v="4"/>
    <n v="0"/>
    <n v="0"/>
    <n v="349217"/>
    <n v="7.8958000000000004"/>
    <m/>
    <s v="S"/>
  </r>
  <r>
    <n v="880"/>
    <x v="1"/>
    <x v="1"/>
    <x v="879"/>
    <s v="Potter"/>
    <n v="1"/>
    <x v="1"/>
    <x v="60"/>
    <n v="0"/>
    <n v="1"/>
    <n v="11767"/>
    <n v="83.158299999999997"/>
    <s v="C50"/>
    <s v="C"/>
  </r>
  <r>
    <n v="881"/>
    <x v="1"/>
    <x v="2"/>
    <x v="880"/>
    <s v="Shelley"/>
    <n v="1"/>
    <x v="1"/>
    <x v="37"/>
    <n v="0"/>
    <n v="1"/>
    <n v="230433"/>
    <n v="26"/>
    <m/>
    <s v="S"/>
  </r>
  <r>
    <n v="882"/>
    <x v="0"/>
    <x v="0"/>
    <x v="881"/>
    <s v="Markun"/>
    <n v="1"/>
    <x v="0"/>
    <x v="40"/>
    <n v="0"/>
    <n v="0"/>
    <n v="349257"/>
    <n v="7.8958000000000004"/>
    <m/>
    <s v="S"/>
  </r>
  <r>
    <n v="883"/>
    <x v="0"/>
    <x v="0"/>
    <x v="882"/>
    <s v="Dahlberg"/>
    <n v="1"/>
    <x v="1"/>
    <x v="0"/>
    <n v="0"/>
    <n v="0"/>
    <n v="7552"/>
    <n v="10.5167"/>
    <m/>
    <s v="S"/>
  </r>
  <r>
    <n v="884"/>
    <x v="0"/>
    <x v="2"/>
    <x v="883"/>
    <s v="Banfield"/>
    <n v="1"/>
    <x v="0"/>
    <x v="17"/>
    <n v="0"/>
    <n v="0"/>
    <s v="C.A./SOTON 34068"/>
    <n v="10.5"/>
    <m/>
    <s v="S"/>
  </r>
  <r>
    <n v="885"/>
    <x v="0"/>
    <x v="0"/>
    <x v="884"/>
    <s v="Sutehall"/>
    <n v="1"/>
    <x v="0"/>
    <x v="37"/>
    <n v="0"/>
    <n v="0"/>
    <s v="SOTON/OQ 392076"/>
    <n v="7.05"/>
    <m/>
    <s v="S"/>
  </r>
  <r>
    <n v="886"/>
    <x v="0"/>
    <x v="0"/>
    <x v="885"/>
    <s v="Rice"/>
    <n v="1"/>
    <x v="1"/>
    <x v="12"/>
    <n v="0"/>
    <n v="5"/>
    <n v="382652"/>
    <n v="29.125"/>
    <m/>
    <s v="Q"/>
  </r>
  <r>
    <n v="887"/>
    <x v="0"/>
    <x v="2"/>
    <x v="886"/>
    <s v="Montvila"/>
    <n v="1"/>
    <x v="0"/>
    <x v="7"/>
    <n v="0"/>
    <n v="0"/>
    <n v="211536"/>
    <n v="13"/>
    <m/>
    <s v="S"/>
  </r>
  <r>
    <n v="888"/>
    <x v="1"/>
    <x v="1"/>
    <x v="887"/>
    <s v="Graham"/>
    <n v="3"/>
    <x v="1"/>
    <x v="19"/>
    <n v="0"/>
    <n v="0"/>
    <n v="112053"/>
    <n v="30"/>
    <s v="B42"/>
    <s v="S"/>
  </r>
  <r>
    <n v="889"/>
    <x v="0"/>
    <x v="0"/>
    <x v="888"/>
    <s v="Johnston"/>
    <n v="2"/>
    <x v="1"/>
    <x v="4"/>
    <n v="1"/>
    <n v="2"/>
    <s v="W./C. 6607"/>
    <n v="23.45"/>
    <m/>
    <s v="S"/>
  </r>
  <r>
    <n v="890"/>
    <x v="1"/>
    <x v="1"/>
    <x v="889"/>
    <s v="Behr"/>
    <n v="1"/>
    <x v="0"/>
    <x v="2"/>
    <n v="0"/>
    <n v="0"/>
    <n v="111369"/>
    <n v="30"/>
    <s v="C148"/>
    <s v="C"/>
  </r>
  <r>
    <n v="891"/>
    <x v="0"/>
    <x v="0"/>
    <x v="890"/>
    <s v="Dooley"/>
    <n v="1"/>
    <x v="0"/>
    <x v="35"/>
    <n v="0"/>
    <n v="0"/>
    <n v="370376"/>
    <n v="7.75"/>
    <m/>
    <s v="Q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1">
  <r>
    <n v="1"/>
    <x v="0"/>
    <x v="0"/>
    <x v="0"/>
    <m/>
    <x v="0"/>
    <x v="0"/>
    <n v="1"/>
    <n v="0"/>
    <s v="A/5 21171"/>
    <n v="7.25"/>
    <m/>
    <s v="S"/>
  </r>
  <r>
    <n v="2"/>
    <x v="1"/>
    <x v="1"/>
    <x v="1"/>
    <m/>
    <x v="1"/>
    <x v="1"/>
    <n v="1"/>
    <n v="0"/>
    <s v="PC 17599"/>
    <n v="71.283299999999997"/>
    <s v="C85"/>
    <s v="C"/>
  </r>
  <r>
    <n v="3"/>
    <x v="1"/>
    <x v="0"/>
    <x v="2"/>
    <m/>
    <x v="1"/>
    <x v="2"/>
    <n v="0"/>
    <n v="0"/>
    <s v="STON/O2. 3101282"/>
    <n v="7.9249999999999998"/>
    <m/>
    <s v="S"/>
  </r>
  <r>
    <n v="4"/>
    <x v="1"/>
    <x v="1"/>
    <x v="3"/>
    <m/>
    <x v="1"/>
    <x v="3"/>
    <n v="1"/>
    <n v="0"/>
    <n v="113803"/>
    <n v="53.1"/>
    <s v="C123"/>
    <s v="S"/>
  </r>
  <r>
    <n v="5"/>
    <x v="0"/>
    <x v="0"/>
    <x v="4"/>
    <m/>
    <x v="0"/>
    <x v="3"/>
    <n v="0"/>
    <n v="0"/>
    <n v="373450"/>
    <n v="8.0500000000000007"/>
    <m/>
    <s v="S"/>
  </r>
  <r>
    <n v="6"/>
    <x v="0"/>
    <x v="0"/>
    <x v="5"/>
    <m/>
    <x v="0"/>
    <x v="4"/>
    <n v="0"/>
    <n v="0"/>
    <n v="330877"/>
    <n v="8.4582999999999995"/>
    <m/>
    <s v="Q"/>
  </r>
  <r>
    <n v="7"/>
    <x v="0"/>
    <x v="1"/>
    <x v="6"/>
    <m/>
    <x v="0"/>
    <x v="5"/>
    <n v="0"/>
    <n v="0"/>
    <n v="17463"/>
    <n v="51.862499999999997"/>
    <s v="E46"/>
    <s v="S"/>
  </r>
  <r>
    <n v="8"/>
    <x v="0"/>
    <x v="0"/>
    <x v="7"/>
    <m/>
    <x v="0"/>
    <x v="6"/>
    <n v="3"/>
    <n v="1"/>
    <n v="349909"/>
    <n v="21.074999999999999"/>
    <m/>
    <s v="S"/>
  </r>
  <r>
    <n v="9"/>
    <x v="1"/>
    <x v="0"/>
    <x v="8"/>
    <m/>
    <x v="1"/>
    <x v="7"/>
    <n v="0"/>
    <n v="2"/>
    <n v="347742"/>
    <n v="11.1333"/>
    <m/>
    <s v="S"/>
  </r>
  <r>
    <n v="10"/>
    <x v="1"/>
    <x v="2"/>
    <x v="9"/>
    <m/>
    <x v="1"/>
    <x v="8"/>
    <n v="1"/>
    <n v="0"/>
    <n v="237736"/>
    <n v="30.070799999999998"/>
    <m/>
    <s v="C"/>
  </r>
  <r>
    <n v="11"/>
    <x v="1"/>
    <x v="0"/>
    <x v="10"/>
    <m/>
    <x v="1"/>
    <x v="9"/>
    <n v="1"/>
    <n v="1"/>
    <s v="PP 9549"/>
    <n v="16.7"/>
    <s v="G6"/>
    <s v="S"/>
  </r>
  <r>
    <n v="12"/>
    <x v="1"/>
    <x v="1"/>
    <x v="11"/>
    <m/>
    <x v="1"/>
    <x v="10"/>
    <n v="0"/>
    <n v="0"/>
    <n v="113783"/>
    <n v="26.55"/>
    <s v="C103"/>
    <s v="S"/>
  </r>
  <r>
    <n v="13"/>
    <x v="0"/>
    <x v="0"/>
    <x v="12"/>
    <m/>
    <x v="0"/>
    <x v="11"/>
    <n v="0"/>
    <n v="0"/>
    <s v="A/5. 2151"/>
    <n v="8.0500000000000007"/>
    <m/>
    <s v="S"/>
  </r>
  <r>
    <n v="14"/>
    <x v="0"/>
    <x v="0"/>
    <x v="13"/>
    <m/>
    <x v="0"/>
    <x v="12"/>
    <n v="1"/>
    <n v="5"/>
    <n v="347082"/>
    <n v="31.274999999999999"/>
    <m/>
    <s v="S"/>
  </r>
  <r>
    <n v="15"/>
    <x v="0"/>
    <x v="0"/>
    <x v="14"/>
    <m/>
    <x v="1"/>
    <x v="8"/>
    <n v="0"/>
    <n v="0"/>
    <n v="350406"/>
    <n v="7.8541999999999996"/>
    <m/>
    <s v="S"/>
  </r>
  <r>
    <n v="16"/>
    <x v="1"/>
    <x v="2"/>
    <x v="15"/>
    <m/>
    <x v="1"/>
    <x v="13"/>
    <n v="0"/>
    <n v="0"/>
    <n v="248706"/>
    <n v="16"/>
    <m/>
    <s v="S"/>
  </r>
  <r>
    <n v="17"/>
    <x v="0"/>
    <x v="0"/>
    <x v="16"/>
    <m/>
    <x v="0"/>
    <x v="6"/>
    <n v="4"/>
    <n v="1"/>
    <n v="382652"/>
    <n v="29.125"/>
    <m/>
    <s v="Q"/>
  </r>
  <r>
    <n v="18"/>
    <x v="1"/>
    <x v="2"/>
    <x v="17"/>
    <m/>
    <x v="0"/>
    <x v="4"/>
    <n v="0"/>
    <n v="0"/>
    <n v="244373"/>
    <n v="13"/>
    <m/>
    <s v="S"/>
  </r>
  <r>
    <n v="19"/>
    <x v="0"/>
    <x v="0"/>
    <x v="18"/>
    <m/>
    <x v="1"/>
    <x v="14"/>
    <n v="1"/>
    <n v="0"/>
    <n v="345763"/>
    <n v="18"/>
    <m/>
    <s v="S"/>
  </r>
  <r>
    <n v="20"/>
    <x v="1"/>
    <x v="0"/>
    <x v="19"/>
    <m/>
    <x v="1"/>
    <x v="4"/>
    <n v="0"/>
    <n v="0"/>
    <n v="2649"/>
    <n v="7.2249999999999996"/>
    <m/>
    <s v="C"/>
  </r>
  <r>
    <n v="21"/>
    <x v="0"/>
    <x v="2"/>
    <x v="20"/>
    <m/>
    <x v="0"/>
    <x v="3"/>
    <n v="0"/>
    <n v="0"/>
    <n v="239865"/>
    <n v="26"/>
    <m/>
    <s v="S"/>
  </r>
  <r>
    <n v="22"/>
    <x v="1"/>
    <x v="2"/>
    <x v="21"/>
    <m/>
    <x v="0"/>
    <x v="15"/>
    <n v="0"/>
    <n v="0"/>
    <n v="248698"/>
    <n v="13"/>
    <s v="D56"/>
    <s v="S"/>
  </r>
  <r>
    <n v="23"/>
    <x v="1"/>
    <x v="0"/>
    <x v="22"/>
    <m/>
    <x v="1"/>
    <x v="16"/>
    <n v="0"/>
    <n v="0"/>
    <n v="330923"/>
    <n v="8.0291999999999994"/>
    <m/>
    <s v="Q"/>
  </r>
  <r>
    <n v="24"/>
    <x v="1"/>
    <x v="1"/>
    <x v="23"/>
    <m/>
    <x v="0"/>
    <x v="17"/>
    <n v="0"/>
    <n v="0"/>
    <n v="113788"/>
    <n v="35.5"/>
    <s v="A6"/>
    <s v="S"/>
  </r>
  <r>
    <n v="25"/>
    <x v="0"/>
    <x v="0"/>
    <x v="24"/>
    <m/>
    <x v="1"/>
    <x v="18"/>
    <n v="3"/>
    <n v="1"/>
    <n v="349909"/>
    <n v="21.074999999999999"/>
    <m/>
    <s v="S"/>
  </r>
  <r>
    <n v="26"/>
    <x v="1"/>
    <x v="0"/>
    <x v="25"/>
    <m/>
    <x v="1"/>
    <x v="1"/>
    <n v="1"/>
    <n v="5"/>
    <n v="347077"/>
    <n v="31.387499999999999"/>
    <m/>
    <s v="S"/>
  </r>
  <r>
    <n v="27"/>
    <x v="0"/>
    <x v="0"/>
    <x v="26"/>
    <m/>
    <x v="0"/>
    <x v="4"/>
    <n v="0"/>
    <n v="0"/>
    <n v="2631"/>
    <n v="7.2249999999999996"/>
    <m/>
    <s v="C"/>
  </r>
  <r>
    <n v="28"/>
    <x v="0"/>
    <x v="1"/>
    <x v="27"/>
    <m/>
    <x v="0"/>
    <x v="19"/>
    <n v="3"/>
    <n v="2"/>
    <n v="19950"/>
    <n v="263"/>
    <s v="C23 C25 C27"/>
    <s v="S"/>
  </r>
  <r>
    <n v="29"/>
    <x v="1"/>
    <x v="0"/>
    <x v="28"/>
    <m/>
    <x v="1"/>
    <x v="4"/>
    <n v="0"/>
    <n v="0"/>
    <n v="330959"/>
    <n v="7.8792"/>
    <m/>
    <s v="Q"/>
  </r>
  <r>
    <n v="30"/>
    <x v="0"/>
    <x v="0"/>
    <x v="29"/>
    <m/>
    <x v="0"/>
    <x v="4"/>
    <n v="0"/>
    <n v="0"/>
    <n v="349216"/>
    <n v="7.8958000000000004"/>
    <m/>
    <s v="S"/>
  </r>
  <r>
    <n v="31"/>
    <x v="0"/>
    <x v="1"/>
    <x v="30"/>
    <m/>
    <x v="0"/>
    <x v="20"/>
    <n v="0"/>
    <n v="0"/>
    <s v="PC 17601"/>
    <n v="27.720800000000001"/>
    <m/>
    <s v="C"/>
  </r>
  <r>
    <n v="32"/>
    <x v="1"/>
    <x v="1"/>
    <x v="31"/>
    <m/>
    <x v="1"/>
    <x v="4"/>
    <n v="1"/>
    <n v="0"/>
    <s v="PC 17569"/>
    <n v="146.52080000000001"/>
    <s v="B78"/>
    <s v="C"/>
  </r>
  <r>
    <n v="33"/>
    <x v="1"/>
    <x v="0"/>
    <x v="32"/>
    <m/>
    <x v="1"/>
    <x v="4"/>
    <n v="0"/>
    <n v="0"/>
    <n v="335677"/>
    <n v="7.75"/>
    <m/>
    <s v="Q"/>
  </r>
  <r>
    <n v="34"/>
    <x v="0"/>
    <x v="2"/>
    <x v="33"/>
    <m/>
    <x v="0"/>
    <x v="21"/>
    <n v="0"/>
    <n v="0"/>
    <s v="C.A. 24579"/>
    <n v="10.5"/>
    <m/>
    <s v="S"/>
  </r>
  <r>
    <n v="35"/>
    <x v="0"/>
    <x v="1"/>
    <x v="34"/>
    <m/>
    <x v="0"/>
    <x v="17"/>
    <n v="1"/>
    <n v="0"/>
    <s v="PC 17604"/>
    <n v="82.1708"/>
    <m/>
    <s v="C"/>
  </r>
  <r>
    <n v="36"/>
    <x v="0"/>
    <x v="1"/>
    <x v="35"/>
    <m/>
    <x v="0"/>
    <x v="22"/>
    <n v="1"/>
    <n v="0"/>
    <n v="113789"/>
    <n v="52"/>
    <m/>
    <s v="S"/>
  </r>
  <r>
    <n v="37"/>
    <x v="1"/>
    <x v="0"/>
    <x v="36"/>
    <m/>
    <x v="0"/>
    <x v="4"/>
    <n v="0"/>
    <n v="0"/>
    <n v="2677"/>
    <n v="7.2291999999999996"/>
    <m/>
    <s v="C"/>
  </r>
  <r>
    <n v="38"/>
    <x v="0"/>
    <x v="0"/>
    <x v="37"/>
    <m/>
    <x v="0"/>
    <x v="23"/>
    <n v="0"/>
    <n v="0"/>
    <s v="A./5. 2152"/>
    <n v="8.0500000000000007"/>
    <m/>
    <s v="S"/>
  </r>
  <r>
    <n v="39"/>
    <x v="0"/>
    <x v="0"/>
    <x v="38"/>
    <m/>
    <x v="1"/>
    <x v="24"/>
    <n v="2"/>
    <n v="0"/>
    <n v="345764"/>
    <n v="18"/>
    <m/>
    <s v="S"/>
  </r>
  <r>
    <n v="40"/>
    <x v="1"/>
    <x v="0"/>
    <x v="39"/>
    <m/>
    <x v="1"/>
    <x v="8"/>
    <n v="1"/>
    <n v="0"/>
    <n v="2651"/>
    <n v="11.2417"/>
    <m/>
    <s v="C"/>
  </r>
  <r>
    <n v="41"/>
    <x v="0"/>
    <x v="0"/>
    <x v="40"/>
    <m/>
    <x v="1"/>
    <x v="20"/>
    <n v="1"/>
    <n v="0"/>
    <n v="7546"/>
    <n v="9.4749999999999996"/>
    <m/>
    <s v="S"/>
  </r>
  <r>
    <n v="42"/>
    <x v="0"/>
    <x v="2"/>
    <x v="41"/>
    <m/>
    <x v="1"/>
    <x v="7"/>
    <n v="1"/>
    <n v="0"/>
    <n v="11668"/>
    <n v="21"/>
    <m/>
    <s v="S"/>
  </r>
  <r>
    <n v="43"/>
    <x v="0"/>
    <x v="0"/>
    <x v="42"/>
    <m/>
    <x v="0"/>
    <x v="4"/>
    <n v="0"/>
    <n v="0"/>
    <n v="349253"/>
    <n v="7.8958000000000004"/>
    <m/>
    <s v="C"/>
  </r>
  <r>
    <n v="44"/>
    <x v="1"/>
    <x v="2"/>
    <x v="43"/>
    <m/>
    <x v="1"/>
    <x v="25"/>
    <n v="1"/>
    <n v="2"/>
    <s v="SC/Paris 2123"/>
    <n v="41.5792"/>
    <m/>
    <s v="C"/>
  </r>
  <r>
    <n v="45"/>
    <x v="1"/>
    <x v="0"/>
    <x v="44"/>
    <m/>
    <x v="1"/>
    <x v="19"/>
    <n v="0"/>
    <n v="0"/>
    <n v="330958"/>
    <n v="7.8792"/>
    <m/>
    <s v="Q"/>
  </r>
  <r>
    <n v="46"/>
    <x v="0"/>
    <x v="0"/>
    <x v="45"/>
    <m/>
    <x v="0"/>
    <x v="4"/>
    <n v="0"/>
    <n v="0"/>
    <s v="S.C./A.4. 23567"/>
    <n v="8.0500000000000007"/>
    <m/>
    <s v="S"/>
  </r>
  <r>
    <n v="47"/>
    <x v="0"/>
    <x v="0"/>
    <x v="46"/>
    <m/>
    <x v="0"/>
    <x v="4"/>
    <n v="1"/>
    <n v="0"/>
    <n v="370371"/>
    <n v="15.5"/>
    <m/>
    <s v="Q"/>
  </r>
  <r>
    <n v="48"/>
    <x v="1"/>
    <x v="0"/>
    <x v="47"/>
    <m/>
    <x v="1"/>
    <x v="4"/>
    <n v="0"/>
    <n v="0"/>
    <n v="14311"/>
    <n v="7.75"/>
    <m/>
    <s v="Q"/>
  </r>
  <r>
    <n v="49"/>
    <x v="0"/>
    <x v="0"/>
    <x v="48"/>
    <m/>
    <x v="0"/>
    <x v="4"/>
    <n v="2"/>
    <n v="0"/>
    <n v="2662"/>
    <n v="21.679200000000002"/>
    <m/>
    <s v="C"/>
  </r>
  <r>
    <n v="50"/>
    <x v="0"/>
    <x v="0"/>
    <x v="49"/>
    <m/>
    <x v="1"/>
    <x v="24"/>
    <n v="1"/>
    <n v="0"/>
    <n v="349237"/>
    <n v="17.8"/>
    <m/>
    <s v="S"/>
  </r>
  <r>
    <n v="51"/>
    <x v="0"/>
    <x v="0"/>
    <x v="50"/>
    <m/>
    <x v="0"/>
    <x v="26"/>
    <n v="4"/>
    <n v="1"/>
    <n v="3101295"/>
    <n v="39.6875"/>
    <m/>
    <s v="S"/>
  </r>
  <r>
    <n v="52"/>
    <x v="0"/>
    <x v="0"/>
    <x v="51"/>
    <m/>
    <x v="0"/>
    <x v="23"/>
    <n v="0"/>
    <n v="0"/>
    <s v="A/4. 39886"/>
    <n v="7.8"/>
    <m/>
    <s v="S"/>
  </r>
  <r>
    <n v="53"/>
    <x v="1"/>
    <x v="1"/>
    <x v="52"/>
    <m/>
    <x v="1"/>
    <x v="27"/>
    <n v="1"/>
    <n v="0"/>
    <s v="PC 17572"/>
    <n v="76.729200000000006"/>
    <s v="D33"/>
    <s v="C"/>
  </r>
  <r>
    <n v="54"/>
    <x v="1"/>
    <x v="2"/>
    <x v="53"/>
    <m/>
    <x v="1"/>
    <x v="28"/>
    <n v="1"/>
    <n v="0"/>
    <n v="2926"/>
    <n v="26"/>
    <m/>
    <s v="S"/>
  </r>
  <r>
    <n v="55"/>
    <x v="0"/>
    <x v="1"/>
    <x v="54"/>
    <m/>
    <x v="0"/>
    <x v="29"/>
    <n v="0"/>
    <n v="1"/>
    <n v="113509"/>
    <n v="61.979199999999999"/>
    <s v="B30"/>
    <s v="C"/>
  </r>
  <r>
    <n v="56"/>
    <x v="1"/>
    <x v="1"/>
    <x v="55"/>
    <m/>
    <x v="0"/>
    <x v="4"/>
    <n v="0"/>
    <n v="0"/>
    <n v="19947"/>
    <n v="35.5"/>
    <s v="C52"/>
    <s v="S"/>
  </r>
  <r>
    <n v="57"/>
    <x v="1"/>
    <x v="2"/>
    <x v="56"/>
    <m/>
    <x v="1"/>
    <x v="23"/>
    <n v="0"/>
    <n v="0"/>
    <s v="C.A. 31026"/>
    <n v="10.5"/>
    <m/>
    <s v="S"/>
  </r>
  <r>
    <n v="58"/>
    <x v="0"/>
    <x v="0"/>
    <x v="57"/>
    <m/>
    <x v="0"/>
    <x v="30"/>
    <n v="0"/>
    <n v="0"/>
    <n v="2697"/>
    <n v="7.2291999999999996"/>
    <m/>
    <s v="C"/>
  </r>
  <r>
    <n v="59"/>
    <x v="1"/>
    <x v="2"/>
    <x v="58"/>
    <m/>
    <x v="1"/>
    <x v="31"/>
    <n v="1"/>
    <n v="2"/>
    <s v="C.A. 34651"/>
    <n v="27.75"/>
    <m/>
    <s v="S"/>
  </r>
  <r>
    <n v="60"/>
    <x v="0"/>
    <x v="0"/>
    <x v="59"/>
    <m/>
    <x v="0"/>
    <x v="32"/>
    <n v="5"/>
    <n v="2"/>
    <s v="CA 2144"/>
    <n v="46.9"/>
    <m/>
    <s v="S"/>
  </r>
  <r>
    <n v="61"/>
    <x v="0"/>
    <x v="0"/>
    <x v="60"/>
    <m/>
    <x v="0"/>
    <x v="0"/>
    <n v="0"/>
    <n v="0"/>
    <n v="2669"/>
    <n v="7.2291999999999996"/>
    <m/>
    <s v="C"/>
  </r>
  <r>
    <n v="62"/>
    <x v="1"/>
    <x v="1"/>
    <x v="61"/>
    <m/>
    <x v="1"/>
    <x v="1"/>
    <n v="0"/>
    <n v="0"/>
    <n v="113572"/>
    <n v="80"/>
    <s v="B28"/>
    <m/>
  </r>
  <r>
    <n v="63"/>
    <x v="0"/>
    <x v="1"/>
    <x v="62"/>
    <m/>
    <x v="0"/>
    <x v="33"/>
    <n v="1"/>
    <n v="0"/>
    <n v="36973"/>
    <n v="83.474999999999994"/>
    <s v="C83"/>
    <s v="S"/>
  </r>
  <r>
    <n v="64"/>
    <x v="0"/>
    <x v="0"/>
    <x v="63"/>
    <m/>
    <x v="0"/>
    <x v="9"/>
    <n v="3"/>
    <n v="2"/>
    <n v="347088"/>
    <n v="27.9"/>
    <m/>
    <s v="S"/>
  </r>
  <r>
    <n v="65"/>
    <x v="0"/>
    <x v="1"/>
    <x v="64"/>
    <m/>
    <x v="0"/>
    <x v="4"/>
    <n v="0"/>
    <n v="0"/>
    <s v="PC 17605"/>
    <n v="27.720800000000001"/>
    <m/>
    <s v="C"/>
  </r>
  <r>
    <n v="66"/>
    <x v="1"/>
    <x v="0"/>
    <x v="65"/>
    <m/>
    <x v="0"/>
    <x v="4"/>
    <n v="1"/>
    <n v="1"/>
    <n v="2661"/>
    <n v="15.245799999999999"/>
    <m/>
    <s v="C"/>
  </r>
  <r>
    <n v="67"/>
    <x v="1"/>
    <x v="2"/>
    <x v="66"/>
    <m/>
    <x v="1"/>
    <x v="28"/>
    <n v="0"/>
    <n v="0"/>
    <s v="C.A. 29395"/>
    <n v="10.5"/>
    <s v="F33"/>
    <s v="S"/>
  </r>
  <r>
    <n v="68"/>
    <x v="0"/>
    <x v="0"/>
    <x v="67"/>
    <m/>
    <x v="0"/>
    <x v="19"/>
    <n v="0"/>
    <n v="0"/>
    <s v="S.P. 3464"/>
    <n v="8.1583000000000006"/>
    <m/>
    <s v="S"/>
  </r>
  <r>
    <n v="69"/>
    <x v="1"/>
    <x v="0"/>
    <x v="68"/>
    <m/>
    <x v="1"/>
    <x v="34"/>
    <n v="4"/>
    <n v="2"/>
    <n v="3101281"/>
    <n v="7.9249999999999998"/>
    <m/>
    <s v="S"/>
  </r>
  <r>
    <n v="70"/>
    <x v="0"/>
    <x v="0"/>
    <x v="69"/>
    <m/>
    <x v="0"/>
    <x v="2"/>
    <n v="2"/>
    <n v="0"/>
    <n v="315151"/>
    <n v="8.6624999999999996"/>
    <m/>
    <s v="S"/>
  </r>
  <r>
    <n v="71"/>
    <x v="0"/>
    <x v="2"/>
    <x v="70"/>
    <m/>
    <x v="0"/>
    <x v="35"/>
    <n v="0"/>
    <n v="0"/>
    <s v="C.A. 33111"/>
    <n v="10.5"/>
    <m/>
    <s v="S"/>
  </r>
  <r>
    <n v="72"/>
    <x v="0"/>
    <x v="0"/>
    <x v="71"/>
    <m/>
    <x v="1"/>
    <x v="36"/>
    <n v="5"/>
    <n v="2"/>
    <s v="CA 2144"/>
    <n v="46.9"/>
    <m/>
    <s v="S"/>
  </r>
  <r>
    <n v="73"/>
    <x v="0"/>
    <x v="2"/>
    <x v="72"/>
    <m/>
    <x v="0"/>
    <x v="23"/>
    <n v="0"/>
    <n v="0"/>
    <s v="S.O.C. 14879"/>
    <n v="73.5"/>
    <m/>
    <s v="S"/>
  </r>
  <r>
    <n v="74"/>
    <x v="0"/>
    <x v="0"/>
    <x v="73"/>
    <m/>
    <x v="0"/>
    <x v="2"/>
    <n v="1"/>
    <n v="0"/>
    <n v="2680"/>
    <n v="14.4542"/>
    <m/>
    <s v="C"/>
  </r>
  <r>
    <n v="75"/>
    <x v="1"/>
    <x v="0"/>
    <x v="74"/>
    <m/>
    <x v="0"/>
    <x v="35"/>
    <n v="0"/>
    <n v="0"/>
    <n v="1601"/>
    <n v="56.495800000000003"/>
    <m/>
    <s v="S"/>
  </r>
  <r>
    <n v="76"/>
    <x v="0"/>
    <x v="0"/>
    <x v="75"/>
    <m/>
    <x v="0"/>
    <x v="37"/>
    <n v="0"/>
    <n v="0"/>
    <n v="348123"/>
    <n v="7.65"/>
    <s v="F G73"/>
    <s v="S"/>
  </r>
  <r>
    <n v="77"/>
    <x v="0"/>
    <x v="0"/>
    <x v="76"/>
    <m/>
    <x v="0"/>
    <x v="4"/>
    <n v="0"/>
    <n v="0"/>
    <n v="349208"/>
    <n v="7.8958000000000004"/>
    <m/>
    <s v="S"/>
  </r>
  <r>
    <n v="78"/>
    <x v="0"/>
    <x v="0"/>
    <x v="77"/>
    <m/>
    <x v="0"/>
    <x v="4"/>
    <n v="0"/>
    <n v="0"/>
    <n v="374746"/>
    <n v="8.0500000000000007"/>
    <m/>
    <s v="S"/>
  </r>
  <r>
    <n v="79"/>
    <x v="1"/>
    <x v="2"/>
    <x v="78"/>
    <m/>
    <x v="0"/>
    <x v="38"/>
    <n v="0"/>
    <n v="2"/>
    <n v="248738"/>
    <n v="29"/>
    <m/>
    <s v="S"/>
  </r>
  <r>
    <n v="80"/>
    <x v="1"/>
    <x v="0"/>
    <x v="79"/>
    <m/>
    <x v="1"/>
    <x v="39"/>
    <n v="0"/>
    <n v="0"/>
    <n v="364516"/>
    <n v="12.475"/>
    <m/>
    <s v="S"/>
  </r>
  <r>
    <n v="81"/>
    <x v="0"/>
    <x v="0"/>
    <x v="80"/>
    <m/>
    <x v="0"/>
    <x v="0"/>
    <n v="0"/>
    <n v="0"/>
    <n v="345767"/>
    <n v="9"/>
    <m/>
    <s v="S"/>
  </r>
  <r>
    <n v="82"/>
    <x v="1"/>
    <x v="0"/>
    <x v="81"/>
    <m/>
    <x v="0"/>
    <x v="28"/>
    <n v="0"/>
    <n v="0"/>
    <n v="345779"/>
    <n v="9.5"/>
    <m/>
    <s v="S"/>
  </r>
  <r>
    <n v="83"/>
    <x v="1"/>
    <x v="0"/>
    <x v="82"/>
    <m/>
    <x v="1"/>
    <x v="4"/>
    <n v="0"/>
    <n v="0"/>
    <n v="330932"/>
    <n v="7.7874999999999996"/>
    <m/>
    <s v="Q"/>
  </r>
  <r>
    <n v="84"/>
    <x v="0"/>
    <x v="1"/>
    <x v="83"/>
    <m/>
    <x v="0"/>
    <x v="17"/>
    <n v="0"/>
    <n v="0"/>
    <n v="113059"/>
    <n v="47.1"/>
    <m/>
    <s v="S"/>
  </r>
  <r>
    <n v="85"/>
    <x v="1"/>
    <x v="2"/>
    <x v="84"/>
    <m/>
    <x v="1"/>
    <x v="34"/>
    <n v="0"/>
    <n v="0"/>
    <s v="SO/C 14885"/>
    <n v="10.5"/>
    <m/>
    <s v="S"/>
  </r>
  <r>
    <n v="86"/>
    <x v="1"/>
    <x v="0"/>
    <x v="85"/>
    <m/>
    <x v="1"/>
    <x v="40"/>
    <n v="3"/>
    <n v="0"/>
    <n v="3101278"/>
    <n v="15.85"/>
    <m/>
    <s v="S"/>
  </r>
  <r>
    <n v="87"/>
    <x v="0"/>
    <x v="0"/>
    <x v="86"/>
    <m/>
    <x v="0"/>
    <x v="36"/>
    <n v="1"/>
    <n v="3"/>
    <s v="W./C. 6608"/>
    <n v="34.375"/>
    <m/>
    <s v="S"/>
  </r>
  <r>
    <n v="88"/>
    <x v="0"/>
    <x v="0"/>
    <x v="87"/>
    <m/>
    <x v="0"/>
    <x v="4"/>
    <n v="0"/>
    <n v="0"/>
    <s v="SOTON/OQ 392086"/>
    <n v="8.0500000000000007"/>
    <m/>
    <s v="S"/>
  </r>
  <r>
    <n v="89"/>
    <x v="1"/>
    <x v="1"/>
    <x v="88"/>
    <m/>
    <x v="1"/>
    <x v="41"/>
    <n v="3"/>
    <n v="2"/>
    <n v="19950"/>
    <n v="263"/>
    <s v="C23 C25 C27"/>
    <s v="S"/>
  </r>
  <r>
    <n v="90"/>
    <x v="0"/>
    <x v="0"/>
    <x v="89"/>
    <m/>
    <x v="0"/>
    <x v="42"/>
    <n v="0"/>
    <n v="0"/>
    <n v="343275"/>
    <n v="8.0500000000000007"/>
    <m/>
    <s v="S"/>
  </r>
  <r>
    <n v="91"/>
    <x v="0"/>
    <x v="0"/>
    <x v="90"/>
    <m/>
    <x v="0"/>
    <x v="28"/>
    <n v="0"/>
    <n v="0"/>
    <n v="343276"/>
    <n v="8.0500000000000007"/>
    <m/>
    <s v="S"/>
  </r>
  <r>
    <n v="92"/>
    <x v="0"/>
    <x v="0"/>
    <x v="91"/>
    <m/>
    <x v="0"/>
    <x v="11"/>
    <n v="0"/>
    <n v="0"/>
    <n v="347466"/>
    <n v="7.8541999999999996"/>
    <m/>
    <s v="S"/>
  </r>
  <r>
    <n v="93"/>
    <x v="0"/>
    <x v="1"/>
    <x v="92"/>
    <m/>
    <x v="0"/>
    <x v="43"/>
    <n v="1"/>
    <n v="0"/>
    <s v="W.E.P. 5734"/>
    <n v="61.174999999999997"/>
    <s v="E31"/>
    <s v="S"/>
  </r>
  <r>
    <n v="94"/>
    <x v="0"/>
    <x v="0"/>
    <x v="93"/>
    <m/>
    <x v="0"/>
    <x v="2"/>
    <n v="1"/>
    <n v="2"/>
    <s v="C.A. 2315"/>
    <n v="20.574999999999999"/>
    <m/>
    <s v="S"/>
  </r>
  <r>
    <n v="95"/>
    <x v="0"/>
    <x v="0"/>
    <x v="94"/>
    <m/>
    <x v="0"/>
    <x v="44"/>
    <n v="0"/>
    <n v="0"/>
    <n v="364500"/>
    <n v="7.25"/>
    <m/>
    <s v="S"/>
  </r>
  <r>
    <n v="96"/>
    <x v="0"/>
    <x v="0"/>
    <x v="95"/>
    <m/>
    <x v="0"/>
    <x v="4"/>
    <n v="0"/>
    <n v="0"/>
    <n v="374910"/>
    <n v="8.0500000000000007"/>
    <m/>
    <s v="S"/>
  </r>
  <r>
    <n v="97"/>
    <x v="0"/>
    <x v="1"/>
    <x v="96"/>
    <m/>
    <x v="0"/>
    <x v="45"/>
    <n v="0"/>
    <n v="0"/>
    <s v="PC 17754"/>
    <n v="34.654200000000003"/>
    <s v="A5"/>
    <s v="C"/>
  </r>
  <r>
    <n v="98"/>
    <x v="1"/>
    <x v="1"/>
    <x v="97"/>
    <m/>
    <x v="0"/>
    <x v="41"/>
    <n v="0"/>
    <n v="1"/>
    <s v="PC 17759"/>
    <n v="63.3583"/>
    <s v="D10 D12"/>
    <s v="C"/>
  </r>
  <r>
    <n v="99"/>
    <x v="1"/>
    <x v="2"/>
    <x v="98"/>
    <m/>
    <x v="1"/>
    <x v="15"/>
    <n v="0"/>
    <n v="1"/>
    <n v="231919"/>
    <n v="23"/>
    <m/>
    <s v="S"/>
  </r>
  <r>
    <n v="100"/>
    <x v="0"/>
    <x v="2"/>
    <x v="99"/>
    <m/>
    <x v="0"/>
    <x v="15"/>
    <n v="1"/>
    <n v="0"/>
    <n v="244367"/>
    <n v="26"/>
    <m/>
    <s v="S"/>
  </r>
  <r>
    <n v="101"/>
    <x v="0"/>
    <x v="0"/>
    <x v="100"/>
    <m/>
    <x v="1"/>
    <x v="17"/>
    <n v="0"/>
    <n v="0"/>
    <n v="349245"/>
    <n v="7.8958000000000004"/>
    <m/>
    <s v="S"/>
  </r>
  <r>
    <n v="102"/>
    <x v="0"/>
    <x v="0"/>
    <x v="101"/>
    <m/>
    <x v="0"/>
    <x v="4"/>
    <n v="0"/>
    <n v="0"/>
    <n v="349215"/>
    <n v="7.8958000000000004"/>
    <m/>
    <s v="S"/>
  </r>
  <r>
    <n v="103"/>
    <x v="0"/>
    <x v="1"/>
    <x v="102"/>
    <m/>
    <x v="0"/>
    <x v="23"/>
    <n v="0"/>
    <n v="1"/>
    <n v="35281"/>
    <n v="77.287499999999994"/>
    <s v="D26"/>
    <s v="S"/>
  </r>
  <r>
    <n v="104"/>
    <x v="0"/>
    <x v="0"/>
    <x v="103"/>
    <m/>
    <x v="0"/>
    <x v="40"/>
    <n v="0"/>
    <n v="0"/>
    <n v="7540"/>
    <n v="8.6541999999999994"/>
    <m/>
    <s v="S"/>
  </r>
  <r>
    <n v="105"/>
    <x v="0"/>
    <x v="0"/>
    <x v="104"/>
    <m/>
    <x v="0"/>
    <x v="46"/>
    <n v="2"/>
    <n v="0"/>
    <n v="3101276"/>
    <n v="7.9249999999999998"/>
    <m/>
    <s v="S"/>
  </r>
  <r>
    <n v="106"/>
    <x v="0"/>
    <x v="0"/>
    <x v="105"/>
    <m/>
    <x v="0"/>
    <x v="17"/>
    <n v="0"/>
    <n v="0"/>
    <n v="349207"/>
    <n v="7.8958000000000004"/>
    <m/>
    <s v="S"/>
  </r>
  <r>
    <n v="107"/>
    <x v="1"/>
    <x v="0"/>
    <x v="106"/>
    <m/>
    <x v="1"/>
    <x v="23"/>
    <n v="0"/>
    <n v="0"/>
    <n v="343120"/>
    <n v="7.65"/>
    <m/>
    <s v="S"/>
  </r>
  <r>
    <n v="108"/>
    <x v="1"/>
    <x v="0"/>
    <x v="107"/>
    <m/>
    <x v="0"/>
    <x v="4"/>
    <n v="0"/>
    <n v="0"/>
    <n v="312991"/>
    <n v="7.7750000000000004"/>
    <m/>
    <s v="S"/>
  </r>
  <r>
    <n v="109"/>
    <x v="0"/>
    <x v="0"/>
    <x v="108"/>
    <m/>
    <x v="0"/>
    <x v="1"/>
    <n v="0"/>
    <n v="0"/>
    <n v="349249"/>
    <n v="7.8958000000000004"/>
    <m/>
    <s v="S"/>
  </r>
  <r>
    <n v="110"/>
    <x v="1"/>
    <x v="0"/>
    <x v="109"/>
    <m/>
    <x v="1"/>
    <x v="4"/>
    <n v="1"/>
    <n v="0"/>
    <n v="371110"/>
    <n v="24.15"/>
    <m/>
    <s v="Q"/>
  </r>
  <r>
    <n v="111"/>
    <x v="0"/>
    <x v="1"/>
    <x v="110"/>
    <m/>
    <x v="0"/>
    <x v="47"/>
    <n v="0"/>
    <n v="0"/>
    <n v="110465"/>
    <n v="52"/>
    <s v="C110"/>
    <s v="S"/>
  </r>
  <r>
    <n v="112"/>
    <x v="0"/>
    <x v="0"/>
    <x v="111"/>
    <m/>
    <x v="1"/>
    <x v="48"/>
    <n v="1"/>
    <n v="0"/>
    <n v="2665"/>
    <n v="14.4542"/>
    <m/>
    <s v="C"/>
  </r>
  <r>
    <n v="113"/>
    <x v="0"/>
    <x v="0"/>
    <x v="112"/>
    <m/>
    <x v="0"/>
    <x v="0"/>
    <n v="0"/>
    <n v="0"/>
    <n v="324669"/>
    <n v="8.0500000000000007"/>
    <m/>
    <s v="S"/>
  </r>
  <r>
    <n v="114"/>
    <x v="0"/>
    <x v="0"/>
    <x v="113"/>
    <m/>
    <x v="1"/>
    <x v="11"/>
    <n v="1"/>
    <n v="0"/>
    <n v="4136"/>
    <n v="9.8249999999999993"/>
    <m/>
    <s v="S"/>
  </r>
  <r>
    <n v="115"/>
    <x v="0"/>
    <x v="0"/>
    <x v="114"/>
    <m/>
    <x v="1"/>
    <x v="34"/>
    <n v="0"/>
    <n v="0"/>
    <n v="2627"/>
    <n v="14.458299999999999"/>
    <m/>
    <s v="C"/>
  </r>
  <r>
    <n v="116"/>
    <x v="0"/>
    <x v="0"/>
    <x v="115"/>
    <m/>
    <x v="0"/>
    <x v="23"/>
    <n v="0"/>
    <n v="0"/>
    <s v="STON/O 2. 3101294"/>
    <n v="7.9249999999999998"/>
    <m/>
    <s v="S"/>
  </r>
  <r>
    <n v="117"/>
    <x v="0"/>
    <x v="0"/>
    <x v="116"/>
    <m/>
    <x v="0"/>
    <x v="49"/>
    <n v="0"/>
    <n v="0"/>
    <n v="370369"/>
    <n v="7.75"/>
    <m/>
    <s v="Q"/>
  </r>
  <r>
    <n v="118"/>
    <x v="0"/>
    <x v="2"/>
    <x v="117"/>
    <m/>
    <x v="0"/>
    <x v="28"/>
    <n v="1"/>
    <n v="0"/>
    <n v="11668"/>
    <n v="21"/>
    <m/>
    <s v="S"/>
  </r>
  <r>
    <n v="119"/>
    <x v="0"/>
    <x v="1"/>
    <x v="118"/>
    <m/>
    <x v="0"/>
    <x v="42"/>
    <n v="0"/>
    <n v="1"/>
    <s v="PC 17558"/>
    <n v="247.52080000000001"/>
    <s v="B58 B60"/>
    <s v="C"/>
  </r>
  <r>
    <n v="120"/>
    <x v="0"/>
    <x v="0"/>
    <x v="119"/>
    <m/>
    <x v="1"/>
    <x v="6"/>
    <n v="4"/>
    <n v="2"/>
    <n v="347082"/>
    <n v="31.274999999999999"/>
    <m/>
    <s v="S"/>
  </r>
  <r>
    <n v="121"/>
    <x v="0"/>
    <x v="2"/>
    <x v="120"/>
    <m/>
    <x v="0"/>
    <x v="23"/>
    <n v="2"/>
    <n v="0"/>
    <s v="S.O.C. 14879"/>
    <n v="73.5"/>
    <m/>
    <s v="S"/>
  </r>
  <r>
    <n v="122"/>
    <x v="0"/>
    <x v="0"/>
    <x v="121"/>
    <m/>
    <x v="0"/>
    <x v="4"/>
    <n v="0"/>
    <n v="0"/>
    <s v="A4. 54510"/>
    <n v="8.0500000000000007"/>
    <m/>
    <s v="S"/>
  </r>
  <r>
    <n v="123"/>
    <x v="0"/>
    <x v="2"/>
    <x v="122"/>
    <m/>
    <x v="0"/>
    <x v="50"/>
    <n v="1"/>
    <n v="0"/>
    <n v="237736"/>
    <n v="30.070799999999998"/>
    <m/>
    <s v="C"/>
  </r>
  <r>
    <n v="124"/>
    <x v="1"/>
    <x v="2"/>
    <x v="123"/>
    <m/>
    <x v="1"/>
    <x v="50"/>
    <n v="0"/>
    <n v="0"/>
    <n v="27267"/>
    <n v="13"/>
    <s v="E101"/>
    <s v="S"/>
  </r>
  <r>
    <n v="125"/>
    <x v="0"/>
    <x v="1"/>
    <x v="124"/>
    <m/>
    <x v="0"/>
    <x v="5"/>
    <n v="0"/>
    <n v="1"/>
    <n v="35281"/>
    <n v="77.287499999999994"/>
    <s v="D26"/>
    <s v="S"/>
  </r>
  <r>
    <n v="126"/>
    <x v="1"/>
    <x v="0"/>
    <x v="125"/>
    <m/>
    <x v="0"/>
    <x v="51"/>
    <n v="1"/>
    <n v="0"/>
    <n v="2651"/>
    <n v="11.2417"/>
    <m/>
    <s v="C"/>
  </r>
  <r>
    <n v="127"/>
    <x v="0"/>
    <x v="0"/>
    <x v="126"/>
    <m/>
    <x v="0"/>
    <x v="4"/>
    <n v="0"/>
    <n v="0"/>
    <n v="370372"/>
    <n v="7.75"/>
    <m/>
    <s v="Q"/>
  </r>
  <r>
    <n v="128"/>
    <x v="1"/>
    <x v="0"/>
    <x v="127"/>
    <m/>
    <x v="0"/>
    <x v="42"/>
    <n v="0"/>
    <n v="0"/>
    <s v="C 17369"/>
    <n v="7.1417000000000002"/>
    <m/>
    <s v="S"/>
  </r>
  <r>
    <n v="129"/>
    <x v="1"/>
    <x v="0"/>
    <x v="128"/>
    <m/>
    <x v="1"/>
    <x v="4"/>
    <n v="1"/>
    <n v="1"/>
    <n v="2668"/>
    <n v="22.3583"/>
    <s v="F E69"/>
    <s v="C"/>
  </r>
  <r>
    <n v="130"/>
    <x v="0"/>
    <x v="0"/>
    <x v="129"/>
    <m/>
    <x v="0"/>
    <x v="33"/>
    <n v="0"/>
    <n v="0"/>
    <n v="347061"/>
    <n v="6.9749999999999996"/>
    <m/>
    <s v="S"/>
  </r>
  <r>
    <n v="131"/>
    <x v="0"/>
    <x v="0"/>
    <x v="130"/>
    <m/>
    <x v="0"/>
    <x v="40"/>
    <n v="0"/>
    <n v="0"/>
    <n v="349241"/>
    <n v="7.8958000000000004"/>
    <m/>
    <s v="C"/>
  </r>
  <r>
    <n v="132"/>
    <x v="0"/>
    <x v="0"/>
    <x v="131"/>
    <m/>
    <x v="0"/>
    <x v="11"/>
    <n v="0"/>
    <n v="0"/>
    <s v="SOTON/O.Q. 3101307"/>
    <n v="7.05"/>
    <m/>
    <s v="S"/>
  </r>
  <r>
    <n v="133"/>
    <x v="0"/>
    <x v="0"/>
    <x v="132"/>
    <m/>
    <x v="1"/>
    <x v="47"/>
    <n v="1"/>
    <n v="0"/>
    <s v="A/5. 3337"/>
    <n v="14.5"/>
    <m/>
    <s v="S"/>
  </r>
  <r>
    <n v="134"/>
    <x v="1"/>
    <x v="2"/>
    <x v="133"/>
    <m/>
    <x v="1"/>
    <x v="28"/>
    <n v="1"/>
    <n v="0"/>
    <n v="228414"/>
    <n v="26"/>
    <m/>
    <s v="S"/>
  </r>
  <r>
    <n v="135"/>
    <x v="0"/>
    <x v="2"/>
    <x v="134"/>
    <m/>
    <x v="0"/>
    <x v="37"/>
    <n v="0"/>
    <n v="0"/>
    <s v="C.A. 29178"/>
    <n v="13"/>
    <m/>
    <s v="S"/>
  </r>
  <r>
    <n v="136"/>
    <x v="0"/>
    <x v="2"/>
    <x v="135"/>
    <m/>
    <x v="0"/>
    <x v="41"/>
    <n v="0"/>
    <n v="0"/>
    <s v="SC/PARIS 2133"/>
    <n v="15.0458"/>
    <m/>
    <s v="C"/>
  </r>
  <r>
    <n v="137"/>
    <x v="1"/>
    <x v="1"/>
    <x v="136"/>
    <m/>
    <x v="1"/>
    <x v="19"/>
    <n v="0"/>
    <n v="2"/>
    <n v="11752"/>
    <n v="26.283300000000001"/>
    <s v="D47"/>
    <s v="S"/>
  </r>
  <r>
    <n v="138"/>
    <x v="0"/>
    <x v="1"/>
    <x v="137"/>
    <m/>
    <x v="0"/>
    <x v="46"/>
    <n v="1"/>
    <n v="0"/>
    <n v="113803"/>
    <n v="53.1"/>
    <s v="C123"/>
    <s v="S"/>
  </r>
  <r>
    <n v="139"/>
    <x v="0"/>
    <x v="0"/>
    <x v="138"/>
    <m/>
    <x v="0"/>
    <x v="36"/>
    <n v="0"/>
    <n v="0"/>
    <n v="7534"/>
    <n v="9.2166999999999994"/>
    <m/>
    <s v="S"/>
  </r>
  <r>
    <n v="140"/>
    <x v="0"/>
    <x v="1"/>
    <x v="139"/>
    <m/>
    <x v="0"/>
    <x v="42"/>
    <n v="0"/>
    <n v="0"/>
    <s v="PC 17593"/>
    <n v="79.2"/>
    <s v="B86"/>
    <s v="C"/>
  </r>
  <r>
    <n v="141"/>
    <x v="0"/>
    <x v="0"/>
    <x v="140"/>
    <m/>
    <x v="1"/>
    <x v="4"/>
    <n v="0"/>
    <n v="2"/>
    <n v="2678"/>
    <n v="15.245799999999999"/>
    <m/>
    <s v="C"/>
  </r>
  <r>
    <n v="142"/>
    <x v="1"/>
    <x v="0"/>
    <x v="141"/>
    <m/>
    <x v="1"/>
    <x v="0"/>
    <n v="0"/>
    <n v="0"/>
    <n v="347081"/>
    <n v="7.75"/>
    <m/>
    <s v="S"/>
  </r>
  <r>
    <n v="143"/>
    <x v="1"/>
    <x v="0"/>
    <x v="142"/>
    <m/>
    <x v="1"/>
    <x v="42"/>
    <n v="1"/>
    <n v="0"/>
    <s v="STON/O2. 3101279"/>
    <n v="15.85"/>
    <m/>
    <s v="S"/>
  </r>
  <r>
    <n v="144"/>
    <x v="0"/>
    <x v="0"/>
    <x v="143"/>
    <m/>
    <x v="0"/>
    <x v="19"/>
    <n v="0"/>
    <n v="0"/>
    <n v="365222"/>
    <n v="6.75"/>
    <m/>
    <s v="Q"/>
  </r>
  <r>
    <n v="145"/>
    <x v="0"/>
    <x v="2"/>
    <x v="144"/>
    <m/>
    <x v="0"/>
    <x v="24"/>
    <n v="0"/>
    <n v="0"/>
    <n v="231945"/>
    <n v="11.5"/>
    <m/>
    <s v="S"/>
  </r>
  <r>
    <n v="146"/>
    <x v="0"/>
    <x v="2"/>
    <x v="145"/>
    <m/>
    <x v="0"/>
    <x v="19"/>
    <n v="1"/>
    <n v="1"/>
    <s v="C.A. 33112"/>
    <n v="36.75"/>
    <m/>
    <s v="S"/>
  </r>
  <r>
    <n v="147"/>
    <x v="1"/>
    <x v="0"/>
    <x v="146"/>
    <m/>
    <x v="0"/>
    <x v="7"/>
    <n v="0"/>
    <n v="0"/>
    <n v="350043"/>
    <n v="7.7957999999999998"/>
    <m/>
    <s v="S"/>
  </r>
  <r>
    <n v="148"/>
    <x v="0"/>
    <x v="0"/>
    <x v="147"/>
    <m/>
    <x v="1"/>
    <x v="52"/>
    <n v="2"/>
    <n v="2"/>
    <s v="W./C. 6608"/>
    <n v="34.375"/>
    <m/>
    <s v="S"/>
  </r>
  <r>
    <n v="149"/>
    <x v="0"/>
    <x v="2"/>
    <x v="148"/>
    <m/>
    <x v="0"/>
    <x v="53"/>
    <n v="0"/>
    <n v="2"/>
    <n v="230080"/>
    <n v="26"/>
    <s v="F2"/>
    <s v="S"/>
  </r>
  <r>
    <n v="150"/>
    <x v="0"/>
    <x v="2"/>
    <x v="149"/>
    <m/>
    <x v="0"/>
    <x v="22"/>
    <n v="0"/>
    <n v="0"/>
    <n v="244310"/>
    <n v="13"/>
    <m/>
    <s v="S"/>
  </r>
  <r>
    <n v="151"/>
    <x v="0"/>
    <x v="2"/>
    <x v="150"/>
    <m/>
    <x v="0"/>
    <x v="54"/>
    <n v="0"/>
    <n v="0"/>
    <s v="S.O.P. 1166"/>
    <n v="12.525"/>
    <m/>
    <s v="S"/>
  </r>
  <r>
    <n v="152"/>
    <x v="1"/>
    <x v="1"/>
    <x v="151"/>
    <m/>
    <x v="1"/>
    <x v="0"/>
    <n v="1"/>
    <n v="0"/>
    <n v="113776"/>
    <n v="66.599999999999994"/>
    <s v="C2"/>
    <s v="S"/>
  </r>
  <r>
    <n v="153"/>
    <x v="0"/>
    <x v="0"/>
    <x v="152"/>
    <m/>
    <x v="0"/>
    <x v="55"/>
    <n v="0"/>
    <n v="0"/>
    <s v="A.5. 11206"/>
    <n v="8.0500000000000007"/>
    <m/>
    <s v="S"/>
  </r>
  <r>
    <n v="154"/>
    <x v="0"/>
    <x v="0"/>
    <x v="153"/>
    <m/>
    <x v="0"/>
    <x v="56"/>
    <n v="0"/>
    <n v="2"/>
    <s v="A/5. 851"/>
    <n v="14.5"/>
    <m/>
    <s v="S"/>
  </r>
  <r>
    <n v="155"/>
    <x v="0"/>
    <x v="0"/>
    <x v="154"/>
    <m/>
    <x v="0"/>
    <x v="4"/>
    <n v="0"/>
    <n v="0"/>
    <s v="Fa 265302"/>
    <n v="7.3125"/>
    <m/>
    <s v="S"/>
  </r>
  <r>
    <n v="156"/>
    <x v="0"/>
    <x v="1"/>
    <x v="155"/>
    <m/>
    <x v="0"/>
    <x v="54"/>
    <n v="0"/>
    <n v="1"/>
    <s v="PC 17597"/>
    <n v="61.379199999999997"/>
    <m/>
    <s v="C"/>
  </r>
  <r>
    <n v="157"/>
    <x v="1"/>
    <x v="0"/>
    <x v="156"/>
    <m/>
    <x v="1"/>
    <x v="36"/>
    <n v="0"/>
    <n v="0"/>
    <n v="35851"/>
    <n v="7.7332999999999998"/>
    <m/>
    <s v="Q"/>
  </r>
  <r>
    <n v="158"/>
    <x v="0"/>
    <x v="0"/>
    <x v="157"/>
    <m/>
    <x v="0"/>
    <x v="39"/>
    <n v="0"/>
    <n v="0"/>
    <s v="SOTON/OQ 392090"/>
    <n v="8.0500000000000007"/>
    <m/>
    <s v="S"/>
  </r>
  <r>
    <n v="159"/>
    <x v="0"/>
    <x v="0"/>
    <x v="158"/>
    <m/>
    <x v="0"/>
    <x v="4"/>
    <n v="0"/>
    <n v="0"/>
    <n v="315037"/>
    <n v="8.6624999999999996"/>
    <m/>
    <s v="S"/>
  </r>
  <r>
    <n v="160"/>
    <x v="0"/>
    <x v="0"/>
    <x v="159"/>
    <m/>
    <x v="0"/>
    <x v="4"/>
    <n v="8"/>
    <n v="2"/>
    <s v="CA. 2343"/>
    <n v="69.55"/>
    <m/>
    <s v="S"/>
  </r>
  <r>
    <n v="161"/>
    <x v="0"/>
    <x v="0"/>
    <x v="160"/>
    <m/>
    <x v="0"/>
    <x v="57"/>
    <n v="0"/>
    <n v="1"/>
    <n v="371362"/>
    <n v="16.100000000000001"/>
    <m/>
    <s v="S"/>
  </r>
  <r>
    <n v="162"/>
    <x v="1"/>
    <x v="2"/>
    <x v="161"/>
    <m/>
    <x v="1"/>
    <x v="20"/>
    <n v="0"/>
    <n v="0"/>
    <s v="C.A. 33595"/>
    <n v="15.75"/>
    <m/>
    <s v="S"/>
  </r>
  <r>
    <n v="163"/>
    <x v="0"/>
    <x v="0"/>
    <x v="162"/>
    <m/>
    <x v="0"/>
    <x v="2"/>
    <n v="0"/>
    <n v="0"/>
    <n v="347068"/>
    <n v="7.7750000000000004"/>
    <m/>
    <s v="S"/>
  </r>
  <r>
    <n v="164"/>
    <x v="0"/>
    <x v="0"/>
    <x v="163"/>
    <m/>
    <x v="0"/>
    <x v="34"/>
    <n v="0"/>
    <n v="0"/>
    <n v="315093"/>
    <n v="8.6624999999999996"/>
    <m/>
    <s v="S"/>
  </r>
  <r>
    <n v="165"/>
    <x v="0"/>
    <x v="0"/>
    <x v="164"/>
    <m/>
    <x v="0"/>
    <x v="58"/>
    <n v="4"/>
    <n v="1"/>
    <n v="3101295"/>
    <n v="39.6875"/>
    <m/>
    <s v="S"/>
  </r>
  <r>
    <n v="166"/>
    <x v="1"/>
    <x v="0"/>
    <x v="165"/>
    <m/>
    <x v="0"/>
    <x v="52"/>
    <n v="0"/>
    <n v="2"/>
    <n v="363291"/>
    <n v="20.524999999999999"/>
    <m/>
    <s v="S"/>
  </r>
  <r>
    <n v="167"/>
    <x v="1"/>
    <x v="1"/>
    <x v="166"/>
    <m/>
    <x v="1"/>
    <x v="4"/>
    <n v="0"/>
    <n v="1"/>
    <n v="113505"/>
    <n v="55"/>
    <s v="E33"/>
    <s v="S"/>
  </r>
  <r>
    <n v="168"/>
    <x v="0"/>
    <x v="0"/>
    <x v="167"/>
    <m/>
    <x v="1"/>
    <x v="33"/>
    <n v="1"/>
    <n v="4"/>
    <n v="347088"/>
    <n v="27.9"/>
    <m/>
    <s v="S"/>
  </r>
  <r>
    <n v="169"/>
    <x v="0"/>
    <x v="1"/>
    <x v="168"/>
    <m/>
    <x v="0"/>
    <x v="4"/>
    <n v="0"/>
    <n v="0"/>
    <s v="PC 17318"/>
    <n v="25.925000000000001"/>
    <m/>
    <s v="S"/>
  </r>
  <r>
    <n v="170"/>
    <x v="0"/>
    <x v="0"/>
    <x v="169"/>
    <m/>
    <x v="0"/>
    <x v="17"/>
    <n v="0"/>
    <n v="0"/>
    <n v="1601"/>
    <n v="56.495800000000003"/>
    <m/>
    <s v="S"/>
  </r>
  <r>
    <n v="171"/>
    <x v="0"/>
    <x v="1"/>
    <x v="170"/>
    <m/>
    <x v="0"/>
    <x v="59"/>
    <n v="0"/>
    <n v="0"/>
    <n v="111240"/>
    <n v="33.5"/>
    <s v="B19"/>
    <s v="S"/>
  </r>
  <r>
    <n v="172"/>
    <x v="0"/>
    <x v="0"/>
    <x v="171"/>
    <m/>
    <x v="0"/>
    <x v="9"/>
    <n v="4"/>
    <n v="1"/>
    <n v="382652"/>
    <n v="29.125"/>
    <m/>
    <s v="Q"/>
  </r>
  <r>
    <n v="173"/>
    <x v="1"/>
    <x v="0"/>
    <x v="172"/>
    <m/>
    <x v="1"/>
    <x v="58"/>
    <n v="1"/>
    <n v="1"/>
    <n v="347742"/>
    <n v="11.1333"/>
    <m/>
    <s v="S"/>
  </r>
  <r>
    <n v="174"/>
    <x v="0"/>
    <x v="0"/>
    <x v="173"/>
    <m/>
    <x v="0"/>
    <x v="23"/>
    <n v="0"/>
    <n v="0"/>
    <s v="STON/O 2. 3101280"/>
    <n v="7.9249999999999998"/>
    <m/>
    <s v="S"/>
  </r>
  <r>
    <n v="175"/>
    <x v="0"/>
    <x v="1"/>
    <x v="174"/>
    <m/>
    <x v="0"/>
    <x v="60"/>
    <n v="0"/>
    <n v="0"/>
    <n v="17764"/>
    <n v="30.695799999999998"/>
    <s v="A7"/>
    <s v="C"/>
  </r>
  <r>
    <n v="176"/>
    <x v="0"/>
    <x v="0"/>
    <x v="175"/>
    <m/>
    <x v="0"/>
    <x v="24"/>
    <n v="1"/>
    <n v="1"/>
    <n v="350404"/>
    <n v="7.8541999999999996"/>
    <m/>
    <s v="S"/>
  </r>
  <r>
    <n v="177"/>
    <x v="0"/>
    <x v="0"/>
    <x v="176"/>
    <m/>
    <x v="0"/>
    <x v="4"/>
    <n v="3"/>
    <n v="1"/>
    <n v="4133"/>
    <n v="25.466699999999999"/>
    <m/>
    <s v="S"/>
  </r>
  <r>
    <n v="178"/>
    <x v="0"/>
    <x v="1"/>
    <x v="177"/>
    <m/>
    <x v="1"/>
    <x v="61"/>
    <n v="0"/>
    <n v="0"/>
    <s v="PC 17595"/>
    <n v="28.712499999999999"/>
    <s v="C49"/>
    <s v="C"/>
  </r>
  <r>
    <n v="179"/>
    <x v="0"/>
    <x v="2"/>
    <x v="178"/>
    <m/>
    <x v="0"/>
    <x v="39"/>
    <n v="0"/>
    <n v="0"/>
    <n v="250653"/>
    <n v="13"/>
    <m/>
    <s v="S"/>
  </r>
  <r>
    <n v="180"/>
    <x v="0"/>
    <x v="0"/>
    <x v="179"/>
    <m/>
    <x v="0"/>
    <x v="62"/>
    <n v="0"/>
    <n v="0"/>
    <s v="LINE"/>
    <n v="0"/>
    <m/>
    <s v="S"/>
  </r>
  <r>
    <n v="181"/>
    <x v="0"/>
    <x v="0"/>
    <x v="180"/>
    <m/>
    <x v="1"/>
    <x v="4"/>
    <n v="8"/>
    <n v="2"/>
    <s v="CA. 2343"/>
    <n v="69.55"/>
    <m/>
    <s v="S"/>
  </r>
  <r>
    <n v="182"/>
    <x v="0"/>
    <x v="2"/>
    <x v="181"/>
    <m/>
    <x v="0"/>
    <x v="4"/>
    <n v="0"/>
    <n v="0"/>
    <s v="SC/PARIS 2131"/>
    <n v="15.05"/>
    <m/>
    <s v="C"/>
  </r>
  <r>
    <n v="183"/>
    <x v="0"/>
    <x v="0"/>
    <x v="182"/>
    <m/>
    <x v="0"/>
    <x v="52"/>
    <n v="4"/>
    <n v="2"/>
    <n v="347077"/>
    <n v="31.387499999999999"/>
    <m/>
    <s v="S"/>
  </r>
  <r>
    <n v="184"/>
    <x v="1"/>
    <x v="2"/>
    <x v="183"/>
    <m/>
    <x v="0"/>
    <x v="58"/>
    <n v="2"/>
    <n v="1"/>
    <n v="230136"/>
    <n v="39"/>
    <s v="F4"/>
    <s v="S"/>
  </r>
  <r>
    <n v="185"/>
    <x v="1"/>
    <x v="0"/>
    <x v="184"/>
    <m/>
    <x v="1"/>
    <x v="9"/>
    <n v="0"/>
    <n v="2"/>
    <n v="315153"/>
    <n v="22.024999999999999"/>
    <m/>
    <s v="S"/>
  </r>
  <r>
    <n v="186"/>
    <x v="0"/>
    <x v="1"/>
    <x v="185"/>
    <m/>
    <x v="0"/>
    <x v="4"/>
    <n v="0"/>
    <n v="0"/>
    <n v="113767"/>
    <n v="50"/>
    <s v="A32"/>
    <s v="S"/>
  </r>
  <r>
    <n v="187"/>
    <x v="1"/>
    <x v="0"/>
    <x v="186"/>
    <m/>
    <x v="1"/>
    <x v="4"/>
    <n v="1"/>
    <n v="0"/>
    <n v="370365"/>
    <n v="15.5"/>
    <m/>
    <s v="Q"/>
  </r>
  <r>
    <n v="188"/>
    <x v="1"/>
    <x v="1"/>
    <x v="187"/>
    <m/>
    <x v="0"/>
    <x v="33"/>
    <n v="0"/>
    <n v="0"/>
    <n v="111428"/>
    <n v="26.55"/>
    <m/>
    <s v="S"/>
  </r>
  <r>
    <n v="189"/>
    <x v="0"/>
    <x v="0"/>
    <x v="188"/>
    <m/>
    <x v="0"/>
    <x v="20"/>
    <n v="1"/>
    <n v="1"/>
    <n v="364849"/>
    <n v="15.5"/>
    <m/>
    <s v="Q"/>
  </r>
  <r>
    <n v="190"/>
    <x v="0"/>
    <x v="0"/>
    <x v="189"/>
    <m/>
    <x v="0"/>
    <x v="62"/>
    <n v="0"/>
    <n v="0"/>
    <n v="349247"/>
    <n v="7.8958000000000004"/>
    <m/>
    <s v="S"/>
  </r>
  <r>
    <n v="191"/>
    <x v="1"/>
    <x v="2"/>
    <x v="190"/>
    <m/>
    <x v="1"/>
    <x v="35"/>
    <n v="0"/>
    <n v="0"/>
    <n v="234604"/>
    <n v="13"/>
    <m/>
    <s v="S"/>
  </r>
  <r>
    <n v="192"/>
    <x v="0"/>
    <x v="2"/>
    <x v="191"/>
    <m/>
    <x v="0"/>
    <x v="19"/>
    <n v="0"/>
    <n v="0"/>
    <n v="28424"/>
    <n v="13"/>
    <m/>
    <s v="S"/>
  </r>
  <r>
    <n v="193"/>
    <x v="1"/>
    <x v="0"/>
    <x v="192"/>
    <m/>
    <x v="1"/>
    <x v="19"/>
    <n v="1"/>
    <n v="0"/>
    <n v="350046"/>
    <n v="7.8541999999999996"/>
    <m/>
    <s v="S"/>
  </r>
  <r>
    <n v="194"/>
    <x v="1"/>
    <x v="2"/>
    <x v="193"/>
    <m/>
    <x v="0"/>
    <x v="25"/>
    <n v="1"/>
    <n v="1"/>
    <n v="230080"/>
    <n v="26"/>
    <s v="F2"/>
    <s v="S"/>
  </r>
  <r>
    <n v="195"/>
    <x v="1"/>
    <x v="1"/>
    <x v="194"/>
    <m/>
    <x v="1"/>
    <x v="57"/>
    <n v="0"/>
    <n v="0"/>
    <s v="PC 17610"/>
    <n v="27.720800000000001"/>
    <s v="B4"/>
    <s v="C"/>
  </r>
  <r>
    <n v="196"/>
    <x v="1"/>
    <x v="1"/>
    <x v="195"/>
    <m/>
    <x v="1"/>
    <x v="10"/>
    <n v="0"/>
    <n v="0"/>
    <s v="PC 17569"/>
    <n v="146.52080000000001"/>
    <s v="B80"/>
    <s v="C"/>
  </r>
  <r>
    <n v="197"/>
    <x v="0"/>
    <x v="0"/>
    <x v="196"/>
    <m/>
    <x v="0"/>
    <x v="4"/>
    <n v="0"/>
    <n v="0"/>
    <n v="368703"/>
    <n v="7.75"/>
    <m/>
    <s v="Q"/>
  </r>
  <r>
    <n v="198"/>
    <x v="0"/>
    <x v="0"/>
    <x v="197"/>
    <m/>
    <x v="0"/>
    <x v="22"/>
    <n v="0"/>
    <n v="1"/>
    <n v="4579"/>
    <n v="8.4041999999999994"/>
    <m/>
    <s v="S"/>
  </r>
  <r>
    <n v="199"/>
    <x v="1"/>
    <x v="0"/>
    <x v="198"/>
    <m/>
    <x v="1"/>
    <x v="4"/>
    <n v="0"/>
    <n v="0"/>
    <n v="370370"/>
    <n v="7.75"/>
    <m/>
    <s v="Q"/>
  </r>
  <r>
    <n v="200"/>
    <x v="0"/>
    <x v="2"/>
    <x v="199"/>
    <m/>
    <x v="1"/>
    <x v="42"/>
    <n v="0"/>
    <n v="0"/>
    <n v="248747"/>
    <n v="13"/>
    <m/>
    <s v="S"/>
  </r>
  <r>
    <n v="201"/>
    <x v="0"/>
    <x v="0"/>
    <x v="200"/>
    <m/>
    <x v="0"/>
    <x v="17"/>
    <n v="0"/>
    <n v="0"/>
    <n v="345770"/>
    <n v="9.5"/>
    <m/>
    <s v="S"/>
  </r>
  <r>
    <n v="202"/>
    <x v="0"/>
    <x v="0"/>
    <x v="201"/>
    <m/>
    <x v="0"/>
    <x v="4"/>
    <n v="8"/>
    <n v="2"/>
    <s v="CA. 2343"/>
    <n v="69.55"/>
    <m/>
    <s v="S"/>
  </r>
  <r>
    <n v="203"/>
    <x v="0"/>
    <x v="0"/>
    <x v="202"/>
    <m/>
    <x v="0"/>
    <x v="15"/>
    <n v="0"/>
    <n v="0"/>
    <n v="3101264"/>
    <n v="6.4958"/>
    <m/>
    <s v="S"/>
  </r>
  <r>
    <n v="204"/>
    <x v="0"/>
    <x v="0"/>
    <x v="203"/>
    <m/>
    <x v="0"/>
    <x v="63"/>
    <n v="0"/>
    <n v="0"/>
    <n v="2628"/>
    <n v="7.2249999999999996"/>
    <m/>
    <s v="C"/>
  </r>
  <r>
    <n v="205"/>
    <x v="1"/>
    <x v="0"/>
    <x v="204"/>
    <m/>
    <x v="0"/>
    <x v="24"/>
    <n v="0"/>
    <n v="0"/>
    <s v="A/5 3540"/>
    <n v="8.0500000000000007"/>
    <m/>
    <s v="S"/>
  </r>
  <r>
    <n v="206"/>
    <x v="0"/>
    <x v="0"/>
    <x v="205"/>
    <m/>
    <x v="1"/>
    <x v="6"/>
    <n v="0"/>
    <n v="1"/>
    <n v="347054"/>
    <n v="10.4625"/>
    <s v="G6"/>
    <s v="S"/>
  </r>
  <r>
    <n v="207"/>
    <x v="0"/>
    <x v="0"/>
    <x v="206"/>
    <m/>
    <x v="0"/>
    <x v="35"/>
    <n v="1"/>
    <n v="0"/>
    <n v="3101278"/>
    <n v="15.85"/>
    <m/>
    <s v="S"/>
  </r>
  <r>
    <n v="208"/>
    <x v="1"/>
    <x v="0"/>
    <x v="207"/>
    <m/>
    <x v="0"/>
    <x v="2"/>
    <n v="0"/>
    <n v="0"/>
    <n v="2699"/>
    <n v="18.787500000000001"/>
    <m/>
    <s v="C"/>
  </r>
  <r>
    <n v="209"/>
    <x v="1"/>
    <x v="0"/>
    <x v="208"/>
    <m/>
    <x v="1"/>
    <x v="36"/>
    <n v="0"/>
    <n v="0"/>
    <n v="367231"/>
    <n v="7.75"/>
    <m/>
    <s v="Q"/>
  </r>
  <r>
    <n v="210"/>
    <x v="1"/>
    <x v="1"/>
    <x v="209"/>
    <m/>
    <x v="0"/>
    <x v="20"/>
    <n v="0"/>
    <n v="0"/>
    <n v="112277"/>
    <n v="31"/>
    <s v="A31"/>
    <s v="C"/>
  </r>
  <r>
    <n v="211"/>
    <x v="0"/>
    <x v="0"/>
    <x v="210"/>
    <m/>
    <x v="0"/>
    <x v="42"/>
    <n v="0"/>
    <n v="0"/>
    <s v="SOTON/O.Q. 3101311"/>
    <n v="7.05"/>
    <m/>
    <s v="S"/>
  </r>
  <r>
    <n v="212"/>
    <x v="1"/>
    <x v="2"/>
    <x v="211"/>
    <m/>
    <x v="1"/>
    <x v="3"/>
    <n v="0"/>
    <n v="0"/>
    <s v="F.C.C. 13528"/>
    <n v="21"/>
    <m/>
    <s v="S"/>
  </r>
  <r>
    <n v="213"/>
    <x v="0"/>
    <x v="0"/>
    <x v="212"/>
    <m/>
    <x v="0"/>
    <x v="0"/>
    <n v="0"/>
    <n v="0"/>
    <s v="A/5 21174"/>
    <n v="7.25"/>
    <m/>
    <s v="S"/>
  </r>
  <r>
    <n v="214"/>
    <x v="0"/>
    <x v="2"/>
    <x v="213"/>
    <m/>
    <x v="0"/>
    <x v="39"/>
    <n v="0"/>
    <n v="0"/>
    <n v="250646"/>
    <n v="13"/>
    <m/>
    <s v="S"/>
  </r>
  <r>
    <n v="215"/>
    <x v="0"/>
    <x v="0"/>
    <x v="214"/>
    <m/>
    <x v="0"/>
    <x v="4"/>
    <n v="1"/>
    <n v="0"/>
    <n v="367229"/>
    <n v="7.75"/>
    <m/>
    <s v="Q"/>
  </r>
  <r>
    <n v="216"/>
    <x v="1"/>
    <x v="1"/>
    <x v="215"/>
    <m/>
    <x v="1"/>
    <x v="14"/>
    <n v="1"/>
    <n v="0"/>
    <n v="35273"/>
    <n v="113.27500000000001"/>
    <s v="D36"/>
    <s v="C"/>
  </r>
  <r>
    <n v="217"/>
    <x v="1"/>
    <x v="0"/>
    <x v="216"/>
    <m/>
    <x v="1"/>
    <x v="7"/>
    <n v="0"/>
    <n v="0"/>
    <s v="STON/O2. 3101283"/>
    <n v="7.9249999999999998"/>
    <m/>
    <s v="S"/>
  </r>
  <r>
    <n v="218"/>
    <x v="0"/>
    <x v="2"/>
    <x v="217"/>
    <m/>
    <x v="0"/>
    <x v="22"/>
    <n v="1"/>
    <n v="0"/>
    <n v="243847"/>
    <n v="27"/>
    <m/>
    <s v="S"/>
  </r>
  <r>
    <n v="219"/>
    <x v="1"/>
    <x v="1"/>
    <x v="218"/>
    <m/>
    <x v="1"/>
    <x v="35"/>
    <n v="0"/>
    <n v="0"/>
    <n v="11813"/>
    <n v="76.291700000000006"/>
    <s v="D15"/>
    <s v="C"/>
  </r>
  <r>
    <n v="220"/>
    <x v="0"/>
    <x v="2"/>
    <x v="219"/>
    <m/>
    <x v="0"/>
    <x v="39"/>
    <n v="0"/>
    <n v="0"/>
    <s v="W/C 14208"/>
    <n v="10.5"/>
    <m/>
    <s v="S"/>
  </r>
  <r>
    <n v="221"/>
    <x v="1"/>
    <x v="0"/>
    <x v="220"/>
    <m/>
    <x v="0"/>
    <x v="36"/>
    <n v="0"/>
    <n v="0"/>
    <s v="SOTON/OQ 392089"/>
    <n v="8.0500000000000007"/>
    <m/>
    <s v="S"/>
  </r>
  <r>
    <n v="222"/>
    <x v="0"/>
    <x v="2"/>
    <x v="221"/>
    <m/>
    <x v="0"/>
    <x v="7"/>
    <n v="0"/>
    <n v="0"/>
    <n v="220367"/>
    <n v="13"/>
    <m/>
    <s v="S"/>
  </r>
  <r>
    <n v="223"/>
    <x v="0"/>
    <x v="0"/>
    <x v="222"/>
    <m/>
    <x v="0"/>
    <x v="54"/>
    <n v="0"/>
    <n v="0"/>
    <n v="21440"/>
    <n v="8.0500000000000007"/>
    <m/>
    <s v="S"/>
  </r>
  <r>
    <n v="224"/>
    <x v="0"/>
    <x v="0"/>
    <x v="223"/>
    <m/>
    <x v="0"/>
    <x v="4"/>
    <n v="0"/>
    <n v="0"/>
    <n v="349234"/>
    <n v="7.8958000000000004"/>
    <m/>
    <s v="S"/>
  </r>
  <r>
    <n v="225"/>
    <x v="1"/>
    <x v="1"/>
    <x v="224"/>
    <m/>
    <x v="0"/>
    <x v="1"/>
    <n v="1"/>
    <n v="0"/>
    <n v="19943"/>
    <n v="90"/>
    <s v="C93"/>
    <s v="S"/>
  </r>
  <r>
    <n v="226"/>
    <x v="0"/>
    <x v="0"/>
    <x v="225"/>
    <m/>
    <x v="0"/>
    <x v="0"/>
    <n v="0"/>
    <n v="0"/>
    <s v="PP 4348"/>
    <n v="9.35"/>
    <m/>
    <s v="S"/>
  </r>
  <r>
    <n v="227"/>
    <x v="1"/>
    <x v="2"/>
    <x v="226"/>
    <m/>
    <x v="0"/>
    <x v="19"/>
    <n v="0"/>
    <n v="0"/>
    <s v="SW/PP 751"/>
    <n v="10.5"/>
    <m/>
    <s v="S"/>
  </r>
  <r>
    <n v="228"/>
    <x v="0"/>
    <x v="0"/>
    <x v="227"/>
    <m/>
    <x v="0"/>
    <x v="64"/>
    <n v="0"/>
    <n v="0"/>
    <s v="A/5 21173"/>
    <n v="7.25"/>
    <m/>
    <s v="S"/>
  </r>
  <r>
    <n v="229"/>
    <x v="0"/>
    <x v="2"/>
    <x v="228"/>
    <m/>
    <x v="0"/>
    <x v="24"/>
    <n v="0"/>
    <n v="0"/>
    <n v="236171"/>
    <n v="13"/>
    <m/>
    <s v="S"/>
  </r>
  <r>
    <n v="230"/>
    <x v="0"/>
    <x v="0"/>
    <x v="229"/>
    <m/>
    <x v="1"/>
    <x v="4"/>
    <n v="3"/>
    <n v="1"/>
    <n v="4133"/>
    <n v="25.466699999999999"/>
    <m/>
    <s v="S"/>
  </r>
  <r>
    <n v="231"/>
    <x v="1"/>
    <x v="1"/>
    <x v="230"/>
    <m/>
    <x v="1"/>
    <x v="3"/>
    <n v="1"/>
    <n v="0"/>
    <n v="36973"/>
    <n v="83.474999999999994"/>
    <s v="C83"/>
    <s v="S"/>
  </r>
  <r>
    <n v="232"/>
    <x v="0"/>
    <x v="0"/>
    <x v="231"/>
    <m/>
    <x v="0"/>
    <x v="28"/>
    <n v="0"/>
    <n v="0"/>
    <n v="347067"/>
    <n v="7.7750000000000004"/>
    <m/>
    <s v="S"/>
  </r>
  <r>
    <n v="233"/>
    <x v="0"/>
    <x v="2"/>
    <x v="232"/>
    <m/>
    <x v="0"/>
    <x v="44"/>
    <n v="0"/>
    <n v="0"/>
    <n v="237442"/>
    <n v="13.5"/>
    <m/>
    <s v="S"/>
  </r>
  <r>
    <n v="234"/>
    <x v="1"/>
    <x v="0"/>
    <x v="233"/>
    <m/>
    <x v="1"/>
    <x v="31"/>
    <n v="4"/>
    <n v="2"/>
    <n v="347077"/>
    <n v="31.387499999999999"/>
    <m/>
    <s v="S"/>
  </r>
  <r>
    <n v="235"/>
    <x v="0"/>
    <x v="2"/>
    <x v="234"/>
    <m/>
    <x v="0"/>
    <x v="42"/>
    <n v="0"/>
    <n v="0"/>
    <s v="C.A. 29566"/>
    <n v="10.5"/>
    <m/>
    <s v="S"/>
  </r>
  <r>
    <n v="236"/>
    <x v="0"/>
    <x v="0"/>
    <x v="235"/>
    <m/>
    <x v="1"/>
    <x v="4"/>
    <n v="0"/>
    <n v="0"/>
    <s v="W./C. 6609"/>
    <n v="7.55"/>
    <m/>
    <s v="S"/>
  </r>
  <r>
    <n v="237"/>
    <x v="0"/>
    <x v="2"/>
    <x v="236"/>
    <m/>
    <x v="0"/>
    <x v="57"/>
    <n v="1"/>
    <n v="0"/>
    <n v="26707"/>
    <n v="26"/>
    <m/>
    <s v="S"/>
  </r>
  <r>
    <n v="238"/>
    <x v="1"/>
    <x v="2"/>
    <x v="237"/>
    <m/>
    <x v="1"/>
    <x v="18"/>
    <n v="0"/>
    <n v="2"/>
    <s v="C.A. 31921"/>
    <n v="26.25"/>
    <m/>
    <s v="S"/>
  </r>
  <r>
    <n v="239"/>
    <x v="0"/>
    <x v="2"/>
    <x v="238"/>
    <m/>
    <x v="0"/>
    <x v="19"/>
    <n v="0"/>
    <n v="0"/>
    <n v="28665"/>
    <n v="10.5"/>
    <m/>
    <s v="S"/>
  </r>
  <r>
    <n v="240"/>
    <x v="0"/>
    <x v="2"/>
    <x v="239"/>
    <m/>
    <x v="0"/>
    <x v="40"/>
    <n v="0"/>
    <n v="0"/>
    <s v="SCO/W 1585"/>
    <n v="12.275"/>
    <m/>
    <s v="S"/>
  </r>
  <r>
    <n v="241"/>
    <x v="0"/>
    <x v="0"/>
    <x v="240"/>
    <m/>
    <x v="1"/>
    <x v="4"/>
    <n v="1"/>
    <n v="0"/>
    <n v="2665"/>
    <n v="14.4542"/>
    <m/>
    <s v="C"/>
  </r>
  <r>
    <n v="242"/>
    <x v="1"/>
    <x v="0"/>
    <x v="241"/>
    <m/>
    <x v="1"/>
    <x v="4"/>
    <n v="1"/>
    <n v="0"/>
    <n v="367230"/>
    <n v="15.5"/>
    <m/>
    <s v="Q"/>
  </r>
  <r>
    <n v="243"/>
    <x v="0"/>
    <x v="2"/>
    <x v="242"/>
    <m/>
    <x v="0"/>
    <x v="28"/>
    <n v="0"/>
    <n v="0"/>
    <s v="W./C. 14263"/>
    <n v="10.5"/>
    <m/>
    <s v="S"/>
  </r>
  <r>
    <n v="244"/>
    <x v="0"/>
    <x v="0"/>
    <x v="243"/>
    <m/>
    <x v="0"/>
    <x v="0"/>
    <n v="0"/>
    <n v="0"/>
    <s v="STON/O 2. 3101275"/>
    <n v="7.125"/>
    <m/>
    <s v="S"/>
  </r>
  <r>
    <n v="245"/>
    <x v="0"/>
    <x v="0"/>
    <x v="244"/>
    <m/>
    <x v="0"/>
    <x v="39"/>
    <n v="0"/>
    <n v="0"/>
    <n v="2694"/>
    <n v="7.2249999999999996"/>
    <m/>
    <s v="C"/>
  </r>
  <r>
    <n v="246"/>
    <x v="0"/>
    <x v="1"/>
    <x v="245"/>
    <m/>
    <x v="0"/>
    <x v="57"/>
    <n v="2"/>
    <n v="0"/>
    <n v="19928"/>
    <n v="90"/>
    <s v="C78"/>
    <s v="Q"/>
  </r>
  <r>
    <n v="247"/>
    <x v="0"/>
    <x v="0"/>
    <x v="246"/>
    <m/>
    <x v="1"/>
    <x v="37"/>
    <n v="0"/>
    <n v="0"/>
    <n v="347071"/>
    <n v="7.7750000000000004"/>
    <m/>
    <s v="S"/>
  </r>
  <r>
    <n v="248"/>
    <x v="1"/>
    <x v="2"/>
    <x v="247"/>
    <m/>
    <x v="1"/>
    <x v="42"/>
    <n v="0"/>
    <n v="2"/>
    <n v="250649"/>
    <n v="14.5"/>
    <m/>
    <s v="S"/>
  </r>
  <r>
    <n v="249"/>
    <x v="1"/>
    <x v="1"/>
    <x v="248"/>
    <m/>
    <x v="0"/>
    <x v="46"/>
    <n v="1"/>
    <n v="1"/>
    <n v="11751"/>
    <n v="52.554200000000002"/>
    <s v="D35"/>
    <s v="S"/>
  </r>
  <r>
    <n v="250"/>
    <x v="0"/>
    <x v="2"/>
    <x v="249"/>
    <m/>
    <x v="0"/>
    <x v="5"/>
    <n v="1"/>
    <n v="0"/>
    <n v="244252"/>
    <n v="26"/>
    <m/>
    <s v="S"/>
  </r>
  <r>
    <n v="251"/>
    <x v="0"/>
    <x v="0"/>
    <x v="250"/>
    <m/>
    <x v="0"/>
    <x v="4"/>
    <n v="0"/>
    <n v="0"/>
    <n v="362316"/>
    <n v="7.25"/>
    <m/>
    <s v="S"/>
  </r>
  <r>
    <n v="252"/>
    <x v="0"/>
    <x v="0"/>
    <x v="251"/>
    <m/>
    <x v="1"/>
    <x v="28"/>
    <n v="1"/>
    <n v="1"/>
    <n v="347054"/>
    <n v="10.4625"/>
    <s v="G6"/>
    <s v="S"/>
  </r>
  <r>
    <n v="253"/>
    <x v="0"/>
    <x v="1"/>
    <x v="252"/>
    <m/>
    <x v="0"/>
    <x v="65"/>
    <n v="0"/>
    <n v="0"/>
    <n v="113514"/>
    <n v="26.55"/>
    <s v="C87"/>
    <s v="S"/>
  </r>
  <r>
    <n v="254"/>
    <x v="0"/>
    <x v="0"/>
    <x v="253"/>
    <m/>
    <x v="0"/>
    <x v="39"/>
    <n v="1"/>
    <n v="0"/>
    <s v="A/5. 3336"/>
    <n v="16.100000000000001"/>
    <m/>
    <s v="S"/>
  </r>
  <r>
    <n v="255"/>
    <x v="0"/>
    <x v="0"/>
    <x v="254"/>
    <m/>
    <x v="1"/>
    <x v="66"/>
    <n v="0"/>
    <n v="2"/>
    <n v="370129"/>
    <n v="20.212499999999999"/>
    <m/>
    <s v="S"/>
  </r>
  <r>
    <n v="256"/>
    <x v="1"/>
    <x v="0"/>
    <x v="255"/>
    <m/>
    <x v="1"/>
    <x v="28"/>
    <n v="0"/>
    <n v="2"/>
    <n v="2650"/>
    <n v="15.245799999999999"/>
    <m/>
    <s v="C"/>
  </r>
  <r>
    <n v="257"/>
    <x v="1"/>
    <x v="1"/>
    <x v="256"/>
    <m/>
    <x v="1"/>
    <x v="4"/>
    <n v="0"/>
    <n v="0"/>
    <s v="PC 17585"/>
    <n v="79.2"/>
    <m/>
    <s v="C"/>
  </r>
  <r>
    <n v="258"/>
    <x v="1"/>
    <x v="1"/>
    <x v="257"/>
    <m/>
    <x v="1"/>
    <x v="39"/>
    <n v="0"/>
    <n v="0"/>
    <n v="110152"/>
    <n v="86.5"/>
    <s v="B77"/>
    <s v="S"/>
  </r>
  <r>
    <n v="259"/>
    <x v="1"/>
    <x v="1"/>
    <x v="258"/>
    <m/>
    <x v="1"/>
    <x v="3"/>
    <n v="0"/>
    <n v="0"/>
    <s v="PC 17755"/>
    <n v="512.32920000000001"/>
    <m/>
    <s v="C"/>
  </r>
  <r>
    <n v="260"/>
    <x v="1"/>
    <x v="2"/>
    <x v="259"/>
    <m/>
    <x v="1"/>
    <x v="61"/>
    <n v="0"/>
    <n v="1"/>
    <n v="230433"/>
    <n v="26"/>
    <m/>
    <s v="S"/>
  </r>
  <r>
    <n v="261"/>
    <x v="0"/>
    <x v="0"/>
    <x v="260"/>
    <m/>
    <x v="0"/>
    <x v="4"/>
    <n v="0"/>
    <n v="0"/>
    <n v="384461"/>
    <n v="7.75"/>
    <m/>
    <s v="Q"/>
  </r>
  <r>
    <n v="262"/>
    <x v="1"/>
    <x v="0"/>
    <x v="261"/>
    <m/>
    <x v="0"/>
    <x v="25"/>
    <n v="4"/>
    <n v="2"/>
    <n v="347077"/>
    <n v="31.387499999999999"/>
    <m/>
    <s v="S"/>
  </r>
  <r>
    <n v="263"/>
    <x v="0"/>
    <x v="1"/>
    <x v="262"/>
    <m/>
    <x v="0"/>
    <x v="67"/>
    <n v="1"/>
    <n v="1"/>
    <n v="110413"/>
    <n v="79.650000000000006"/>
    <s v="E67"/>
    <s v="S"/>
  </r>
  <r>
    <n v="264"/>
    <x v="0"/>
    <x v="1"/>
    <x v="263"/>
    <m/>
    <x v="0"/>
    <x v="20"/>
    <n v="0"/>
    <n v="0"/>
    <n v="112059"/>
    <n v="0"/>
    <s v="B94"/>
    <s v="S"/>
  </r>
  <r>
    <n v="265"/>
    <x v="0"/>
    <x v="0"/>
    <x v="264"/>
    <m/>
    <x v="1"/>
    <x v="4"/>
    <n v="0"/>
    <n v="0"/>
    <n v="382649"/>
    <n v="7.75"/>
    <m/>
    <s v="Q"/>
  </r>
  <r>
    <n v="266"/>
    <x v="0"/>
    <x v="2"/>
    <x v="265"/>
    <m/>
    <x v="0"/>
    <x v="62"/>
    <n v="0"/>
    <n v="0"/>
    <s v="C.A. 17248"/>
    <n v="10.5"/>
    <m/>
    <s v="S"/>
  </r>
  <r>
    <n v="267"/>
    <x v="0"/>
    <x v="0"/>
    <x v="266"/>
    <m/>
    <x v="0"/>
    <x v="36"/>
    <n v="4"/>
    <n v="1"/>
    <n v="3101295"/>
    <n v="39.6875"/>
    <m/>
    <s v="S"/>
  </r>
  <r>
    <n v="268"/>
    <x v="1"/>
    <x v="0"/>
    <x v="267"/>
    <m/>
    <x v="0"/>
    <x v="37"/>
    <n v="1"/>
    <n v="0"/>
    <n v="347083"/>
    <n v="7.7750000000000004"/>
    <m/>
    <s v="S"/>
  </r>
  <r>
    <n v="269"/>
    <x v="1"/>
    <x v="1"/>
    <x v="268"/>
    <m/>
    <x v="1"/>
    <x v="10"/>
    <n v="0"/>
    <n v="1"/>
    <s v="PC 17582"/>
    <n v="153.46250000000001"/>
    <s v="C125"/>
    <s v="S"/>
  </r>
  <r>
    <n v="270"/>
    <x v="1"/>
    <x v="1"/>
    <x v="269"/>
    <m/>
    <x v="1"/>
    <x v="3"/>
    <n v="0"/>
    <n v="0"/>
    <s v="PC 17760"/>
    <n v="135.63329999999999"/>
    <s v="C99"/>
    <s v="S"/>
  </r>
  <r>
    <n v="271"/>
    <x v="0"/>
    <x v="1"/>
    <x v="270"/>
    <m/>
    <x v="0"/>
    <x v="4"/>
    <n v="0"/>
    <n v="0"/>
    <n v="113798"/>
    <n v="31"/>
    <m/>
    <s v="S"/>
  </r>
  <r>
    <n v="272"/>
    <x v="1"/>
    <x v="0"/>
    <x v="271"/>
    <m/>
    <x v="0"/>
    <x v="37"/>
    <n v="0"/>
    <n v="0"/>
    <s v="LINE"/>
    <n v="0"/>
    <m/>
    <s v="S"/>
  </r>
  <r>
    <n v="273"/>
    <x v="1"/>
    <x v="2"/>
    <x v="272"/>
    <m/>
    <x v="1"/>
    <x v="66"/>
    <n v="0"/>
    <n v="1"/>
    <n v="250644"/>
    <n v="19.5"/>
    <m/>
    <s v="S"/>
  </r>
  <r>
    <n v="274"/>
    <x v="0"/>
    <x v="1"/>
    <x v="273"/>
    <m/>
    <x v="0"/>
    <x v="46"/>
    <n v="0"/>
    <n v="1"/>
    <s v="PC 17596"/>
    <n v="29.7"/>
    <s v="C118"/>
    <s v="C"/>
  </r>
  <r>
    <n v="275"/>
    <x v="1"/>
    <x v="0"/>
    <x v="274"/>
    <m/>
    <x v="1"/>
    <x v="4"/>
    <n v="0"/>
    <n v="0"/>
    <n v="370375"/>
    <n v="7.75"/>
    <m/>
    <s v="Q"/>
  </r>
  <r>
    <n v="276"/>
    <x v="1"/>
    <x v="1"/>
    <x v="275"/>
    <m/>
    <x v="1"/>
    <x v="68"/>
    <n v="1"/>
    <n v="0"/>
    <n v="13502"/>
    <n v="77.958299999999994"/>
    <s v="D7"/>
    <s v="S"/>
  </r>
  <r>
    <n v="277"/>
    <x v="0"/>
    <x v="0"/>
    <x v="276"/>
    <m/>
    <x v="1"/>
    <x v="33"/>
    <n v="0"/>
    <n v="0"/>
    <n v="347073"/>
    <n v="7.75"/>
    <m/>
    <s v="S"/>
  </r>
  <r>
    <n v="278"/>
    <x v="0"/>
    <x v="2"/>
    <x v="277"/>
    <m/>
    <x v="0"/>
    <x v="4"/>
    <n v="0"/>
    <n v="0"/>
    <n v="239853"/>
    <n v="0"/>
    <m/>
    <s v="S"/>
  </r>
  <r>
    <n v="279"/>
    <x v="0"/>
    <x v="0"/>
    <x v="278"/>
    <m/>
    <x v="0"/>
    <x v="26"/>
    <n v="4"/>
    <n v="1"/>
    <n v="382652"/>
    <n v="29.125"/>
    <m/>
    <s v="Q"/>
  </r>
  <r>
    <n v="280"/>
    <x v="1"/>
    <x v="0"/>
    <x v="279"/>
    <m/>
    <x v="1"/>
    <x v="3"/>
    <n v="1"/>
    <n v="1"/>
    <s v="C.A. 2673"/>
    <n v="20.25"/>
    <m/>
    <s v="S"/>
  </r>
  <r>
    <n v="281"/>
    <x v="0"/>
    <x v="0"/>
    <x v="280"/>
    <m/>
    <x v="0"/>
    <x v="29"/>
    <n v="0"/>
    <n v="0"/>
    <n v="336439"/>
    <n v="7.75"/>
    <m/>
    <s v="Q"/>
  </r>
  <r>
    <n v="282"/>
    <x v="0"/>
    <x v="0"/>
    <x v="281"/>
    <m/>
    <x v="0"/>
    <x v="17"/>
    <n v="0"/>
    <n v="0"/>
    <n v="347464"/>
    <n v="7.8541999999999996"/>
    <m/>
    <s v="S"/>
  </r>
  <r>
    <n v="283"/>
    <x v="0"/>
    <x v="0"/>
    <x v="282"/>
    <m/>
    <x v="0"/>
    <x v="36"/>
    <n v="0"/>
    <n v="0"/>
    <n v="345778"/>
    <n v="9.5"/>
    <m/>
    <s v="S"/>
  </r>
  <r>
    <n v="284"/>
    <x v="1"/>
    <x v="0"/>
    <x v="283"/>
    <m/>
    <x v="0"/>
    <x v="19"/>
    <n v="0"/>
    <n v="0"/>
    <s v="A/5. 10482"/>
    <n v="8.0500000000000007"/>
    <m/>
    <s v="S"/>
  </r>
  <r>
    <n v="285"/>
    <x v="0"/>
    <x v="1"/>
    <x v="284"/>
    <m/>
    <x v="0"/>
    <x v="4"/>
    <n v="0"/>
    <n v="0"/>
    <n v="113056"/>
    <n v="26"/>
    <s v="A19"/>
    <s v="S"/>
  </r>
  <r>
    <n v="286"/>
    <x v="0"/>
    <x v="0"/>
    <x v="285"/>
    <m/>
    <x v="0"/>
    <x v="40"/>
    <n v="0"/>
    <n v="0"/>
    <n v="349239"/>
    <n v="8.6624999999999996"/>
    <m/>
    <s v="C"/>
  </r>
  <r>
    <n v="287"/>
    <x v="1"/>
    <x v="0"/>
    <x v="286"/>
    <m/>
    <x v="0"/>
    <x v="39"/>
    <n v="0"/>
    <n v="0"/>
    <n v="345774"/>
    <n v="9.5"/>
    <m/>
    <s v="S"/>
  </r>
  <r>
    <n v="288"/>
    <x v="0"/>
    <x v="0"/>
    <x v="287"/>
    <m/>
    <x v="0"/>
    <x v="0"/>
    <n v="0"/>
    <n v="0"/>
    <n v="349206"/>
    <n v="7.8958000000000004"/>
    <m/>
    <s v="S"/>
  </r>
  <r>
    <n v="289"/>
    <x v="1"/>
    <x v="2"/>
    <x v="288"/>
    <m/>
    <x v="0"/>
    <x v="22"/>
    <n v="0"/>
    <n v="0"/>
    <n v="237798"/>
    <n v="13"/>
    <m/>
    <s v="S"/>
  </r>
  <r>
    <n v="290"/>
    <x v="1"/>
    <x v="0"/>
    <x v="289"/>
    <m/>
    <x v="1"/>
    <x v="0"/>
    <n v="0"/>
    <n v="0"/>
    <n v="370373"/>
    <n v="7.75"/>
    <m/>
    <s v="Q"/>
  </r>
  <r>
    <n v="291"/>
    <x v="1"/>
    <x v="1"/>
    <x v="290"/>
    <m/>
    <x v="1"/>
    <x v="2"/>
    <n v="0"/>
    <n v="0"/>
    <n v="19877"/>
    <n v="78.849999999999994"/>
    <m/>
    <s v="S"/>
  </r>
  <r>
    <n v="292"/>
    <x v="1"/>
    <x v="1"/>
    <x v="291"/>
    <m/>
    <x v="1"/>
    <x v="19"/>
    <n v="1"/>
    <n v="0"/>
    <n v="11967"/>
    <n v="91.0792"/>
    <s v="B49"/>
    <s v="C"/>
  </r>
  <r>
    <n v="293"/>
    <x v="0"/>
    <x v="2"/>
    <x v="292"/>
    <m/>
    <x v="0"/>
    <x v="62"/>
    <n v="0"/>
    <n v="0"/>
    <s v="SC/Paris 2163"/>
    <n v="12.875"/>
    <s v="D"/>
    <s v="C"/>
  </r>
  <r>
    <n v="294"/>
    <x v="0"/>
    <x v="0"/>
    <x v="293"/>
    <m/>
    <x v="1"/>
    <x v="42"/>
    <n v="0"/>
    <n v="0"/>
    <n v="349236"/>
    <n v="8.85"/>
    <m/>
    <s v="S"/>
  </r>
  <r>
    <n v="295"/>
    <x v="0"/>
    <x v="0"/>
    <x v="294"/>
    <m/>
    <x v="0"/>
    <x v="42"/>
    <n v="0"/>
    <n v="0"/>
    <n v="349233"/>
    <n v="7.8958000000000004"/>
    <m/>
    <s v="S"/>
  </r>
  <r>
    <n v="296"/>
    <x v="0"/>
    <x v="1"/>
    <x v="295"/>
    <m/>
    <x v="0"/>
    <x v="4"/>
    <n v="0"/>
    <n v="0"/>
    <s v="PC 17612"/>
    <n v="27.720800000000001"/>
    <m/>
    <s v="C"/>
  </r>
  <r>
    <n v="297"/>
    <x v="0"/>
    <x v="0"/>
    <x v="296"/>
    <m/>
    <x v="0"/>
    <x v="69"/>
    <n v="0"/>
    <n v="0"/>
    <n v="2693"/>
    <n v="7.2291999999999996"/>
    <m/>
    <s v="C"/>
  </r>
  <r>
    <n v="298"/>
    <x v="0"/>
    <x v="1"/>
    <x v="297"/>
    <m/>
    <x v="1"/>
    <x v="6"/>
    <n v="1"/>
    <n v="2"/>
    <n v="113781"/>
    <n v="151.55000000000001"/>
    <s v="C22 C26"/>
    <s v="S"/>
  </r>
  <r>
    <n v="299"/>
    <x v="1"/>
    <x v="1"/>
    <x v="298"/>
    <m/>
    <x v="0"/>
    <x v="4"/>
    <n v="0"/>
    <n v="0"/>
    <n v="19988"/>
    <n v="30.5"/>
    <s v="C106"/>
    <s v="S"/>
  </r>
  <r>
    <n v="300"/>
    <x v="1"/>
    <x v="1"/>
    <x v="299"/>
    <m/>
    <x v="1"/>
    <x v="61"/>
    <n v="0"/>
    <n v="1"/>
    <s v="PC 17558"/>
    <n v="247.52080000000001"/>
    <s v="B58 B60"/>
    <s v="C"/>
  </r>
  <r>
    <n v="301"/>
    <x v="1"/>
    <x v="0"/>
    <x v="300"/>
    <m/>
    <x v="1"/>
    <x v="4"/>
    <n v="0"/>
    <n v="0"/>
    <n v="9234"/>
    <n v="7.75"/>
    <m/>
    <s v="Q"/>
  </r>
  <r>
    <n v="302"/>
    <x v="1"/>
    <x v="0"/>
    <x v="301"/>
    <m/>
    <x v="0"/>
    <x v="4"/>
    <n v="2"/>
    <n v="0"/>
    <n v="367226"/>
    <n v="23.25"/>
    <m/>
    <s v="Q"/>
  </r>
  <r>
    <n v="303"/>
    <x v="0"/>
    <x v="0"/>
    <x v="302"/>
    <m/>
    <x v="0"/>
    <x v="19"/>
    <n v="0"/>
    <n v="0"/>
    <s v="LINE"/>
    <n v="0"/>
    <m/>
    <s v="S"/>
  </r>
  <r>
    <n v="304"/>
    <x v="1"/>
    <x v="2"/>
    <x v="303"/>
    <m/>
    <x v="1"/>
    <x v="4"/>
    <n v="0"/>
    <n v="0"/>
    <n v="226593"/>
    <n v="12.35"/>
    <s v="E101"/>
    <s v="Q"/>
  </r>
  <r>
    <n v="305"/>
    <x v="0"/>
    <x v="0"/>
    <x v="304"/>
    <m/>
    <x v="0"/>
    <x v="4"/>
    <n v="0"/>
    <n v="0"/>
    <s v="A/5 2466"/>
    <n v="8.0500000000000007"/>
    <m/>
    <s v="S"/>
  </r>
  <r>
    <n v="306"/>
    <x v="1"/>
    <x v="1"/>
    <x v="305"/>
    <m/>
    <x v="0"/>
    <x v="70"/>
    <n v="1"/>
    <n v="2"/>
    <n v="113781"/>
    <n v="151.55000000000001"/>
    <s v="C22 C26"/>
    <s v="S"/>
  </r>
  <r>
    <n v="307"/>
    <x v="1"/>
    <x v="1"/>
    <x v="306"/>
    <m/>
    <x v="1"/>
    <x v="4"/>
    <n v="0"/>
    <n v="0"/>
    <n v="17421"/>
    <n v="110.88330000000001"/>
    <m/>
    <s v="C"/>
  </r>
  <r>
    <n v="308"/>
    <x v="1"/>
    <x v="1"/>
    <x v="307"/>
    <m/>
    <x v="1"/>
    <x v="34"/>
    <n v="1"/>
    <n v="0"/>
    <s v="PC 17758"/>
    <n v="108.9"/>
    <s v="C65"/>
    <s v="C"/>
  </r>
  <r>
    <n v="309"/>
    <x v="0"/>
    <x v="2"/>
    <x v="308"/>
    <m/>
    <x v="0"/>
    <x v="39"/>
    <n v="1"/>
    <n v="0"/>
    <s v="P/PP 3381"/>
    <n v="24"/>
    <m/>
    <s v="C"/>
  </r>
  <r>
    <n v="310"/>
    <x v="1"/>
    <x v="1"/>
    <x v="309"/>
    <m/>
    <x v="1"/>
    <x v="39"/>
    <n v="0"/>
    <n v="0"/>
    <s v="PC 17485"/>
    <n v="56.929200000000002"/>
    <s v="E36"/>
    <s v="C"/>
  </r>
  <r>
    <n v="311"/>
    <x v="1"/>
    <x v="1"/>
    <x v="310"/>
    <m/>
    <x v="1"/>
    <x v="42"/>
    <n v="0"/>
    <n v="0"/>
    <n v="11767"/>
    <n v="83.158299999999997"/>
    <s v="C54"/>
    <s v="C"/>
  </r>
  <r>
    <n v="312"/>
    <x v="1"/>
    <x v="1"/>
    <x v="311"/>
    <m/>
    <x v="1"/>
    <x v="24"/>
    <n v="2"/>
    <n v="2"/>
    <s v="PC 17608"/>
    <n v="262.375"/>
    <s v="B57 B59 B63 B66"/>
    <s v="C"/>
  </r>
  <r>
    <n v="313"/>
    <x v="0"/>
    <x v="2"/>
    <x v="312"/>
    <m/>
    <x v="1"/>
    <x v="2"/>
    <n v="1"/>
    <n v="1"/>
    <n v="250651"/>
    <n v="26"/>
    <m/>
    <s v="S"/>
  </r>
  <r>
    <n v="314"/>
    <x v="0"/>
    <x v="0"/>
    <x v="313"/>
    <m/>
    <x v="0"/>
    <x v="17"/>
    <n v="0"/>
    <n v="0"/>
    <n v="349243"/>
    <n v="7.8958000000000004"/>
    <m/>
    <s v="S"/>
  </r>
  <r>
    <n v="315"/>
    <x v="0"/>
    <x v="2"/>
    <x v="314"/>
    <m/>
    <x v="0"/>
    <x v="71"/>
    <n v="1"/>
    <n v="1"/>
    <s v="F.C.C. 13529"/>
    <n v="26.25"/>
    <m/>
    <s v="S"/>
  </r>
  <r>
    <n v="316"/>
    <x v="1"/>
    <x v="0"/>
    <x v="315"/>
    <m/>
    <x v="1"/>
    <x v="2"/>
    <n v="0"/>
    <n v="0"/>
    <n v="347470"/>
    <n v="7.8541999999999996"/>
    <m/>
    <s v="S"/>
  </r>
  <r>
    <n v="317"/>
    <x v="1"/>
    <x v="2"/>
    <x v="316"/>
    <m/>
    <x v="1"/>
    <x v="42"/>
    <n v="1"/>
    <n v="0"/>
    <n v="244367"/>
    <n v="26"/>
    <m/>
    <s v="S"/>
  </r>
  <r>
    <n v="318"/>
    <x v="0"/>
    <x v="2"/>
    <x v="317"/>
    <m/>
    <x v="0"/>
    <x v="5"/>
    <n v="0"/>
    <n v="0"/>
    <n v="29011"/>
    <n v="14"/>
    <m/>
    <s v="S"/>
  </r>
  <r>
    <n v="319"/>
    <x v="1"/>
    <x v="1"/>
    <x v="318"/>
    <m/>
    <x v="1"/>
    <x v="14"/>
    <n v="0"/>
    <n v="2"/>
    <n v="36928"/>
    <n v="164.86670000000001"/>
    <s v="C7"/>
    <s v="S"/>
  </r>
  <r>
    <n v="320"/>
    <x v="1"/>
    <x v="1"/>
    <x v="319"/>
    <m/>
    <x v="1"/>
    <x v="20"/>
    <n v="1"/>
    <n v="1"/>
    <n v="16966"/>
    <n v="134.5"/>
    <s v="E34"/>
    <s v="C"/>
  </r>
  <r>
    <n v="321"/>
    <x v="0"/>
    <x v="0"/>
    <x v="320"/>
    <m/>
    <x v="0"/>
    <x v="0"/>
    <n v="0"/>
    <n v="0"/>
    <s v="A/5 21172"/>
    <n v="7.25"/>
    <m/>
    <s v="S"/>
  </r>
  <r>
    <n v="322"/>
    <x v="0"/>
    <x v="0"/>
    <x v="321"/>
    <m/>
    <x v="0"/>
    <x v="7"/>
    <n v="0"/>
    <n v="0"/>
    <n v="349219"/>
    <n v="7.8958000000000004"/>
    <m/>
    <s v="S"/>
  </r>
  <r>
    <n v="323"/>
    <x v="1"/>
    <x v="2"/>
    <x v="322"/>
    <m/>
    <x v="1"/>
    <x v="39"/>
    <n v="0"/>
    <n v="0"/>
    <n v="234818"/>
    <n v="12.35"/>
    <m/>
    <s v="Q"/>
  </r>
  <r>
    <n v="324"/>
    <x v="1"/>
    <x v="2"/>
    <x v="323"/>
    <m/>
    <x v="1"/>
    <x v="0"/>
    <n v="1"/>
    <n v="1"/>
    <n v="248738"/>
    <n v="29"/>
    <m/>
    <s v="S"/>
  </r>
  <r>
    <n v="325"/>
    <x v="0"/>
    <x v="0"/>
    <x v="324"/>
    <m/>
    <x v="0"/>
    <x v="4"/>
    <n v="8"/>
    <n v="2"/>
    <s v="CA. 2343"/>
    <n v="69.55"/>
    <m/>
    <s v="S"/>
  </r>
  <r>
    <n v="326"/>
    <x v="1"/>
    <x v="1"/>
    <x v="325"/>
    <m/>
    <x v="1"/>
    <x v="62"/>
    <n v="0"/>
    <n v="0"/>
    <s v="PC 17760"/>
    <n v="135.63329999999999"/>
    <s v="C32"/>
    <s v="C"/>
  </r>
  <r>
    <n v="327"/>
    <x v="0"/>
    <x v="0"/>
    <x v="326"/>
    <m/>
    <x v="0"/>
    <x v="59"/>
    <n v="0"/>
    <n v="0"/>
    <n v="345364"/>
    <n v="6.2374999999999998"/>
    <m/>
    <s v="S"/>
  </r>
  <r>
    <n v="328"/>
    <x v="1"/>
    <x v="2"/>
    <x v="327"/>
    <m/>
    <x v="1"/>
    <x v="62"/>
    <n v="0"/>
    <n v="0"/>
    <n v="28551"/>
    <n v="13"/>
    <s v="D"/>
    <s v="S"/>
  </r>
  <r>
    <n v="329"/>
    <x v="1"/>
    <x v="0"/>
    <x v="328"/>
    <m/>
    <x v="1"/>
    <x v="14"/>
    <n v="1"/>
    <n v="1"/>
    <n v="363291"/>
    <n v="20.524999999999999"/>
    <m/>
    <s v="S"/>
  </r>
  <r>
    <n v="330"/>
    <x v="1"/>
    <x v="1"/>
    <x v="329"/>
    <m/>
    <x v="1"/>
    <x v="36"/>
    <n v="0"/>
    <n v="1"/>
    <n v="111361"/>
    <n v="57.979199999999999"/>
    <s v="B18"/>
    <s v="C"/>
  </r>
  <r>
    <n v="331"/>
    <x v="1"/>
    <x v="0"/>
    <x v="330"/>
    <m/>
    <x v="1"/>
    <x v="4"/>
    <n v="2"/>
    <n v="0"/>
    <n v="367226"/>
    <n v="23.25"/>
    <m/>
    <s v="Q"/>
  </r>
  <r>
    <n v="332"/>
    <x v="0"/>
    <x v="1"/>
    <x v="331"/>
    <m/>
    <x v="0"/>
    <x v="63"/>
    <n v="0"/>
    <n v="0"/>
    <n v="113043"/>
    <n v="28.5"/>
    <s v="C124"/>
    <s v="S"/>
  </r>
  <r>
    <n v="333"/>
    <x v="0"/>
    <x v="1"/>
    <x v="332"/>
    <m/>
    <x v="0"/>
    <x v="1"/>
    <n v="0"/>
    <n v="1"/>
    <s v="PC 17582"/>
    <n v="153.46250000000001"/>
    <s v="C91"/>
    <s v="S"/>
  </r>
  <r>
    <n v="334"/>
    <x v="0"/>
    <x v="0"/>
    <x v="333"/>
    <m/>
    <x v="0"/>
    <x v="36"/>
    <n v="2"/>
    <n v="0"/>
    <n v="345764"/>
    <n v="18"/>
    <m/>
    <s v="S"/>
  </r>
  <r>
    <n v="335"/>
    <x v="1"/>
    <x v="1"/>
    <x v="334"/>
    <m/>
    <x v="1"/>
    <x v="4"/>
    <n v="1"/>
    <n v="0"/>
    <s v="PC 17611"/>
    <n v="133.65"/>
    <m/>
    <s v="S"/>
  </r>
  <r>
    <n v="336"/>
    <x v="0"/>
    <x v="0"/>
    <x v="335"/>
    <m/>
    <x v="0"/>
    <x v="4"/>
    <n v="0"/>
    <n v="0"/>
    <n v="349225"/>
    <n v="7.8958000000000004"/>
    <m/>
    <s v="S"/>
  </r>
  <r>
    <n v="337"/>
    <x v="0"/>
    <x v="1"/>
    <x v="336"/>
    <m/>
    <x v="0"/>
    <x v="28"/>
    <n v="1"/>
    <n v="0"/>
    <n v="113776"/>
    <n v="66.599999999999994"/>
    <s v="C2"/>
    <s v="S"/>
  </r>
  <r>
    <n v="338"/>
    <x v="1"/>
    <x v="1"/>
    <x v="337"/>
    <m/>
    <x v="1"/>
    <x v="66"/>
    <n v="0"/>
    <n v="0"/>
    <n v="16966"/>
    <n v="134.5"/>
    <s v="E40"/>
    <s v="C"/>
  </r>
  <r>
    <n v="339"/>
    <x v="1"/>
    <x v="0"/>
    <x v="338"/>
    <m/>
    <x v="0"/>
    <x v="33"/>
    <n v="0"/>
    <n v="0"/>
    <n v="7598"/>
    <n v="8.0500000000000007"/>
    <m/>
    <s v="S"/>
  </r>
  <r>
    <n v="340"/>
    <x v="0"/>
    <x v="1"/>
    <x v="339"/>
    <m/>
    <x v="0"/>
    <x v="33"/>
    <n v="0"/>
    <n v="0"/>
    <n v="113784"/>
    <n v="35.5"/>
    <s v="T"/>
    <s v="S"/>
  </r>
  <r>
    <n v="341"/>
    <x v="1"/>
    <x v="2"/>
    <x v="340"/>
    <m/>
    <x v="0"/>
    <x v="6"/>
    <n v="1"/>
    <n v="1"/>
    <n v="230080"/>
    <n v="26"/>
    <s v="F2"/>
    <s v="S"/>
  </r>
  <r>
    <n v="342"/>
    <x v="1"/>
    <x v="1"/>
    <x v="341"/>
    <m/>
    <x v="1"/>
    <x v="42"/>
    <n v="3"/>
    <n v="2"/>
    <n v="19950"/>
    <n v="263"/>
    <s v="C23 C25 C27"/>
    <s v="S"/>
  </r>
  <r>
    <n v="343"/>
    <x v="0"/>
    <x v="2"/>
    <x v="342"/>
    <m/>
    <x v="0"/>
    <x v="17"/>
    <n v="0"/>
    <n v="0"/>
    <n v="248740"/>
    <n v="13"/>
    <m/>
    <s v="S"/>
  </r>
  <r>
    <n v="344"/>
    <x v="0"/>
    <x v="2"/>
    <x v="343"/>
    <m/>
    <x v="0"/>
    <x v="37"/>
    <n v="0"/>
    <n v="0"/>
    <n v="244361"/>
    <n v="13"/>
    <m/>
    <s v="S"/>
  </r>
  <r>
    <n v="345"/>
    <x v="0"/>
    <x v="2"/>
    <x v="344"/>
    <m/>
    <x v="0"/>
    <x v="62"/>
    <n v="0"/>
    <n v="0"/>
    <n v="229236"/>
    <n v="13"/>
    <m/>
    <s v="S"/>
  </r>
  <r>
    <n v="346"/>
    <x v="1"/>
    <x v="2"/>
    <x v="345"/>
    <m/>
    <x v="1"/>
    <x v="42"/>
    <n v="0"/>
    <n v="0"/>
    <n v="248733"/>
    <n v="13"/>
    <s v="F33"/>
    <s v="S"/>
  </r>
  <r>
    <n v="347"/>
    <x v="1"/>
    <x v="2"/>
    <x v="346"/>
    <m/>
    <x v="1"/>
    <x v="20"/>
    <n v="0"/>
    <n v="0"/>
    <n v="31418"/>
    <n v="13"/>
    <m/>
    <s v="S"/>
  </r>
  <r>
    <n v="348"/>
    <x v="1"/>
    <x v="0"/>
    <x v="347"/>
    <m/>
    <x v="1"/>
    <x v="4"/>
    <n v="1"/>
    <n v="0"/>
    <n v="386525"/>
    <n v="16.100000000000001"/>
    <m/>
    <s v="S"/>
  </r>
  <r>
    <n v="349"/>
    <x v="1"/>
    <x v="0"/>
    <x v="348"/>
    <m/>
    <x v="0"/>
    <x v="25"/>
    <n v="1"/>
    <n v="1"/>
    <s v="C.A. 37671"/>
    <n v="15.9"/>
    <m/>
    <s v="S"/>
  </r>
  <r>
    <n v="350"/>
    <x v="0"/>
    <x v="0"/>
    <x v="349"/>
    <m/>
    <x v="0"/>
    <x v="22"/>
    <n v="0"/>
    <n v="0"/>
    <n v="315088"/>
    <n v="8.6624999999999996"/>
    <m/>
    <s v="S"/>
  </r>
  <r>
    <n v="351"/>
    <x v="0"/>
    <x v="0"/>
    <x v="350"/>
    <m/>
    <x v="0"/>
    <x v="41"/>
    <n v="0"/>
    <n v="0"/>
    <n v="7267"/>
    <n v="9.2249999999999996"/>
    <m/>
    <s v="S"/>
  </r>
  <r>
    <n v="352"/>
    <x v="0"/>
    <x v="1"/>
    <x v="351"/>
    <m/>
    <x v="0"/>
    <x v="4"/>
    <n v="0"/>
    <n v="0"/>
    <n v="113510"/>
    <n v="35"/>
    <s v="C128"/>
    <s v="S"/>
  </r>
  <r>
    <n v="353"/>
    <x v="0"/>
    <x v="0"/>
    <x v="352"/>
    <m/>
    <x v="0"/>
    <x v="16"/>
    <n v="1"/>
    <n v="1"/>
    <n v="2695"/>
    <n v="7.2291999999999996"/>
    <m/>
    <s v="C"/>
  </r>
  <r>
    <n v="354"/>
    <x v="0"/>
    <x v="0"/>
    <x v="353"/>
    <m/>
    <x v="0"/>
    <x v="37"/>
    <n v="1"/>
    <n v="0"/>
    <n v="349237"/>
    <n v="17.8"/>
    <m/>
    <s v="S"/>
  </r>
  <r>
    <n v="355"/>
    <x v="0"/>
    <x v="0"/>
    <x v="354"/>
    <m/>
    <x v="0"/>
    <x v="4"/>
    <n v="0"/>
    <n v="0"/>
    <n v="2647"/>
    <n v="7.2249999999999996"/>
    <m/>
    <s v="C"/>
  </r>
  <r>
    <n v="356"/>
    <x v="0"/>
    <x v="0"/>
    <x v="355"/>
    <m/>
    <x v="0"/>
    <x v="17"/>
    <n v="0"/>
    <n v="0"/>
    <n v="345783"/>
    <n v="9.5"/>
    <m/>
    <s v="S"/>
  </r>
  <r>
    <n v="357"/>
    <x v="1"/>
    <x v="1"/>
    <x v="356"/>
    <m/>
    <x v="1"/>
    <x v="0"/>
    <n v="0"/>
    <n v="1"/>
    <n v="113505"/>
    <n v="55"/>
    <s v="E33"/>
    <s v="S"/>
  </r>
  <r>
    <n v="358"/>
    <x v="0"/>
    <x v="2"/>
    <x v="357"/>
    <m/>
    <x v="1"/>
    <x v="1"/>
    <n v="0"/>
    <n v="0"/>
    <n v="237671"/>
    <n v="13"/>
    <m/>
    <s v="S"/>
  </r>
  <r>
    <n v="359"/>
    <x v="1"/>
    <x v="0"/>
    <x v="358"/>
    <m/>
    <x v="1"/>
    <x v="4"/>
    <n v="0"/>
    <n v="0"/>
    <n v="330931"/>
    <n v="7.8792"/>
    <m/>
    <s v="Q"/>
  </r>
  <r>
    <n v="360"/>
    <x v="1"/>
    <x v="0"/>
    <x v="359"/>
    <m/>
    <x v="1"/>
    <x v="4"/>
    <n v="0"/>
    <n v="0"/>
    <n v="330980"/>
    <n v="7.8792"/>
    <m/>
    <s v="Q"/>
  </r>
  <r>
    <n v="361"/>
    <x v="0"/>
    <x v="0"/>
    <x v="360"/>
    <m/>
    <x v="0"/>
    <x v="20"/>
    <n v="1"/>
    <n v="4"/>
    <n v="347088"/>
    <n v="27.9"/>
    <m/>
    <s v="S"/>
  </r>
  <r>
    <n v="362"/>
    <x v="0"/>
    <x v="2"/>
    <x v="361"/>
    <m/>
    <x v="0"/>
    <x v="28"/>
    <n v="1"/>
    <n v="0"/>
    <s v="SC/PARIS 2167"/>
    <n v="27.720800000000001"/>
    <m/>
    <s v="C"/>
  </r>
  <r>
    <n v="363"/>
    <x v="0"/>
    <x v="0"/>
    <x v="362"/>
    <m/>
    <x v="1"/>
    <x v="33"/>
    <n v="0"/>
    <n v="1"/>
    <n v="2691"/>
    <n v="14.4542"/>
    <m/>
    <s v="C"/>
  </r>
  <r>
    <n v="364"/>
    <x v="0"/>
    <x v="0"/>
    <x v="363"/>
    <m/>
    <x v="0"/>
    <x v="3"/>
    <n v="0"/>
    <n v="0"/>
    <s v="SOTON/O.Q. 3101310"/>
    <n v="7.05"/>
    <m/>
    <s v="S"/>
  </r>
  <r>
    <n v="365"/>
    <x v="0"/>
    <x v="0"/>
    <x v="364"/>
    <m/>
    <x v="0"/>
    <x v="4"/>
    <n v="1"/>
    <n v="0"/>
    <n v="370365"/>
    <n v="15.5"/>
    <m/>
    <s v="Q"/>
  </r>
  <r>
    <n v="366"/>
    <x v="0"/>
    <x v="0"/>
    <x v="365"/>
    <m/>
    <x v="0"/>
    <x v="39"/>
    <n v="0"/>
    <n v="0"/>
    <s v="C 7076"/>
    <n v="7.25"/>
    <m/>
    <s v="S"/>
  </r>
  <r>
    <n v="367"/>
    <x v="1"/>
    <x v="1"/>
    <x v="366"/>
    <m/>
    <x v="1"/>
    <x v="72"/>
    <n v="1"/>
    <n v="0"/>
    <n v="110813"/>
    <n v="75.25"/>
    <s v="D37"/>
    <s v="C"/>
  </r>
  <r>
    <n v="368"/>
    <x v="1"/>
    <x v="0"/>
    <x v="367"/>
    <m/>
    <x v="1"/>
    <x v="4"/>
    <n v="0"/>
    <n v="0"/>
    <n v="2626"/>
    <n v="7.2291999999999996"/>
    <m/>
    <s v="C"/>
  </r>
  <r>
    <n v="369"/>
    <x v="1"/>
    <x v="0"/>
    <x v="368"/>
    <m/>
    <x v="1"/>
    <x v="4"/>
    <n v="0"/>
    <n v="0"/>
    <n v="14313"/>
    <n v="7.75"/>
    <m/>
    <s v="Q"/>
  </r>
  <r>
    <n v="370"/>
    <x v="1"/>
    <x v="1"/>
    <x v="369"/>
    <m/>
    <x v="1"/>
    <x v="42"/>
    <n v="0"/>
    <n v="0"/>
    <s v="PC 17477"/>
    <n v="69.3"/>
    <s v="B35"/>
    <s v="C"/>
  </r>
  <r>
    <n v="371"/>
    <x v="1"/>
    <x v="1"/>
    <x v="370"/>
    <m/>
    <x v="0"/>
    <x v="37"/>
    <n v="1"/>
    <n v="0"/>
    <n v="11765"/>
    <n v="55.441699999999997"/>
    <s v="E50"/>
    <s v="C"/>
  </r>
  <r>
    <n v="372"/>
    <x v="0"/>
    <x v="0"/>
    <x v="371"/>
    <m/>
    <x v="0"/>
    <x v="24"/>
    <n v="1"/>
    <n v="0"/>
    <n v="3101267"/>
    <n v="6.4958"/>
    <m/>
    <s v="S"/>
  </r>
  <r>
    <n v="373"/>
    <x v="0"/>
    <x v="0"/>
    <x v="372"/>
    <m/>
    <x v="0"/>
    <x v="19"/>
    <n v="0"/>
    <n v="0"/>
    <n v="323951"/>
    <n v="8.0500000000000007"/>
    <m/>
    <s v="S"/>
  </r>
  <r>
    <n v="374"/>
    <x v="0"/>
    <x v="1"/>
    <x v="373"/>
    <m/>
    <x v="0"/>
    <x v="0"/>
    <n v="0"/>
    <n v="0"/>
    <s v="PC 17760"/>
    <n v="135.63329999999999"/>
    <m/>
    <s v="C"/>
  </r>
  <r>
    <n v="375"/>
    <x v="0"/>
    <x v="0"/>
    <x v="374"/>
    <m/>
    <x v="1"/>
    <x v="25"/>
    <n v="3"/>
    <n v="1"/>
    <n v="349909"/>
    <n v="21.074999999999999"/>
    <m/>
    <s v="S"/>
  </r>
  <r>
    <n v="376"/>
    <x v="1"/>
    <x v="1"/>
    <x v="375"/>
    <m/>
    <x v="1"/>
    <x v="4"/>
    <n v="1"/>
    <n v="0"/>
    <s v="PC 17604"/>
    <n v="82.1708"/>
    <m/>
    <s v="C"/>
  </r>
  <r>
    <n v="377"/>
    <x v="1"/>
    <x v="0"/>
    <x v="376"/>
    <m/>
    <x v="1"/>
    <x v="0"/>
    <n v="0"/>
    <n v="0"/>
    <s v="C 7077"/>
    <n v="7.25"/>
    <m/>
    <s v="S"/>
  </r>
  <r>
    <n v="378"/>
    <x v="0"/>
    <x v="1"/>
    <x v="377"/>
    <m/>
    <x v="0"/>
    <x v="7"/>
    <n v="0"/>
    <n v="2"/>
    <n v="113503"/>
    <n v="211.5"/>
    <s v="C82"/>
    <s v="C"/>
  </r>
  <r>
    <n v="379"/>
    <x v="0"/>
    <x v="0"/>
    <x v="378"/>
    <m/>
    <x v="0"/>
    <x v="11"/>
    <n v="0"/>
    <n v="0"/>
    <n v="2648"/>
    <n v="4.0125000000000002"/>
    <m/>
    <s v="C"/>
  </r>
  <r>
    <n v="380"/>
    <x v="0"/>
    <x v="0"/>
    <x v="379"/>
    <m/>
    <x v="0"/>
    <x v="19"/>
    <n v="0"/>
    <n v="0"/>
    <n v="347069"/>
    <n v="7.7750000000000004"/>
    <m/>
    <s v="S"/>
  </r>
  <r>
    <n v="381"/>
    <x v="1"/>
    <x v="1"/>
    <x v="380"/>
    <m/>
    <x v="1"/>
    <x v="22"/>
    <n v="0"/>
    <n v="0"/>
    <s v="PC 17757"/>
    <n v="227.52500000000001"/>
    <m/>
    <s v="C"/>
  </r>
  <r>
    <n v="382"/>
    <x v="1"/>
    <x v="0"/>
    <x v="381"/>
    <m/>
    <x v="1"/>
    <x v="58"/>
    <n v="0"/>
    <n v="2"/>
    <n v="2653"/>
    <n v="15.7417"/>
    <m/>
    <s v="C"/>
  </r>
  <r>
    <n v="383"/>
    <x v="0"/>
    <x v="0"/>
    <x v="382"/>
    <m/>
    <x v="0"/>
    <x v="35"/>
    <n v="0"/>
    <n v="0"/>
    <s v="STON/O 2. 3101293"/>
    <n v="7.9249999999999998"/>
    <m/>
    <s v="S"/>
  </r>
  <r>
    <n v="384"/>
    <x v="1"/>
    <x v="1"/>
    <x v="383"/>
    <m/>
    <x v="1"/>
    <x v="3"/>
    <n v="1"/>
    <n v="0"/>
    <n v="113789"/>
    <n v="52"/>
    <m/>
    <s v="S"/>
  </r>
  <r>
    <n v="385"/>
    <x v="0"/>
    <x v="0"/>
    <x v="384"/>
    <m/>
    <x v="0"/>
    <x v="4"/>
    <n v="0"/>
    <n v="0"/>
    <n v="349227"/>
    <n v="7.8958000000000004"/>
    <m/>
    <s v="S"/>
  </r>
  <r>
    <n v="386"/>
    <x v="0"/>
    <x v="2"/>
    <x v="385"/>
    <m/>
    <x v="0"/>
    <x v="24"/>
    <n v="0"/>
    <n v="0"/>
    <s v="S.O.C. 14879"/>
    <n v="73.5"/>
    <m/>
    <s v="S"/>
  </r>
  <r>
    <n v="387"/>
    <x v="0"/>
    <x v="0"/>
    <x v="386"/>
    <m/>
    <x v="0"/>
    <x v="58"/>
    <n v="5"/>
    <n v="2"/>
    <s v="CA 2144"/>
    <n v="46.9"/>
    <m/>
    <s v="S"/>
  </r>
  <r>
    <n v="388"/>
    <x v="1"/>
    <x v="2"/>
    <x v="387"/>
    <m/>
    <x v="1"/>
    <x v="62"/>
    <n v="0"/>
    <n v="0"/>
    <n v="27849"/>
    <n v="13"/>
    <m/>
    <s v="S"/>
  </r>
  <r>
    <n v="389"/>
    <x v="0"/>
    <x v="0"/>
    <x v="388"/>
    <m/>
    <x v="0"/>
    <x v="4"/>
    <n v="0"/>
    <n v="0"/>
    <n v="367655"/>
    <n v="7.7291999999999996"/>
    <m/>
    <s v="Q"/>
  </r>
  <r>
    <n v="390"/>
    <x v="1"/>
    <x v="2"/>
    <x v="389"/>
    <m/>
    <x v="1"/>
    <x v="34"/>
    <n v="0"/>
    <n v="0"/>
    <s v="SC 1748"/>
    <n v="12"/>
    <m/>
    <s v="C"/>
  </r>
  <r>
    <n v="391"/>
    <x v="1"/>
    <x v="1"/>
    <x v="390"/>
    <m/>
    <x v="0"/>
    <x v="62"/>
    <n v="1"/>
    <n v="2"/>
    <n v="113760"/>
    <n v="120"/>
    <s v="B96 B98"/>
    <s v="S"/>
  </r>
  <r>
    <n v="392"/>
    <x v="1"/>
    <x v="0"/>
    <x v="391"/>
    <m/>
    <x v="0"/>
    <x v="23"/>
    <n v="0"/>
    <n v="0"/>
    <n v="350034"/>
    <n v="7.7957999999999998"/>
    <m/>
    <s v="S"/>
  </r>
  <r>
    <n v="393"/>
    <x v="0"/>
    <x v="0"/>
    <x v="392"/>
    <m/>
    <x v="0"/>
    <x v="17"/>
    <n v="2"/>
    <n v="0"/>
    <n v="3101277"/>
    <n v="7.9249999999999998"/>
    <m/>
    <s v="S"/>
  </r>
  <r>
    <n v="394"/>
    <x v="1"/>
    <x v="1"/>
    <x v="393"/>
    <m/>
    <x v="1"/>
    <x v="41"/>
    <n v="1"/>
    <n v="0"/>
    <n v="35273"/>
    <n v="113.27500000000001"/>
    <s v="D36"/>
    <s v="C"/>
  </r>
  <r>
    <n v="395"/>
    <x v="1"/>
    <x v="0"/>
    <x v="394"/>
    <m/>
    <x v="1"/>
    <x v="42"/>
    <n v="0"/>
    <n v="2"/>
    <s v="PP 9549"/>
    <n v="16.7"/>
    <s v="G6"/>
    <s v="S"/>
  </r>
  <r>
    <n v="396"/>
    <x v="0"/>
    <x v="0"/>
    <x v="395"/>
    <m/>
    <x v="0"/>
    <x v="0"/>
    <n v="0"/>
    <n v="0"/>
    <n v="350052"/>
    <n v="7.7957999999999998"/>
    <m/>
    <s v="S"/>
  </r>
  <r>
    <n v="397"/>
    <x v="0"/>
    <x v="0"/>
    <x v="396"/>
    <m/>
    <x v="1"/>
    <x v="14"/>
    <n v="0"/>
    <n v="0"/>
    <n v="350407"/>
    <n v="7.8541999999999996"/>
    <m/>
    <s v="S"/>
  </r>
  <r>
    <n v="398"/>
    <x v="0"/>
    <x v="2"/>
    <x v="397"/>
    <m/>
    <x v="0"/>
    <x v="43"/>
    <n v="0"/>
    <n v="0"/>
    <n v="28403"/>
    <n v="26"/>
    <m/>
    <s v="S"/>
  </r>
  <r>
    <n v="399"/>
    <x v="0"/>
    <x v="2"/>
    <x v="398"/>
    <m/>
    <x v="0"/>
    <x v="41"/>
    <n v="0"/>
    <n v="0"/>
    <n v="244278"/>
    <n v="10.5"/>
    <m/>
    <s v="S"/>
  </r>
  <r>
    <n v="400"/>
    <x v="1"/>
    <x v="2"/>
    <x v="399"/>
    <m/>
    <x v="1"/>
    <x v="17"/>
    <n v="0"/>
    <n v="0"/>
    <n v="240929"/>
    <n v="12.65"/>
    <m/>
    <s v="S"/>
  </r>
  <r>
    <n v="401"/>
    <x v="1"/>
    <x v="0"/>
    <x v="400"/>
    <m/>
    <x v="0"/>
    <x v="12"/>
    <n v="0"/>
    <n v="0"/>
    <s v="STON/O 2. 3101289"/>
    <n v="7.9249999999999998"/>
    <m/>
    <s v="S"/>
  </r>
  <r>
    <n v="402"/>
    <x v="0"/>
    <x v="0"/>
    <x v="401"/>
    <m/>
    <x v="0"/>
    <x v="2"/>
    <n v="0"/>
    <n v="0"/>
    <n v="341826"/>
    <n v="8.0500000000000007"/>
    <m/>
    <s v="S"/>
  </r>
  <r>
    <n v="403"/>
    <x v="0"/>
    <x v="0"/>
    <x v="402"/>
    <m/>
    <x v="1"/>
    <x v="23"/>
    <n v="1"/>
    <n v="0"/>
    <n v="4137"/>
    <n v="9.8249999999999993"/>
    <m/>
    <s v="S"/>
  </r>
  <r>
    <n v="404"/>
    <x v="0"/>
    <x v="0"/>
    <x v="403"/>
    <m/>
    <x v="0"/>
    <x v="17"/>
    <n v="1"/>
    <n v="0"/>
    <s v="STON/O2. 3101279"/>
    <n v="15.85"/>
    <m/>
    <s v="S"/>
  </r>
  <r>
    <n v="405"/>
    <x v="0"/>
    <x v="0"/>
    <x v="404"/>
    <m/>
    <x v="1"/>
    <x v="11"/>
    <n v="0"/>
    <n v="0"/>
    <n v="315096"/>
    <n v="8.6624999999999996"/>
    <m/>
    <s v="S"/>
  </r>
  <r>
    <n v="406"/>
    <x v="0"/>
    <x v="2"/>
    <x v="405"/>
    <m/>
    <x v="0"/>
    <x v="15"/>
    <n v="1"/>
    <n v="0"/>
    <n v="28664"/>
    <n v="21"/>
    <m/>
    <s v="S"/>
  </r>
  <r>
    <n v="407"/>
    <x v="0"/>
    <x v="0"/>
    <x v="406"/>
    <m/>
    <x v="0"/>
    <x v="54"/>
    <n v="0"/>
    <n v="0"/>
    <n v="347064"/>
    <n v="7.75"/>
    <m/>
    <s v="S"/>
  </r>
  <r>
    <n v="408"/>
    <x v="1"/>
    <x v="2"/>
    <x v="407"/>
    <m/>
    <x v="0"/>
    <x v="25"/>
    <n v="1"/>
    <n v="1"/>
    <n v="29106"/>
    <n v="18.75"/>
    <m/>
    <s v="S"/>
  </r>
  <r>
    <n v="409"/>
    <x v="0"/>
    <x v="0"/>
    <x v="408"/>
    <m/>
    <x v="0"/>
    <x v="23"/>
    <n v="0"/>
    <n v="0"/>
    <n v="312992"/>
    <n v="7.7750000000000004"/>
    <m/>
    <s v="S"/>
  </r>
  <r>
    <n v="410"/>
    <x v="0"/>
    <x v="0"/>
    <x v="409"/>
    <m/>
    <x v="1"/>
    <x v="4"/>
    <n v="3"/>
    <n v="1"/>
    <n v="4133"/>
    <n v="25.466699999999999"/>
    <m/>
    <s v="S"/>
  </r>
  <r>
    <n v="411"/>
    <x v="0"/>
    <x v="0"/>
    <x v="410"/>
    <m/>
    <x v="0"/>
    <x v="4"/>
    <n v="0"/>
    <n v="0"/>
    <n v="349222"/>
    <n v="7.8958000000000004"/>
    <m/>
    <s v="S"/>
  </r>
  <r>
    <n v="412"/>
    <x v="0"/>
    <x v="0"/>
    <x v="411"/>
    <m/>
    <x v="0"/>
    <x v="4"/>
    <n v="0"/>
    <n v="0"/>
    <n v="394140"/>
    <n v="6.8582999999999998"/>
    <m/>
    <s v="Q"/>
  </r>
  <r>
    <n v="413"/>
    <x v="1"/>
    <x v="1"/>
    <x v="412"/>
    <m/>
    <x v="1"/>
    <x v="40"/>
    <n v="1"/>
    <n v="0"/>
    <n v="19928"/>
    <n v="90"/>
    <s v="C78"/>
    <s v="Q"/>
  </r>
  <r>
    <n v="414"/>
    <x v="0"/>
    <x v="2"/>
    <x v="413"/>
    <m/>
    <x v="0"/>
    <x v="4"/>
    <n v="0"/>
    <n v="0"/>
    <n v="239853"/>
    <n v="0"/>
    <m/>
    <s v="S"/>
  </r>
  <r>
    <n v="415"/>
    <x v="1"/>
    <x v="0"/>
    <x v="414"/>
    <m/>
    <x v="0"/>
    <x v="57"/>
    <n v="0"/>
    <n v="0"/>
    <s v="STON/O 2. 3101269"/>
    <n v="7.9249999999999998"/>
    <m/>
    <s v="S"/>
  </r>
  <r>
    <n v="416"/>
    <x v="0"/>
    <x v="0"/>
    <x v="415"/>
    <m/>
    <x v="1"/>
    <x v="4"/>
    <n v="0"/>
    <n v="0"/>
    <n v="343095"/>
    <n v="8.0500000000000007"/>
    <m/>
    <s v="S"/>
  </r>
  <r>
    <n v="417"/>
    <x v="1"/>
    <x v="2"/>
    <x v="416"/>
    <m/>
    <x v="1"/>
    <x v="15"/>
    <n v="1"/>
    <n v="1"/>
    <n v="28220"/>
    <n v="32.5"/>
    <m/>
    <s v="S"/>
  </r>
  <r>
    <n v="418"/>
    <x v="1"/>
    <x v="2"/>
    <x v="417"/>
    <m/>
    <x v="1"/>
    <x v="24"/>
    <n v="0"/>
    <n v="2"/>
    <n v="250652"/>
    <n v="13"/>
    <m/>
    <s v="S"/>
  </r>
  <r>
    <n v="419"/>
    <x v="0"/>
    <x v="2"/>
    <x v="418"/>
    <m/>
    <x v="0"/>
    <x v="39"/>
    <n v="0"/>
    <n v="0"/>
    <n v="28228"/>
    <n v="13"/>
    <m/>
    <s v="S"/>
  </r>
  <r>
    <n v="420"/>
    <x v="0"/>
    <x v="0"/>
    <x v="419"/>
    <m/>
    <x v="1"/>
    <x v="73"/>
    <n v="0"/>
    <n v="2"/>
    <n v="345773"/>
    <n v="24.15"/>
    <m/>
    <s v="S"/>
  </r>
  <r>
    <n v="421"/>
    <x v="0"/>
    <x v="0"/>
    <x v="420"/>
    <m/>
    <x v="0"/>
    <x v="4"/>
    <n v="0"/>
    <n v="0"/>
    <n v="349254"/>
    <n v="7.8958000000000004"/>
    <m/>
    <s v="C"/>
  </r>
  <r>
    <n v="422"/>
    <x v="0"/>
    <x v="0"/>
    <x v="421"/>
    <m/>
    <x v="0"/>
    <x v="23"/>
    <n v="0"/>
    <n v="0"/>
    <s v="A/5. 13032"/>
    <n v="7.7332999999999998"/>
    <m/>
    <s v="Q"/>
  </r>
  <r>
    <n v="423"/>
    <x v="0"/>
    <x v="0"/>
    <x v="422"/>
    <m/>
    <x v="0"/>
    <x v="28"/>
    <n v="0"/>
    <n v="0"/>
    <n v="315082"/>
    <n v="7.875"/>
    <m/>
    <s v="S"/>
  </r>
  <r>
    <n v="424"/>
    <x v="0"/>
    <x v="0"/>
    <x v="423"/>
    <m/>
    <x v="1"/>
    <x v="17"/>
    <n v="1"/>
    <n v="1"/>
    <n v="347080"/>
    <n v="14.4"/>
    <m/>
    <s v="S"/>
  </r>
  <r>
    <n v="425"/>
    <x v="0"/>
    <x v="0"/>
    <x v="424"/>
    <m/>
    <x v="0"/>
    <x v="24"/>
    <n v="1"/>
    <n v="1"/>
    <n v="370129"/>
    <n v="20.212499999999999"/>
    <m/>
    <s v="S"/>
  </r>
  <r>
    <n v="426"/>
    <x v="0"/>
    <x v="0"/>
    <x v="425"/>
    <m/>
    <x v="0"/>
    <x v="4"/>
    <n v="0"/>
    <n v="0"/>
    <s v="A/4. 34244"/>
    <n v="7.25"/>
    <m/>
    <s v="S"/>
  </r>
  <r>
    <n v="427"/>
    <x v="1"/>
    <x v="2"/>
    <x v="426"/>
    <m/>
    <x v="1"/>
    <x v="17"/>
    <n v="1"/>
    <n v="0"/>
    <n v="2003"/>
    <n v="26"/>
    <m/>
    <s v="S"/>
  </r>
  <r>
    <n v="428"/>
    <x v="1"/>
    <x v="2"/>
    <x v="427"/>
    <m/>
    <x v="1"/>
    <x v="19"/>
    <n v="0"/>
    <n v="0"/>
    <n v="250655"/>
    <n v="26"/>
    <m/>
    <s v="S"/>
  </r>
  <r>
    <n v="429"/>
    <x v="0"/>
    <x v="0"/>
    <x v="428"/>
    <m/>
    <x v="0"/>
    <x v="4"/>
    <n v="0"/>
    <n v="0"/>
    <n v="364851"/>
    <n v="7.75"/>
    <m/>
    <s v="Q"/>
  </r>
  <r>
    <n v="430"/>
    <x v="1"/>
    <x v="0"/>
    <x v="429"/>
    <m/>
    <x v="0"/>
    <x v="35"/>
    <n v="0"/>
    <n v="0"/>
    <s v="SOTON/O.Q. 392078"/>
    <n v="8.0500000000000007"/>
    <s v="E10"/>
    <s v="S"/>
  </r>
  <r>
    <n v="431"/>
    <x v="1"/>
    <x v="1"/>
    <x v="430"/>
    <m/>
    <x v="0"/>
    <x v="17"/>
    <n v="0"/>
    <n v="0"/>
    <n v="110564"/>
    <n v="26.55"/>
    <s v="C52"/>
    <s v="S"/>
  </r>
  <r>
    <n v="432"/>
    <x v="1"/>
    <x v="0"/>
    <x v="431"/>
    <m/>
    <x v="1"/>
    <x v="4"/>
    <n v="1"/>
    <n v="0"/>
    <n v="376564"/>
    <n v="16.100000000000001"/>
    <m/>
    <s v="S"/>
  </r>
  <r>
    <n v="433"/>
    <x v="1"/>
    <x v="2"/>
    <x v="432"/>
    <m/>
    <x v="1"/>
    <x v="22"/>
    <n v="1"/>
    <n v="0"/>
    <s v="SC/AH 3085"/>
    <n v="26"/>
    <m/>
    <s v="S"/>
  </r>
  <r>
    <n v="434"/>
    <x v="0"/>
    <x v="0"/>
    <x v="433"/>
    <m/>
    <x v="0"/>
    <x v="34"/>
    <n v="0"/>
    <n v="0"/>
    <s v="STON/O 2. 3101274"/>
    <n v="7.125"/>
    <m/>
    <s v="S"/>
  </r>
  <r>
    <n v="435"/>
    <x v="0"/>
    <x v="1"/>
    <x v="434"/>
    <m/>
    <x v="0"/>
    <x v="61"/>
    <n v="1"/>
    <n v="0"/>
    <n v="13507"/>
    <n v="55.9"/>
    <s v="E44"/>
    <s v="S"/>
  </r>
  <r>
    <n v="436"/>
    <x v="1"/>
    <x v="1"/>
    <x v="435"/>
    <m/>
    <x v="1"/>
    <x v="8"/>
    <n v="1"/>
    <n v="2"/>
    <n v="113760"/>
    <n v="120"/>
    <s v="B96 B98"/>
    <s v="S"/>
  </r>
  <r>
    <n v="437"/>
    <x v="0"/>
    <x v="0"/>
    <x v="436"/>
    <m/>
    <x v="1"/>
    <x v="23"/>
    <n v="2"/>
    <n v="2"/>
    <s v="W./C. 6608"/>
    <n v="34.375"/>
    <m/>
    <s v="S"/>
  </r>
  <r>
    <n v="438"/>
    <x v="1"/>
    <x v="2"/>
    <x v="437"/>
    <m/>
    <x v="1"/>
    <x v="42"/>
    <n v="2"/>
    <n v="3"/>
    <n v="29106"/>
    <n v="18.75"/>
    <m/>
    <s v="S"/>
  </r>
  <r>
    <n v="439"/>
    <x v="0"/>
    <x v="1"/>
    <x v="438"/>
    <m/>
    <x v="0"/>
    <x v="74"/>
    <n v="1"/>
    <n v="4"/>
    <n v="19950"/>
    <n v="263"/>
    <s v="C23 C25 C27"/>
    <s v="S"/>
  </r>
  <r>
    <n v="440"/>
    <x v="0"/>
    <x v="2"/>
    <x v="439"/>
    <m/>
    <x v="0"/>
    <x v="14"/>
    <n v="0"/>
    <n v="0"/>
    <s v="C.A. 18723"/>
    <n v="10.5"/>
    <m/>
    <s v="S"/>
  </r>
  <r>
    <n v="441"/>
    <x v="1"/>
    <x v="2"/>
    <x v="440"/>
    <m/>
    <x v="1"/>
    <x v="33"/>
    <n v="1"/>
    <n v="1"/>
    <s v="F.C.C. 13529"/>
    <n v="26.25"/>
    <m/>
    <s v="S"/>
  </r>
  <r>
    <n v="442"/>
    <x v="0"/>
    <x v="0"/>
    <x v="441"/>
    <m/>
    <x v="0"/>
    <x v="11"/>
    <n v="0"/>
    <n v="0"/>
    <n v="345769"/>
    <n v="9.5"/>
    <m/>
    <s v="S"/>
  </r>
  <r>
    <n v="443"/>
    <x v="0"/>
    <x v="0"/>
    <x v="442"/>
    <m/>
    <x v="0"/>
    <x v="37"/>
    <n v="1"/>
    <n v="0"/>
    <n v="347076"/>
    <n v="7.7750000000000004"/>
    <m/>
    <s v="S"/>
  </r>
  <r>
    <n v="444"/>
    <x v="1"/>
    <x v="2"/>
    <x v="443"/>
    <m/>
    <x v="1"/>
    <x v="17"/>
    <n v="0"/>
    <n v="0"/>
    <n v="230434"/>
    <n v="13"/>
    <m/>
    <s v="S"/>
  </r>
  <r>
    <n v="445"/>
    <x v="1"/>
    <x v="0"/>
    <x v="444"/>
    <m/>
    <x v="0"/>
    <x v="4"/>
    <n v="0"/>
    <n v="0"/>
    <n v="65306"/>
    <n v="8.1125000000000007"/>
    <m/>
    <s v="S"/>
  </r>
  <r>
    <n v="446"/>
    <x v="1"/>
    <x v="1"/>
    <x v="445"/>
    <m/>
    <x v="0"/>
    <x v="9"/>
    <n v="0"/>
    <n v="2"/>
    <n v="33638"/>
    <n v="81.8583"/>
    <s v="A34"/>
    <s v="S"/>
  </r>
  <r>
    <n v="447"/>
    <x v="1"/>
    <x v="2"/>
    <x v="446"/>
    <m/>
    <x v="1"/>
    <x v="75"/>
    <n v="0"/>
    <n v="1"/>
    <n v="250644"/>
    <n v="19.5"/>
    <m/>
    <s v="S"/>
  </r>
  <r>
    <n v="448"/>
    <x v="1"/>
    <x v="1"/>
    <x v="447"/>
    <m/>
    <x v="0"/>
    <x v="15"/>
    <n v="0"/>
    <n v="0"/>
    <n v="113794"/>
    <n v="26.55"/>
    <m/>
    <s v="S"/>
  </r>
  <r>
    <n v="449"/>
    <x v="1"/>
    <x v="0"/>
    <x v="448"/>
    <m/>
    <x v="1"/>
    <x v="31"/>
    <n v="2"/>
    <n v="1"/>
    <n v="2666"/>
    <n v="19.258299999999998"/>
    <m/>
    <s v="C"/>
  </r>
  <r>
    <n v="450"/>
    <x v="1"/>
    <x v="1"/>
    <x v="449"/>
    <m/>
    <x v="0"/>
    <x v="67"/>
    <n v="0"/>
    <n v="0"/>
    <n v="113786"/>
    <n v="30.5"/>
    <s v="C104"/>
    <s v="S"/>
  </r>
  <r>
    <n v="451"/>
    <x v="0"/>
    <x v="2"/>
    <x v="450"/>
    <m/>
    <x v="0"/>
    <x v="62"/>
    <n v="1"/>
    <n v="2"/>
    <s v="C.A. 34651"/>
    <n v="27.75"/>
    <m/>
    <s v="S"/>
  </r>
  <r>
    <n v="452"/>
    <x v="0"/>
    <x v="0"/>
    <x v="451"/>
    <m/>
    <x v="0"/>
    <x v="4"/>
    <n v="1"/>
    <n v="0"/>
    <n v="65303"/>
    <n v="19.966699999999999"/>
    <m/>
    <s v="S"/>
  </r>
  <r>
    <n v="453"/>
    <x v="0"/>
    <x v="1"/>
    <x v="452"/>
    <m/>
    <x v="0"/>
    <x v="39"/>
    <n v="0"/>
    <n v="0"/>
    <n v="113051"/>
    <n v="27.75"/>
    <s v="C111"/>
    <s v="C"/>
  </r>
  <r>
    <n v="454"/>
    <x v="1"/>
    <x v="1"/>
    <x v="453"/>
    <m/>
    <x v="0"/>
    <x v="27"/>
    <n v="1"/>
    <n v="0"/>
    <n v="17453"/>
    <n v="89.104200000000006"/>
    <s v="C92"/>
    <s v="C"/>
  </r>
  <r>
    <n v="455"/>
    <x v="0"/>
    <x v="0"/>
    <x v="454"/>
    <m/>
    <x v="0"/>
    <x v="4"/>
    <n v="0"/>
    <n v="0"/>
    <s v="A/5 2817"/>
    <n v="8.0500000000000007"/>
    <m/>
    <s v="S"/>
  </r>
  <r>
    <n v="456"/>
    <x v="1"/>
    <x v="0"/>
    <x v="455"/>
    <m/>
    <x v="0"/>
    <x v="28"/>
    <n v="0"/>
    <n v="0"/>
    <n v="349240"/>
    <n v="7.8958000000000004"/>
    <m/>
    <s v="C"/>
  </r>
  <r>
    <n v="457"/>
    <x v="0"/>
    <x v="1"/>
    <x v="456"/>
    <m/>
    <x v="0"/>
    <x v="29"/>
    <n v="0"/>
    <n v="0"/>
    <n v="13509"/>
    <n v="26.55"/>
    <s v="E38"/>
    <s v="S"/>
  </r>
  <r>
    <n v="458"/>
    <x v="1"/>
    <x v="1"/>
    <x v="457"/>
    <m/>
    <x v="1"/>
    <x v="4"/>
    <n v="1"/>
    <n v="0"/>
    <n v="17464"/>
    <n v="51.862499999999997"/>
    <s v="D21"/>
    <s v="S"/>
  </r>
  <r>
    <n v="459"/>
    <x v="1"/>
    <x v="2"/>
    <x v="458"/>
    <m/>
    <x v="1"/>
    <x v="61"/>
    <n v="0"/>
    <n v="0"/>
    <s v="F.C.C. 13531"/>
    <n v="10.5"/>
    <m/>
    <s v="S"/>
  </r>
  <r>
    <n v="460"/>
    <x v="0"/>
    <x v="0"/>
    <x v="459"/>
    <m/>
    <x v="0"/>
    <x v="4"/>
    <n v="0"/>
    <n v="0"/>
    <n v="371060"/>
    <n v="7.75"/>
    <m/>
    <s v="Q"/>
  </r>
  <r>
    <n v="461"/>
    <x v="1"/>
    <x v="1"/>
    <x v="460"/>
    <m/>
    <x v="0"/>
    <x v="76"/>
    <n v="0"/>
    <n v="0"/>
    <n v="19952"/>
    <n v="26.55"/>
    <s v="E12"/>
    <s v="S"/>
  </r>
  <r>
    <n v="462"/>
    <x v="0"/>
    <x v="0"/>
    <x v="461"/>
    <m/>
    <x v="0"/>
    <x v="15"/>
    <n v="0"/>
    <n v="0"/>
    <n v="364506"/>
    <n v="8.0500000000000007"/>
    <m/>
    <s v="S"/>
  </r>
  <r>
    <n v="463"/>
    <x v="0"/>
    <x v="1"/>
    <x v="462"/>
    <m/>
    <x v="0"/>
    <x v="47"/>
    <n v="0"/>
    <n v="0"/>
    <n v="111320"/>
    <n v="38.5"/>
    <s v="E63"/>
    <s v="S"/>
  </r>
  <r>
    <n v="464"/>
    <x v="0"/>
    <x v="2"/>
    <x v="463"/>
    <m/>
    <x v="0"/>
    <x v="76"/>
    <n v="0"/>
    <n v="0"/>
    <n v="234360"/>
    <n v="13"/>
    <m/>
    <s v="S"/>
  </r>
  <r>
    <n v="465"/>
    <x v="0"/>
    <x v="0"/>
    <x v="464"/>
    <m/>
    <x v="0"/>
    <x v="4"/>
    <n v="0"/>
    <n v="0"/>
    <s v="A/S 2816"/>
    <n v="8.0500000000000007"/>
    <m/>
    <s v="S"/>
  </r>
  <r>
    <n v="466"/>
    <x v="0"/>
    <x v="0"/>
    <x v="465"/>
    <m/>
    <x v="0"/>
    <x v="1"/>
    <n v="0"/>
    <n v="0"/>
    <s v="SOTON/O.Q. 3101306"/>
    <n v="7.05"/>
    <m/>
    <s v="S"/>
  </r>
  <r>
    <n v="467"/>
    <x v="0"/>
    <x v="2"/>
    <x v="466"/>
    <m/>
    <x v="0"/>
    <x v="4"/>
    <n v="0"/>
    <n v="0"/>
    <n v="239853"/>
    <n v="0"/>
    <m/>
    <s v="S"/>
  </r>
  <r>
    <n v="468"/>
    <x v="0"/>
    <x v="1"/>
    <x v="467"/>
    <m/>
    <x v="0"/>
    <x v="60"/>
    <n v="0"/>
    <n v="0"/>
    <n v="113792"/>
    <n v="26.55"/>
    <m/>
    <s v="S"/>
  </r>
  <r>
    <n v="469"/>
    <x v="0"/>
    <x v="0"/>
    <x v="468"/>
    <m/>
    <x v="0"/>
    <x v="4"/>
    <n v="0"/>
    <n v="0"/>
    <n v="36209"/>
    <n v="7.7249999999999996"/>
    <m/>
    <s v="Q"/>
  </r>
  <r>
    <n v="470"/>
    <x v="1"/>
    <x v="0"/>
    <x v="469"/>
    <m/>
    <x v="1"/>
    <x v="77"/>
    <n v="2"/>
    <n v="1"/>
    <n v="2666"/>
    <n v="19.258299999999998"/>
    <m/>
    <s v="C"/>
  </r>
  <r>
    <n v="471"/>
    <x v="0"/>
    <x v="0"/>
    <x v="470"/>
    <m/>
    <x v="0"/>
    <x v="4"/>
    <n v="0"/>
    <n v="0"/>
    <n v="323592"/>
    <n v="7.25"/>
    <m/>
    <s v="S"/>
  </r>
  <r>
    <n v="472"/>
    <x v="0"/>
    <x v="0"/>
    <x v="471"/>
    <m/>
    <x v="0"/>
    <x v="1"/>
    <n v="0"/>
    <n v="0"/>
    <n v="315089"/>
    <n v="8.6624999999999996"/>
    <m/>
    <s v="S"/>
  </r>
  <r>
    <n v="473"/>
    <x v="1"/>
    <x v="2"/>
    <x v="472"/>
    <m/>
    <x v="1"/>
    <x v="40"/>
    <n v="1"/>
    <n v="2"/>
    <s v="C.A. 34651"/>
    <n v="27.75"/>
    <m/>
    <s v="S"/>
  </r>
  <r>
    <n v="474"/>
    <x v="1"/>
    <x v="2"/>
    <x v="473"/>
    <m/>
    <x v="1"/>
    <x v="41"/>
    <n v="0"/>
    <n v="0"/>
    <s v="SC/AH Basle 541"/>
    <n v="13.791700000000001"/>
    <s v="D"/>
    <s v="C"/>
  </r>
  <r>
    <n v="475"/>
    <x v="0"/>
    <x v="0"/>
    <x v="474"/>
    <m/>
    <x v="1"/>
    <x v="0"/>
    <n v="0"/>
    <n v="0"/>
    <n v="7553"/>
    <n v="9.8375000000000004"/>
    <m/>
    <s v="S"/>
  </r>
  <r>
    <n v="476"/>
    <x v="0"/>
    <x v="1"/>
    <x v="475"/>
    <m/>
    <x v="0"/>
    <x v="4"/>
    <n v="0"/>
    <n v="0"/>
    <n v="110465"/>
    <n v="52"/>
    <s v="A14"/>
    <s v="S"/>
  </r>
  <r>
    <n v="477"/>
    <x v="0"/>
    <x v="2"/>
    <x v="476"/>
    <m/>
    <x v="0"/>
    <x v="15"/>
    <n v="1"/>
    <n v="0"/>
    <n v="31027"/>
    <n v="21"/>
    <m/>
    <s v="S"/>
  </r>
  <r>
    <n v="478"/>
    <x v="0"/>
    <x v="0"/>
    <x v="477"/>
    <m/>
    <x v="0"/>
    <x v="28"/>
    <n v="1"/>
    <n v="0"/>
    <n v="3460"/>
    <n v="7.0457999999999998"/>
    <m/>
    <s v="S"/>
  </r>
  <r>
    <n v="479"/>
    <x v="0"/>
    <x v="0"/>
    <x v="478"/>
    <m/>
    <x v="0"/>
    <x v="0"/>
    <n v="0"/>
    <n v="0"/>
    <n v="350060"/>
    <n v="7.5208000000000004"/>
    <m/>
    <s v="S"/>
  </r>
  <r>
    <n v="480"/>
    <x v="1"/>
    <x v="0"/>
    <x v="479"/>
    <m/>
    <x v="1"/>
    <x v="6"/>
    <n v="0"/>
    <n v="1"/>
    <n v="3101298"/>
    <n v="12.2875"/>
    <m/>
    <s v="S"/>
  </r>
  <r>
    <n v="481"/>
    <x v="0"/>
    <x v="0"/>
    <x v="480"/>
    <m/>
    <x v="0"/>
    <x v="52"/>
    <n v="5"/>
    <n v="2"/>
    <s v="CA 2144"/>
    <n v="46.9"/>
    <m/>
    <s v="S"/>
  </r>
  <r>
    <n v="482"/>
    <x v="0"/>
    <x v="2"/>
    <x v="481"/>
    <m/>
    <x v="0"/>
    <x v="4"/>
    <n v="0"/>
    <n v="0"/>
    <n v="239854"/>
    <n v="0"/>
    <m/>
    <s v="S"/>
  </r>
  <r>
    <n v="483"/>
    <x v="0"/>
    <x v="0"/>
    <x v="482"/>
    <m/>
    <x v="0"/>
    <x v="61"/>
    <n v="0"/>
    <n v="0"/>
    <s v="A/5 3594"/>
    <n v="8.0500000000000007"/>
    <m/>
    <s v="S"/>
  </r>
  <r>
    <n v="484"/>
    <x v="1"/>
    <x v="0"/>
    <x v="483"/>
    <m/>
    <x v="1"/>
    <x v="68"/>
    <n v="0"/>
    <n v="0"/>
    <n v="4134"/>
    <n v="9.5875000000000004"/>
    <m/>
    <s v="S"/>
  </r>
  <r>
    <n v="485"/>
    <x v="1"/>
    <x v="1"/>
    <x v="484"/>
    <m/>
    <x v="0"/>
    <x v="37"/>
    <n v="1"/>
    <n v="0"/>
    <n v="11967"/>
    <n v="91.0792"/>
    <s v="B49"/>
    <s v="C"/>
  </r>
  <r>
    <n v="486"/>
    <x v="0"/>
    <x v="0"/>
    <x v="485"/>
    <m/>
    <x v="1"/>
    <x v="4"/>
    <n v="3"/>
    <n v="1"/>
    <n v="4133"/>
    <n v="25.466699999999999"/>
    <m/>
    <s v="S"/>
  </r>
  <r>
    <n v="487"/>
    <x v="1"/>
    <x v="1"/>
    <x v="486"/>
    <m/>
    <x v="1"/>
    <x v="3"/>
    <n v="1"/>
    <n v="0"/>
    <n v="19943"/>
    <n v="90"/>
    <s v="C93"/>
    <s v="S"/>
  </r>
  <r>
    <n v="488"/>
    <x v="0"/>
    <x v="1"/>
    <x v="487"/>
    <m/>
    <x v="0"/>
    <x v="10"/>
    <n v="0"/>
    <n v="0"/>
    <n v="11771"/>
    <n v="29.7"/>
    <s v="B37"/>
    <s v="C"/>
  </r>
  <r>
    <n v="489"/>
    <x v="0"/>
    <x v="0"/>
    <x v="488"/>
    <m/>
    <x v="0"/>
    <x v="39"/>
    <n v="0"/>
    <n v="0"/>
    <s v="A.5. 18509"/>
    <n v="8.0500000000000007"/>
    <m/>
    <s v="S"/>
  </r>
  <r>
    <n v="490"/>
    <x v="1"/>
    <x v="0"/>
    <x v="489"/>
    <m/>
    <x v="0"/>
    <x v="52"/>
    <n v="1"/>
    <n v="1"/>
    <s v="C.A. 37671"/>
    <n v="15.9"/>
    <m/>
    <s v="S"/>
  </r>
  <r>
    <n v="491"/>
    <x v="0"/>
    <x v="0"/>
    <x v="490"/>
    <m/>
    <x v="0"/>
    <x v="4"/>
    <n v="1"/>
    <n v="0"/>
    <n v="65304"/>
    <n v="19.966699999999999"/>
    <m/>
    <s v="S"/>
  </r>
  <r>
    <n v="492"/>
    <x v="0"/>
    <x v="0"/>
    <x v="491"/>
    <m/>
    <x v="0"/>
    <x v="23"/>
    <n v="0"/>
    <n v="0"/>
    <s v="SOTON/OQ 3101317"/>
    <n v="7.25"/>
    <m/>
    <s v="S"/>
  </r>
  <r>
    <n v="493"/>
    <x v="0"/>
    <x v="1"/>
    <x v="492"/>
    <m/>
    <x v="0"/>
    <x v="13"/>
    <n v="0"/>
    <n v="0"/>
    <n v="113787"/>
    <n v="30.5"/>
    <s v="C30"/>
    <s v="S"/>
  </r>
  <r>
    <n v="494"/>
    <x v="0"/>
    <x v="1"/>
    <x v="493"/>
    <m/>
    <x v="0"/>
    <x v="45"/>
    <n v="0"/>
    <n v="0"/>
    <s v="PC 17609"/>
    <n v="49.504199999999997"/>
    <m/>
    <s v="C"/>
  </r>
  <r>
    <n v="495"/>
    <x v="0"/>
    <x v="0"/>
    <x v="494"/>
    <m/>
    <x v="0"/>
    <x v="23"/>
    <n v="0"/>
    <n v="0"/>
    <s v="A/4 45380"/>
    <n v="8.0500000000000007"/>
    <m/>
    <s v="S"/>
  </r>
  <r>
    <n v="496"/>
    <x v="0"/>
    <x v="0"/>
    <x v="495"/>
    <m/>
    <x v="0"/>
    <x v="4"/>
    <n v="0"/>
    <n v="0"/>
    <n v="2627"/>
    <n v="14.458299999999999"/>
    <m/>
    <s v="C"/>
  </r>
  <r>
    <n v="497"/>
    <x v="1"/>
    <x v="1"/>
    <x v="496"/>
    <m/>
    <x v="1"/>
    <x v="5"/>
    <n v="1"/>
    <n v="0"/>
    <n v="36947"/>
    <n v="78.2667"/>
    <s v="D20"/>
    <s v="C"/>
  </r>
  <r>
    <n v="498"/>
    <x v="0"/>
    <x v="0"/>
    <x v="497"/>
    <m/>
    <x v="0"/>
    <x v="4"/>
    <n v="0"/>
    <n v="0"/>
    <s v="C.A. 6212"/>
    <n v="15.1"/>
    <m/>
    <s v="S"/>
  </r>
  <r>
    <n v="499"/>
    <x v="0"/>
    <x v="1"/>
    <x v="498"/>
    <m/>
    <x v="1"/>
    <x v="37"/>
    <n v="1"/>
    <n v="2"/>
    <n v="113781"/>
    <n v="151.55000000000001"/>
    <s v="C22 C26"/>
    <s v="S"/>
  </r>
  <r>
    <n v="500"/>
    <x v="0"/>
    <x v="0"/>
    <x v="499"/>
    <m/>
    <x v="0"/>
    <x v="42"/>
    <n v="0"/>
    <n v="0"/>
    <n v="350035"/>
    <n v="7.7957999999999998"/>
    <m/>
    <s v="S"/>
  </r>
  <r>
    <n v="501"/>
    <x v="0"/>
    <x v="0"/>
    <x v="500"/>
    <m/>
    <x v="0"/>
    <x v="34"/>
    <n v="0"/>
    <n v="0"/>
    <n v="315086"/>
    <n v="8.6624999999999996"/>
    <m/>
    <s v="S"/>
  </r>
  <r>
    <n v="502"/>
    <x v="0"/>
    <x v="0"/>
    <x v="501"/>
    <m/>
    <x v="1"/>
    <x v="23"/>
    <n v="0"/>
    <n v="0"/>
    <n v="364846"/>
    <n v="7.75"/>
    <m/>
    <s v="Q"/>
  </r>
  <r>
    <n v="503"/>
    <x v="0"/>
    <x v="0"/>
    <x v="502"/>
    <m/>
    <x v="1"/>
    <x v="4"/>
    <n v="0"/>
    <n v="0"/>
    <n v="330909"/>
    <n v="7.6292"/>
    <m/>
    <s v="Q"/>
  </r>
  <r>
    <n v="504"/>
    <x v="0"/>
    <x v="0"/>
    <x v="503"/>
    <m/>
    <x v="1"/>
    <x v="46"/>
    <n v="0"/>
    <n v="0"/>
    <n v="4135"/>
    <n v="9.5875000000000004"/>
    <m/>
    <s v="S"/>
  </r>
  <r>
    <n v="505"/>
    <x v="1"/>
    <x v="1"/>
    <x v="504"/>
    <m/>
    <x v="1"/>
    <x v="36"/>
    <n v="0"/>
    <n v="0"/>
    <n v="110152"/>
    <n v="86.5"/>
    <s v="B79"/>
    <s v="S"/>
  </r>
  <r>
    <n v="506"/>
    <x v="0"/>
    <x v="1"/>
    <x v="505"/>
    <m/>
    <x v="0"/>
    <x v="24"/>
    <n v="1"/>
    <n v="0"/>
    <s v="PC 17758"/>
    <n v="108.9"/>
    <s v="C65"/>
    <s v="C"/>
  </r>
  <r>
    <n v="507"/>
    <x v="1"/>
    <x v="2"/>
    <x v="506"/>
    <m/>
    <x v="1"/>
    <x v="40"/>
    <n v="0"/>
    <n v="2"/>
    <n v="26360"/>
    <n v="26"/>
    <m/>
    <s v="S"/>
  </r>
  <r>
    <n v="508"/>
    <x v="1"/>
    <x v="1"/>
    <x v="507"/>
    <m/>
    <x v="0"/>
    <x v="4"/>
    <n v="0"/>
    <n v="0"/>
    <n v="111427"/>
    <n v="26.55"/>
    <m/>
    <s v="S"/>
  </r>
  <r>
    <n v="509"/>
    <x v="0"/>
    <x v="0"/>
    <x v="508"/>
    <m/>
    <x v="0"/>
    <x v="17"/>
    <n v="0"/>
    <n v="0"/>
    <s v="C 4001"/>
    <n v="22.524999999999999"/>
    <m/>
    <s v="S"/>
  </r>
  <r>
    <n v="510"/>
    <x v="1"/>
    <x v="0"/>
    <x v="509"/>
    <m/>
    <x v="0"/>
    <x v="2"/>
    <n v="0"/>
    <n v="0"/>
    <n v="1601"/>
    <n v="56.495800000000003"/>
    <m/>
    <s v="S"/>
  </r>
  <r>
    <n v="511"/>
    <x v="1"/>
    <x v="0"/>
    <x v="510"/>
    <m/>
    <x v="0"/>
    <x v="28"/>
    <n v="0"/>
    <n v="0"/>
    <n v="382651"/>
    <n v="7.75"/>
    <m/>
    <s v="Q"/>
  </r>
  <r>
    <n v="512"/>
    <x v="0"/>
    <x v="0"/>
    <x v="511"/>
    <m/>
    <x v="0"/>
    <x v="4"/>
    <n v="0"/>
    <n v="0"/>
    <s v="SOTON/OQ 3101316"/>
    <n v="8.0500000000000007"/>
    <m/>
    <s v="S"/>
  </r>
  <r>
    <n v="513"/>
    <x v="1"/>
    <x v="1"/>
    <x v="512"/>
    <m/>
    <x v="0"/>
    <x v="62"/>
    <n v="0"/>
    <n v="0"/>
    <s v="PC 17473"/>
    <n v="26.287500000000001"/>
    <s v="E25"/>
    <s v="S"/>
  </r>
  <r>
    <n v="514"/>
    <x v="1"/>
    <x v="1"/>
    <x v="513"/>
    <m/>
    <x v="1"/>
    <x v="5"/>
    <n v="1"/>
    <n v="0"/>
    <s v="PC 17603"/>
    <n v="59.4"/>
    <m/>
    <s v="C"/>
  </r>
  <r>
    <n v="515"/>
    <x v="0"/>
    <x v="0"/>
    <x v="514"/>
    <m/>
    <x v="0"/>
    <x v="42"/>
    <n v="0"/>
    <n v="0"/>
    <n v="349209"/>
    <n v="7.4958"/>
    <m/>
    <s v="S"/>
  </r>
  <r>
    <n v="516"/>
    <x v="0"/>
    <x v="1"/>
    <x v="515"/>
    <m/>
    <x v="0"/>
    <x v="47"/>
    <n v="0"/>
    <n v="0"/>
    <n v="36967"/>
    <n v="34.020800000000001"/>
    <s v="D46"/>
    <s v="S"/>
  </r>
  <r>
    <n v="517"/>
    <x v="1"/>
    <x v="2"/>
    <x v="516"/>
    <m/>
    <x v="1"/>
    <x v="15"/>
    <n v="0"/>
    <n v="0"/>
    <s v="C.A. 34260"/>
    <n v="10.5"/>
    <s v="F33"/>
    <s v="S"/>
  </r>
  <r>
    <n v="518"/>
    <x v="0"/>
    <x v="0"/>
    <x v="517"/>
    <m/>
    <x v="0"/>
    <x v="4"/>
    <n v="0"/>
    <n v="0"/>
    <n v="371110"/>
    <n v="24.15"/>
    <m/>
    <s v="Q"/>
  </r>
  <r>
    <n v="519"/>
    <x v="1"/>
    <x v="2"/>
    <x v="518"/>
    <m/>
    <x v="1"/>
    <x v="62"/>
    <n v="1"/>
    <n v="0"/>
    <n v="226875"/>
    <n v="26"/>
    <m/>
    <s v="S"/>
  </r>
  <r>
    <n v="520"/>
    <x v="0"/>
    <x v="0"/>
    <x v="519"/>
    <m/>
    <x v="0"/>
    <x v="35"/>
    <n v="0"/>
    <n v="0"/>
    <n v="349242"/>
    <n v="7.8958000000000004"/>
    <m/>
    <s v="S"/>
  </r>
  <r>
    <n v="521"/>
    <x v="1"/>
    <x v="1"/>
    <x v="520"/>
    <m/>
    <x v="1"/>
    <x v="39"/>
    <n v="0"/>
    <n v="0"/>
    <n v="12749"/>
    <n v="93.5"/>
    <s v="B73"/>
    <s v="S"/>
  </r>
  <r>
    <n v="522"/>
    <x v="0"/>
    <x v="0"/>
    <x v="521"/>
    <m/>
    <x v="0"/>
    <x v="0"/>
    <n v="0"/>
    <n v="0"/>
    <n v="349252"/>
    <n v="7.8958000000000004"/>
    <m/>
    <s v="S"/>
  </r>
  <r>
    <n v="523"/>
    <x v="0"/>
    <x v="0"/>
    <x v="522"/>
    <m/>
    <x v="0"/>
    <x v="4"/>
    <n v="0"/>
    <n v="0"/>
    <n v="2624"/>
    <n v="7.2249999999999996"/>
    <m/>
    <s v="C"/>
  </r>
  <r>
    <n v="524"/>
    <x v="1"/>
    <x v="1"/>
    <x v="523"/>
    <m/>
    <x v="1"/>
    <x v="57"/>
    <n v="0"/>
    <n v="1"/>
    <n v="111361"/>
    <n v="57.979199999999999"/>
    <s v="B18"/>
    <s v="C"/>
  </r>
  <r>
    <n v="525"/>
    <x v="0"/>
    <x v="0"/>
    <x v="524"/>
    <m/>
    <x v="0"/>
    <x v="4"/>
    <n v="0"/>
    <n v="0"/>
    <n v="2700"/>
    <n v="7.2291999999999996"/>
    <m/>
    <s v="C"/>
  </r>
  <r>
    <n v="526"/>
    <x v="0"/>
    <x v="0"/>
    <x v="525"/>
    <m/>
    <x v="0"/>
    <x v="56"/>
    <n v="0"/>
    <n v="0"/>
    <n v="367232"/>
    <n v="7.75"/>
    <m/>
    <s v="Q"/>
  </r>
  <r>
    <n v="527"/>
    <x v="1"/>
    <x v="2"/>
    <x v="526"/>
    <m/>
    <x v="1"/>
    <x v="61"/>
    <n v="0"/>
    <n v="0"/>
    <s v="W./C. 14258"/>
    <n v="10.5"/>
    <m/>
    <s v="S"/>
  </r>
  <r>
    <n v="528"/>
    <x v="0"/>
    <x v="1"/>
    <x v="527"/>
    <m/>
    <x v="0"/>
    <x v="4"/>
    <n v="0"/>
    <n v="0"/>
    <s v="PC 17483"/>
    <n v="221.7792"/>
    <s v="C95"/>
    <s v="S"/>
  </r>
  <r>
    <n v="529"/>
    <x v="0"/>
    <x v="0"/>
    <x v="528"/>
    <m/>
    <x v="0"/>
    <x v="12"/>
    <n v="0"/>
    <n v="0"/>
    <n v="3101296"/>
    <n v="7.9249999999999998"/>
    <m/>
    <s v="S"/>
  </r>
  <r>
    <n v="530"/>
    <x v="0"/>
    <x v="2"/>
    <x v="529"/>
    <m/>
    <x v="0"/>
    <x v="41"/>
    <n v="2"/>
    <n v="1"/>
    <n v="29104"/>
    <n v="11.5"/>
    <m/>
    <s v="S"/>
  </r>
  <r>
    <n v="531"/>
    <x v="1"/>
    <x v="2"/>
    <x v="530"/>
    <m/>
    <x v="1"/>
    <x v="6"/>
    <n v="1"/>
    <n v="1"/>
    <n v="26360"/>
    <n v="26"/>
    <m/>
    <s v="S"/>
  </r>
  <r>
    <n v="532"/>
    <x v="0"/>
    <x v="0"/>
    <x v="531"/>
    <m/>
    <x v="0"/>
    <x v="4"/>
    <n v="0"/>
    <n v="0"/>
    <n v="2641"/>
    <n v="7.2291999999999996"/>
    <m/>
    <s v="C"/>
  </r>
  <r>
    <n v="533"/>
    <x v="0"/>
    <x v="0"/>
    <x v="532"/>
    <m/>
    <x v="0"/>
    <x v="34"/>
    <n v="1"/>
    <n v="1"/>
    <n v="2690"/>
    <n v="7.2291999999999996"/>
    <m/>
    <s v="C"/>
  </r>
  <r>
    <n v="534"/>
    <x v="1"/>
    <x v="0"/>
    <x v="533"/>
    <m/>
    <x v="1"/>
    <x v="4"/>
    <n v="0"/>
    <n v="2"/>
    <n v="2668"/>
    <n v="22.3583"/>
    <m/>
    <s v="C"/>
  </r>
  <r>
    <n v="535"/>
    <x v="0"/>
    <x v="0"/>
    <x v="534"/>
    <m/>
    <x v="1"/>
    <x v="39"/>
    <n v="0"/>
    <n v="0"/>
    <n v="315084"/>
    <n v="8.6624999999999996"/>
    <m/>
    <s v="S"/>
  </r>
  <r>
    <n v="536"/>
    <x v="1"/>
    <x v="2"/>
    <x v="535"/>
    <m/>
    <x v="1"/>
    <x v="26"/>
    <n v="0"/>
    <n v="2"/>
    <s v="F.C.C. 13529"/>
    <n v="26.25"/>
    <m/>
    <s v="S"/>
  </r>
  <r>
    <n v="537"/>
    <x v="0"/>
    <x v="1"/>
    <x v="536"/>
    <m/>
    <x v="0"/>
    <x v="33"/>
    <n v="0"/>
    <n v="0"/>
    <n v="113050"/>
    <n v="26.55"/>
    <s v="B38"/>
    <s v="S"/>
  </r>
  <r>
    <n v="538"/>
    <x v="1"/>
    <x v="1"/>
    <x v="537"/>
    <m/>
    <x v="1"/>
    <x v="39"/>
    <n v="0"/>
    <n v="0"/>
    <s v="PC 17761"/>
    <n v="106.425"/>
    <m/>
    <s v="C"/>
  </r>
  <r>
    <n v="539"/>
    <x v="0"/>
    <x v="0"/>
    <x v="538"/>
    <m/>
    <x v="0"/>
    <x v="4"/>
    <n v="0"/>
    <n v="0"/>
    <n v="364498"/>
    <n v="14.5"/>
    <m/>
    <s v="S"/>
  </r>
  <r>
    <n v="540"/>
    <x v="1"/>
    <x v="1"/>
    <x v="539"/>
    <m/>
    <x v="1"/>
    <x v="0"/>
    <n v="0"/>
    <n v="2"/>
    <n v="13568"/>
    <n v="49.5"/>
    <s v="B39"/>
    <s v="C"/>
  </r>
  <r>
    <n v="541"/>
    <x v="1"/>
    <x v="1"/>
    <x v="540"/>
    <m/>
    <x v="1"/>
    <x v="62"/>
    <n v="0"/>
    <n v="2"/>
    <s v="WE/P 5735"/>
    <n v="71"/>
    <s v="B22"/>
    <s v="S"/>
  </r>
  <r>
    <n v="542"/>
    <x v="0"/>
    <x v="0"/>
    <x v="541"/>
    <m/>
    <x v="1"/>
    <x v="52"/>
    <n v="4"/>
    <n v="2"/>
    <n v="347082"/>
    <n v="31.274999999999999"/>
    <m/>
    <s v="S"/>
  </r>
  <r>
    <n v="543"/>
    <x v="0"/>
    <x v="0"/>
    <x v="542"/>
    <m/>
    <x v="1"/>
    <x v="32"/>
    <n v="4"/>
    <n v="2"/>
    <n v="347082"/>
    <n v="31.274999999999999"/>
    <m/>
    <s v="S"/>
  </r>
  <r>
    <n v="544"/>
    <x v="1"/>
    <x v="2"/>
    <x v="543"/>
    <m/>
    <x v="0"/>
    <x v="35"/>
    <n v="1"/>
    <n v="0"/>
    <n v="2908"/>
    <n v="26"/>
    <m/>
    <s v="S"/>
  </r>
  <r>
    <n v="545"/>
    <x v="0"/>
    <x v="1"/>
    <x v="544"/>
    <m/>
    <x v="0"/>
    <x v="61"/>
    <n v="1"/>
    <n v="0"/>
    <s v="PC 17761"/>
    <n v="106.425"/>
    <s v="C86"/>
    <s v="C"/>
  </r>
  <r>
    <n v="546"/>
    <x v="0"/>
    <x v="1"/>
    <x v="545"/>
    <m/>
    <x v="0"/>
    <x v="74"/>
    <n v="0"/>
    <n v="0"/>
    <n v="693"/>
    <n v="26"/>
    <m/>
    <s v="S"/>
  </r>
  <r>
    <n v="547"/>
    <x v="1"/>
    <x v="2"/>
    <x v="546"/>
    <m/>
    <x v="1"/>
    <x v="19"/>
    <n v="1"/>
    <n v="0"/>
    <n v="2908"/>
    <n v="26"/>
    <m/>
    <s v="S"/>
  </r>
  <r>
    <n v="548"/>
    <x v="1"/>
    <x v="2"/>
    <x v="547"/>
    <m/>
    <x v="0"/>
    <x v="4"/>
    <n v="0"/>
    <n v="0"/>
    <s v="SC/PARIS 2146"/>
    <n v="13.862500000000001"/>
    <m/>
    <s v="C"/>
  </r>
  <r>
    <n v="549"/>
    <x v="0"/>
    <x v="0"/>
    <x v="548"/>
    <m/>
    <x v="0"/>
    <x v="40"/>
    <n v="1"/>
    <n v="1"/>
    <n v="363291"/>
    <n v="20.524999999999999"/>
    <m/>
    <s v="S"/>
  </r>
  <r>
    <n v="550"/>
    <x v="1"/>
    <x v="2"/>
    <x v="549"/>
    <m/>
    <x v="0"/>
    <x v="18"/>
    <n v="1"/>
    <n v="1"/>
    <s v="C.A. 33112"/>
    <n v="36.75"/>
    <m/>
    <s v="S"/>
  </r>
  <r>
    <n v="551"/>
    <x v="1"/>
    <x v="1"/>
    <x v="550"/>
    <m/>
    <x v="0"/>
    <x v="34"/>
    <n v="0"/>
    <n v="2"/>
    <n v="17421"/>
    <n v="110.88330000000001"/>
    <s v="C70"/>
    <s v="C"/>
  </r>
  <r>
    <n v="552"/>
    <x v="0"/>
    <x v="2"/>
    <x v="551"/>
    <m/>
    <x v="0"/>
    <x v="7"/>
    <n v="0"/>
    <n v="0"/>
    <n v="244358"/>
    <n v="26"/>
    <m/>
    <s v="S"/>
  </r>
  <r>
    <n v="553"/>
    <x v="0"/>
    <x v="0"/>
    <x v="552"/>
    <m/>
    <x v="0"/>
    <x v="4"/>
    <n v="0"/>
    <n v="0"/>
    <n v="330979"/>
    <n v="7.8292000000000002"/>
    <m/>
    <s v="Q"/>
  </r>
  <r>
    <n v="554"/>
    <x v="1"/>
    <x v="0"/>
    <x v="553"/>
    <m/>
    <x v="0"/>
    <x v="0"/>
    <n v="0"/>
    <n v="0"/>
    <n v="2620"/>
    <n v="7.2249999999999996"/>
    <m/>
    <s v="C"/>
  </r>
  <r>
    <n v="555"/>
    <x v="1"/>
    <x v="0"/>
    <x v="554"/>
    <m/>
    <x v="1"/>
    <x v="0"/>
    <n v="0"/>
    <n v="0"/>
    <n v="347085"/>
    <n v="7.7750000000000004"/>
    <m/>
    <s v="S"/>
  </r>
  <r>
    <n v="556"/>
    <x v="0"/>
    <x v="1"/>
    <x v="555"/>
    <m/>
    <x v="0"/>
    <x v="65"/>
    <n v="0"/>
    <n v="0"/>
    <n v="113807"/>
    <n v="26.55"/>
    <m/>
    <s v="S"/>
  </r>
  <r>
    <n v="557"/>
    <x v="1"/>
    <x v="1"/>
    <x v="556"/>
    <m/>
    <x v="1"/>
    <x v="76"/>
    <n v="1"/>
    <n v="0"/>
    <n v="11755"/>
    <n v="39.6"/>
    <s v="A16"/>
    <s v="C"/>
  </r>
  <r>
    <n v="558"/>
    <x v="0"/>
    <x v="1"/>
    <x v="557"/>
    <m/>
    <x v="0"/>
    <x v="4"/>
    <n v="0"/>
    <n v="0"/>
    <s v="PC 17757"/>
    <n v="227.52500000000001"/>
    <m/>
    <s v="C"/>
  </r>
  <r>
    <n v="559"/>
    <x v="1"/>
    <x v="1"/>
    <x v="558"/>
    <m/>
    <x v="1"/>
    <x v="12"/>
    <n v="1"/>
    <n v="1"/>
    <n v="110413"/>
    <n v="79.650000000000006"/>
    <s v="E67"/>
    <s v="S"/>
  </r>
  <r>
    <n v="560"/>
    <x v="1"/>
    <x v="0"/>
    <x v="559"/>
    <m/>
    <x v="1"/>
    <x v="62"/>
    <n v="1"/>
    <n v="0"/>
    <n v="345572"/>
    <n v="17.399999999999999"/>
    <m/>
    <s v="S"/>
  </r>
  <r>
    <n v="561"/>
    <x v="0"/>
    <x v="0"/>
    <x v="560"/>
    <m/>
    <x v="0"/>
    <x v="4"/>
    <n v="0"/>
    <n v="0"/>
    <n v="372622"/>
    <n v="7.75"/>
    <m/>
    <s v="Q"/>
  </r>
  <r>
    <n v="562"/>
    <x v="0"/>
    <x v="0"/>
    <x v="561"/>
    <m/>
    <x v="0"/>
    <x v="20"/>
    <n v="0"/>
    <n v="0"/>
    <n v="349251"/>
    <n v="7.8958000000000004"/>
    <m/>
    <s v="S"/>
  </r>
  <r>
    <n v="563"/>
    <x v="0"/>
    <x v="2"/>
    <x v="562"/>
    <m/>
    <x v="0"/>
    <x v="17"/>
    <n v="0"/>
    <n v="0"/>
    <n v="218629"/>
    <n v="13.5"/>
    <m/>
    <s v="S"/>
  </r>
  <r>
    <n v="564"/>
    <x v="0"/>
    <x v="0"/>
    <x v="563"/>
    <m/>
    <x v="0"/>
    <x v="4"/>
    <n v="0"/>
    <n v="0"/>
    <s v="SOTON/OQ 392082"/>
    <n v="8.0500000000000007"/>
    <m/>
    <s v="S"/>
  </r>
  <r>
    <n v="565"/>
    <x v="0"/>
    <x v="0"/>
    <x v="564"/>
    <m/>
    <x v="1"/>
    <x v="4"/>
    <n v="0"/>
    <n v="0"/>
    <s v="SOTON/O.Q. 392087"/>
    <n v="8.0500000000000007"/>
    <m/>
    <s v="S"/>
  </r>
  <r>
    <n v="566"/>
    <x v="0"/>
    <x v="0"/>
    <x v="565"/>
    <m/>
    <x v="0"/>
    <x v="42"/>
    <n v="2"/>
    <n v="0"/>
    <s v="A/4 48871"/>
    <n v="24.15"/>
    <m/>
    <s v="S"/>
  </r>
  <r>
    <n v="567"/>
    <x v="0"/>
    <x v="0"/>
    <x v="566"/>
    <m/>
    <x v="0"/>
    <x v="19"/>
    <n v="0"/>
    <n v="0"/>
    <n v="349205"/>
    <n v="7.8958000000000004"/>
    <m/>
    <s v="S"/>
  </r>
  <r>
    <n v="568"/>
    <x v="0"/>
    <x v="0"/>
    <x v="567"/>
    <m/>
    <x v="1"/>
    <x v="28"/>
    <n v="0"/>
    <n v="4"/>
    <n v="349909"/>
    <n v="21.074999999999999"/>
    <m/>
    <s v="S"/>
  </r>
  <r>
    <n v="569"/>
    <x v="0"/>
    <x v="0"/>
    <x v="568"/>
    <m/>
    <x v="0"/>
    <x v="4"/>
    <n v="0"/>
    <n v="0"/>
    <n v="2686"/>
    <n v="7.2291999999999996"/>
    <m/>
    <s v="C"/>
  </r>
  <r>
    <n v="570"/>
    <x v="1"/>
    <x v="0"/>
    <x v="569"/>
    <m/>
    <x v="0"/>
    <x v="35"/>
    <n v="0"/>
    <n v="0"/>
    <n v="350417"/>
    <n v="7.8541999999999996"/>
    <m/>
    <s v="S"/>
  </r>
  <r>
    <n v="571"/>
    <x v="1"/>
    <x v="2"/>
    <x v="570"/>
    <m/>
    <x v="0"/>
    <x v="65"/>
    <n v="0"/>
    <n v="0"/>
    <s v="S.W./PP 752"/>
    <n v="10.5"/>
    <m/>
    <s v="S"/>
  </r>
  <r>
    <n v="572"/>
    <x v="1"/>
    <x v="1"/>
    <x v="571"/>
    <m/>
    <x v="1"/>
    <x v="78"/>
    <n v="2"/>
    <n v="0"/>
    <n v="11769"/>
    <n v="51.479199999999999"/>
    <s v="C101"/>
    <s v="S"/>
  </r>
  <r>
    <n v="573"/>
    <x v="1"/>
    <x v="1"/>
    <x v="572"/>
    <m/>
    <x v="0"/>
    <x v="62"/>
    <n v="0"/>
    <n v="0"/>
    <s v="PC 17474"/>
    <n v="26.387499999999999"/>
    <s v="E25"/>
    <s v="S"/>
  </r>
  <r>
    <n v="574"/>
    <x v="1"/>
    <x v="0"/>
    <x v="573"/>
    <m/>
    <x v="1"/>
    <x v="4"/>
    <n v="0"/>
    <n v="0"/>
    <n v="14312"/>
    <n v="7.75"/>
    <m/>
    <s v="Q"/>
  </r>
  <r>
    <n v="575"/>
    <x v="0"/>
    <x v="0"/>
    <x v="574"/>
    <m/>
    <x v="0"/>
    <x v="36"/>
    <n v="0"/>
    <n v="0"/>
    <s v="A/4. 20589"/>
    <n v="8.0500000000000007"/>
    <m/>
    <s v="S"/>
  </r>
  <r>
    <n v="576"/>
    <x v="0"/>
    <x v="0"/>
    <x v="575"/>
    <m/>
    <x v="0"/>
    <x v="19"/>
    <n v="0"/>
    <n v="0"/>
    <n v="358585"/>
    <n v="14.5"/>
    <m/>
    <s v="S"/>
  </r>
  <r>
    <n v="577"/>
    <x v="1"/>
    <x v="2"/>
    <x v="576"/>
    <m/>
    <x v="1"/>
    <x v="15"/>
    <n v="0"/>
    <n v="0"/>
    <n v="243880"/>
    <n v="13"/>
    <m/>
    <s v="S"/>
  </r>
  <r>
    <n v="578"/>
    <x v="1"/>
    <x v="1"/>
    <x v="577"/>
    <m/>
    <x v="1"/>
    <x v="12"/>
    <n v="1"/>
    <n v="0"/>
    <n v="13507"/>
    <n v="55.9"/>
    <s v="E44"/>
    <s v="S"/>
  </r>
  <r>
    <n v="579"/>
    <x v="0"/>
    <x v="0"/>
    <x v="578"/>
    <m/>
    <x v="1"/>
    <x v="4"/>
    <n v="1"/>
    <n v="0"/>
    <n v="2689"/>
    <n v="14.458299999999999"/>
    <m/>
    <s v="C"/>
  </r>
  <r>
    <n v="580"/>
    <x v="1"/>
    <x v="0"/>
    <x v="579"/>
    <m/>
    <x v="0"/>
    <x v="35"/>
    <n v="0"/>
    <n v="0"/>
    <s v="STON/O 2. 3101286"/>
    <n v="7.9249999999999998"/>
    <m/>
    <s v="S"/>
  </r>
  <r>
    <n v="581"/>
    <x v="1"/>
    <x v="2"/>
    <x v="580"/>
    <m/>
    <x v="1"/>
    <x v="37"/>
    <n v="1"/>
    <n v="1"/>
    <n v="237789"/>
    <n v="30"/>
    <m/>
    <s v="S"/>
  </r>
  <r>
    <n v="582"/>
    <x v="1"/>
    <x v="1"/>
    <x v="581"/>
    <m/>
    <x v="1"/>
    <x v="12"/>
    <n v="1"/>
    <n v="1"/>
    <n v="17421"/>
    <n v="110.88330000000001"/>
    <s v="C68"/>
    <s v="C"/>
  </r>
  <r>
    <n v="583"/>
    <x v="0"/>
    <x v="2"/>
    <x v="582"/>
    <m/>
    <x v="0"/>
    <x v="5"/>
    <n v="0"/>
    <n v="0"/>
    <n v="28403"/>
    <n v="26"/>
    <m/>
    <s v="S"/>
  </r>
  <r>
    <n v="584"/>
    <x v="0"/>
    <x v="1"/>
    <x v="583"/>
    <m/>
    <x v="0"/>
    <x v="62"/>
    <n v="0"/>
    <n v="0"/>
    <n v="13049"/>
    <n v="40.125"/>
    <s v="A10"/>
    <s v="C"/>
  </r>
  <r>
    <n v="585"/>
    <x v="0"/>
    <x v="0"/>
    <x v="584"/>
    <m/>
    <x v="0"/>
    <x v="4"/>
    <n v="0"/>
    <n v="0"/>
    <n v="3411"/>
    <n v="8.7125000000000004"/>
    <m/>
    <s v="C"/>
  </r>
  <r>
    <n v="586"/>
    <x v="1"/>
    <x v="1"/>
    <x v="585"/>
    <m/>
    <x v="1"/>
    <x v="24"/>
    <n v="0"/>
    <n v="2"/>
    <n v="110413"/>
    <n v="79.650000000000006"/>
    <s v="E68"/>
    <s v="S"/>
  </r>
  <r>
    <n v="587"/>
    <x v="0"/>
    <x v="2"/>
    <x v="586"/>
    <m/>
    <x v="0"/>
    <x v="47"/>
    <n v="0"/>
    <n v="0"/>
    <n v="237565"/>
    <n v="15"/>
    <m/>
    <s v="S"/>
  </r>
  <r>
    <n v="588"/>
    <x v="1"/>
    <x v="1"/>
    <x v="587"/>
    <m/>
    <x v="0"/>
    <x v="72"/>
    <n v="1"/>
    <n v="1"/>
    <n v="13567"/>
    <n v="79.2"/>
    <s v="B41"/>
    <s v="C"/>
  </r>
  <r>
    <n v="589"/>
    <x v="0"/>
    <x v="0"/>
    <x v="588"/>
    <m/>
    <x v="0"/>
    <x v="0"/>
    <n v="0"/>
    <n v="0"/>
    <n v="14973"/>
    <n v="8.0500000000000007"/>
    <m/>
    <s v="S"/>
  </r>
  <r>
    <n v="590"/>
    <x v="0"/>
    <x v="0"/>
    <x v="589"/>
    <m/>
    <x v="0"/>
    <x v="4"/>
    <n v="0"/>
    <n v="0"/>
    <s v="A./5. 3235"/>
    <n v="8.0500000000000007"/>
    <m/>
    <s v="S"/>
  </r>
  <r>
    <n v="591"/>
    <x v="0"/>
    <x v="0"/>
    <x v="590"/>
    <m/>
    <x v="0"/>
    <x v="3"/>
    <n v="0"/>
    <n v="0"/>
    <s v="STON/O 2. 3101273"/>
    <n v="7.125"/>
    <m/>
    <s v="S"/>
  </r>
  <r>
    <n v="592"/>
    <x v="1"/>
    <x v="1"/>
    <x v="591"/>
    <m/>
    <x v="1"/>
    <x v="67"/>
    <n v="1"/>
    <n v="0"/>
    <n v="36947"/>
    <n v="78.2667"/>
    <s v="D20"/>
    <s v="C"/>
  </r>
  <r>
    <n v="593"/>
    <x v="0"/>
    <x v="0"/>
    <x v="592"/>
    <m/>
    <x v="0"/>
    <x v="47"/>
    <n v="0"/>
    <n v="0"/>
    <s v="A/5 3902"/>
    <n v="7.25"/>
    <m/>
    <s v="S"/>
  </r>
  <r>
    <n v="594"/>
    <x v="0"/>
    <x v="0"/>
    <x v="593"/>
    <m/>
    <x v="1"/>
    <x v="4"/>
    <n v="0"/>
    <n v="2"/>
    <n v="364848"/>
    <n v="7.75"/>
    <m/>
    <s v="Q"/>
  </r>
  <r>
    <n v="595"/>
    <x v="0"/>
    <x v="2"/>
    <x v="594"/>
    <m/>
    <x v="0"/>
    <x v="46"/>
    <n v="1"/>
    <n v="0"/>
    <s v="SC/AH 29037"/>
    <n v="26"/>
    <m/>
    <s v="S"/>
  </r>
  <r>
    <n v="596"/>
    <x v="0"/>
    <x v="0"/>
    <x v="595"/>
    <m/>
    <x v="0"/>
    <x v="62"/>
    <n v="1"/>
    <n v="1"/>
    <n v="345773"/>
    <n v="24.15"/>
    <m/>
    <s v="S"/>
  </r>
  <r>
    <n v="597"/>
    <x v="1"/>
    <x v="2"/>
    <x v="596"/>
    <m/>
    <x v="1"/>
    <x v="4"/>
    <n v="0"/>
    <n v="0"/>
    <n v="248727"/>
    <n v="33"/>
    <m/>
    <s v="S"/>
  </r>
  <r>
    <n v="598"/>
    <x v="0"/>
    <x v="0"/>
    <x v="597"/>
    <m/>
    <x v="0"/>
    <x v="27"/>
    <n v="0"/>
    <n v="0"/>
    <s v="LINE"/>
    <n v="0"/>
    <m/>
    <s v="S"/>
  </r>
  <r>
    <n v="599"/>
    <x v="0"/>
    <x v="0"/>
    <x v="598"/>
    <m/>
    <x v="0"/>
    <x v="4"/>
    <n v="0"/>
    <n v="0"/>
    <n v="2664"/>
    <n v="7.2249999999999996"/>
    <m/>
    <s v="C"/>
  </r>
  <r>
    <n v="600"/>
    <x v="1"/>
    <x v="1"/>
    <x v="599"/>
    <m/>
    <x v="0"/>
    <x v="27"/>
    <n v="1"/>
    <n v="0"/>
    <s v="PC 17485"/>
    <n v="56.929200000000002"/>
    <s v="A20"/>
    <s v="C"/>
  </r>
  <r>
    <n v="601"/>
    <x v="1"/>
    <x v="2"/>
    <x v="600"/>
    <m/>
    <x v="1"/>
    <x v="42"/>
    <n v="2"/>
    <n v="1"/>
    <n v="243847"/>
    <n v="27"/>
    <m/>
    <s v="S"/>
  </r>
  <r>
    <n v="602"/>
    <x v="0"/>
    <x v="0"/>
    <x v="601"/>
    <m/>
    <x v="0"/>
    <x v="4"/>
    <n v="0"/>
    <n v="0"/>
    <n v="349214"/>
    <n v="7.8958000000000004"/>
    <m/>
    <s v="S"/>
  </r>
  <r>
    <n v="603"/>
    <x v="0"/>
    <x v="1"/>
    <x v="602"/>
    <m/>
    <x v="0"/>
    <x v="4"/>
    <n v="0"/>
    <n v="0"/>
    <n v="113796"/>
    <n v="42.4"/>
    <m/>
    <s v="S"/>
  </r>
  <r>
    <n v="604"/>
    <x v="0"/>
    <x v="0"/>
    <x v="603"/>
    <m/>
    <x v="0"/>
    <x v="57"/>
    <n v="0"/>
    <n v="0"/>
    <n v="364511"/>
    <n v="8.0500000000000007"/>
    <m/>
    <s v="S"/>
  </r>
  <r>
    <n v="605"/>
    <x v="1"/>
    <x v="1"/>
    <x v="604"/>
    <m/>
    <x v="0"/>
    <x v="3"/>
    <n v="0"/>
    <n v="0"/>
    <n v="111426"/>
    <n v="26.55"/>
    <m/>
    <s v="C"/>
  </r>
  <r>
    <n v="606"/>
    <x v="0"/>
    <x v="0"/>
    <x v="605"/>
    <m/>
    <x v="0"/>
    <x v="62"/>
    <n v="1"/>
    <n v="0"/>
    <n v="349910"/>
    <n v="15.55"/>
    <m/>
    <s v="S"/>
  </r>
  <r>
    <n v="607"/>
    <x v="0"/>
    <x v="0"/>
    <x v="606"/>
    <m/>
    <x v="0"/>
    <x v="39"/>
    <n v="0"/>
    <n v="0"/>
    <n v="349246"/>
    <n v="7.8958000000000004"/>
    <m/>
    <s v="S"/>
  </r>
  <r>
    <n v="608"/>
    <x v="1"/>
    <x v="1"/>
    <x v="607"/>
    <m/>
    <x v="0"/>
    <x v="7"/>
    <n v="0"/>
    <n v="0"/>
    <n v="113804"/>
    <n v="30.5"/>
    <m/>
    <s v="S"/>
  </r>
  <r>
    <n v="609"/>
    <x v="1"/>
    <x v="2"/>
    <x v="608"/>
    <m/>
    <x v="1"/>
    <x v="0"/>
    <n v="1"/>
    <n v="2"/>
    <s v="SC/Paris 2123"/>
    <n v="41.5792"/>
    <m/>
    <s v="C"/>
  </r>
  <r>
    <n v="610"/>
    <x v="1"/>
    <x v="1"/>
    <x v="609"/>
    <m/>
    <x v="1"/>
    <x v="20"/>
    <n v="0"/>
    <n v="0"/>
    <s v="PC 17582"/>
    <n v="153.46250000000001"/>
    <s v="C125"/>
    <s v="S"/>
  </r>
  <r>
    <n v="611"/>
    <x v="0"/>
    <x v="0"/>
    <x v="610"/>
    <m/>
    <x v="1"/>
    <x v="12"/>
    <n v="1"/>
    <n v="5"/>
    <n v="347082"/>
    <n v="31.274999999999999"/>
    <m/>
    <s v="S"/>
  </r>
  <r>
    <n v="612"/>
    <x v="0"/>
    <x v="0"/>
    <x v="611"/>
    <m/>
    <x v="0"/>
    <x v="4"/>
    <n v="0"/>
    <n v="0"/>
    <s v="SOTON/O.Q. 3101305"/>
    <n v="7.05"/>
    <m/>
    <s v="S"/>
  </r>
  <r>
    <n v="613"/>
    <x v="1"/>
    <x v="0"/>
    <x v="612"/>
    <m/>
    <x v="1"/>
    <x v="4"/>
    <n v="1"/>
    <n v="0"/>
    <n v="367230"/>
    <n v="15.5"/>
    <m/>
    <s v="Q"/>
  </r>
  <r>
    <n v="614"/>
    <x v="0"/>
    <x v="0"/>
    <x v="613"/>
    <m/>
    <x v="0"/>
    <x v="4"/>
    <n v="0"/>
    <n v="0"/>
    <n v="370377"/>
    <n v="7.75"/>
    <m/>
    <s v="Q"/>
  </r>
  <r>
    <n v="615"/>
    <x v="0"/>
    <x v="0"/>
    <x v="614"/>
    <m/>
    <x v="0"/>
    <x v="3"/>
    <n v="0"/>
    <n v="0"/>
    <n v="364512"/>
    <n v="8.0500000000000007"/>
    <m/>
    <s v="S"/>
  </r>
  <r>
    <n v="616"/>
    <x v="1"/>
    <x v="2"/>
    <x v="615"/>
    <m/>
    <x v="1"/>
    <x v="42"/>
    <n v="1"/>
    <n v="2"/>
    <n v="220845"/>
    <n v="65"/>
    <m/>
    <s v="S"/>
  </r>
  <r>
    <n v="617"/>
    <x v="0"/>
    <x v="0"/>
    <x v="616"/>
    <m/>
    <x v="0"/>
    <x v="15"/>
    <n v="1"/>
    <n v="1"/>
    <n v="347080"/>
    <n v="14.4"/>
    <m/>
    <s v="S"/>
  </r>
  <r>
    <n v="618"/>
    <x v="0"/>
    <x v="0"/>
    <x v="617"/>
    <m/>
    <x v="1"/>
    <x v="2"/>
    <n v="1"/>
    <n v="0"/>
    <s v="A/5. 3336"/>
    <n v="16.100000000000001"/>
    <m/>
    <s v="S"/>
  </r>
  <r>
    <n v="619"/>
    <x v="1"/>
    <x v="2"/>
    <x v="618"/>
    <m/>
    <x v="1"/>
    <x v="9"/>
    <n v="2"/>
    <n v="1"/>
    <n v="230136"/>
    <n v="39"/>
    <s v="F4"/>
    <s v="S"/>
  </r>
  <r>
    <n v="620"/>
    <x v="0"/>
    <x v="2"/>
    <x v="619"/>
    <m/>
    <x v="0"/>
    <x v="2"/>
    <n v="0"/>
    <n v="0"/>
    <n v="31028"/>
    <n v="10.5"/>
    <m/>
    <s v="S"/>
  </r>
  <r>
    <n v="621"/>
    <x v="0"/>
    <x v="0"/>
    <x v="620"/>
    <m/>
    <x v="0"/>
    <x v="7"/>
    <n v="1"/>
    <n v="0"/>
    <n v="2659"/>
    <n v="14.4542"/>
    <m/>
    <s v="C"/>
  </r>
  <r>
    <n v="622"/>
    <x v="1"/>
    <x v="1"/>
    <x v="621"/>
    <m/>
    <x v="0"/>
    <x v="22"/>
    <n v="1"/>
    <n v="0"/>
    <n v="11753"/>
    <n v="52.554200000000002"/>
    <s v="D19"/>
    <s v="S"/>
  </r>
  <r>
    <n v="623"/>
    <x v="1"/>
    <x v="0"/>
    <x v="622"/>
    <m/>
    <x v="0"/>
    <x v="11"/>
    <n v="1"/>
    <n v="1"/>
    <n v="2653"/>
    <n v="15.7417"/>
    <m/>
    <s v="C"/>
  </r>
  <r>
    <n v="624"/>
    <x v="0"/>
    <x v="0"/>
    <x v="623"/>
    <m/>
    <x v="0"/>
    <x v="23"/>
    <n v="0"/>
    <n v="0"/>
    <n v="350029"/>
    <n v="7.8541999999999996"/>
    <m/>
    <s v="S"/>
  </r>
  <r>
    <n v="625"/>
    <x v="0"/>
    <x v="0"/>
    <x v="624"/>
    <m/>
    <x v="0"/>
    <x v="23"/>
    <n v="0"/>
    <n v="0"/>
    <n v="54636"/>
    <n v="16.100000000000001"/>
    <m/>
    <s v="S"/>
  </r>
  <r>
    <n v="626"/>
    <x v="0"/>
    <x v="1"/>
    <x v="625"/>
    <m/>
    <x v="0"/>
    <x v="59"/>
    <n v="0"/>
    <n v="0"/>
    <n v="36963"/>
    <n v="32.320799999999998"/>
    <s v="D50"/>
    <s v="S"/>
  </r>
  <r>
    <n v="627"/>
    <x v="0"/>
    <x v="2"/>
    <x v="626"/>
    <m/>
    <x v="0"/>
    <x v="79"/>
    <n v="0"/>
    <n v="0"/>
    <n v="219533"/>
    <n v="12.35"/>
    <m/>
    <s v="Q"/>
  </r>
  <r>
    <n v="628"/>
    <x v="1"/>
    <x v="1"/>
    <x v="627"/>
    <m/>
    <x v="1"/>
    <x v="23"/>
    <n v="0"/>
    <n v="0"/>
    <n v="13502"/>
    <n v="77.958299999999994"/>
    <s v="D9"/>
    <s v="S"/>
  </r>
  <r>
    <n v="629"/>
    <x v="0"/>
    <x v="0"/>
    <x v="628"/>
    <m/>
    <x v="0"/>
    <x v="2"/>
    <n v="0"/>
    <n v="0"/>
    <n v="349224"/>
    <n v="7.8958000000000004"/>
    <m/>
    <s v="S"/>
  </r>
  <r>
    <n v="630"/>
    <x v="0"/>
    <x v="0"/>
    <x v="629"/>
    <m/>
    <x v="0"/>
    <x v="4"/>
    <n v="0"/>
    <n v="0"/>
    <n v="334912"/>
    <n v="7.7332999999999998"/>
    <m/>
    <s v="Q"/>
  </r>
  <r>
    <n v="631"/>
    <x v="1"/>
    <x v="1"/>
    <x v="630"/>
    <m/>
    <x v="0"/>
    <x v="80"/>
    <n v="0"/>
    <n v="0"/>
    <n v="27042"/>
    <n v="30"/>
    <s v="A23"/>
    <s v="S"/>
  </r>
  <r>
    <n v="632"/>
    <x v="0"/>
    <x v="0"/>
    <x v="631"/>
    <m/>
    <x v="0"/>
    <x v="54"/>
    <n v="0"/>
    <n v="0"/>
    <n v="347743"/>
    <n v="7.0541999999999998"/>
    <m/>
    <s v="S"/>
  </r>
  <r>
    <n v="633"/>
    <x v="1"/>
    <x v="1"/>
    <x v="632"/>
    <m/>
    <x v="0"/>
    <x v="35"/>
    <n v="0"/>
    <n v="0"/>
    <n v="13214"/>
    <n v="30.5"/>
    <s v="B50"/>
    <s v="C"/>
  </r>
  <r>
    <n v="634"/>
    <x v="0"/>
    <x v="1"/>
    <x v="633"/>
    <m/>
    <x v="0"/>
    <x v="4"/>
    <n v="0"/>
    <n v="0"/>
    <n v="112052"/>
    <n v="0"/>
    <m/>
    <s v="S"/>
  </r>
  <r>
    <n v="635"/>
    <x v="0"/>
    <x v="0"/>
    <x v="634"/>
    <m/>
    <x v="1"/>
    <x v="52"/>
    <n v="3"/>
    <n v="2"/>
    <n v="347088"/>
    <n v="27.9"/>
    <m/>
    <s v="S"/>
  </r>
  <r>
    <n v="636"/>
    <x v="1"/>
    <x v="2"/>
    <x v="635"/>
    <m/>
    <x v="1"/>
    <x v="17"/>
    <n v="0"/>
    <n v="0"/>
    <n v="237668"/>
    <n v="13"/>
    <m/>
    <s v="S"/>
  </r>
  <r>
    <n v="637"/>
    <x v="0"/>
    <x v="0"/>
    <x v="636"/>
    <m/>
    <x v="0"/>
    <x v="35"/>
    <n v="0"/>
    <n v="0"/>
    <s v="STON/O 2. 3101292"/>
    <n v="7.9249999999999998"/>
    <m/>
    <s v="S"/>
  </r>
  <r>
    <n v="638"/>
    <x v="0"/>
    <x v="2"/>
    <x v="637"/>
    <m/>
    <x v="0"/>
    <x v="14"/>
    <n v="1"/>
    <n v="1"/>
    <s v="C.A. 31921"/>
    <n v="26.25"/>
    <m/>
    <s v="S"/>
  </r>
  <r>
    <n v="639"/>
    <x v="0"/>
    <x v="0"/>
    <x v="638"/>
    <m/>
    <x v="1"/>
    <x v="66"/>
    <n v="0"/>
    <n v="5"/>
    <n v="3101295"/>
    <n v="39.6875"/>
    <m/>
    <s v="S"/>
  </r>
  <r>
    <n v="640"/>
    <x v="0"/>
    <x v="0"/>
    <x v="639"/>
    <m/>
    <x v="0"/>
    <x v="4"/>
    <n v="1"/>
    <n v="0"/>
    <n v="376564"/>
    <n v="16.100000000000001"/>
    <m/>
    <s v="S"/>
  </r>
  <r>
    <n v="641"/>
    <x v="0"/>
    <x v="0"/>
    <x v="640"/>
    <m/>
    <x v="0"/>
    <x v="11"/>
    <n v="0"/>
    <n v="0"/>
    <n v="350050"/>
    <n v="7.8541999999999996"/>
    <m/>
    <s v="S"/>
  </r>
  <r>
    <n v="642"/>
    <x v="1"/>
    <x v="1"/>
    <x v="641"/>
    <m/>
    <x v="1"/>
    <x v="42"/>
    <n v="0"/>
    <n v="0"/>
    <s v="PC 17477"/>
    <n v="69.3"/>
    <s v="B35"/>
    <s v="C"/>
  </r>
  <r>
    <n v="643"/>
    <x v="0"/>
    <x v="0"/>
    <x v="642"/>
    <m/>
    <x v="1"/>
    <x v="6"/>
    <n v="3"/>
    <n v="2"/>
    <n v="347088"/>
    <n v="27.9"/>
    <m/>
    <s v="S"/>
  </r>
  <r>
    <n v="644"/>
    <x v="1"/>
    <x v="0"/>
    <x v="643"/>
    <m/>
    <x v="0"/>
    <x v="4"/>
    <n v="0"/>
    <n v="0"/>
    <n v="1601"/>
    <n v="56.495800000000003"/>
    <m/>
    <s v="S"/>
  </r>
  <r>
    <n v="645"/>
    <x v="1"/>
    <x v="0"/>
    <x v="644"/>
    <m/>
    <x v="1"/>
    <x v="77"/>
    <n v="2"/>
    <n v="1"/>
    <n v="2666"/>
    <n v="19.258299999999998"/>
    <m/>
    <s v="C"/>
  </r>
  <r>
    <n v="646"/>
    <x v="1"/>
    <x v="1"/>
    <x v="645"/>
    <m/>
    <x v="0"/>
    <x v="76"/>
    <n v="1"/>
    <n v="0"/>
    <s v="PC 17572"/>
    <n v="76.729200000000006"/>
    <s v="D33"/>
    <s v="C"/>
  </r>
  <r>
    <n v="647"/>
    <x v="0"/>
    <x v="0"/>
    <x v="646"/>
    <m/>
    <x v="0"/>
    <x v="19"/>
    <n v="0"/>
    <n v="0"/>
    <n v="349231"/>
    <n v="7.8958000000000004"/>
    <m/>
    <s v="S"/>
  </r>
  <r>
    <n v="648"/>
    <x v="1"/>
    <x v="1"/>
    <x v="647"/>
    <m/>
    <x v="0"/>
    <x v="60"/>
    <n v="0"/>
    <n v="0"/>
    <n v="13213"/>
    <n v="35.5"/>
    <s v="A26"/>
    <s v="C"/>
  </r>
  <r>
    <n v="649"/>
    <x v="0"/>
    <x v="0"/>
    <x v="648"/>
    <m/>
    <x v="0"/>
    <x v="4"/>
    <n v="0"/>
    <n v="0"/>
    <s v="S.O./P.P. 751"/>
    <n v="7.55"/>
    <m/>
    <s v="S"/>
  </r>
  <r>
    <n v="650"/>
    <x v="1"/>
    <x v="0"/>
    <x v="649"/>
    <m/>
    <x v="1"/>
    <x v="41"/>
    <n v="0"/>
    <n v="0"/>
    <s v="CA. 2314"/>
    <n v="7.55"/>
    <m/>
    <s v="S"/>
  </r>
  <r>
    <n v="651"/>
    <x v="0"/>
    <x v="0"/>
    <x v="650"/>
    <m/>
    <x v="0"/>
    <x v="4"/>
    <n v="0"/>
    <n v="0"/>
    <n v="349221"/>
    <n v="7.8958000000000004"/>
    <m/>
    <s v="S"/>
  </r>
  <r>
    <n v="652"/>
    <x v="1"/>
    <x v="2"/>
    <x v="651"/>
    <m/>
    <x v="1"/>
    <x v="24"/>
    <n v="0"/>
    <n v="1"/>
    <n v="231919"/>
    <n v="23"/>
    <m/>
    <s v="S"/>
  </r>
  <r>
    <n v="653"/>
    <x v="0"/>
    <x v="0"/>
    <x v="652"/>
    <m/>
    <x v="0"/>
    <x v="23"/>
    <n v="0"/>
    <n v="0"/>
    <n v="8475"/>
    <n v="8.4332999999999991"/>
    <m/>
    <s v="S"/>
  </r>
  <r>
    <n v="654"/>
    <x v="1"/>
    <x v="0"/>
    <x v="653"/>
    <m/>
    <x v="1"/>
    <x v="4"/>
    <n v="0"/>
    <n v="0"/>
    <n v="330919"/>
    <n v="7.8292000000000002"/>
    <m/>
    <s v="Q"/>
  </r>
  <r>
    <n v="655"/>
    <x v="0"/>
    <x v="0"/>
    <x v="654"/>
    <m/>
    <x v="1"/>
    <x v="24"/>
    <n v="0"/>
    <n v="0"/>
    <n v="365226"/>
    <n v="6.75"/>
    <m/>
    <s v="Q"/>
  </r>
  <r>
    <n v="656"/>
    <x v="0"/>
    <x v="2"/>
    <x v="655"/>
    <m/>
    <x v="0"/>
    <x v="42"/>
    <n v="2"/>
    <n v="0"/>
    <s v="S.O.C. 14879"/>
    <n v="73.5"/>
    <m/>
    <s v="S"/>
  </r>
  <r>
    <n v="657"/>
    <x v="0"/>
    <x v="0"/>
    <x v="656"/>
    <m/>
    <x v="0"/>
    <x v="4"/>
    <n v="0"/>
    <n v="0"/>
    <n v="349223"/>
    <n v="7.8958000000000004"/>
    <m/>
    <s v="S"/>
  </r>
  <r>
    <n v="658"/>
    <x v="0"/>
    <x v="0"/>
    <x v="657"/>
    <m/>
    <x v="1"/>
    <x v="35"/>
    <n v="1"/>
    <n v="1"/>
    <n v="364849"/>
    <n v="15.5"/>
    <m/>
    <s v="Q"/>
  </r>
  <r>
    <n v="659"/>
    <x v="0"/>
    <x v="2"/>
    <x v="658"/>
    <m/>
    <x v="0"/>
    <x v="41"/>
    <n v="0"/>
    <n v="0"/>
    <n v="29751"/>
    <n v="13"/>
    <m/>
    <s v="S"/>
  </r>
  <r>
    <n v="660"/>
    <x v="0"/>
    <x v="1"/>
    <x v="659"/>
    <m/>
    <x v="0"/>
    <x v="10"/>
    <n v="0"/>
    <n v="2"/>
    <n v="35273"/>
    <n v="113.27500000000001"/>
    <s v="D48"/>
    <s v="C"/>
  </r>
  <r>
    <n v="661"/>
    <x v="1"/>
    <x v="1"/>
    <x v="660"/>
    <m/>
    <x v="0"/>
    <x v="61"/>
    <n v="2"/>
    <n v="0"/>
    <s v="PC 17611"/>
    <n v="133.65"/>
    <m/>
    <s v="S"/>
  </r>
  <r>
    <n v="662"/>
    <x v="0"/>
    <x v="0"/>
    <x v="661"/>
    <m/>
    <x v="0"/>
    <x v="20"/>
    <n v="0"/>
    <n v="0"/>
    <n v="2623"/>
    <n v="7.2249999999999996"/>
    <m/>
    <s v="C"/>
  </r>
  <r>
    <n v="663"/>
    <x v="0"/>
    <x v="1"/>
    <x v="662"/>
    <m/>
    <x v="0"/>
    <x v="47"/>
    <n v="0"/>
    <n v="0"/>
    <n v="5727"/>
    <n v="25.587499999999999"/>
    <s v="E58"/>
    <s v="S"/>
  </r>
  <r>
    <n v="664"/>
    <x v="0"/>
    <x v="0"/>
    <x v="663"/>
    <m/>
    <x v="0"/>
    <x v="62"/>
    <n v="0"/>
    <n v="0"/>
    <n v="349210"/>
    <n v="7.4958"/>
    <m/>
    <s v="S"/>
  </r>
  <r>
    <n v="665"/>
    <x v="1"/>
    <x v="0"/>
    <x v="664"/>
    <m/>
    <x v="0"/>
    <x v="11"/>
    <n v="1"/>
    <n v="0"/>
    <s v="STON/O 2. 3101285"/>
    <n v="7.9249999999999998"/>
    <m/>
    <s v="S"/>
  </r>
  <r>
    <n v="666"/>
    <x v="0"/>
    <x v="2"/>
    <x v="665"/>
    <m/>
    <x v="0"/>
    <x v="35"/>
    <n v="2"/>
    <n v="0"/>
    <s v="S.O.C. 14879"/>
    <n v="73.5"/>
    <m/>
    <s v="S"/>
  </r>
  <r>
    <n v="667"/>
    <x v="0"/>
    <x v="2"/>
    <x v="666"/>
    <m/>
    <x v="0"/>
    <x v="37"/>
    <n v="0"/>
    <n v="0"/>
    <n v="234686"/>
    <n v="13"/>
    <m/>
    <s v="S"/>
  </r>
  <r>
    <n v="668"/>
    <x v="0"/>
    <x v="0"/>
    <x v="667"/>
    <m/>
    <x v="0"/>
    <x v="4"/>
    <n v="0"/>
    <n v="0"/>
    <n v="312993"/>
    <n v="7.7750000000000004"/>
    <m/>
    <s v="S"/>
  </r>
  <r>
    <n v="669"/>
    <x v="0"/>
    <x v="0"/>
    <x v="668"/>
    <m/>
    <x v="0"/>
    <x v="71"/>
    <n v="0"/>
    <n v="0"/>
    <s v="A/5 3536"/>
    <n v="8.0500000000000007"/>
    <m/>
    <s v="S"/>
  </r>
  <r>
    <n v="670"/>
    <x v="1"/>
    <x v="1"/>
    <x v="669"/>
    <m/>
    <x v="1"/>
    <x v="4"/>
    <n v="1"/>
    <n v="0"/>
    <n v="19996"/>
    <n v="52"/>
    <s v="C126"/>
    <s v="S"/>
  </r>
  <r>
    <n v="671"/>
    <x v="1"/>
    <x v="2"/>
    <x v="670"/>
    <m/>
    <x v="1"/>
    <x v="20"/>
    <n v="1"/>
    <n v="1"/>
    <n v="29750"/>
    <n v="39"/>
    <m/>
    <s v="S"/>
  </r>
  <r>
    <n v="672"/>
    <x v="0"/>
    <x v="1"/>
    <x v="671"/>
    <m/>
    <x v="0"/>
    <x v="14"/>
    <n v="1"/>
    <n v="0"/>
    <s v="F.C. 12750"/>
    <n v="52"/>
    <s v="B71"/>
    <s v="S"/>
  </r>
  <r>
    <n v="673"/>
    <x v="0"/>
    <x v="2"/>
    <x v="672"/>
    <m/>
    <x v="0"/>
    <x v="81"/>
    <n v="0"/>
    <n v="0"/>
    <s v="C.A. 24580"/>
    <n v="10.5"/>
    <m/>
    <s v="S"/>
  </r>
  <r>
    <n v="674"/>
    <x v="1"/>
    <x v="2"/>
    <x v="673"/>
    <m/>
    <x v="0"/>
    <x v="14"/>
    <n v="0"/>
    <n v="0"/>
    <n v="244270"/>
    <n v="13"/>
    <m/>
    <s v="S"/>
  </r>
  <r>
    <n v="675"/>
    <x v="0"/>
    <x v="2"/>
    <x v="674"/>
    <m/>
    <x v="0"/>
    <x v="4"/>
    <n v="0"/>
    <n v="0"/>
    <n v="239856"/>
    <n v="0"/>
    <m/>
    <s v="S"/>
  </r>
  <r>
    <n v="676"/>
    <x v="0"/>
    <x v="0"/>
    <x v="675"/>
    <m/>
    <x v="0"/>
    <x v="24"/>
    <n v="0"/>
    <n v="0"/>
    <n v="349912"/>
    <n v="7.7750000000000004"/>
    <m/>
    <s v="S"/>
  </r>
  <r>
    <n v="677"/>
    <x v="0"/>
    <x v="0"/>
    <x v="676"/>
    <m/>
    <x v="0"/>
    <x v="82"/>
    <n v="0"/>
    <n v="0"/>
    <n v="342826"/>
    <n v="8.0500000000000007"/>
    <m/>
    <s v="S"/>
  </r>
  <r>
    <n v="678"/>
    <x v="1"/>
    <x v="0"/>
    <x v="677"/>
    <m/>
    <x v="1"/>
    <x v="24"/>
    <n v="0"/>
    <n v="0"/>
    <n v="4138"/>
    <n v="9.8416999999999994"/>
    <m/>
    <s v="S"/>
  </r>
  <r>
    <n v="679"/>
    <x v="0"/>
    <x v="0"/>
    <x v="678"/>
    <m/>
    <x v="1"/>
    <x v="71"/>
    <n v="1"/>
    <n v="6"/>
    <s v="CA 2144"/>
    <n v="46.9"/>
    <m/>
    <s v="S"/>
  </r>
  <r>
    <n v="680"/>
    <x v="1"/>
    <x v="1"/>
    <x v="679"/>
    <m/>
    <x v="0"/>
    <x v="62"/>
    <n v="0"/>
    <n v="1"/>
    <s v="PC 17755"/>
    <n v="512.32920000000001"/>
    <s v="B51 B53 B55"/>
    <s v="C"/>
  </r>
  <r>
    <n v="681"/>
    <x v="0"/>
    <x v="0"/>
    <x v="680"/>
    <m/>
    <x v="1"/>
    <x v="4"/>
    <n v="0"/>
    <n v="0"/>
    <n v="330935"/>
    <n v="8.1374999999999993"/>
    <m/>
    <s v="Q"/>
  </r>
  <r>
    <n v="682"/>
    <x v="1"/>
    <x v="1"/>
    <x v="681"/>
    <m/>
    <x v="0"/>
    <x v="7"/>
    <n v="0"/>
    <n v="0"/>
    <s v="PC 17572"/>
    <n v="76.729200000000006"/>
    <s v="D49"/>
    <s v="C"/>
  </r>
  <r>
    <n v="683"/>
    <x v="0"/>
    <x v="0"/>
    <x v="682"/>
    <m/>
    <x v="0"/>
    <x v="11"/>
    <n v="0"/>
    <n v="0"/>
    <n v="6563"/>
    <n v="9.2249999999999996"/>
    <m/>
    <s v="S"/>
  </r>
  <r>
    <n v="684"/>
    <x v="0"/>
    <x v="0"/>
    <x v="683"/>
    <m/>
    <x v="0"/>
    <x v="8"/>
    <n v="5"/>
    <n v="2"/>
    <s v="CA 2144"/>
    <n v="46.9"/>
    <m/>
    <s v="S"/>
  </r>
  <r>
    <n v="685"/>
    <x v="0"/>
    <x v="2"/>
    <x v="684"/>
    <m/>
    <x v="0"/>
    <x v="72"/>
    <n v="1"/>
    <n v="1"/>
    <n v="29750"/>
    <n v="39"/>
    <m/>
    <s v="S"/>
  </r>
  <r>
    <n v="686"/>
    <x v="0"/>
    <x v="2"/>
    <x v="685"/>
    <m/>
    <x v="0"/>
    <x v="37"/>
    <n v="1"/>
    <n v="2"/>
    <s v="SC/Paris 2123"/>
    <n v="41.5792"/>
    <m/>
    <s v="C"/>
  </r>
  <r>
    <n v="687"/>
    <x v="0"/>
    <x v="0"/>
    <x v="686"/>
    <m/>
    <x v="0"/>
    <x v="8"/>
    <n v="4"/>
    <n v="1"/>
    <n v="3101295"/>
    <n v="39.6875"/>
    <m/>
    <s v="S"/>
  </r>
  <r>
    <n v="688"/>
    <x v="0"/>
    <x v="0"/>
    <x v="687"/>
    <m/>
    <x v="0"/>
    <x v="19"/>
    <n v="0"/>
    <n v="0"/>
    <n v="349228"/>
    <n v="10.1708"/>
    <m/>
    <s v="S"/>
  </r>
  <r>
    <n v="689"/>
    <x v="0"/>
    <x v="0"/>
    <x v="688"/>
    <m/>
    <x v="0"/>
    <x v="24"/>
    <n v="0"/>
    <n v="0"/>
    <n v="350036"/>
    <n v="7.7957999999999998"/>
    <m/>
    <s v="S"/>
  </r>
  <r>
    <n v="690"/>
    <x v="1"/>
    <x v="1"/>
    <x v="689"/>
    <m/>
    <x v="1"/>
    <x v="16"/>
    <n v="0"/>
    <n v="1"/>
    <n v="24160"/>
    <n v="211.33750000000001"/>
    <s v="B5"/>
    <s v="S"/>
  </r>
  <r>
    <n v="691"/>
    <x v="1"/>
    <x v="1"/>
    <x v="690"/>
    <m/>
    <x v="0"/>
    <x v="14"/>
    <n v="1"/>
    <n v="0"/>
    <n v="17474"/>
    <n v="57"/>
    <s v="B20"/>
    <s v="S"/>
  </r>
  <r>
    <n v="692"/>
    <x v="1"/>
    <x v="0"/>
    <x v="691"/>
    <m/>
    <x v="1"/>
    <x v="9"/>
    <n v="0"/>
    <n v="1"/>
    <n v="349256"/>
    <n v="13.416700000000001"/>
    <m/>
    <s v="C"/>
  </r>
  <r>
    <n v="693"/>
    <x v="1"/>
    <x v="0"/>
    <x v="692"/>
    <m/>
    <x v="0"/>
    <x v="4"/>
    <n v="0"/>
    <n v="0"/>
    <n v="1601"/>
    <n v="56.495800000000003"/>
    <m/>
    <s v="S"/>
  </r>
  <r>
    <n v="694"/>
    <x v="0"/>
    <x v="0"/>
    <x v="693"/>
    <m/>
    <x v="0"/>
    <x v="37"/>
    <n v="0"/>
    <n v="0"/>
    <n v="2672"/>
    <n v="7.2249999999999996"/>
    <m/>
    <s v="C"/>
  </r>
  <r>
    <n v="695"/>
    <x v="0"/>
    <x v="1"/>
    <x v="694"/>
    <m/>
    <x v="0"/>
    <x v="72"/>
    <n v="0"/>
    <n v="0"/>
    <n v="113800"/>
    <n v="26.55"/>
    <m/>
    <s v="S"/>
  </r>
  <r>
    <n v="696"/>
    <x v="0"/>
    <x v="2"/>
    <x v="695"/>
    <m/>
    <x v="0"/>
    <x v="67"/>
    <n v="0"/>
    <n v="0"/>
    <n v="248731"/>
    <n v="13.5"/>
    <m/>
    <s v="S"/>
  </r>
  <r>
    <n v="697"/>
    <x v="0"/>
    <x v="0"/>
    <x v="696"/>
    <m/>
    <x v="0"/>
    <x v="57"/>
    <n v="0"/>
    <n v="0"/>
    <n v="363592"/>
    <n v="8.0500000000000007"/>
    <m/>
    <s v="S"/>
  </r>
  <r>
    <n v="698"/>
    <x v="1"/>
    <x v="0"/>
    <x v="697"/>
    <m/>
    <x v="1"/>
    <x v="4"/>
    <n v="0"/>
    <n v="0"/>
    <n v="35852"/>
    <n v="7.7332999999999998"/>
    <m/>
    <s v="Q"/>
  </r>
  <r>
    <n v="699"/>
    <x v="0"/>
    <x v="1"/>
    <x v="698"/>
    <m/>
    <x v="0"/>
    <x v="27"/>
    <n v="1"/>
    <n v="1"/>
    <n v="17421"/>
    <n v="110.88330000000001"/>
    <s v="C68"/>
    <s v="C"/>
  </r>
  <r>
    <n v="700"/>
    <x v="0"/>
    <x v="0"/>
    <x v="699"/>
    <m/>
    <x v="0"/>
    <x v="22"/>
    <n v="0"/>
    <n v="0"/>
    <n v="348121"/>
    <n v="7.65"/>
    <s v="F G63"/>
    <s v="S"/>
  </r>
  <r>
    <n v="701"/>
    <x v="1"/>
    <x v="1"/>
    <x v="700"/>
    <m/>
    <x v="1"/>
    <x v="24"/>
    <n v="1"/>
    <n v="0"/>
    <s v="PC 17757"/>
    <n v="227.52500000000001"/>
    <s v="C62 C64"/>
    <s v="C"/>
  </r>
  <r>
    <n v="702"/>
    <x v="1"/>
    <x v="1"/>
    <x v="701"/>
    <m/>
    <x v="0"/>
    <x v="3"/>
    <n v="0"/>
    <n v="0"/>
    <s v="PC 17475"/>
    <n v="26.287500000000001"/>
    <s v="E24"/>
    <s v="S"/>
  </r>
  <r>
    <n v="703"/>
    <x v="0"/>
    <x v="0"/>
    <x v="702"/>
    <m/>
    <x v="1"/>
    <x v="24"/>
    <n v="0"/>
    <n v="1"/>
    <n v="2691"/>
    <n v="14.4542"/>
    <m/>
    <s v="C"/>
  </r>
  <r>
    <n v="704"/>
    <x v="0"/>
    <x v="0"/>
    <x v="703"/>
    <m/>
    <x v="0"/>
    <x v="37"/>
    <n v="0"/>
    <n v="0"/>
    <n v="36864"/>
    <n v="7.7416999999999998"/>
    <m/>
    <s v="Q"/>
  </r>
  <r>
    <n v="705"/>
    <x v="0"/>
    <x v="0"/>
    <x v="704"/>
    <m/>
    <x v="0"/>
    <x v="2"/>
    <n v="1"/>
    <n v="0"/>
    <n v="350025"/>
    <n v="7.8541999999999996"/>
    <m/>
    <s v="S"/>
  </r>
  <r>
    <n v="706"/>
    <x v="0"/>
    <x v="2"/>
    <x v="705"/>
    <m/>
    <x v="0"/>
    <x v="12"/>
    <n v="0"/>
    <n v="0"/>
    <n v="250655"/>
    <n v="26"/>
    <m/>
    <s v="S"/>
  </r>
  <r>
    <n v="707"/>
    <x v="1"/>
    <x v="2"/>
    <x v="706"/>
    <m/>
    <x v="1"/>
    <x v="33"/>
    <n v="0"/>
    <n v="0"/>
    <n v="223596"/>
    <n v="13.5"/>
    <m/>
    <s v="S"/>
  </r>
  <r>
    <n v="708"/>
    <x v="1"/>
    <x v="1"/>
    <x v="707"/>
    <m/>
    <x v="0"/>
    <x v="22"/>
    <n v="0"/>
    <n v="0"/>
    <s v="PC 17476"/>
    <n v="26.287500000000001"/>
    <s v="E24"/>
    <s v="S"/>
  </r>
  <r>
    <n v="709"/>
    <x v="1"/>
    <x v="1"/>
    <x v="708"/>
    <m/>
    <x v="1"/>
    <x v="0"/>
    <n v="0"/>
    <n v="0"/>
    <n v="113781"/>
    <n v="151.55000000000001"/>
    <m/>
    <s v="S"/>
  </r>
  <r>
    <n v="710"/>
    <x v="1"/>
    <x v="0"/>
    <x v="709"/>
    <m/>
    <x v="0"/>
    <x v="4"/>
    <n v="1"/>
    <n v="1"/>
    <n v="2661"/>
    <n v="15.245799999999999"/>
    <m/>
    <s v="C"/>
  </r>
  <r>
    <n v="711"/>
    <x v="1"/>
    <x v="1"/>
    <x v="710"/>
    <m/>
    <x v="1"/>
    <x v="42"/>
    <n v="0"/>
    <n v="0"/>
    <s v="PC 17482"/>
    <n v="49.504199999999997"/>
    <s v="C90"/>
    <s v="C"/>
  </r>
  <r>
    <n v="712"/>
    <x v="0"/>
    <x v="1"/>
    <x v="711"/>
    <m/>
    <x v="0"/>
    <x v="4"/>
    <n v="0"/>
    <n v="0"/>
    <n v="113028"/>
    <n v="26.55"/>
    <s v="C124"/>
    <s v="S"/>
  </r>
  <r>
    <n v="713"/>
    <x v="1"/>
    <x v="1"/>
    <x v="712"/>
    <m/>
    <x v="0"/>
    <x v="76"/>
    <n v="1"/>
    <n v="0"/>
    <n v="19996"/>
    <n v="52"/>
    <s v="C126"/>
    <s v="S"/>
  </r>
  <r>
    <n v="714"/>
    <x v="0"/>
    <x v="0"/>
    <x v="713"/>
    <m/>
    <x v="0"/>
    <x v="28"/>
    <n v="0"/>
    <n v="0"/>
    <n v="7545"/>
    <n v="9.4832999999999998"/>
    <m/>
    <s v="S"/>
  </r>
  <r>
    <n v="715"/>
    <x v="0"/>
    <x v="2"/>
    <x v="714"/>
    <m/>
    <x v="0"/>
    <x v="67"/>
    <n v="0"/>
    <n v="0"/>
    <n v="250647"/>
    <n v="13"/>
    <m/>
    <s v="S"/>
  </r>
  <r>
    <n v="716"/>
    <x v="0"/>
    <x v="0"/>
    <x v="715"/>
    <m/>
    <x v="0"/>
    <x v="19"/>
    <n v="0"/>
    <n v="0"/>
    <n v="348124"/>
    <n v="7.65"/>
    <s v="F G73"/>
    <s v="S"/>
  </r>
  <r>
    <n v="717"/>
    <x v="1"/>
    <x v="1"/>
    <x v="716"/>
    <m/>
    <x v="1"/>
    <x v="1"/>
    <n v="0"/>
    <n v="0"/>
    <s v="PC 17757"/>
    <n v="227.52500000000001"/>
    <s v="C45"/>
    <s v="C"/>
  </r>
  <r>
    <n v="718"/>
    <x v="1"/>
    <x v="2"/>
    <x v="717"/>
    <m/>
    <x v="1"/>
    <x v="7"/>
    <n v="0"/>
    <n v="0"/>
    <n v="34218"/>
    <n v="10.5"/>
    <s v="E101"/>
    <s v="S"/>
  </r>
  <r>
    <n v="719"/>
    <x v="0"/>
    <x v="0"/>
    <x v="718"/>
    <m/>
    <x v="0"/>
    <x v="4"/>
    <n v="0"/>
    <n v="0"/>
    <n v="36568"/>
    <n v="15.5"/>
    <m/>
    <s v="Q"/>
  </r>
  <r>
    <n v="720"/>
    <x v="0"/>
    <x v="0"/>
    <x v="719"/>
    <m/>
    <x v="0"/>
    <x v="40"/>
    <n v="0"/>
    <n v="0"/>
    <n v="347062"/>
    <n v="7.7750000000000004"/>
    <m/>
    <s v="S"/>
  </r>
  <r>
    <n v="721"/>
    <x v="1"/>
    <x v="2"/>
    <x v="720"/>
    <m/>
    <x v="1"/>
    <x v="83"/>
    <n v="0"/>
    <n v="1"/>
    <n v="248727"/>
    <n v="33"/>
    <m/>
    <s v="S"/>
  </r>
  <r>
    <n v="722"/>
    <x v="0"/>
    <x v="0"/>
    <x v="721"/>
    <m/>
    <x v="0"/>
    <x v="34"/>
    <n v="1"/>
    <n v="0"/>
    <n v="350048"/>
    <n v="7.0541999999999998"/>
    <m/>
    <s v="S"/>
  </r>
  <r>
    <n v="723"/>
    <x v="0"/>
    <x v="2"/>
    <x v="722"/>
    <m/>
    <x v="0"/>
    <x v="15"/>
    <n v="0"/>
    <n v="0"/>
    <n v="12233"/>
    <n v="13"/>
    <m/>
    <s v="S"/>
  </r>
  <r>
    <n v="724"/>
    <x v="0"/>
    <x v="2"/>
    <x v="723"/>
    <m/>
    <x v="0"/>
    <x v="61"/>
    <n v="0"/>
    <n v="0"/>
    <n v="250643"/>
    <n v="13"/>
    <m/>
    <s v="S"/>
  </r>
  <r>
    <n v="725"/>
    <x v="1"/>
    <x v="1"/>
    <x v="724"/>
    <m/>
    <x v="0"/>
    <x v="7"/>
    <n v="1"/>
    <n v="0"/>
    <n v="113806"/>
    <n v="53.1"/>
    <s v="E8"/>
    <s v="S"/>
  </r>
  <r>
    <n v="726"/>
    <x v="0"/>
    <x v="0"/>
    <x v="725"/>
    <m/>
    <x v="0"/>
    <x v="11"/>
    <n v="0"/>
    <n v="0"/>
    <n v="315094"/>
    <n v="8.6624999999999996"/>
    <m/>
    <s v="S"/>
  </r>
  <r>
    <n v="727"/>
    <x v="1"/>
    <x v="2"/>
    <x v="726"/>
    <m/>
    <x v="1"/>
    <x v="39"/>
    <n v="3"/>
    <n v="0"/>
    <n v="31027"/>
    <n v="21"/>
    <m/>
    <s v="S"/>
  </r>
  <r>
    <n v="728"/>
    <x v="1"/>
    <x v="0"/>
    <x v="727"/>
    <m/>
    <x v="1"/>
    <x v="4"/>
    <n v="0"/>
    <n v="0"/>
    <n v="36866"/>
    <n v="7.7374999999999998"/>
    <m/>
    <s v="Q"/>
  </r>
  <r>
    <n v="729"/>
    <x v="0"/>
    <x v="2"/>
    <x v="728"/>
    <m/>
    <x v="0"/>
    <x v="37"/>
    <n v="1"/>
    <n v="0"/>
    <n v="236853"/>
    <n v="26"/>
    <m/>
    <s v="S"/>
  </r>
  <r>
    <n v="730"/>
    <x v="0"/>
    <x v="0"/>
    <x v="729"/>
    <m/>
    <x v="1"/>
    <x v="37"/>
    <n v="1"/>
    <n v="0"/>
    <s v="STON/O2. 3101271"/>
    <n v="7.9249999999999998"/>
    <m/>
    <s v="S"/>
  </r>
  <r>
    <n v="731"/>
    <x v="1"/>
    <x v="1"/>
    <x v="730"/>
    <m/>
    <x v="1"/>
    <x v="28"/>
    <n v="0"/>
    <n v="0"/>
    <n v="24160"/>
    <n v="211.33750000000001"/>
    <s v="B5"/>
    <s v="S"/>
  </r>
  <r>
    <n v="732"/>
    <x v="0"/>
    <x v="0"/>
    <x v="731"/>
    <m/>
    <x v="0"/>
    <x v="32"/>
    <n v="0"/>
    <n v="0"/>
    <n v="2699"/>
    <n v="18.787500000000001"/>
    <m/>
    <s v="C"/>
  </r>
  <r>
    <n v="733"/>
    <x v="0"/>
    <x v="2"/>
    <x v="732"/>
    <m/>
    <x v="0"/>
    <x v="4"/>
    <n v="0"/>
    <n v="0"/>
    <n v="239855"/>
    <n v="0"/>
    <m/>
    <s v="S"/>
  </r>
  <r>
    <n v="734"/>
    <x v="0"/>
    <x v="2"/>
    <x v="733"/>
    <m/>
    <x v="0"/>
    <x v="41"/>
    <n v="0"/>
    <n v="0"/>
    <n v="28425"/>
    <n v="13"/>
    <m/>
    <s v="S"/>
  </r>
  <r>
    <n v="735"/>
    <x v="0"/>
    <x v="2"/>
    <x v="734"/>
    <m/>
    <x v="0"/>
    <x v="41"/>
    <n v="0"/>
    <n v="0"/>
    <n v="233639"/>
    <n v="13"/>
    <m/>
    <s v="S"/>
  </r>
  <r>
    <n v="736"/>
    <x v="0"/>
    <x v="0"/>
    <x v="735"/>
    <m/>
    <x v="0"/>
    <x v="30"/>
    <n v="0"/>
    <n v="0"/>
    <n v="54636"/>
    <n v="16.100000000000001"/>
    <m/>
    <s v="S"/>
  </r>
  <r>
    <n v="737"/>
    <x v="0"/>
    <x v="0"/>
    <x v="736"/>
    <m/>
    <x v="1"/>
    <x v="76"/>
    <n v="1"/>
    <n v="3"/>
    <s v="W./C. 6608"/>
    <n v="34.375"/>
    <m/>
    <s v="S"/>
  </r>
  <r>
    <n v="738"/>
    <x v="1"/>
    <x v="1"/>
    <x v="737"/>
    <m/>
    <x v="0"/>
    <x v="3"/>
    <n v="0"/>
    <n v="0"/>
    <s v="PC 17755"/>
    <n v="512.32920000000001"/>
    <s v="B101"/>
    <s v="C"/>
  </r>
  <r>
    <n v="739"/>
    <x v="0"/>
    <x v="0"/>
    <x v="738"/>
    <m/>
    <x v="0"/>
    <x v="4"/>
    <n v="0"/>
    <n v="0"/>
    <n v="349201"/>
    <n v="7.8958000000000004"/>
    <m/>
    <s v="S"/>
  </r>
  <r>
    <n v="740"/>
    <x v="0"/>
    <x v="0"/>
    <x v="739"/>
    <m/>
    <x v="0"/>
    <x v="4"/>
    <n v="0"/>
    <n v="0"/>
    <n v="349218"/>
    <n v="7.8958000000000004"/>
    <m/>
    <s v="S"/>
  </r>
  <r>
    <n v="741"/>
    <x v="1"/>
    <x v="1"/>
    <x v="740"/>
    <m/>
    <x v="0"/>
    <x v="4"/>
    <n v="0"/>
    <n v="0"/>
    <n v="16988"/>
    <n v="30"/>
    <s v="D45"/>
    <s v="S"/>
  </r>
  <r>
    <n v="742"/>
    <x v="0"/>
    <x v="1"/>
    <x v="741"/>
    <m/>
    <x v="0"/>
    <x v="62"/>
    <n v="1"/>
    <n v="0"/>
    <n v="19877"/>
    <n v="78.849999999999994"/>
    <s v="C46"/>
    <s v="S"/>
  </r>
  <r>
    <n v="743"/>
    <x v="1"/>
    <x v="1"/>
    <x v="742"/>
    <m/>
    <x v="1"/>
    <x v="23"/>
    <n v="2"/>
    <n v="2"/>
    <s v="PC 17608"/>
    <n v="262.375"/>
    <s v="B57 B59 B63 B66"/>
    <s v="C"/>
  </r>
  <r>
    <n v="744"/>
    <x v="0"/>
    <x v="0"/>
    <x v="743"/>
    <m/>
    <x v="0"/>
    <x v="42"/>
    <n v="1"/>
    <n v="0"/>
    <n v="376566"/>
    <n v="16.100000000000001"/>
    <m/>
    <s v="S"/>
  </r>
  <r>
    <n v="745"/>
    <x v="1"/>
    <x v="0"/>
    <x v="744"/>
    <m/>
    <x v="0"/>
    <x v="14"/>
    <n v="0"/>
    <n v="0"/>
    <s v="STON/O 2. 3101288"/>
    <n v="7.9249999999999998"/>
    <m/>
    <s v="S"/>
  </r>
  <r>
    <n v="746"/>
    <x v="0"/>
    <x v="1"/>
    <x v="745"/>
    <m/>
    <x v="0"/>
    <x v="81"/>
    <n v="1"/>
    <n v="1"/>
    <s v="WE/P 5735"/>
    <n v="71"/>
    <s v="B22"/>
    <s v="S"/>
  </r>
  <r>
    <n v="747"/>
    <x v="0"/>
    <x v="0"/>
    <x v="746"/>
    <m/>
    <x v="0"/>
    <x v="36"/>
    <n v="1"/>
    <n v="1"/>
    <s v="C.A. 2673"/>
    <n v="20.25"/>
    <m/>
    <s v="S"/>
  </r>
  <r>
    <n v="748"/>
    <x v="1"/>
    <x v="2"/>
    <x v="747"/>
    <m/>
    <x v="1"/>
    <x v="39"/>
    <n v="0"/>
    <n v="0"/>
    <n v="250648"/>
    <n v="13"/>
    <m/>
    <s v="S"/>
  </r>
  <r>
    <n v="749"/>
    <x v="0"/>
    <x v="1"/>
    <x v="748"/>
    <m/>
    <x v="0"/>
    <x v="19"/>
    <n v="1"/>
    <n v="0"/>
    <n v="113773"/>
    <n v="53.1"/>
    <s v="D30"/>
    <s v="S"/>
  </r>
  <r>
    <n v="750"/>
    <x v="0"/>
    <x v="0"/>
    <x v="749"/>
    <m/>
    <x v="0"/>
    <x v="14"/>
    <n v="0"/>
    <n v="0"/>
    <n v="335097"/>
    <n v="7.75"/>
    <m/>
    <s v="Q"/>
  </r>
  <r>
    <n v="751"/>
    <x v="1"/>
    <x v="2"/>
    <x v="750"/>
    <m/>
    <x v="1"/>
    <x v="9"/>
    <n v="1"/>
    <n v="1"/>
    <n v="29103"/>
    <n v="23"/>
    <m/>
    <s v="S"/>
  </r>
  <r>
    <n v="752"/>
    <x v="1"/>
    <x v="0"/>
    <x v="751"/>
    <m/>
    <x v="0"/>
    <x v="83"/>
    <n v="0"/>
    <n v="1"/>
    <n v="392096"/>
    <n v="12.475"/>
    <s v="E121"/>
    <s v="S"/>
  </r>
  <r>
    <n v="753"/>
    <x v="0"/>
    <x v="0"/>
    <x v="752"/>
    <m/>
    <x v="0"/>
    <x v="40"/>
    <n v="0"/>
    <n v="0"/>
    <n v="345780"/>
    <n v="9.5"/>
    <m/>
    <s v="S"/>
  </r>
  <r>
    <n v="754"/>
    <x v="0"/>
    <x v="0"/>
    <x v="753"/>
    <m/>
    <x v="0"/>
    <x v="41"/>
    <n v="0"/>
    <n v="0"/>
    <n v="349204"/>
    <n v="7.8958000000000004"/>
    <m/>
    <s v="S"/>
  </r>
  <r>
    <n v="755"/>
    <x v="1"/>
    <x v="2"/>
    <x v="754"/>
    <m/>
    <x v="1"/>
    <x v="76"/>
    <n v="1"/>
    <n v="2"/>
    <n v="220845"/>
    <n v="65"/>
    <m/>
    <s v="S"/>
  </r>
  <r>
    <n v="756"/>
    <x v="1"/>
    <x v="2"/>
    <x v="755"/>
    <m/>
    <x v="0"/>
    <x v="84"/>
    <n v="1"/>
    <n v="1"/>
    <n v="250649"/>
    <n v="14.5"/>
    <m/>
    <s v="S"/>
  </r>
  <r>
    <n v="757"/>
    <x v="0"/>
    <x v="0"/>
    <x v="756"/>
    <m/>
    <x v="0"/>
    <x v="17"/>
    <n v="0"/>
    <n v="0"/>
    <n v="350042"/>
    <n v="7.7957999999999998"/>
    <m/>
    <s v="S"/>
  </r>
  <r>
    <n v="758"/>
    <x v="0"/>
    <x v="2"/>
    <x v="757"/>
    <m/>
    <x v="0"/>
    <x v="24"/>
    <n v="0"/>
    <n v="0"/>
    <n v="29108"/>
    <n v="11.5"/>
    <m/>
    <s v="S"/>
  </r>
  <r>
    <n v="759"/>
    <x v="0"/>
    <x v="0"/>
    <x v="758"/>
    <m/>
    <x v="0"/>
    <x v="15"/>
    <n v="0"/>
    <n v="0"/>
    <n v="363294"/>
    <n v="8.0500000000000007"/>
    <m/>
    <s v="S"/>
  </r>
  <r>
    <n v="760"/>
    <x v="1"/>
    <x v="1"/>
    <x v="759"/>
    <m/>
    <x v="1"/>
    <x v="40"/>
    <n v="0"/>
    <n v="0"/>
    <n v="110152"/>
    <n v="86.5"/>
    <s v="B77"/>
    <s v="S"/>
  </r>
  <r>
    <n v="761"/>
    <x v="0"/>
    <x v="0"/>
    <x v="760"/>
    <m/>
    <x v="0"/>
    <x v="4"/>
    <n v="0"/>
    <n v="0"/>
    <n v="358585"/>
    <n v="14.5"/>
    <m/>
    <s v="S"/>
  </r>
  <r>
    <n v="762"/>
    <x v="0"/>
    <x v="0"/>
    <x v="761"/>
    <m/>
    <x v="0"/>
    <x v="66"/>
    <n v="0"/>
    <n v="0"/>
    <s v="SOTON/O2 3101272"/>
    <n v="7.125"/>
    <m/>
    <s v="S"/>
  </r>
  <r>
    <n v="763"/>
    <x v="1"/>
    <x v="0"/>
    <x v="762"/>
    <m/>
    <x v="0"/>
    <x v="11"/>
    <n v="0"/>
    <n v="0"/>
    <n v="2663"/>
    <n v="7.2291999999999996"/>
    <m/>
    <s v="C"/>
  </r>
  <r>
    <n v="764"/>
    <x v="1"/>
    <x v="1"/>
    <x v="763"/>
    <m/>
    <x v="1"/>
    <x v="62"/>
    <n v="1"/>
    <n v="2"/>
    <n v="113760"/>
    <n v="120"/>
    <s v="B96 B98"/>
    <s v="S"/>
  </r>
  <r>
    <n v="765"/>
    <x v="0"/>
    <x v="0"/>
    <x v="764"/>
    <m/>
    <x v="0"/>
    <x v="36"/>
    <n v="0"/>
    <n v="0"/>
    <n v="347074"/>
    <n v="7.7750000000000004"/>
    <m/>
    <s v="S"/>
  </r>
  <r>
    <n v="766"/>
    <x v="1"/>
    <x v="1"/>
    <x v="765"/>
    <m/>
    <x v="1"/>
    <x v="54"/>
    <n v="1"/>
    <n v="0"/>
    <n v="13502"/>
    <n v="77.958299999999994"/>
    <s v="D11"/>
    <s v="S"/>
  </r>
  <r>
    <n v="767"/>
    <x v="0"/>
    <x v="1"/>
    <x v="766"/>
    <m/>
    <x v="0"/>
    <x v="4"/>
    <n v="0"/>
    <n v="0"/>
    <n v="112379"/>
    <n v="39.6"/>
    <m/>
    <s v="C"/>
  </r>
  <r>
    <n v="768"/>
    <x v="0"/>
    <x v="0"/>
    <x v="767"/>
    <m/>
    <x v="1"/>
    <x v="85"/>
    <n v="0"/>
    <n v="0"/>
    <n v="364850"/>
    <n v="7.75"/>
    <m/>
    <s v="Q"/>
  </r>
  <r>
    <n v="769"/>
    <x v="0"/>
    <x v="0"/>
    <x v="768"/>
    <m/>
    <x v="0"/>
    <x v="4"/>
    <n v="1"/>
    <n v="0"/>
    <n v="371110"/>
    <n v="24.15"/>
    <m/>
    <s v="Q"/>
  </r>
  <r>
    <n v="770"/>
    <x v="0"/>
    <x v="0"/>
    <x v="769"/>
    <m/>
    <x v="0"/>
    <x v="35"/>
    <n v="0"/>
    <n v="0"/>
    <n v="8471"/>
    <n v="8.3625000000000007"/>
    <m/>
    <s v="S"/>
  </r>
  <r>
    <n v="771"/>
    <x v="0"/>
    <x v="0"/>
    <x v="770"/>
    <m/>
    <x v="0"/>
    <x v="42"/>
    <n v="0"/>
    <n v="0"/>
    <n v="345781"/>
    <n v="9.5"/>
    <m/>
    <s v="S"/>
  </r>
  <r>
    <n v="772"/>
    <x v="0"/>
    <x v="0"/>
    <x v="771"/>
    <m/>
    <x v="0"/>
    <x v="76"/>
    <n v="0"/>
    <n v="0"/>
    <n v="350047"/>
    <n v="7.8541999999999996"/>
    <m/>
    <s v="S"/>
  </r>
  <r>
    <n v="773"/>
    <x v="0"/>
    <x v="2"/>
    <x v="772"/>
    <m/>
    <x v="1"/>
    <x v="79"/>
    <n v="0"/>
    <n v="0"/>
    <s v="S.O./P.P. 3"/>
    <n v="10.5"/>
    <s v="E77"/>
    <s v="S"/>
  </r>
  <r>
    <n v="774"/>
    <x v="0"/>
    <x v="0"/>
    <x v="773"/>
    <m/>
    <x v="0"/>
    <x v="4"/>
    <n v="0"/>
    <n v="0"/>
    <n v="2674"/>
    <n v="7.2249999999999996"/>
    <m/>
    <s v="C"/>
  </r>
  <r>
    <n v="775"/>
    <x v="1"/>
    <x v="2"/>
    <x v="774"/>
    <m/>
    <x v="1"/>
    <x v="5"/>
    <n v="1"/>
    <n v="3"/>
    <n v="29105"/>
    <n v="23"/>
    <m/>
    <s v="S"/>
  </r>
  <r>
    <n v="776"/>
    <x v="0"/>
    <x v="0"/>
    <x v="775"/>
    <m/>
    <x v="0"/>
    <x v="24"/>
    <n v="0"/>
    <n v="0"/>
    <n v="347078"/>
    <n v="7.75"/>
    <m/>
    <s v="S"/>
  </r>
  <r>
    <n v="777"/>
    <x v="0"/>
    <x v="0"/>
    <x v="776"/>
    <m/>
    <x v="0"/>
    <x v="4"/>
    <n v="0"/>
    <n v="0"/>
    <n v="383121"/>
    <n v="7.75"/>
    <s v="F38"/>
    <s v="Q"/>
  </r>
  <r>
    <n v="778"/>
    <x v="1"/>
    <x v="0"/>
    <x v="777"/>
    <m/>
    <x v="1"/>
    <x v="31"/>
    <n v="0"/>
    <n v="0"/>
    <n v="364516"/>
    <n v="12.475"/>
    <m/>
    <s v="S"/>
  </r>
  <r>
    <n v="779"/>
    <x v="0"/>
    <x v="0"/>
    <x v="778"/>
    <m/>
    <x v="0"/>
    <x v="4"/>
    <n v="0"/>
    <n v="0"/>
    <n v="36865"/>
    <n v="7.7374999999999998"/>
    <m/>
    <s v="Q"/>
  </r>
  <r>
    <n v="780"/>
    <x v="1"/>
    <x v="1"/>
    <x v="779"/>
    <m/>
    <x v="1"/>
    <x v="71"/>
    <n v="0"/>
    <n v="1"/>
    <n v="24160"/>
    <n v="211.33750000000001"/>
    <s v="B3"/>
    <s v="S"/>
  </r>
  <r>
    <n v="781"/>
    <x v="1"/>
    <x v="0"/>
    <x v="780"/>
    <m/>
    <x v="1"/>
    <x v="75"/>
    <n v="0"/>
    <n v="0"/>
    <n v="2687"/>
    <n v="7.2291999999999996"/>
    <m/>
    <s v="C"/>
  </r>
  <r>
    <n v="782"/>
    <x v="1"/>
    <x v="1"/>
    <x v="781"/>
    <m/>
    <x v="1"/>
    <x v="34"/>
    <n v="1"/>
    <n v="0"/>
    <n v="17474"/>
    <n v="57"/>
    <s v="B20"/>
    <s v="S"/>
  </r>
  <r>
    <n v="783"/>
    <x v="0"/>
    <x v="1"/>
    <x v="782"/>
    <m/>
    <x v="0"/>
    <x v="28"/>
    <n v="0"/>
    <n v="0"/>
    <n v="113501"/>
    <n v="30"/>
    <s v="D6"/>
    <s v="S"/>
  </r>
  <r>
    <n v="784"/>
    <x v="0"/>
    <x v="0"/>
    <x v="783"/>
    <m/>
    <x v="0"/>
    <x v="4"/>
    <n v="1"/>
    <n v="2"/>
    <s v="W./C. 6607"/>
    <n v="23.45"/>
    <m/>
    <s v="S"/>
  </r>
  <r>
    <n v="785"/>
    <x v="0"/>
    <x v="0"/>
    <x v="784"/>
    <m/>
    <x v="0"/>
    <x v="37"/>
    <n v="0"/>
    <n v="0"/>
    <s v="SOTON/O.Q. 3101312"/>
    <n v="7.05"/>
    <m/>
    <s v="S"/>
  </r>
  <r>
    <n v="786"/>
    <x v="0"/>
    <x v="0"/>
    <x v="785"/>
    <m/>
    <x v="0"/>
    <x v="37"/>
    <n v="0"/>
    <n v="0"/>
    <n v="374887"/>
    <n v="7.25"/>
    <m/>
    <s v="S"/>
  </r>
  <r>
    <n v="787"/>
    <x v="1"/>
    <x v="0"/>
    <x v="786"/>
    <m/>
    <x v="1"/>
    <x v="24"/>
    <n v="0"/>
    <n v="0"/>
    <n v="3101265"/>
    <n v="7.4958"/>
    <m/>
    <s v="S"/>
  </r>
  <r>
    <n v="788"/>
    <x v="0"/>
    <x v="0"/>
    <x v="787"/>
    <m/>
    <x v="0"/>
    <x v="18"/>
    <n v="4"/>
    <n v="1"/>
    <n v="382652"/>
    <n v="29.125"/>
    <m/>
    <s v="Q"/>
  </r>
  <r>
    <n v="789"/>
    <x v="1"/>
    <x v="0"/>
    <x v="788"/>
    <m/>
    <x v="0"/>
    <x v="58"/>
    <n v="1"/>
    <n v="2"/>
    <s v="C.A. 2315"/>
    <n v="20.574999999999999"/>
    <m/>
    <s v="S"/>
  </r>
  <r>
    <n v="790"/>
    <x v="0"/>
    <x v="1"/>
    <x v="789"/>
    <m/>
    <x v="0"/>
    <x v="43"/>
    <n v="0"/>
    <n v="0"/>
    <s v="PC 17593"/>
    <n v="79.2"/>
    <s v="B82 B84"/>
    <s v="C"/>
  </r>
  <r>
    <n v="791"/>
    <x v="0"/>
    <x v="0"/>
    <x v="790"/>
    <m/>
    <x v="0"/>
    <x v="4"/>
    <n v="0"/>
    <n v="0"/>
    <n v="12460"/>
    <n v="7.75"/>
    <m/>
    <s v="Q"/>
  </r>
  <r>
    <n v="792"/>
    <x v="0"/>
    <x v="2"/>
    <x v="791"/>
    <m/>
    <x v="0"/>
    <x v="36"/>
    <n v="0"/>
    <n v="0"/>
    <n v="239865"/>
    <n v="26"/>
    <m/>
    <s v="S"/>
  </r>
  <r>
    <n v="793"/>
    <x v="0"/>
    <x v="0"/>
    <x v="792"/>
    <m/>
    <x v="1"/>
    <x v="4"/>
    <n v="8"/>
    <n v="2"/>
    <s v="CA. 2343"/>
    <n v="69.55"/>
    <m/>
    <s v="S"/>
  </r>
  <r>
    <n v="794"/>
    <x v="0"/>
    <x v="1"/>
    <x v="793"/>
    <m/>
    <x v="0"/>
    <x v="4"/>
    <n v="0"/>
    <n v="0"/>
    <s v="PC 17600"/>
    <n v="30.695799999999998"/>
    <m/>
    <s v="C"/>
  </r>
  <r>
    <n v="795"/>
    <x v="0"/>
    <x v="0"/>
    <x v="794"/>
    <m/>
    <x v="0"/>
    <x v="37"/>
    <n v="0"/>
    <n v="0"/>
    <n v="349203"/>
    <n v="7.8958000000000004"/>
    <m/>
    <s v="S"/>
  </r>
  <r>
    <n v="796"/>
    <x v="0"/>
    <x v="2"/>
    <x v="795"/>
    <m/>
    <x v="0"/>
    <x v="12"/>
    <n v="0"/>
    <n v="0"/>
    <n v="28213"/>
    <n v="13"/>
    <m/>
    <s v="S"/>
  </r>
  <r>
    <n v="797"/>
    <x v="1"/>
    <x v="1"/>
    <x v="796"/>
    <m/>
    <x v="1"/>
    <x v="27"/>
    <n v="0"/>
    <n v="0"/>
    <n v="17465"/>
    <n v="25.929200000000002"/>
    <s v="D17"/>
    <s v="S"/>
  </r>
  <r>
    <n v="798"/>
    <x v="1"/>
    <x v="0"/>
    <x v="797"/>
    <m/>
    <x v="1"/>
    <x v="14"/>
    <n v="0"/>
    <n v="0"/>
    <n v="349244"/>
    <n v="8.6832999999999991"/>
    <m/>
    <s v="S"/>
  </r>
  <r>
    <n v="799"/>
    <x v="0"/>
    <x v="0"/>
    <x v="798"/>
    <m/>
    <x v="0"/>
    <x v="39"/>
    <n v="0"/>
    <n v="0"/>
    <n v="2685"/>
    <n v="7.2291999999999996"/>
    <m/>
    <s v="C"/>
  </r>
  <r>
    <n v="800"/>
    <x v="0"/>
    <x v="0"/>
    <x v="799"/>
    <m/>
    <x v="1"/>
    <x v="39"/>
    <n v="1"/>
    <n v="1"/>
    <n v="345773"/>
    <n v="24.15"/>
    <m/>
    <s v="S"/>
  </r>
  <r>
    <n v="801"/>
    <x v="0"/>
    <x v="2"/>
    <x v="800"/>
    <m/>
    <x v="0"/>
    <x v="15"/>
    <n v="0"/>
    <n v="0"/>
    <n v="250647"/>
    <n v="13"/>
    <m/>
    <s v="S"/>
  </r>
  <r>
    <n v="802"/>
    <x v="1"/>
    <x v="2"/>
    <x v="801"/>
    <m/>
    <x v="1"/>
    <x v="14"/>
    <n v="1"/>
    <n v="1"/>
    <s v="C.A. 31921"/>
    <n v="26.25"/>
    <m/>
    <s v="S"/>
  </r>
  <r>
    <n v="803"/>
    <x v="1"/>
    <x v="1"/>
    <x v="802"/>
    <m/>
    <x v="0"/>
    <x v="32"/>
    <n v="1"/>
    <n v="2"/>
    <n v="113760"/>
    <n v="120"/>
    <s v="B96 B98"/>
    <s v="S"/>
  </r>
  <r>
    <n v="804"/>
    <x v="1"/>
    <x v="0"/>
    <x v="803"/>
    <m/>
    <x v="0"/>
    <x v="86"/>
    <n v="0"/>
    <n v="1"/>
    <n v="2625"/>
    <n v="8.5167000000000002"/>
    <m/>
    <s v="C"/>
  </r>
  <r>
    <n v="805"/>
    <x v="1"/>
    <x v="0"/>
    <x v="804"/>
    <m/>
    <x v="0"/>
    <x v="7"/>
    <n v="0"/>
    <n v="0"/>
    <n v="347089"/>
    <n v="6.9749999999999996"/>
    <m/>
    <s v="S"/>
  </r>
  <r>
    <n v="806"/>
    <x v="0"/>
    <x v="0"/>
    <x v="805"/>
    <m/>
    <x v="0"/>
    <x v="14"/>
    <n v="0"/>
    <n v="0"/>
    <n v="347063"/>
    <n v="7.7750000000000004"/>
    <m/>
    <s v="S"/>
  </r>
  <r>
    <n v="807"/>
    <x v="0"/>
    <x v="1"/>
    <x v="806"/>
    <m/>
    <x v="0"/>
    <x v="12"/>
    <n v="0"/>
    <n v="0"/>
    <n v="112050"/>
    <n v="0"/>
    <s v="A36"/>
    <s v="S"/>
  </r>
  <r>
    <n v="808"/>
    <x v="0"/>
    <x v="0"/>
    <x v="807"/>
    <m/>
    <x v="1"/>
    <x v="24"/>
    <n v="0"/>
    <n v="0"/>
    <n v="347087"/>
    <n v="7.7750000000000004"/>
    <m/>
    <s v="S"/>
  </r>
  <r>
    <n v="809"/>
    <x v="0"/>
    <x v="2"/>
    <x v="808"/>
    <m/>
    <x v="0"/>
    <x v="12"/>
    <n v="0"/>
    <n v="0"/>
    <n v="248723"/>
    <n v="13"/>
    <m/>
    <s v="S"/>
  </r>
  <r>
    <n v="810"/>
    <x v="1"/>
    <x v="1"/>
    <x v="809"/>
    <m/>
    <x v="1"/>
    <x v="40"/>
    <n v="1"/>
    <n v="0"/>
    <n v="113806"/>
    <n v="53.1"/>
    <s v="E8"/>
    <s v="S"/>
  </r>
  <r>
    <n v="811"/>
    <x v="0"/>
    <x v="0"/>
    <x v="810"/>
    <m/>
    <x v="0"/>
    <x v="2"/>
    <n v="0"/>
    <n v="0"/>
    <n v="3474"/>
    <n v="7.8875000000000002"/>
    <m/>
    <s v="S"/>
  </r>
  <r>
    <n v="812"/>
    <x v="0"/>
    <x v="0"/>
    <x v="811"/>
    <m/>
    <x v="0"/>
    <x v="12"/>
    <n v="0"/>
    <n v="0"/>
    <s v="A/4 48871"/>
    <n v="24.15"/>
    <m/>
    <s v="S"/>
  </r>
  <r>
    <n v="813"/>
    <x v="0"/>
    <x v="2"/>
    <x v="812"/>
    <m/>
    <x v="0"/>
    <x v="3"/>
    <n v="0"/>
    <n v="0"/>
    <n v="28206"/>
    <n v="10.5"/>
    <m/>
    <s v="S"/>
  </r>
  <r>
    <n v="814"/>
    <x v="0"/>
    <x v="0"/>
    <x v="813"/>
    <m/>
    <x v="1"/>
    <x v="83"/>
    <n v="4"/>
    <n v="2"/>
    <n v="347082"/>
    <n v="31.274999999999999"/>
    <m/>
    <s v="S"/>
  </r>
  <r>
    <n v="815"/>
    <x v="0"/>
    <x v="0"/>
    <x v="814"/>
    <m/>
    <x v="0"/>
    <x v="85"/>
    <n v="0"/>
    <n v="0"/>
    <n v="364499"/>
    <n v="8.0500000000000007"/>
    <m/>
    <s v="S"/>
  </r>
  <r>
    <n v="816"/>
    <x v="0"/>
    <x v="1"/>
    <x v="815"/>
    <m/>
    <x v="0"/>
    <x v="4"/>
    <n v="0"/>
    <n v="0"/>
    <n v="112058"/>
    <n v="0"/>
    <s v="B102"/>
    <s v="S"/>
  </r>
  <r>
    <n v="817"/>
    <x v="0"/>
    <x v="0"/>
    <x v="816"/>
    <m/>
    <x v="1"/>
    <x v="41"/>
    <n v="0"/>
    <n v="0"/>
    <s v="STON/O2. 3101290"/>
    <n v="7.9249999999999998"/>
    <m/>
    <s v="S"/>
  </r>
  <r>
    <n v="818"/>
    <x v="0"/>
    <x v="2"/>
    <x v="817"/>
    <m/>
    <x v="0"/>
    <x v="14"/>
    <n v="1"/>
    <n v="1"/>
    <s v="S.C./PARIS 2079"/>
    <n v="37.004199999999997"/>
    <m/>
    <s v="C"/>
  </r>
  <r>
    <n v="819"/>
    <x v="0"/>
    <x v="0"/>
    <x v="818"/>
    <m/>
    <x v="0"/>
    <x v="71"/>
    <n v="0"/>
    <n v="0"/>
    <s v="C 7075"/>
    <n v="6.45"/>
    <m/>
    <s v="S"/>
  </r>
  <r>
    <n v="820"/>
    <x v="0"/>
    <x v="0"/>
    <x v="819"/>
    <m/>
    <x v="0"/>
    <x v="73"/>
    <n v="3"/>
    <n v="2"/>
    <n v="347088"/>
    <n v="27.9"/>
    <m/>
    <s v="S"/>
  </r>
  <r>
    <n v="821"/>
    <x v="1"/>
    <x v="1"/>
    <x v="820"/>
    <m/>
    <x v="1"/>
    <x v="67"/>
    <n v="1"/>
    <n v="1"/>
    <n v="12749"/>
    <n v="93.5"/>
    <s v="B69"/>
    <s v="S"/>
  </r>
  <r>
    <n v="822"/>
    <x v="1"/>
    <x v="0"/>
    <x v="821"/>
    <m/>
    <x v="0"/>
    <x v="7"/>
    <n v="0"/>
    <n v="0"/>
    <n v="315098"/>
    <n v="8.6624999999999996"/>
    <m/>
    <s v="S"/>
  </r>
  <r>
    <n v="823"/>
    <x v="0"/>
    <x v="1"/>
    <x v="822"/>
    <m/>
    <x v="0"/>
    <x v="1"/>
    <n v="0"/>
    <n v="0"/>
    <n v="19972"/>
    <n v="0"/>
    <m/>
    <s v="S"/>
  </r>
  <r>
    <n v="824"/>
    <x v="1"/>
    <x v="0"/>
    <x v="823"/>
    <m/>
    <x v="1"/>
    <x v="7"/>
    <n v="0"/>
    <n v="1"/>
    <n v="392096"/>
    <n v="12.475"/>
    <s v="E121"/>
    <s v="S"/>
  </r>
  <r>
    <n v="825"/>
    <x v="0"/>
    <x v="0"/>
    <x v="824"/>
    <m/>
    <x v="0"/>
    <x v="6"/>
    <n v="4"/>
    <n v="1"/>
    <n v="3101295"/>
    <n v="39.6875"/>
    <m/>
    <s v="S"/>
  </r>
  <r>
    <n v="826"/>
    <x v="0"/>
    <x v="0"/>
    <x v="825"/>
    <m/>
    <x v="0"/>
    <x v="4"/>
    <n v="0"/>
    <n v="0"/>
    <n v="368323"/>
    <n v="6.95"/>
    <m/>
    <s v="Q"/>
  </r>
  <r>
    <n v="827"/>
    <x v="0"/>
    <x v="0"/>
    <x v="826"/>
    <m/>
    <x v="0"/>
    <x v="4"/>
    <n v="0"/>
    <n v="0"/>
    <n v="1601"/>
    <n v="56.495800000000003"/>
    <m/>
    <s v="S"/>
  </r>
  <r>
    <n v="828"/>
    <x v="1"/>
    <x v="2"/>
    <x v="827"/>
    <m/>
    <x v="0"/>
    <x v="58"/>
    <n v="0"/>
    <n v="2"/>
    <s v="S.C./PARIS 2079"/>
    <n v="37.004199999999997"/>
    <m/>
    <s v="C"/>
  </r>
  <r>
    <n v="829"/>
    <x v="1"/>
    <x v="0"/>
    <x v="828"/>
    <m/>
    <x v="0"/>
    <x v="4"/>
    <n v="0"/>
    <n v="0"/>
    <n v="367228"/>
    <n v="7.75"/>
    <m/>
    <s v="Q"/>
  </r>
  <r>
    <n v="830"/>
    <x v="1"/>
    <x v="1"/>
    <x v="829"/>
    <m/>
    <x v="1"/>
    <x v="65"/>
    <n v="0"/>
    <n v="0"/>
    <n v="113572"/>
    <n v="80"/>
    <s v="B28"/>
    <m/>
  </r>
  <r>
    <n v="831"/>
    <x v="1"/>
    <x v="0"/>
    <x v="830"/>
    <m/>
    <x v="1"/>
    <x v="16"/>
    <n v="1"/>
    <n v="0"/>
    <n v="2659"/>
    <n v="14.4542"/>
    <m/>
    <s v="C"/>
  </r>
  <r>
    <n v="832"/>
    <x v="1"/>
    <x v="2"/>
    <x v="831"/>
    <m/>
    <x v="0"/>
    <x v="38"/>
    <n v="1"/>
    <n v="1"/>
    <n v="29106"/>
    <n v="18.75"/>
    <m/>
    <s v="S"/>
  </r>
  <r>
    <n v="833"/>
    <x v="0"/>
    <x v="0"/>
    <x v="832"/>
    <m/>
    <x v="0"/>
    <x v="4"/>
    <n v="0"/>
    <n v="0"/>
    <n v="2671"/>
    <n v="7.2291999999999996"/>
    <m/>
    <s v="C"/>
  </r>
  <r>
    <n v="834"/>
    <x v="0"/>
    <x v="0"/>
    <x v="833"/>
    <m/>
    <x v="0"/>
    <x v="41"/>
    <n v="0"/>
    <n v="0"/>
    <n v="347468"/>
    <n v="7.8541999999999996"/>
    <m/>
    <s v="S"/>
  </r>
  <r>
    <n v="835"/>
    <x v="0"/>
    <x v="0"/>
    <x v="834"/>
    <m/>
    <x v="0"/>
    <x v="24"/>
    <n v="0"/>
    <n v="0"/>
    <n v="2223"/>
    <n v="8.3000000000000007"/>
    <m/>
    <s v="S"/>
  </r>
  <r>
    <n v="836"/>
    <x v="1"/>
    <x v="1"/>
    <x v="835"/>
    <m/>
    <x v="1"/>
    <x v="12"/>
    <n v="1"/>
    <n v="1"/>
    <s v="PC 17756"/>
    <n v="83.158299999999997"/>
    <s v="E49"/>
    <s v="C"/>
  </r>
  <r>
    <n v="837"/>
    <x v="0"/>
    <x v="0"/>
    <x v="836"/>
    <m/>
    <x v="0"/>
    <x v="23"/>
    <n v="0"/>
    <n v="0"/>
    <n v="315097"/>
    <n v="8.6624999999999996"/>
    <m/>
    <s v="S"/>
  </r>
  <r>
    <n v="838"/>
    <x v="0"/>
    <x v="0"/>
    <x v="837"/>
    <m/>
    <x v="0"/>
    <x v="4"/>
    <n v="0"/>
    <n v="0"/>
    <n v="392092"/>
    <n v="8.0500000000000007"/>
    <m/>
    <s v="S"/>
  </r>
  <r>
    <n v="839"/>
    <x v="1"/>
    <x v="0"/>
    <x v="838"/>
    <m/>
    <x v="0"/>
    <x v="35"/>
    <n v="0"/>
    <n v="0"/>
    <n v="1601"/>
    <n v="56.495800000000003"/>
    <m/>
    <s v="S"/>
  </r>
  <r>
    <n v="840"/>
    <x v="1"/>
    <x v="1"/>
    <x v="839"/>
    <m/>
    <x v="0"/>
    <x v="4"/>
    <n v="0"/>
    <n v="0"/>
    <n v="11774"/>
    <n v="29.7"/>
    <s v="C47"/>
    <s v="C"/>
  </r>
  <r>
    <n v="841"/>
    <x v="0"/>
    <x v="0"/>
    <x v="840"/>
    <m/>
    <x v="0"/>
    <x v="11"/>
    <n v="0"/>
    <n v="0"/>
    <s v="SOTON/O2 3101287"/>
    <n v="7.9249999999999998"/>
    <m/>
    <s v="S"/>
  </r>
  <r>
    <n v="842"/>
    <x v="0"/>
    <x v="2"/>
    <x v="841"/>
    <m/>
    <x v="0"/>
    <x v="36"/>
    <n v="0"/>
    <n v="0"/>
    <s v="S.O./P.P. 3"/>
    <n v="10.5"/>
    <m/>
    <s v="S"/>
  </r>
  <r>
    <n v="843"/>
    <x v="1"/>
    <x v="1"/>
    <x v="842"/>
    <m/>
    <x v="1"/>
    <x v="39"/>
    <n v="0"/>
    <n v="0"/>
    <n v="113798"/>
    <n v="31"/>
    <m/>
    <s v="C"/>
  </r>
  <r>
    <n v="844"/>
    <x v="0"/>
    <x v="0"/>
    <x v="843"/>
    <m/>
    <x v="0"/>
    <x v="87"/>
    <n v="0"/>
    <n v="0"/>
    <n v="2683"/>
    <n v="6.4375"/>
    <m/>
    <s v="C"/>
  </r>
  <r>
    <n v="845"/>
    <x v="0"/>
    <x v="0"/>
    <x v="844"/>
    <m/>
    <x v="0"/>
    <x v="34"/>
    <n v="0"/>
    <n v="0"/>
    <n v="315090"/>
    <n v="8.6624999999999996"/>
    <m/>
    <s v="S"/>
  </r>
  <r>
    <n v="846"/>
    <x v="0"/>
    <x v="0"/>
    <x v="845"/>
    <m/>
    <x v="0"/>
    <x v="22"/>
    <n v="0"/>
    <n v="0"/>
    <s v="C.A. 5547"/>
    <n v="7.55"/>
    <m/>
    <s v="S"/>
  </r>
  <r>
    <n v="847"/>
    <x v="0"/>
    <x v="0"/>
    <x v="846"/>
    <m/>
    <x v="0"/>
    <x v="4"/>
    <n v="8"/>
    <n v="2"/>
    <s v="CA. 2343"/>
    <n v="69.55"/>
    <m/>
    <s v="S"/>
  </r>
  <r>
    <n v="848"/>
    <x v="0"/>
    <x v="0"/>
    <x v="847"/>
    <m/>
    <x v="0"/>
    <x v="3"/>
    <n v="0"/>
    <n v="0"/>
    <n v="349213"/>
    <n v="7.8958000000000004"/>
    <m/>
    <s v="C"/>
  </r>
  <r>
    <n v="849"/>
    <x v="0"/>
    <x v="2"/>
    <x v="848"/>
    <m/>
    <x v="0"/>
    <x v="17"/>
    <n v="0"/>
    <n v="1"/>
    <n v="248727"/>
    <n v="33"/>
    <m/>
    <s v="S"/>
  </r>
  <r>
    <n v="850"/>
    <x v="1"/>
    <x v="1"/>
    <x v="849"/>
    <m/>
    <x v="1"/>
    <x v="4"/>
    <n v="1"/>
    <n v="0"/>
    <n v="17453"/>
    <n v="89.104200000000006"/>
    <s v="C92"/>
    <s v="C"/>
  </r>
  <r>
    <n v="851"/>
    <x v="0"/>
    <x v="0"/>
    <x v="850"/>
    <m/>
    <x v="0"/>
    <x v="9"/>
    <n v="4"/>
    <n v="2"/>
    <n v="347082"/>
    <n v="31.274999999999999"/>
    <m/>
    <s v="S"/>
  </r>
  <r>
    <n v="852"/>
    <x v="0"/>
    <x v="0"/>
    <x v="851"/>
    <m/>
    <x v="0"/>
    <x v="88"/>
    <n v="0"/>
    <n v="0"/>
    <n v="347060"/>
    <n v="7.7750000000000004"/>
    <m/>
    <s v="S"/>
  </r>
  <r>
    <n v="853"/>
    <x v="0"/>
    <x v="0"/>
    <x v="852"/>
    <m/>
    <x v="1"/>
    <x v="52"/>
    <n v="1"/>
    <n v="1"/>
    <n v="2678"/>
    <n v="15.245799999999999"/>
    <m/>
    <s v="C"/>
  </r>
  <r>
    <n v="854"/>
    <x v="1"/>
    <x v="1"/>
    <x v="853"/>
    <m/>
    <x v="1"/>
    <x v="36"/>
    <n v="0"/>
    <n v="1"/>
    <s v="PC 17592"/>
    <n v="39.4"/>
    <s v="D28"/>
    <s v="S"/>
  </r>
  <r>
    <n v="855"/>
    <x v="0"/>
    <x v="2"/>
    <x v="854"/>
    <m/>
    <x v="1"/>
    <x v="57"/>
    <n v="1"/>
    <n v="0"/>
    <n v="244252"/>
    <n v="26"/>
    <m/>
    <s v="S"/>
  </r>
  <r>
    <n v="856"/>
    <x v="1"/>
    <x v="0"/>
    <x v="855"/>
    <m/>
    <x v="1"/>
    <x v="24"/>
    <n v="0"/>
    <n v="1"/>
    <n v="392091"/>
    <n v="9.35"/>
    <m/>
    <s v="S"/>
  </r>
  <r>
    <n v="857"/>
    <x v="1"/>
    <x v="1"/>
    <x v="856"/>
    <m/>
    <x v="1"/>
    <x v="33"/>
    <n v="1"/>
    <n v="1"/>
    <n v="36928"/>
    <n v="164.86670000000001"/>
    <m/>
    <s v="S"/>
  </r>
  <r>
    <n v="858"/>
    <x v="1"/>
    <x v="1"/>
    <x v="857"/>
    <m/>
    <x v="0"/>
    <x v="54"/>
    <n v="0"/>
    <n v="0"/>
    <n v="113055"/>
    <n v="26.55"/>
    <s v="E17"/>
    <s v="S"/>
  </r>
  <r>
    <n v="859"/>
    <x v="1"/>
    <x v="0"/>
    <x v="858"/>
    <m/>
    <x v="1"/>
    <x v="42"/>
    <n v="0"/>
    <n v="3"/>
    <n v="2666"/>
    <n v="19.258299999999998"/>
    <m/>
    <s v="C"/>
  </r>
  <r>
    <n v="860"/>
    <x v="0"/>
    <x v="0"/>
    <x v="859"/>
    <m/>
    <x v="0"/>
    <x v="4"/>
    <n v="0"/>
    <n v="0"/>
    <n v="2629"/>
    <n v="7.2291999999999996"/>
    <m/>
    <s v="C"/>
  </r>
  <r>
    <n v="861"/>
    <x v="0"/>
    <x v="0"/>
    <x v="860"/>
    <m/>
    <x v="0"/>
    <x v="66"/>
    <n v="2"/>
    <n v="0"/>
    <n v="350026"/>
    <n v="14.1083"/>
    <m/>
    <s v="S"/>
  </r>
  <r>
    <n v="862"/>
    <x v="0"/>
    <x v="2"/>
    <x v="861"/>
    <m/>
    <x v="0"/>
    <x v="23"/>
    <n v="1"/>
    <n v="0"/>
    <n v="28134"/>
    <n v="11.5"/>
    <m/>
    <s v="S"/>
  </r>
  <r>
    <n v="863"/>
    <x v="1"/>
    <x v="1"/>
    <x v="862"/>
    <m/>
    <x v="1"/>
    <x v="76"/>
    <n v="0"/>
    <n v="0"/>
    <n v="17466"/>
    <n v="25.929200000000002"/>
    <s v="D17"/>
    <s v="S"/>
  </r>
  <r>
    <n v="864"/>
    <x v="0"/>
    <x v="0"/>
    <x v="863"/>
    <m/>
    <x v="1"/>
    <x v="4"/>
    <n v="8"/>
    <n v="2"/>
    <s v="CA. 2343"/>
    <n v="69.55"/>
    <m/>
    <s v="S"/>
  </r>
  <r>
    <n v="865"/>
    <x v="0"/>
    <x v="2"/>
    <x v="864"/>
    <m/>
    <x v="0"/>
    <x v="42"/>
    <n v="0"/>
    <n v="0"/>
    <n v="233866"/>
    <n v="13"/>
    <m/>
    <s v="S"/>
  </r>
  <r>
    <n v="866"/>
    <x v="1"/>
    <x v="2"/>
    <x v="865"/>
    <m/>
    <x v="1"/>
    <x v="22"/>
    <n v="0"/>
    <n v="0"/>
    <n v="236852"/>
    <n v="13"/>
    <m/>
    <s v="S"/>
  </r>
  <r>
    <n v="867"/>
    <x v="1"/>
    <x v="2"/>
    <x v="866"/>
    <m/>
    <x v="1"/>
    <x v="7"/>
    <n v="1"/>
    <n v="0"/>
    <s v="SC/PARIS 2149"/>
    <n v="13.8583"/>
    <m/>
    <s v="C"/>
  </r>
  <r>
    <n v="868"/>
    <x v="0"/>
    <x v="1"/>
    <x v="867"/>
    <m/>
    <x v="0"/>
    <x v="14"/>
    <n v="0"/>
    <n v="0"/>
    <s v="PC 17590"/>
    <n v="50.495800000000003"/>
    <s v="A24"/>
    <s v="S"/>
  </r>
  <r>
    <n v="869"/>
    <x v="0"/>
    <x v="0"/>
    <x v="868"/>
    <m/>
    <x v="0"/>
    <x v="4"/>
    <n v="0"/>
    <n v="0"/>
    <n v="345777"/>
    <n v="9.5"/>
    <m/>
    <s v="S"/>
  </r>
  <r>
    <n v="870"/>
    <x v="1"/>
    <x v="0"/>
    <x v="869"/>
    <m/>
    <x v="0"/>
    <x v="9"/>
    <n v="1"/>
    <n v="1"/>
    <n v="347742"/>
    <n v="11.1333"/>
    <m/>
    <s v="S"/>
  </r>
  <r>
    <n v="871"/>
    <x v="0"/>
    <x v="0"/>
    <x v="870"/>
    <m/>
    <x v="0"/>
    <x v="2"/>
    <n v="0"/>
    <n v="0"/>
    <n v="349248"/>
    <n v="7.8958000000000004"/>
    <m/>
    <s v="S"/>
  </r>
  <r>
    <n v="872"/>
    <x v="1"/>
    <x v="1"/>
    <x v="871"/>
    <m/>
    <x v="1"/>
    <x v="47"/>
    <n v="1"/>
    <n v="1"/>
    <n v="11751"/>
    <n v="52.554200000000002"/>
    <s v="D35"/>
    <s v="S"/>
  </r>
  <r>
    <n v="873"/>
    <x v="0"/>
    <x v="1"/>
    <x v="872"/>
    <m/>
    <x v="0"/>
    <x v="40"/>
    <n v="0"/>
    <n v="0"/>
    <n v="695"/>
    <n v="5"/>
    <s v="B51 B53 B55"/>
    <s v="S"/>
  </r>
  <r>
    <n v="874"/>
    <x v="0"/>
    <x v="0"/>
    <x v="873"/>
    <m/>
    <x v="0"/>
    <x v="47"/>
    <n v="0"/>
    <n v="0"/>
    <n v="345765"/>
    <n v="9"/>
    <m/>
    <s v="S"/>
  </r>
  <r>
    <n v="875"/>
    <x v="1"/>
    <x v="2"/>
    <x v="874"/>
    <m/>
    <x v="1"/>
    <x v="17"/>
    <n v="1"/>
    <n v="0"/>
    <s v="P/PP 3381"/>
    <n v="24"/>
    <m/>
    <s v="C"/>
  </r>
  <r>
    <n v="876"/>
    <x v="1"/>
    <x v="0"/>
    <x v="875"/>
    <m/>
    <x v="1"/>
    <x v="16"/>
    <n v="0"/>
    <n v="0"/>
    <n v="2667"/>
    <n v="7.2249999999999996"/>
    <m/>
    <s v="C"/>
  </r>
  <r>
    <n v="877"/>
    <x v="0"/>
    <x v="0"/>
    <x v="876"/>
    <m/>
    <x v="0"/>
    <x v="11"/>
    <n v="0"/>
    <n v="0"/>
    <n v="7534"/>
    <n v="9.8458000000000006"/>
    <m/>
    <s v="S"/>
  </r>
  <r>
    <n v="878"/>
    <x v="0"/>
    <x v="0"/>
    <x v="877"/>
    <m/>
    <x v="0"/>
    <x v="19"/>
    <n v="0"/>
    <n v="0"/>
    <n v="349212"/>
    <n v="7.8958000000000004"/>
    <m/>
    <s v="S"/>
  </r>
  <r>
    <n v="879"/>
    <x v="0"/>
    <x v="0"/>
    <x v="878"/>
    <m/>
    <x v="0"/>
    <x v="4"/>
    <n v="0"/>
    <n v="0"/>
    <n v="349217"/>
    <n v="7.8958000000000004"/>
    <m/>
    <s v="S"/>
  </r>
  <r>
    <n v="880"/>
    <x v="1"/>
    <x v="1"/>
    <x v="879"/>
    <m/>
    <x v="1"/>
    <x v="60"/>
    <n v="0"/>
    <n v="1"/>
    <n v="11767"/>
    <n v="83.158299999999997"/>
    <s v="C50"/>
    <s v="C"/>
  </r>
  <r>
    <n v="881"/>
    <x v="1"/>
    <x v="2"/>
    <x v="880"/>
    <m/>
    <x v="1"/>
    <x v="37"/>
    <n v="0"/>
    <n v="1"/>
    <n v="230433"/>
    <n v="26"/>
    <m/>
    <s v="S"/>
  </r>
  <r>
    <n v="882"/>
    <x v="0"/>
    <x v="0"/>
    <x v="881"/>
    <m/>
    <x v="0"/>
    <x v="40"/>
    <n v="0"/>
    <n v="0"/>
    <n v="349257"/>
    <n v="7.8958000000000004"/>
    <m/>
    <s v="S"/>
  </r>
  <r>
    <n v="883"/>
    <x v="0"/>
    <x v="0"/>
    <x v="882"/>
    <m/>
    <x v="1"/>
    <x v="0"/>
    <n v="0"/>
    <n v="0"/>
    <n v="7552"/>
    <n v="10.5167"/>
    <m/>
    <s v="S"/>
  </r>
  <r>
    <n v="884"/>
    <x v="0"/>
    <x v="2"/>
    <x v="883"/>
    <m/>
    <x v="0"/>
    <x v="17"/>
    <n v="0"/>
    <n v="0"/>
    <s v="C.A./SOTON 34068"/>
    <n v="10.5"/>
    <m/>
    <s v="S"/>
  </r>
  <r>
    <n v="885"/>
    <x v="0"/>
    <x v="0"/>
    <x v="884"/>
    <m/>
    <x v="0"/>
    <x v="37"/>
    <n v="0"/>
    <n v="0"/>
    <s v="SOTON/OQ 392076"/>
    <n v="7.05"/>
    <m/>
    <s v="S"/>
  </r>
  <r>
    <n v="886"/>
    <x v="0"/>
    <x v="0"/>
    <x v="885"/>
    <m/>
    <x v="1"/>
    <x v="12"/>
    <n v="0"/>
    <n v="5"/>
    <n v="382652"/>
    <n v="29.125"/>
    <m/>
    <s v="Q"/>
  </r>
  <r>
    <n v="887"/>
    <x v="0"/>
    <x v="2"/>
    <x v="886"/>
    <m/>
    <x v="0"/>
    <x v="7"/>
    <n v="0"/>
    <n v="0"/>
    <n v="211536"/>
    <n v="13"/>
    <m/>
    <s v="S"/>
  </r>
  <r>
    <n v="888"/>
    <x v="1"/>
    <x v="1"/>
    <x v="887"/>
    <m/>
    <x v="1"/>
    <x v="19"/>
    <n v="0"/>
    <n v="0"/>
    <n v="112053"/>
    <n v="30"/>
    <s v="B42"/>
    <s v="S"/>
  </r>
  <r>
    <n v="889"/>
    <x v="0"/>
    <x v="0"/>
    <x v="888"/>
    <m/>
    <x v="1"/>
    <x v="4"/>
    <n v="1"/>
    <n v="2"/>
    <s v="W./C. 6607"/>
    <n v="23.45"/>
    <m/>
    <s v="S"/>
  </r>
  <r>
    <n v="890"/>
    <x v="1"/>
    <x v="1"/>
    <x v="889"/>
    <m/>
    <x v="0"/>
    <x v="2"/>
    <n v="0"/>
    <n v="0"/>
    <n v="111369"/>
    <n v="30"/>
    <s v="C148"/>
    <s v="C"/>
  </r>
  <r>
    <n v="891"/>
    <x v="0"/>
    <x v="0"/>
    <x v="890"/>
    <m/>
    <x v="0"/>
    <x v="35"/>
    <n v="0"/>
    <n v="0"/>
    <n v="370376"/>
    <n v="7.75"/>
    <m/>
    <s v="Q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91">
  <r>
    <x v="0"/>
    <x v="0"/>
  </r>
  <r>
    <x v="1"/>
    <x v="1"/>
  </r>
  <r>
    <x v="2"/>
    <x v="1"/>
  </r>
  <r>
    <x v="3"/>
    <x v="0"/>
  </r>
  <r>
    <x v="4"/>
    <x v="1"/>
  </r>
  <r>
    <x v="5"/>
    <x v="2"/>
  </r>
  <r>
    <x v="6"/>
    <x v="1"/>
  </r>
  <r>
    <x v="7"/>
    <x v="2"/>
  </r>
  <r>
    <x v="8"/>
    <x v="3"/>
  </r>
  <r>
    <x v="9"/>
    <x v="0"/>
  </r>
  <r>
    <x v="10"/>
    <x v="1"/>
  </r>
  <r>
    <x v="11"/>
    <x v="1"/>
  </r>
  <r>
    <x v="12"/>
    <x v="1"/>
  </r>
  <r>
    <x v="13"/>
    <x v="0"/>
  </r>
  <r>
    <x v="14"/>
    <x v="1"/>
  </r>
  <r>
    <x v="15"/>
    <x v="1"/>
  </r>
  <r>
    <x v="16"/>
    <x v="3"/>
  </r>
  <r>
    <x v="17"/>
    <x v="1"/>
  </r>
  <r>
    <x v="18"/>
    <x v="2"/>
  </r>
  <r>
    <x v="19"/>
    <x v="1"/>
  </r>
  <r>
    <x v="20"/>
    <x v="1"/>
  </r>
  <r>
    <x v="21"/>
    <x v="1"/>
  </r>
  <r>
    <x v="22"/>
    <x v="1"/>
  </r>
  <r>
    <x v="23"/>
    <x v="1"/>
  </r>
  <r>
    <x v="7"/>
    <x v="2"/>
  </r>
  <r>
    <x v="24"/>
    <x v="1"/>
  </r>
  <r>
    <x v="25"/>
    <x v="1"/>
  </r>
  <r>
    <x v="26"/>
    <x v="2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0"/>
  </r>
  <r>
    <x v="34"/>
    <x v="0"/>
  </r>
  <r>
    <x v="35"/>
    <x v="1"/>
  </r>
  <r>
    <x v="36"/>
    <x v="1"/>
  </r>
  <r>
    <x v="18"/>
    <x v="2"/>
  </r>
  <r>
    <x v="37"/>
    <x v="0"/>
  </r>
  <r>
    <x v="38"/>
    <x v="1"/>
  </r>
  <r>
    <x v="39"/>
    <x v="0"/>
  </r>
  <r>
    <x v="40"/>
    <x v="1"/>
  </r>
  <r>
    <x v="41"/>
    <x v="2"/>
  </r>
  <r>
    <x v="42"/>
    <x v="1"/>
  </r>
  <r>
    <x v="43"/>
    <x v="1"/>
  </r>
  <r>
    <x v="44"/>
    <x v="1"/>
  </r>
  <r>
    <x v="45"/>
    <x v="1"/>
  </r>
  <r>
    <x v="46"/>
    <x v="1"/>
  </r>
  <r>
    <x v="47"/>
    <x v="0"/>
  </r>
  <r>
    <x v="48"/>
    <x v="4"/>
  </r>
  <r>
    <x v="49"/>
    <x v="1"/>
  </r>
  <r>
    <x v="50"/>
    <x v="0"/>
  </r>
  <r>
    <x v="51"/>
    <x v="1"/>
  </r>
  <r>
    <x v="52"/>
    <x v="1"/>
  </r>
  <r>
    <x v="53"/>
    <x v="1"/>
  </r>
  <r>
    <x v="54"/>
    <x v="1"/>
  </r>
  <r>
    <x v="55"/>
    <x v="1"/>
  </r>
  <r>
    <x v="56"/>
    <x v="2"/>
  </r>
  <r>
    <x v="57"/>
    <x v="4"/>
  </r>
  <r>
    <x v="58"/>
    <x v="1"/>
  </r>
  <r>
    <x v="59"/>
    <x v="5"/>
  </r>
  <r>
    <x v="60"/>
    <x v="0"/>
  </r>
  <r>
    <x v="61"/>
    <x v="3"/>
  </r>
  <r>
    <x v="62"/>
    <x v="1"/>
  </r>
  <r>
    <x v="63"/>
    <x v="0"/>
  </r>
  <r>
    <x v="64"/>
    <x v="1"/>
  </r>
  <r>
    <x v="65"/>
    <x v="1"/>
  </r>
  <r>
    <x v="13"/>
    <x v="6"/>
  </r>
  <r>
    <x v="66"/>
    <x v="1"/>
  </r>
  <r>
    <x v="67"/>
    <x v="1"/>
  </r>
  <r>
    <x v="57"/>
    <x v="4"/>
  </r>
  <r>
    <x v="68"/>
    <x v="1"/>
  </r>
  <r>
    <x v="69"/>
    <x v="1"/>
  </r>
  <r>
    <x v="70"/>
    <x v="1"/>
  </r>
  <r>
    <x v="71"/>
    <x v="1"/>
  </r>
  <r>
    <x v="72"/>
    <x v="1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0"/>
  </r>
  <r>
    <x v="82"/>
    <x v="0"/>
  </r>
  <r>
    <x v="83"/>
    <x v="1"/>
  </r>
  <r>
    <x v="26"/>
    <x v="2"/>
  </r>
  <r>
    <x v="84"/>
    <x v="1"/>
  </r>
  <r>
    <x v="85"/>
    <x v="1"/>
  </r>
  <r>
    <x v="86"/>
    <x v="1"/>
  </r>
  <r>
    <x v="87"/>
    <x v="1"/>
  </r>
  <r>
    <x v="88"/>
    <x v="0"/>
  </r>
  <r>
    <x v="89"/>
    <x v="1"/>
  </r>
  <r>
    <x v="90"/>
    <x v="1"/>
  </r>
  <r>
    <x v="91"/>
    <x v="1"/>
  </r>
  <r>
    <x v="92"/>
    <x v="1"/>
  </r>
  <r>
    <x v="93"/>
    <x v="0"/>
  </r>
  <r>
    <x v="94"/>
    <x v="0"/>
  </r>
  <r>
    <x v="95"/>
    <x v="1"/>
  </r>
  <r>
    <x v="96"/>
    <x v="0"/>
  </r>
  <r>
    <x v="97"/>
    <x v="0"/>
  </r>
  <r>
    <x v="98"/>
    <x v="2"/>
  </r>
  <r>
    <x v="99"/>
    <x v="3"/>
  </r>
  <r>
    <x v="100"/>
    <x v="1"/>
  </r>
  <r>
    <x v="101"/>
    <x v="1"/>
  </r>
  <r>
    <x v="102"/>
    <x v="1"/>
  </r>
  <r>
    <x v="103"/>
    <x v="1"/>
  </r>
  <r>
    <x v="5"/>
    <x v="2"/>
  </r>
  <r>
    <x v="104"/>
    <x v="1"/>
  </r>
  <r>
    <x v="105"/>
    <x v="0"/>
  </r>
  <r>
    <x v="106"/>
    <x v="1"/>
  </r>
  <r>
    <x v="107"/>
    <x v="2"/>
  </r>
  <r>
    <x v="108"/>
    <x v="0"/>
  </r>
  <r>
    <x v="109"/>
    <x v="1"/>
  </r>
  <r>
    <x v="110"/>
    <x v="1"/>
  </r>
  <r>
    <x v="39"/>
    <x v="0"/>
  </r>
  <r>
    <x v="111"/>
    <x v="0"/>
  </r>
  <r>
    <x v="13"/>
    <x v="6"/>
  </r>
  <r>
    <x v="112"/>
    <x v="2"/>
  </r>
  <r>
    <x v="113"/>
    <x v="1"/>
  </r>
  <r>
    <x v="9"/>
    <x v="0"/>
  </r>
  <r>
    <x v="114"/>
    <x v="1"/>
  </r>
  <r>
    <x v="97"/>
    <x v="0"/>
  </r>
  <r>
    <x v="37"/>
    <x v="0"/>
  </r>
  <r>
    <x v="115"/>
    <x v="1"/>
  </r>
  <r>
    <x v="116"/>
    <x v="1"/>
  </r>
  <r>
    <x v="117"/>
    <x v="1"/>
  </r>
  <r>
    <x v="118"/>
    <x v="1"/>
  </r>
  <r>
    <x v="119"/>
    <x v="1"/>
  </r>
  <r>
    <x v="120"/>
    <x v="1"/>
  </r>
  <r>
    <x v="121"/>
    <x v="1"/>
  </r>
  <r>
    <x v="122"/>
    <x v="1"/>
  </r>
  <r>
    <x v="123"/>
    <x v="1"/>
  </r>
  <r>
    <x v="124"/>
    <x v="1"/>
  </r>
  <r>
    <x v="125"/>
    <x v="1"/>
  </r>
  <r>
    <x v="3"/>
    <x v="0"/>
  </r>
  <r>
    <x v="126"/>
    <x v="1"/>
  </r>
  <r>
    <x v="127"/>
    <x v="1"/>
  </r>
  <r>
    <x v="128"/>
    <x v="0"/>
  </r>
  <r>
    <x v="129"/>
    <x v="1"/>
  </r>
  <r>
    <x v="130"/>
    <x v="0"/>
  </r>
  <r>
    <x v="131"/>
    <x v="1"/>
  </r>
  <r>
    <x v="132"/>
    <x v="1"/>
  </r>
  <r>
    <x v="133"/>
    <x v="1"/>
  </r>
  <r>
    <x v="13"/>
    <x v="1"/>
  </r>
  <r>
    <x v="82"/>
    <x v="0"/>
  </r>
  <r>
    <x v="134"/>
    <x v="1"/>
  </r>
  <r>
    <x v="135"/>
    <x v="1"/>
  </r>
  <r>
    <x v="136"/>
    <x v="1"/>
  </r>
  <r>
    <x v="137"/>
    <x v="0"/>
  </r>
  <r>
    <x v="138"/>
    <x v="1"/>
  </r>
  <r>
    <x v="139"/>
    <x v="1"/>
  </r>
  <r>
    <x v="140"/>
    <x v="2"/>
  </r>
  <r>
    <x v="17"/>
    <x v="1"/>
  </r>
  <r>
    <x v="141"/>
    <x v="1"/>
  </r>
  <r>
    <x v="142"/>
    <x v="1"/>
  </r>
  <r>
    <x v="143"/>
    <x v="1"/>
  </r>
  <r>
    <x v="144"/>
    <x v="7"/>
  </r>
  <r>
    <x v="145"/>
    <x v="1"/>
  </r>
  <r>
    <x v="146"/>
    <x v="1"/>
  </r>
  <r>
    <x v="147"/>
    <x v="1"/>
  </r>
  <r>
    <x v="148"/>
    <x v="0"/>
  </r>
  <r>
    <x v="48"/>
    <x v="4"/>
  </r>
  <r>
    <x v="149"/>
    <x v="1"/>
  </r>
  <r>
    <x v="150"/>
    <x v="1"/>
  </r>
  <r>
    <x v="61"/>
    <x v="0"/>
  </r>
  <r>
    <x v="151"/>
    <x v="1"/>
  </r>
  <r>
    <x v="152"/>
    <x v="1"/>
  </r>
  <r>
    <x v="153"/>
    <x v="1"/>
  </r>
  <r>
    <x v="16"/>
    <x v="3"/>
  </r>
  <r>
    <x v="8"/>
    <x v="0"/>
  </r>
  <r>
    <x v="154"/>
    <x v="1"/>
  </r>
  <r>
    <x v="155"/>
    <x v="1"/>
  </r>
  <r>
    <x v="156"/>
    <x v="1"/>
  </r>
  <r>
    <x v="157"/>
    <x v="3"/>
  </r>
  <r>
    <x v="158"/>
    <x v="1"/>
  </r>
  <r>
    <x v="159"/>
    <x v="1"/>
  </r>
  <r>
    <x v="160"/>
    <x v="1"/>
  </r>
  <r>
    <x v="144"/>
    <x v="7"/>
  </r>
  <r>
    <x v="161"/>
    <x v="1"/>
  </r>
  <r>
    <x v="24"/>
    <x v="2"/>
  </r>
  <r>
    <x v="162"/>
    <x v="0"/>
  </r>
  <r>
    <x v="163"/>
    <x v="1"/>
  </r>
  <r>
    <x v="164"/>
    <x v="1"/>
  </r>
  <r>
    <x v="165"/>
    <x v="2"/>
  </r>
  <r>
    <x v="166"/>
    <x v="1"/>
  </r>
  <r>
    <x v="167"/>
    <x v="0"/>
  </r>
  <r>
    <x v="168"/>
    <x v="1"/>
  </r>
  <r>
    <x v="169"/>
    <x v="1"/>
  </r>
  <r>
    <x v="170"/>
    <x v="1"/>
  </r>
  <r>
    <x v="171"/>
    <x v="1"/>
  </r>
  <r>
    <x v="134"/>
    <x v="0"/>
  </r>
  <r>
    <x v="172"/>
    <x v="1"/>
  </r>
  <r>
    <x v="173"/>
    <x v="1"/>
  </r>
  <r>
    <x v="174"/>
    <x v="1"/>
  </r>
  <r>
    <x v="140"/>
    <x v="2"/>
  </r>
  <r>
    <x v="175"/>
    <x v="1"/>
  </r>
  <r>
    <x v="176"/>
    <x v="1"/>
  </r>
  <r>
    <x v="177"/>
    <x v="1"/>
  </r>
  <r>
    <x v="144"/>
    <x v="7"/>
  </r>
  <r>
    <x v="178"/>
    <x v="1"/>
  </r>
  <r>
    <x v="179"/>
    <x v="1"/>
  </r>
  <r>
    <x v="180"/>
    <x v="1"/>
  </r>
  <r>
    <x v="181"/>
    <x v="0"/>
  </r>
  <r>
    <x v="81"/>
    <x v="0"/>
  </r>
  <r>
    <x v="182"/>
    <x v="1"/>
  </r>
  <r>
    <x v="183"/>
    <x v="1"/>
  </r>
  <r>
    <x v="184"/>
    <x v="1"/>
  </r>
  <r>
    <x v="185"/>
    <x v="0"/>
  </r>
  <r>
    <x v="186"/>
    <x v="1"/>
  </r>
  <r>
    <x v="187"/>
    <x v="1"/>
  </r>
  <r>
    <x v="188"/>
    <x v="1"/>
  </r>
  <r>
    <x v="189"/>
    <x v="1"/>
  </r>
  <r>
    <x v="190"/>
    <x v="0"/>
  </r>
  <r>
    <x v="191"/>
    <x v="1"/>
  </r>
  <r>
    <x v="192"/>
    <x v="1"/>
  </r>
  <r>
    <x v="193"/>
    <x v="1"/>
  </r>
  <r>
    <x v="60"/>
    <x v="0"/>
  </r>
  <r>
    <x v="194"/>
    <x v="1"/>
  </r>
  <r>
    <x v="195"/>
    <x v="1"/>
  </r>
  <r>
    <x v="196"/>
    <x v="1"/>
  </r>
  <r>
    <x v="197"/>
    <x v="1"/>
  </r>
  <r>
    <x v="198"/>
    <x v="0"/>
  </r>
  <r>
    <x v="199"/>
    <x v="1"/>
  </r>
  <r>
    <x v="200"/>
    <x v="1"/>
  </r>
  <r>
    <x v="201"/>
    <x v="1"/>
  </r>
  <r>
    <x v="202"/>
    <x v="1"/>
  </r>
  <r>
    <x v="157"/>
    <x v="3"/>
  </r>
  <r>
    <x v="60"/>
    <x v="0"/>
  </r>
  <r>
    <x v="203"/>
    <x v="0"/>
  </r>
  <r>
    <x v="204"/>
    <x v="1"/>
  </r>
  <r>
    <x v="24"/>
    <x v="2"/>
  </r>
  <r>
    <x v="205"/>
    <x v="1"/>
  </r>
  <r>
    <x v="206"/>
    <x v="1"/>
  </r>
  <r>
    <x v="207"/>
    <x v="1"/>
  </r>
  <r>
    <x v="208"/>
    <x v="1"/>
  </r>
  <r>
    <x v="209"/>
    <x v="1"/>
  </r>
  <r>
    <x v="210"/>
    <x v="1"/>
  </r>
  <r>
    <x v="105"/>
    <x v="0"/>
  </r>
  <r>
    <x v="211"/>
    <x v="0"/>
  </r>
  <r>
    <x v="212"/>
    <x v="1"/>
  </r>
  <r>
    <x v="213"/>
    <x v="1"/>
  </r>
  <r>
    <x v="108"/>
    <x v="0"/>
  </r>
  <r>
    <x v="214"/>
    <x v="0"/>
  </r>
  <r>
    <x v="215"/>
    <x v="1"/>
  </r>
  <r>
    <x v="216"/>
    <x v="1"/>
  </r>
  <r>
    <x v="217"/>
    <x v="0"/>
  </r>
  <r>
    <x v="218"/>
    <x v="0"/>
  </r>
  <r>
    <x v="219"/>
    <x v="1"/>
  </r>
  <r>
    <x v="181"/>
    <x v="0"/>
  </r>
  <r>
    <x v="220"/>
    <x v="1"/>
  </r>
  <r>
    <x v="221"/>
    <x v="0"/>
  </r>
  <r>
    <x v="222"/>
    <x v="1"/>
  </r>
  <r>
    <x v="223"/>
    <x v="1"/>
  </r>
  <r>
    <x v="224"/>
    <x v="1"/>
  </r>
  <r>
    <x v="225"/>
    <x v="1"/>
  </r>
  <r>
    <x v="226"/>
    <x v="1"/>
  </r>
  <r>
    <x v="227"/>
    <x v="1"/>
  </r>
  <r>
    <x v="155"/>
    <x v="1"/>
  </r>
  <r>
    <x v="24"/>
    <x v="2"/>
  </r>
  <r>
    <x v="228"/>
    <x v="0"/>
  </r>
  <r>
    <x v="229"/>
    <x v="1"/>
  </r>
  <r>
    <x v="230"/>
    <x v="1"/>
  </r>
  <r>
    <x v="231"/>
    <x v="1"/>
  </r>
  <r>
    <x v="48"/>
    <x v="4"/>
  </r>
  <r>
    <x v="232"/>
    <x v="1"/>
  </r>
  <r>
    <x v="233"/>
    <x v="2"/>
  </r>
  <r>
    <x v="234"/>
    <x v="1"/>
  </r>
  <r>
    <x v="235"/>
    <x v="1"/>
  </r>
  <r>
    <x v="236"/>
    <x v="1"/>
  </r>
  <r>
    <x v="237"/>
    <x v="0"/>
  </r>
  <r>
    <x v="238"/>
    <x v="1"/>
  </r>
  <r>
    <x v="239"/>
    <x v="1"/>
  </r>
  <r>
    <x v="240"/>
    <x v="0"/>
  </r>
  <r>
    <x v="241"/>
    <x v="1"/>
  </r>
  <r>
    <x v="242"/>
    <x v="1"/>
  </r>
  <r>
    <x v="16"/>
    <x v="3"/>
  </r>
  <r>
    <x v="243"/>
    <x v="0"/>
  </r>
  <r>
    <x v="244"/>
    <x v="1"/>
  </r>
  <r>
    <x v="245"/>
    <x v="0"/>
  </r>
  <r>
    <x v="246"/>
    <x v="1"/>
  </r>
  <r>
    <x v="247"/>
    <x v="1"/>
  </r>
  <r>
    <x v="155"/>
    <x v="1"/>
  </r>
  <r>
    <x v="248"/>
    <x v="1"/>
  </r>
  <r>
    <x v="249"/>
    <x v="1"/>
  </r>
  <r>
    <x v="250"/>
    <x v="1"/>
  </r>
  <r>
    <x v="251"/>
    <x v="1"/>
  </r>
  <r>
    <x v="252"/>
    <x v="1"/>
  </r>
  <r>
    <x v="253"/>
    <x v="1"/>
  </r>
  <r>
    <x v="254"/>
    <x v="0"/>
  </r>
  <r>
    <x v="255"/>
    <x v="1"/>
  </r>
  <r>
    <x v="256"/>
    <x v="1"/>
  </r>
  <r>
    <x v="257"/>
    <x v="1"/>
  </r>
  <r>
    <x v="258"/>
    <x v="1"/>
  </r>
  <r>
    <x v="259"/>
    <x v="1"/>
  </r>
  <r>
    <x v="260"/>
    <x v="2"/>
  </r>
  <r>
    <x v="261"/>
    <x v="1"/>
  </r>
  <r>
    <x v="111"/>
    <x v="0"/>
  </r>
  <r>
    <x v="262"/>
    <x v="0"/>
  </r>
  <r>
    <x v="263"/>
    <x v="0"/>
  </r>
  <r>
    <x v="8"/>
    <x v="3"/>
  </r>
  <r>
    <x v="264"/>
    <x v="1"/>
  </r>
  <r>
    <x v="17"/>
    <x v="0"/>
  </r>
  <r>
    <x v="260"/>
    <x v="2"/>
  </r>
  <r>
    <x v="265"/>
    <x v="1"/>
  </r>
  <r>
    <x v="266"/>
    <x v="0"/>
  </r>
  <r>
    <x v="267"/>
    <x v="0"/>
  </r>
  <r>
    <x v="268"/>
    <x v="1"/>
  </r>
  <r>
    <x v="269"/>
    <x v="1"/>
  </r>
  <r>
    <x v="270"/>
    <x v="0"/>
  </r>
  <r>
    <x v="271"/>
    <x v="1"/>
  </r>
  <r>
    <x v="272"/>
    <x v="1"/>
  </r>
  <r>
    <x v="273"/>
    <x v="0"/>
  </r>
  <r>
    <x v="274"/>
    <x v="1"/>
  </r>
  <r>
    <x v="94"/>
    <x v="0"/>
  </r>
  <r>
    <x v="275"/>
    <x v="1"/>
  </r>
  <r>
    <x v="276"/>
    <x v="1"/>
  </r>
  <r>
    <x v="277"/>
    <x v="1"/>
  </r>
  <r>
    <x v="278"/>
    <x v="1"/>
  </r>
  <r>
    <x v="279"/>
    <x v="1"/>
  </r>
  <r>
    <x v="280"/>
    <x v="1"/>
  </r>
  <r>
    <x v="74"/>
    <x v="1"/>
  </r>
  <r>
    <x v="144"/>
    <x v="7"/>
  </r>
  <r>
    <x v="281"/>
    <x v="1"/>
  </r>
  <r>
    <x v="282"/>
    <x v="1"/>
  </r>
  <r>
    <x v="283"/>
    <x v="1"/>
  </r>
  <r>
    <x v="149"/>
    <x v="0"/>
  </r>
  <r>
    <x v="284"/>
    <x v="0"/>
  </r>
  <r>
    <x v="263"/>
    <x v="0"/>
  </r>
  <r>
    <x v="285"/>
    <x v="1"/>
  </r>
  <r>
    <x v="233"/>
    <x v="2"/>
  </r>
  <r>
    <x v="18"/>
    <x v="2"/>
  </r>
  <r>
    <x v="286"/>
    <x v="0"/>
  </r>
  <r>
    <x v="287"/>
    <x v="1"/>
  </r>
  <r>
    <x v="137"/>
    <x v="0"/>
  </r>
  <r>
    <x v="288"/>
    <x v="1"/>
  </r>
  <r>
    <x v="289"/>
    <x v="1"/>
  </r>
  <r>
    <x v="290"/>
    <x v="1"/>
  </r>
  <r>
    <x v="134"/>
    <x v="0"/>
  </r>
  <r>
    <x v="26"/>
    <x v="2"/>
  </r>
  <r>
    <x v="291"/>
    <x v="1"/>
  </r>
  <r>
    <x v="292"/>
    <x v="1"/>
  </r>
  <r>
    <x v="293"/>
    <x v="1"/>
  </r>
  <r>
    <x v="172"/>
    <x v="1"/>
  </r>
  <r>
    <x v="155"/>
    <x v="1"/>
  </r>
  <r>
    <x v="294"/>
    <x v="1"/>
  </r>
  <r>
    <x v="295"/>
    <x v="0"/>
  </r>
  <r>
    <x v="296"/>
    <x v="1"/>
  </r>
  <r>
    <x v="297"/>
    <x v="1"/>
  </r>
  <r>
    <x v="298"/>
    <x v="1"/>
  </r>
  <r>
    <x v="299"/>
    <x v="0"/>
  </r>
  <r>
    <x v="47"/>
    <x v="0"/>
  </r>
  <r>
    <x v="300"/>
    <x v="1"/>
  </r>
  <r>
    <x v="301"/>
    <x v="1"/>
  </r>
  <r>
    <x v="302"/>
    <x v="1"/>
  </r>
  <r>
    <x v="303"/>
    <x v="1"/>
  </r>
  <r>
    <x v="304"/>
    <x v="1"/>
  </r>
  <r>
    <x v="305"/>
    <x v="1"/>
  </r>
  <r>
    <x v="61"/>
    <x v="0"/>
  </r>
  <r>
    <x v="306"/>
    <x v="1"/>
  </r>
  <r>
    <x v="307"/>
    <x v="0"/>
  </r>
  <r>
    <x v="308"/>
    <x v="1"/>
  </r>
  <r>
    <x v="165"/>
    <x v="2"/>
  </r>
  <r>
    <x v="309"/>
    <x v="1"/>
  </r>
  <r>
    <x v="310"/>
    <x v="1"/>
  </r>
  <r>
    <x v="311"/>
    <x v="1"/>
  </r>
  <r>
    <x v="312"/>
    <x v="1"/>
  </r>
  <r>
    <x v="313"/>
    <x v="1"/>
  </r>
  <r>
    <x v="314"/>
    <x v="1"/>
  </r>
  <r>
    <x v="315"/>
    <x v="1"/>
  </r>
  <r>
    <x v="316"/>
    <x v="1"/>
  </r>
  <r>
    <x v="317"/>
    <x v="1"/>
  </r>
  <r>
    <x v="7"/>
    <x v="2"/>
  </r>
  <r>
    <x v="33"/>
    <x v="0"/>
  </r>
  <r>
    <x v="318"/>
    <x v="1"/>
  </r>
  <r>
    <x v="319"/>
    <x v="1"/>
  </r>
  <r>
    <x v="320"/>
    <x v="1"/>
  </r>
  <r>
    <x v="99"/>
    <x v="3"/>
  </r>
  <r>
    <x v="321"/>
    <x v="1"/>
  </r>
  <r>
    <x v="322"/>
    <x v="1"/>
  </r>
  <r>
    <x v="323"/>
    <x v="1"/>
  </r>
  <r>
    <x v="34"/>
    <x v="0"/>
  </r>
  <r>
    <x v="324"/>
    <x v="1"/>
  </r>
  <r>
    <x v="325"/>
    <x v="1"/>
  </r>
  <r>
    <x v="57"/>
    <x v="4"/>
  </r>
  <r>
    <x v="326"/>
    <x v="1"/>
  </r>
  <r>
    <x v="327"/>
    <x v="1"/>
  </r>
  <r>
    <x v="328"/>
    <x v="1"/>
  </r>
  <r>
    <x v="218"/>
    <x v="3"/>
  </r>
  <r>
    <x v="329"/>
    <x v="1"/>
  </r>
  <r>
    <x v="99"/>
    <x v="3"/>
  </r>
  <r>
    <x v="190"/>
    <x v="0"/>
  </r>
  <r>
    <x v="10"/>
    <x v="1"/>
  </r>
  <r>
    <x v="98"/>
    <x v="2"/>
  </r>
  <r>
    <x v="245"/>
    <x v="0"/>
  </r>
  <r>
    <x v="330"/>
    <x v="1"/>
  </r>
  <r>
    <x v="331"/>
    <x v="1"/>
  </r>
  <r>
    <x v="332"/>
    <x v="1"/>
  </r>
  <r>
    <x v="333"/>
    <x v="1"/>
  </r>
  <r>
    <x v="334"/>
    <x v="1"/>
  </r>
  <r>
    <x v="107"/>
    <x v="2"/>
  </r>
  <r>
    <x v="130"/>
    <x v="0"/>
  </r>
  <r>
    <x v="335"/>
    <x v="0"/>
  </r>
  <r>
    <x v="336"/>
    <x v="1"/>
  </r>
  <r>
    <x v="337"/>
    <x v="1"/>
  </r>
  <r>
    <x v="338"/>
    <x v="0"/>
  </r>
  <r>
    <x v="339"/>
    <x v="1"/>
  </r>
  <r>
    <x v="157"/>
    <x v="3"/>
  </r>
  <r>
    <x v="340"/>
    <x v="1"/>
  </r>
  <r>
    <x v="273"/>
    <x v="1"/>
  </r>
  <r>
    <x v="214"/>
    <x v="0"/>
  </r>
  <r>
    <x v="341"/>
    <x v="1"/>
  </r>
  <r>
    <x v="342"/>
    <x v="1"/>
  </r>
  <r>
    <x v="343"/>
    <x v="1"/>
  </r>
  <r>
    <x v="344"/>
    <x v="1"/>
  </r>
  <r>
    <x v="345"/>
    <x v="1"/>
  </r>
  <r>
    <x v="346"/>
    <x v="1"/>
  </r>
  <r>
    <x v="347"/>
    <x v="1"/>
  </r>
  <r>
    <x v="348"/>
    <x v="1"/>
  </r>
  <r>
    <x v="349"/>
    <x v="1"/>
  </r>
  <r>
    <x v="350"/>
    <x v="1"/>
  </r>
  <r>
    <x v="351"/>
    <x v="0"/>
  </r>
  <r>
    <x v="222"/>
    <x v="1"/>
  </r>
  <r>
    <x v="352"/>
    <x v="1"/>
  </r>
  <r>
    <x v="353"/>
    <x v="1"/>
  </r>
  <r>
    <x v="354"/>
    <x v="1"/>
  </r>
  <r>
    <x v="355"/>
    <x v="0"/>
  </r>
  <r>
    <x v="356"/>
    <x v="1"/>
  </r>
  <r>
    <x v="357"/>
    <x v="1"/>
  </r>
  <r>
    <x v="358"/>
    <x v="0"/>
  </r>
  <r>
    <x v="359"/>
    <x v="1"/>
  </r>
  <r>
    <x v="360"/>
    <x v="1"/>
  </r>
  <r>
    <x v="361"/>
    <x v="0"/>
  </r>
  <r>
    <x v="218"/>
    <x v="3"/>
  </r>
  <r>
    <x v="82"/>
    <x v="0"/>
  </r>
  <r>
    <x v="338"/>
    <x v="1"/>
  </r>
  <r>
    <x v="26"/>
    <x v="1"/>
  </r>
  <r>
    <x v="362"/>
    <x v="1"/>
  </r>
  <r>
    <x v="273"/>
    <x v="0"/>
  </r>
  <r>
    <x v="363"/>
    <x v="1"/>
  </r>
  <r>
    <x v="364"/>
    <x v="1"/>
  </r>
  <r>
    <x v="365"/>
    <x v="1"/>
  </r>
  <r>
    <x v="366"/>
    <x v="1"/>
  </r>
  <r>
    <x v="367"/>
    <x v="1"/>
  </r>
  <r>
    <x v="237"/>
    <x v="0"/>
  </r>
  <r>
    <x v="368"/>
    <x v="1"/>
  </r>
  <r>
    <x v="369"/>
    <x v="2"/>
  </r>
  <r>
    <x v="370"/>
    <x v="1"/>
  </r>
  <r>
    <x v="56"/>
    <x v="2"/>
  </r>
  <r>
    <x v="371"/>
    <x v="0"/>
  </r>
  <r>
    <x v="372"/>
    <x v="1"/>
  </r>
  <r>
    <x v="373"/>
    <x v="0"/>
  </r>
  <r>
    <x v="374"/>
    <x v="1"/>
  </r>
  <r>
    <x v="375"/>
    <x v="1"/>
  </r>
  <r>
    <x v="376"/>
    <x v="1"/>
  </r>
  <r>
    <x v="377"/>
    <x v="1"/>
  </r>
  <r>
    <x v="378"/>
    <x v="1"/>
  </r>
  <r>
    <x v="379"/>
    <x v="1"/>
  </r>
  <r>
    <x v="380"/>
    <x v="1"/>
  </r>
  <r>
    <x v="381"/>
    <x v="1"/>
  </r>
  <r>
    <x v="382"/>
    <x v="1"/>
  </r>
  <r>
    <x v="383"/>
    <x v="1"/>
  </r>
  <r>
    <x v="384"/>
    <x v="1"/>
  </r>
  <r>
    <x v="385"/>
    <x v="1"/>
  </r>
  <r>
    <x v="386"/>
    <x v="1"/>
  </r>
  <r>
    <x v="387"/>
    <x v="1"/>
  </r>
  <r>
    <x v="388"/>
    <x v="1"/>
  </r>
  <r>
    <x v="369"/>
    <x v="2"/>
  </r>
  <r>
    <x v="389"/>
    <x v="1"/>
  </r>
  <r>
    <x v="390"/>
    <x v="0"/>
  </r>
  <r>
    <x v="56"/>
    <x v="2"/>
  </r>
  <r>
    <x v="391"/>
    <x v="1"/>
  </r>
  <r>
    <x v="392"/>
    <x v="1"/>
  </r>
  <r>
    <x v="393"/>
    <x v="1"/>
  </r>
  <r>
    <x v="394"/>
    <x v="0"/>
  </r>
  <r>
    <x v="0"/>
    <x v="0"/>
  </r>
  <r>
    <x v="395"/>
    <x v="1"/>
  </r>
  <r>
    <x v="396"/>
    <x v="1"/>
  </r>
  <r>
    <x v="57"/>
    <x v="4"/>
  </r>
  <r>
    <x v="397"/>
    <x v="1"/>
  </r>
  <r>
    <x v="398"/>
    <x v="1"/>
  </r>
  <r>
    <x v="399"/>
    <x v="1"/>
  </r>
  <r>
    <x v="254"/>
    <x v="0"/>
  </r>
  <r>
    <x v="157"/>
    <x v="3"/>
  </r>
  <r>
    <x v="198"/>
    <x v="0"/>
  </r>
  <r>
    <x v="400"/>
    <x v="1"/>
  </r>
  <r>
    <x v="401"/>
    <x v="1"/>
  </r>
  <r>
    <x v="295"/>
    <x v="0"/>
  </r>
  <r>
    <x v="371"/>
    <x v="0"/>
  </r>
  <r>
    <x v="402"/>
    <x v="1"/>
  </r>
  <r>
    <x v="403"/>
    <x v="1"/>
  </r>
  <r>
    <x v="404"/>
    <x v="1"/>
  </r>
  <r>
    <x v="405"/>
    <x v="0"/>
  </r>
  <r>
    <x v="406"/>
    <x v="1"/>
  </r>
  <r>
    <x v="407"/>
    <x v="1"/>
  </r>
  <r>
    <x v="408"/>
    <x v="1"/>
  </r>
  <r>
    <x v="260"/>
    <x v="2"/>
  </r>
  <r>
    <x v="409"/>
    <x v="0"/>
  </r>
  <r>
    <x v="148"/>
    <x v="0"/>
  </r>
  <r>
    <x v="410"/>
    <x v="1"/>
  </r>
  <r>
    <x v="411"/>
    <x v="1"/>
  </r>
  <r>
    <x v="412"/>
    <x v="1"/>
  </r>
  <r>
    <x v="413"/>
    <x v="1"/>
  </r>
  <r>
    <x v="266"/>
    <x v="0"/>
  </r>
  <r>
    <x v="414"/>
    <x v="1"/>
  </r>
  <r>
    <x v="415"/>
    <x v="1"/>
  </r>
  <r>
    <x v="140"/>
    <x v="2"/>
  </r>
  <r>
    <x v="416"/>
    <x v="1"/>
  </r>
  <r>
    <x v="417"/>
    <x v="1"/>
  </r>
  <r>
    <x v="114"/>
    <x v="1"/>
  </r>
  <r>
    <x v="418"/>
    <x v="1"/>
  </r>
  <r>
    <x v="419"/>
    <x v="1"/>
  </r>
  <r>
    <x v="420"/>
    <x v="0"/>
  </r>
  <r>
    <x v="421"/>
    <x v="1"/>
  </r>
  <r>
    <x v="422"/>
    <x v="1"/>
  </r>
  <r>
    <x v="423"/>
    <x v="1"/>
  </r>
  <r>
    <x v="424"/>
    <x v="1"/>
  </r>
  <r>
    <x v="425"/>
    <x v="1"/>
  </r>
  <r>
    <x v="426"/>
    <x v="1"/>
  </r>
  <r>
    <x v="427"/>
    <x v="1"/>
  </r>
  <r>
    <x v="428"/>
    <x v="1"/>
  </r>
  <r>
    <x v="284"/>
    <x v="0"/>
  </r>
  <r>
    <x v="429"/>
    <x v="1"/>
  </r>
  <r>
    <x v="430"/>
    <x v="1"/>
  </r>
  <r>
    <x v="431"/>
    <x v="1"/>
  </r>
  <r>
    <x v="432"/>
    <x v="1"/>
  </r>
  <r>
    <x v="433"/>
    <x v="1"/>
  </r>
  <r>
    <x v="434"/>
    <x v="1"/>
  </r>
  <r>
    <x v="414"/>
    <x v="1"/>
  </r>
  <r>
    <x v="435"/>
    <x v="1"/>
  </r>
  <r>
    <x v="299"/>
    <x v="0"/>
  </r>
  <r>
    <x v="117"/>
    <x v="1"/>
  </r>
  <r>
    <x v="390"/>
    <x v="0"/>
  </r>
  <r>
    <x v="273"/>
    <x v="1"/>
  </r>
  <r>
    <x v="436"/>
    <x v="1"/>
  </r>
  <r>
    <x v="437"/>
    <x v="1"/>
  </r>
  <r>
    <x v="438"/>
    <x v="1"/>
  </r>
  <r>
    <x v="439"/>
    <x v="1"/>
  </r>
  <r>
    <x v="440"/>
    <x v="1"/>
  </r>
  <r>
    <x v="13"/>
    <x v="6"/>
  </r>
  <r>
    <x v="13"/>
    <x v="6"/>
  </r>
  <r>
    <x v="441"/>
    <x v="0"/>
  </r>
  <r>
    <x v="442"/>
    <x v="1"/>
  </r>
  <r>
    <x v="443"/>
    <x v="1"/>
  </r>
  <r>
    <x v="441"/>
    <x v="0"/>
  </r>
  <r>
    <x v="444"/>
    <x v="1"/>
  </r>
  <r>
    <x v="149"/>
    <x v="0"/>
  </r>
  <r>
    <x v="325"/>
    <x v="1"/>
  </r>
  <r>
    <x v="445"/>
    <x v="1"/>
  </r>
  <r>
    <x v="446"/>
    <x v="1"/>
  </r>
  <r>
    <x v="165"/>
    <x v="2"/>
  </r>
  <r>
    <x v="447"/>
    <x v="1"/>
  </r>
  <r>
    <x v="448"/>
    <x v="1"/>
  </r>
  <r>
    <x v="449"/>
    <x v="1"/>
  </r>
  <r>
    <x v="450"/>
    <x v="0"/>
  </r>
  <r>
    <x v="451"/>
    <x v="1"/>
  </r>
  <r>
    <x v="228"/>
    <x v="0"/>
  </r>
  <r>
    <x v="452"/>
    <x v="1"/>
  </r>
  <r>
    <x v="453"/>
    <x v="1"/>
  </r>
  <r>
    <x v="454"/>
    <x v="1"/>
  </r>
  <r>
    <x v="455"/>
    <x v="1"/>
  </r>
  <r>
    <x v="456"/>
    <x v="1"/>
  </r>
  <r>
    <x v="457"/>
    <x v="1"/>
  </r>
  <r>
    <x v="325"/>
    <x v="1"/>
  </r>
  <r>
    <x v="458"/>
    <x v="1"/>
  </r>
  <r>
    <x v="7"/>
    <x v="1"/>
  </r>
  <r>
    <x v="459"/>
    <x v="1"/>
  </r>
  <r>
    <x v="460"/>
    <x v="1"/>
  </r>
  <r>
    <x v="60"/>
    <x v="0"/>
  </r>
  <r>
    <x v="461"/>
    <x v="1"/>
  </r>
  <r>
    <x v="355"/>
    <x v="1"/>
  </r>
  <r>
    <x v="262"/>
    <x v="0"/>
  </r>
  <r>
    <x v="462"/>
    <x v="1"/>
  </r>
  <r>
    <x v="463"/>
    <x v="1"/>
  </r>
  <r>
    <x v="464"/>
    <x v="1"/>
  </r>
  <r>
    <x v="361"/>
    <x v="0"/>
  </r>
  <r>
    <x v="465"/>
    <x v="1"/>
  </r>
  <r>
    <x v="107"/>
    <x v="2"/>
  </r>
  <r>
    <x v="466"/>
    <x v="1"/>
  </r>
  <r>
    <x v="445"/>
    <x v="0"/>
  </r>
  <r>
    <x v="467"/>
    <x v="1"/>
  </r>
  <r>
    <x v="468"/>
    <x v="1"/>
  </r>
  <r>
    <x v="469"/>
    <x v="1"/>
  </r>
  <r>
    <x v="228"/>
    <x v="1"/>
  </r>
  <r>
    <x v="470"/>
    <x v="1"/>
  </r>
  <r>
    <x v="471"/>
    <x v="1"/>
  </r>
  <r>
    <x v="472"/>
    <x v="1"/>
  </r>
  <r>
    <x v="473"/>
    <x v="1"/>
  </r>
  <r>
    <x v="474"/>
    <x v="1"/>
  </r>
  <r>
    <x v="475"/>
    <x v="1"/>
  </r>
  <r>
    <x v="476"/>
    <x v="1"/>
  </r>
  <r>
    <x v="167"/>
    <x v="1"/>
  </r>
  <r>
    <x v="477"/>
    <x v="0"/>
  </r>
  <r>
    <x v="347"/>
    <x v="0"/>
  </r>
  <r>
    <x v="478"/>
    <x v="1"/>
  </r>
  <r>
    <x v="8"/>
    <x v="3"/>
  </r>
  <r>
    <x v="128"/>
    <x v="0"/>
  </r>
  <r>
    <x v="450"/>
    <x v="0"/>
  </r>
  <r>
    <x v="192"/>
    <x v="1"/>
  </r>
  <r>
    <x v="479"/>
    <x v="1"/>
  </r>
  <r>
    <x v="480"/>
    <x v="1"/>
  </r>
  <r>
    <x v="481"/>
    <x v="1"/>
  </r>
  <r>
    <x v="482"/>
    <x v="1"/>
  </r>
  <r>
    <x v="483"/>
    <x v="1"/>
  </r>
  <r>
    <x v="484"/>
    <x v="1"/>
  </r>
  <r>
    <x v="485"/>
    <x v="1"/>
  </r>
  <r>
    <x v="41"/>
    <x v="2"/>
  </r>
  <r>
    <x v="486"/>
    <x v="1"/>
  </r>
  <r>
    <x v="13"/>
    <x v="0"/>
  </r>
  <r>
    <x v="487"/>
    <x v="1"/>
  </r>
  <r>
    <x v="211"/>
    <x v="0"/>
  </r>
  <r>
    <x v="488"/>
    <x v="1"/>
  </r>
  <r>
    <x v="489"/>
    <x v="1"/>
  </r>
  <r>
    <x v="490"/>
    <x v="0"/>
  </r>
  <r>
    <x v="351"/>
    <x v="0"/>
  </r>
  <r>
    <x v="221"/>
    <x v="0"/>
  </r>
  <r>
    <x v="162"/>
    <x v="0"/>
  </r>
  <r>
    <x v="491"/>
    <x v="1"/>
  </r>
  <r>
    <x v="492"/>
    <x v="0"/>
  </r>
  <r>
    <x v="493"/>
    <x v="1"/>
  </r>
  <r>
    <x v="322"/>
    <x v="1"/>
  </r>
  <r>
    <x v="494"/>
    <x v="2"/>
  </r>
  <r>
    <x v="495"/>
    <x v="1"/>
  </r>
  <r>
    <x v="496"/>
    <x v="1"/>
  </r>
  <r>
    <x v="497"/>
    <x v="1"/>
  </r>
  <r>
    <x v="498"/>
    <x v="1"/>
  </r>
  <r>
    <x v="499"/>
    <x v="1"/>
  </r>
  <r>
    <x v="500"/>
    <x v="1"/>
  </r>
  <r>
    <x v="501"/>
    <x v="1"/>
  </r>
  <r>
    <x v="502"/>
    <x v="1"/>
  </r>
  <r>
    <x v="503"/>
    <x v="1"/>
  </r>
  <r>
    <x v="504"/>
    <x v="1"/>
  </r>
  <r>
    <x v="61"/>
    <x v="3"/>
  </r>
  <r>
    <x v="505"/>
    <x v="1"/>
  </r>
  <r>
    <x v="506"/>
    <x v="1"/>
  </r>
  <r>
    <x v="208"/>
    <x v="0"/>
  </r>
  <r>
    <x v="48"/>
    <x v="1"/>
  </r>
  <r>
    <x v="358"/>
    <x v="0"/>
  </r>
  <r>
    <x v="507"/>
    <x v="2"/>
  </r>
  <r>
    <x v="508"/>
    <x v="1"/>
  </r>
  <r>
    <x v="61"/>
    <x v="3"/>
  </r>
  <r>
    <x v="509"/>
    <x v="1"/>
  </r>
  <r>
    <x v="369"/>
    <x v="2"/>
  </r>
  <r>
    <x v="50"/>
    <x v="0"/>
  </r>
  <r>
    <x v="510"/>
    <x v="1"/>
  </r>
  <r>
    <x v="511"/>
    <x v="1"/>
  </r>
  <r>
    <x v="512"/>
    <x v="1"/>
  </r>
  <r>
    <x v="405"/>
    <x v="0"/>
  </r>
  <r>
    <x v="513"/>
    <x v="1"/>
  </r>
  <r>
    <x v="93"/>
    <x v="0"/>
  </r>
  <r>
    <x v="514"/>
    <x v="1"/>
  </r>
  <r>
    <x v="515"/>
    <x v="1"/>
  </r>
  <r>
    <x v="516"/>
    <x v="1"/>
  </r>
  <r>
    <x v="112"/>
    <x v="2"/>
  </r>
  <r>
    <x v="517"/>
    <x v="1"/>
  </r>
  <r>
    <x v="167"/>
    <x v="0"/>
  </r>
  <r>
    <x v="518"/>
    <x v="1"/>
  </r>
  <r>
    <x v="190"/>
    <x v="1"/>
  </r>
  <r>
    <x v="286"/>
    <x v="0"/>
  </r>
  <r>
    <x v="519"/>
    <x v="1"/>
  </r>
  <r>
    <x v="520"/>
    <x v="1"/>
  </r>
  <r>
    <x v="420"/>
    <x v="0"/>
  </r>
  <r>
    <x v="521"/>
    <x v="1"/>
  </r>
  <r>
    <x v="112"/>
    <x v="2"/>
  </r>
  <r>
    <x v="522"/>
    <x v="1"/>
  </r>
  <r>
    <x v="523"/>
    <x v="1"/>
  </r>
  <r>
    <x v="524"/>
    <x v="1"/>
  </r>
  <r>
    <x v="525"/>
    <x v="0"/>
  </r>
  <r>
    <x v="172"/>
    <x v="0"/>
  </r>
  <r>
    <x v="526"/>
    <x v="1"/>
  </r>
  <r>
    <x v="527"/>
    <x v="1"/>
  </r>
  <r>
    <x v="528"/>
    <x v="1"/>
  </r>
  <r>
    <x v="529"/>
    <x v="1"/>
  </r>
  <r>
    <x v="530"/>
    <x v="1"/>
  </r>
  <r>
    <x v="531"/>
    <x v="1"/>
  </r>
  <r>
    <x v="532"/>
    <x v="1"/>
  </r>
  <r>
    <x v="57"/>
    <x v="1"/>
  </r>
  <r>
    <x v="533"/>
    <x v="1"/>
  </r>
  <r>
    <x v="534"/>
    <x v="1"/>
  </r>
  <r>
    <x v="535"/>
    <x v="1"/>
  </r>
  <r>
    <x v="536"/>
    <x v="1"/>
  </r>
  <r>
    <x v="57"/>
    <x v="4"/>
  </r>
  <r>
    <x v="172"/>
    <x v="0"/>
  </r>
  <r>
    <x v="41"/>
    <x v="2"/>
  </r>
  <r>
    <x v="48"/>
    <x v="4"/>
  </r>
  <r>
    <x v="537"/>
    <x v="1"/>
  </r>
  <r>
    <x v="538"/>
    <x v="1"/>
  </r>
  <r>
    <x v="539"/>
    <x v="1"/>
  </r>
  <r>
    <x v="540"/>
    <x v="0"/>
  </r>
  <r>
    <x v="541"/>
    <x v="1"/>
  </r>
  <r>
    <x v="542"/>
    <x v="0"/>
  </r>
  <r>
    <x v="543"/>
    <x v="0"/>
  </r>
  <r>
    <x v="544"/>
    <x v="1"/>
  </r>
  <r>
    <x v="477"/>
    <x v="0"/>
  </r>
  <r>
    <x v="262"/>
    <x v="1"/>
  </r>
  <r>
    <x v="545"/>
    <x v="1"/>
  </r>
  <r>
    <x v="445"/>
    <x v="0"/>
  </r>
  <r>
    <x v="546"/>
    <x v="1"/>
  </r>
  <r>
    <x v="547"/>
    <x v="1"/>
  </r>
  <r>
    <x v="548"/>
    <x v="1"/>
  </r>
  <r>
    <x v="307"/>
    <x v="0"/>
  </r>
  <r>
    <x v="549"/>
    <x v="1"/>
  </r>
  <r>
    <x v="494"/>
    <x v="2"/>
  </r>
  <r>
    <x v="381"/>
    <x v="1"/>
  </r>
  <r>
    <x v="262"/>
    <x v="1"/>
  </r>
  <r>
    <x v="550"/>
    <x v="1"/>
  </r>
  <r>
    <x v="551"/>
    <x v="1"/>
  </r>
  <r>
    <x v="63"/>
    <x v="0"/>
  </r>
  <r>
    <x v="552"/>
    <x v="1"/>
  </r>
  <r>
    <x v="553"/>
    <x v="1"/>
  </r>
  <r>
    <x v="525"/>
    <x v="0"/>
  </r>
  <r>
    <x v="203"/>
    <x v="0"/>
  </r>
  <r>
    <x v="554"/>
    <x v="1"/>
  </r>
  <r>
    <x v="555"/>
    <x v="1"/>
  </r>
  <r>
    <x v="556"/>
    <x v="1"/>
  </r>
  <r>
    <x v="557"/>
    <x v="1"/>
  </r>
  <r>
    <x v="558"/>
    <x v="1"/>
  </r>
  <r>
    <x v="8"/>
    <x v="3"/>
  </r>
  <r>
    <x v="50"/>
    <x v="0"/>
  </r>
  <r>
    <x v="507"/>
    <x v="2"/>
  </r>
  <r>
    <x v="559"/>
    <x v="1"/>
  </r>
  <r>
    <x v="560"/>
    <x v="1"/>
  </r>
  <r>
    <x v="561"/>
    <x v="0"/>
  </r>
  <r>
    <x v="335"/>
    <x v="0"/>
  </r>
  <r>
    <x v="394"/>
    <x v="0"/>
  </r>
  <r>
    <x v="562"/>
    <x v="1"/>
  </r>
  <r>
    <x v="563"/>
    <x v="1"/>
  </r>
  <r>
    <x v="564"/>
    <x v="1"/>
  </r>
  <r>
    <x v="4"/>
    <x v="1"/>
  </r>
  <r>
    <x v="565"/>
    <x v="1"/>
  </r>
  <r>
    <x v="566"/>
    <x v="1"/>
  </r>
  <r>
    <x v="567"/>
    <x v="1"/>
  </r>
  <r>
    <x v="568"/>
    <x v="1"/>
  </r>
  <r>
    <x v="17"/>
    <x v="0"/>
  </r>
  <r>
    <x v="82"/>
    <x v="0"/>
  </r>
  <r>
    <x v="569"/>
    <x v="1"/>
  </r>
  <r>
    <x v="570"/>
    <x v="1"/>
  </r>
  <r>
    <x v="571"/>
    <x v="1"/>
  </r>
  <r>
    <x v="572"/>
    <x v="1"/>
  </r>
  <r>
    <x v="573"/>
    <x v="1"/>
  </r>
  <r>
    <x v="270"/>
    <x v="0"/>
  </r>
  <r>
    <x v="574"/>
    <x v="1"/>
  </r>
  <r>
    <x v="575"/>
    <x v="1"/>
  </r>
  <r>
    <x v="440"/>
    <x v="1"/>
  </r>
  <r>
    <x v="243"/>
    <x v="0"/>
  </r>
  <r>
    <x v="576"/>
    <x v="1"/>
  </r>
  <r>
    <x v="577"/>
    <x v="1"/>
  </r>
  <r>
    <x v="578"/>
    <x v="1"/>
  </r>
  <r>
    <x v="579"/>
    <x v="1"/>
  </r>
  <r>
    <x v="580"/>
    <x v="0"/>
  </r>
  <r>
    <x v="581"/>
    <x v="1"/>
  </r>
  <r>
    <x v="582"/>
    <x v="1"/>
  </r>
  <r>
    <x v="490"/>
    <x v="0"/>
  </r>
  <r>
    <x v="216"/>
    <x v="1"/>
  </r>
  <r>
    <x v="583"/>
    <x v="1"/>
  </r>
  <r>
    <x v="584"/>
    <x v="1"/>
  </r>
  <r>
    <x v="585"/>
    <x v="1"/>
  </r>
  <r>
    <x v="586"/>
    <x v="1"/>
  </r>
  <r>
    <x v="587"/>
    <x v="1"/>
  </r>
  <r>
    <x v="588"/>
    <x v="1"/>
  </r>
  <r>
    <x v="589"/>
    <x v="1"/>
  </r>
  <r>
    <x v="218"/>
    <x v="3"/>
  </r>
  <r>
    <x v="590"/>
    <x v="1"/>
  </r>
  <r>
    <x v="591"/>
    <x v="1"/>
  </r>
  <r>
    <x v="592"/>
    <x v="1"/>
  </r>
  <r>
    <x v="593"/>
    <x v="1"/>
  </r>
  <r>
    <x v="5"/>
    <x v="2"/>
  </r>
  <r>
    <x v="594"/>
    <x v="1"/>
  </r>
  <r>
    <x v="595"/>
    <x v="1"/>
  </r>
  <r>
    <x v="507"/>
    <x v="2"/>
  </r>
  <r>
    <x v="596"/>
    <x v="1"/>
  </r>
  <r>
    <x v="299"/>
    <x v="1"/>
  </r>
  <r>
    <x v="434"/>
    <x v="1"/>
  </r>
  <r>
    <x v="597"/>
    <x v="1"/>
  </r>
  <r>
    <x v="598"/>
    <x v="1"/>
  </r>
  <r>
    <x v="599"/>
    <x v="1"/>
  </r>
  <r>
    <x v="600"/>
    <x v="1"/>
  </r>
  <r>
    <x v="601"/>
    <x v="1"/>
  </r>
  <r>
    <x v="602"/>
    <x v="1"/>
  </r>
  <r>
    <x v="540"/>
    <x v="0"/>
  </r>
  <r>
    <x v="603"/>
    <x v="1"/>
  </r>
  <r>
    <x v="604"/>
    <x v="0"/>
  </r>
  <r>
    <x v="185"/>
    <x v="0"/>
  </r>
  <r>
    <x v="605"/>
    <x v="1"/>
  </r>
  <r>
    <x v="606"/>
    <x v="1"/>
  </r>
  <r>
    <x v="16"/>
    <x v="3"/>
  </r>
  <r>
    <x v="88"/>
    <x v="0"/>
  </r>
  <r>
    <x v="607"/>
    <x v="1"/>
  </r>
  <r>
    <x v="264"/>
    <x v="1"/>
  </r>
  <r>
    <x v="608"/>
    <x v="1"/>
  </r>
  <r>
    <x v="144"/>
    <x v="7"/>
  </r>
  <r>
    <x v="198"/>
    <x v="1"/>
  </r>
  <r>
    <x v="609"/>
    <x v="1"/>
  </r>
  <r>
    <x v="610"/>
    <x v="1"/>
  </r>
  <r>
    <x v="611"/>
    <x v="1"/>
  </r>
  <r>
    <x v="612"/>
    <x v="1"/>
  </r>
  <r>
    <x v="613"/>
    <x v="1"/>
  </r>
  <r>
    <x v="347"/>
    <x v="0"/>
  </r>
  <r>
    <x v="614"/>
    <x v="1"/>
  </r>
  <r>
    <x v="208"/>
    <x v="0"/>
  </r>
  <r>
    <x v="218"/>
    <x v="3"/>
  </r>
  <r>
    <x v="615"/>
    <x v="1"/>
  </r>
  <r>
    <x v="616"/>
    <x v="1"/>
  </r>
  <r>
    <x v="98"/>
    <x v="2"/>
  </r>
  <r>
    <x v="240"/>
    <x v="0"/>
  </r>
  <r>
    <x v="617"/>
    <x v="1"/>
  </r>
  <r>
    <x v="33"/>
    <x v="1"/>
  </r>
  <r>
    <x v="561"/>
    <x v="0"/>
  </r>
  <r>
    <x v="618"/>
    <x v="1"/>
  </r>
  <r>
    <x v="619"/>
    <x v="1"/>
  </r>
  <r>
    <x v="620"/>
    <x v="1"/>
  </r>
  <r>
    <x v="13"/>
    <x v="6"/>
  </r>
  <r>
    <x v="621"/>
    <x v="1"/>
  </r>
  <r>
    <x v="622"/>
    <x v="1"/>
  </r>
  <r>
    <x v="623"/>
    <x v="1"/>
  </r>
  <r>
    <x v="624"/>
    <x v="1"/>
  </r>
  <r>
    <x v="625"/>
    <x v="1"/>
  </r>
  <r>
    <x v="61"/>
    <x v="3"/>
  </r>
  <r>
    <x v="269"/>
    <x v="1"/>
  </r>
  <r>
    <x v="626"/>
    <x v="1"/>
  </r>
  <r>
    <x v="627"/>
    <x v="1"/>
  </r>
  <r>
    <x v="580"/>
    <x v="0"/>
  </r>
  <r>
    <x v="48"/>
    <x v="4"/>
  </r>
  <r>
    <x v="355"/>
    <x v="0"/>
  </r>
  <r>
    <x v="542"/>
    <x v="0"/>
  </r>
  <r>
    <x v="624"/>
    <x v="1"/>
  </r>
  <r>
    <x v="628"/>
    <x v="1"/>
  </r>
  <r>
    <x v="629"/>
    <x v="5"/>
  </r>
  <r>
    <x v="492"/>
    <x v="0"/>
  </r>
  <r>
    <x v="338"/>
    <x v="0"/>
  </r>
  <r>
    <x v="543"/>
    <x v="0"/>
  </r>
  <r>
    <x v="630"/>
    <x v="1"/>
  </r>
  <r>
    <x v="631"/>
    <x v="1"/>
  </r>
  <r>
    <x v="632"/>
    <x v="1"/>
  </r>
  <r>
    <x v="633"/>
    <x v="1"/>
  </r>
  <r>
    <x v="634"/>
    <x v="1"/>
  </r>
  <r>
    <x v="635"/>
    <x v="1"/>
  </r>
  <r>
    <x v="636"/>
    <x v="1"/>
  </r>
  <r>
    <x v="637"/>
    <x v="1"/>
  </r>
  <r>
    <x v="638"/>
    <x v="1"/>
  </r>
  <r>
    <x v="639"/>
    <x v="1"/>
  </r>
  <r>
    <x v="640"/>
    <x v="1"/>
  </r>
  <r>
    <x v="641"/>
    <x v="1"/>
  </r>
  <r>
    <x v="642"/>
    <x v="1"/>
  </r>
  <r>
    <x v="144"/>
    <x v="7"/>
  </r>
  <r>
    <x v="643"/>
    <x v="1"/>
  </r>
  <r>
    <x v="50"/>
    <x v="0"/>
  </r>
  <r>
    <x v="373"/>
    <x v="0"/>
  </r>
  <r>
    <x v="13"/>
    <x v="6"/>
  </r>
  <r>
    <x v="409"/>
    <x v="0"/>
  </r>
  <r>
    <x v="128"/>
    <x v="1"/>
  </r>
  <r>
    <x v="644"/>
    <x v="1"/>
  </r>
  <r>
    <x v="218"/>
    <x v="0"/>
  </r>
  <r>
    <x v="645"/>
    <x v="1"/>
  </r>
  <r>
    <x v="276"/>
    <x v="1"/>
  </r>
  <r>
    <x v="417"/>
    <x v="1"/>
  </r>
  <r>
    <x v="369"/>
    <x v="1"/>
  </r>
  <r>
    <x v="646"/>
    <x v="1"/>
  </r>
  <r>
    <x v="494"/>
    <x v="2"/>
  </r>
  <r>
    <x v="647"/>
    <x v="1"/>
  </r>
  <r>
    <x v="648"/>
    <x v="1"/>
  </r>
  <r>
    <x v="144"/>
    <x v="7"/>
  </r>
  <r>
    <x v="649"/>
    <x v="1"/>
  </r>
  <r>
    <x v="650"/>
    <x v="1"/>
  </r>
  <r>
    <x v="651"/>
    <x v="1"/>
  </r>
  <r>
    <x v="652"/>
    <x v="1"/>
  </r>
  <r>
    <x v="653"/>
    <x v="1"/>
  </r>
  <r>
    <x v="8"/>
    <x v="0"/>
  </r>
  <r>
    <x v="654"/>
    <x v="1"/>
  </r>
  <r>
    <x v="217"/>
    <x v="0"/>
  </r>
  <r>
    <x v="583"/>
    <x v="1"/>
  </r>
  <r>
    <x v="655"/>
    <x v="1"/>
  </r>
  <r>
    <x v="267"/>
    <x v="0"/>
  </r>
  <r>
    <x v="656"/>
    <x v="1"/>
  </r>
  <r>
    <x v="99"/>
    <x v="3"/>
  </r>
  <r>
    <x v="96"/>
    <x v="0"/>
  </r>
  <r>
    <x v="657"/>
    <x v="1"/>
  </r>
  <r>
    <x v="658"/>
    <x v="1"/>
  </r>
  <r>
    <x v="659"/>
    <x v="1"/>
  </r>
  <r>
    <x v="660"/>
    <x v="1"/>
  </r>
  <r>
    <x v="661"/>
    <x v="1"/>
  </r>
  <r>
    <x v="662"/>
    <x v="1"/>
  </r>
  <r>
    <x v="663"/>
    <x v="1"/>
  </r>
  <r>
    <x v="16"/>
    <x v="1"/>
  </r>
  <r>
    <x v="664"/>
    <x v="1"/>
  </r>
  <r>
    <x v="233"/>
    <x v="2"/>
  </r>
  <r>
    <x v="604"/>
    <x v="0"/>
  </r>
  <r>
    <x v="665"/>
    <x v="1"/>
  </r>
  <r>
    <x v="6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Survivors">
  <location ref="F24:G27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" fld="3" subtotal="count" baseField="0" baseItem="0"/>
  </dataFields>
  <formats count="65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Row" fieldPosition="0"/>
    </format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Row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1" type="button" dataOnly="0" labelOnly="1" outline="0" axis="axisRow" fieldPosition="0"/>
    </format>
    <format dxfId="85">
      <pivotArea dataOnly="0" labelOnly="1" outline="0" axis="axisValues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grandRow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Row" fieldPosition="0"/>
    </format>
    <format dxfId="67">
      <pivotArea dataOnly="0" labelOnly="1" outline="0" axis="axisValues" fieldPosition="0"/>
    </format>
    <format dxfId="66">
      <pivotArea dataOnly="0" labelOnly="1" fieldPosition="0">
        <references count="1">
          <reference field="1" count="0"/>
        </references>
      </pivotArea>
    </format>
    <format dxfId="65">
      <pivotArea dataOnly="0" labelOnly="1" grandRow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1" type="button" dataOnly="0" labelOnly="1" outline="0" axis="axisRow" fieldPosition="0"/>
    </format>
    <format dxfId="61">
      <pivotArea dataOnly="0" labelOnly="1" outline="0" axis="axisValues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1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7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 rowHeaderCaption="Age range">
  <location ref="A2:C20" firstHeaderRow="0" firstDataRow="1" firstDataCol="1"/>
  <pivotFields count="15">
    <pivotField showAll="0"/>
    <pivotField dataField="1" showAll="0">
      <items count="3">
        <item x="0"/>
        <item x="1"/>
        <item t="default"/>
      </items>
    </pivotField>
    <pivotField showAll="0"/>
    <pivotField dataField="1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Passengers count" fld="3" subtotal="count" baseField="6" baseItem="0"/>
    <dataField name="Survivors count" fld="1" baseField="0" baseItem="0"/>
  </dataFields>
  <formats count="56">
    <format dxfId="150">
      <pivotArea type="all" dataOnly="0" outline="0" fieldPosition="0"/>
    </format>
    <format dxfId="149">
      <pivotArea field="6" type="button" dataOnly="0" labelOnly="1" outline="0" axis="axisRow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type="all" dataOnly="0" outline="0" fieldPosition="0"/>
    </format>
    <format dxfId="146">
      <pivotArea field="6" type="button" dataOnly="0" labelOnly="1" outline="0" axis="axisRow" fieldPosition="0"/>
    </format>
    <format dxfId="1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4">
      <pivotArea type="all" dataOnly="0" outline="0" fieldPosition="0"/>
    </format>
    <format dxfId="143">
      <pivotArea field="6" type="button" dataOnly="0" labelOnly="1" outline="0" axis="axisRow" fieldPosition="0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field="6" type="button" dataOnly="0" labelOnly="1" outline="0" axis="axisRow" fieldPosition="0"/>
    </format>
    <format dxfId="1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6" type="button" dataOnly="0" labelOnly="1" outline="0" axis="axisRow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6" type="button" dataOnly="0" labelOnly="1" outline="0" axis="axisRow" fieldPosition="0"/>
    </format>
    <format dxfId="133">
      <pivotArea dataOnly="0" labelOnly="1" fieldPosition="0">
        <references count="1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6" type="button" dataOnly="0" labelOnly="1" outline="0" axis="axisRow" fieldPosition="0"/>
    </format>
    <format dxfId="127">
      <pivotArea dataOnly="0" labelOnly="1" fieldPosition="0">
        <references count="1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6" type="button" dataOnly="0" labelOnly="1" outline="0" axis="axisRow" fieldPosition="0"/>
    </format>
    <format dxfId="121">
      <pivotArea dataOnly="0" labelOnly="1" fieldPosition="0">
        <references count="1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6" type="button" dataOnly="0" labelOnly="1" outline="0" axis="axisRow" fieldPosition="0"/>
    </format>
    <format dxfId="115">
      <pivotArea dataOnly="0" labelOnly="1" fieldPosition="0">
        <references count="1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field="6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field="6" type="button" dataOnly="0" labelOnly="1" outline="0" axis="axisRow" fieldPosition="0"/>
    </format>
    <format dxfId="107">
      <pivotArea field="6" type="button" dataOnly="0" labelOnly="1" outline="0" axis="axisRow" fieldPosition="0"/>
    </format>
    <format dxfId="106">
      <pivotArea dataOnly="0" labelOnly="1" fieldPosition="0">
        <references count="1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05">
      <pivotArea dataOnly="0" labelOnly="1" grandRow="1" outline="0" fieldPosition="0"/>
    </format>
    <format dxfId="1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6" type="button" dataOnly="0" labelOnly="1" outline="0" axis="axisRow" fieldPosition="0"/>
    </format>
    <format dxfId="97">
      <pivotArea dataOnly="0" labelOnly="1" fieldPosition="0">
        <references count="1">
          <reference field="6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9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5" rowHeaderCaption="Age range">
  <location ref="G2:I18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16">
        <item x="14"/>
        <item x="12"/>
        <item x="13"/>
        <item x="11"/>
        <item x="2"/>
        <item x="1"/>
        <item x="10"/>
        <item x="0"/>
        <item x="9"/>
        <item x="8"/>
        <item x="7"/>
        <item x="3"/>
        <item x="6"/>
        <item x="5"/>
        <item x="4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Passengers count" fld="1" baseField="0" baseItem="0" numFmtId="1"/>
    <dataField name="Survival probability*" fld="3" baseField="0" baseItem="0" numFmtId="2"/>
  </dataFields>
  <formats count="61">
    <format dxfId="211">
      <pivotArea collapsedLevelsAreSubtotals="1" fieldPosition="0">
        <references count="1">
          <reference field="0" count="0"/>
        </references>
      </pivotArea>
    </format>
    <format dxfId="2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0" type="button" dataOnly="0" labelOnly="1" outline="0" axis="axisRow" fieldPosition="0"/>
    </format>
    <format dxfId="206">
      <pivotArea dataOnly="0" labelOnly="1" fieldPosition="0">
        <references count="1">
          <reference field="0" count="0"/>
        </references>
      </pivotArea>
    </format>
    <format dxfId="2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0" type="button" dataOnly="0" labelOnly="1" outline="0" axis="axisRow" fieldPosition="0"/>
    </format>
    <format dxfId="201">
      <pivotArea dataOnly="0" labelOnly="1" fieldPosition="0">
        <references count="1">
          <reference field="0" count="0"/>
        </references>
      </pivotArea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type="all" dataOnly="0" outline="0" fieldPosition="0"/>
    </format>
    <format dxfId="198">
      <pivotArea field="0" type="button" dataOnly="0" labelOnly="1" outline="0" axis="axisRow" fieldPosition="0"/>
    </format>
    <format dxfId="1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6">
      <pivotArea field="0" type="button" dataOnly="0" labelOnly="1" outline="0" axis="axisRow" fieldPosition="0"/>
    </format>
    <format dxfId="1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4">
      <pivotArea field="0" type="button" dataOnly="0" labelOnly="1" outline="0" axis="axisRow" fieldPosition="0"/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type="all" dataOnly="0" outline="0" fieldPosition="0"/>
    </format>
    <format dxfId="191">
      <pivotArea field="0" type="button" dataOnly="0" labelOnly="1" outline="0" axis="axisRow" fieldPosition="0"/>
    </format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9">
      <pivotArea field="0" type="button" dataOnly="0" labelOnly="1" outline="0" axis="axisRow" fieldPosition="0"/>
    </format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0" type="button" dataOnly="0" labelOnly="1" outline="0" axis="axisRow" fieldPosition="0"/>
    </format>
    <format dxfId="184">
      <pivotArea dataOnly="0" labelOnly="1" fieldPosition="0">
        <references count="1">
          <reference field="0" count="0"/>
        </references>
      </pivotArea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0" type="button" dataOnly="0" labelOnly="1" outline="0" axis="axisRow" fieldPosition="0"/>
    </format>
    <format dxfId="179">
      <pivotArea dataOnly="0" labelOnly="1" fieldPosition="0">
        <references count="1">
          <reference field="0" count="0"/>
        </references>
      </pivotArea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7">
      <pivotArea type="all" dataOnly="0" outline="0" fieldPosition="0"/>
    </format>
    <format dxfId="176">
      <pivotArea outline="0" collapsedLevelsAreSubtotals="1" fieldPosition="0"/>
    </format>
    <format dxfId="175">
      <pivotArea field="0" type="button" dataOnly="0" labelOnly="1" outline="0" axis="axisRow" fieldPosition="0"/>
    </format>
    <format dxfId="174">
      <pivotArea dataOnly="0" labelOnly="1" fieldPosition="0">
        <references count="1">
          <reference field="0" count="0"/>
        </references>
      </pivotArea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0" type="button" dataOnly="0" labelOnly="1" outline="0" axis="axisRow" fieldPosition="0"/>
    </format>
    <format dxfId="169">
      <pivotArea dataOnly="0" labelOnly="1" fieldPosition="0">
        <references count="1">
          <reference field="0" count="0"/>
        </references>
      </pivotArea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field="0" type="button" dataOnly="0" labelOnly="1" outline="0" axis="axisRow" fieldPosition="0"/>
    </format>
    <format dxfId="1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field="0" type="button" dataOnly="0" labelOnly="1" outline="0" axis="axisRow" fieldPosition="0"/>
    </format>
    <format dxfId="1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">
      <pivotArea field="0" type="button" dataOnly="0" labelOnly="1" outline="0" axis="axisRow" fieldPosition="0"/>
    </format>
    <format dxfId="159">
      <pivotArea dataOnly="0" labelOnly="1" fieldPosition="0">
        <references count="1">
          <reference field="0" count="0"/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0" type="button" dataOnly="0" labelOnly="1" outline="0" axis="axisRow" fieldPosition="0"/>
    </format>
    <format dxfId="155">
      <pivotArea dataOnly="0" labelOnly="1" fieldPosition="0">
        <references count="1">
          <reference field="0" count="0"/>
        </references>
      </pivotArea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 rowHeaderCaption="Family sizes">
  <location ref="K20:L28" firstHeaderRow="1" firstDataRow="1" firstDataCol="1"/>
  <pivotFields count="2">
    <pivotField dataField="1" showAll="0">
      <items count="668">
        <item x="642"/>
        <item x="243"/>
        <item x="267"/>
        <item x="309"/>
        <item x="334"/>
        <item x="38"/>
        <item x="645"/>
        <item x="182"/>
        <item x="618"/>
        <item x="637"/>
        <item x="185"/>
        <item x="4"/>
        <item x="260"/>
        <item x="631"/>
        <item x="171"/>
        <item x="380"/>
        <item x="13"/>
        <item x="86"/>
        <item x="132"/>
        <item x="240"/>
        <item x="424"/>
        <item x="461"/>
        <item x="47"/>
        <item x="404"/>
        <item x="308"/>
        <item x="24"/>
        <item x="547"/>
        <item x="108"/>
        <item x="313"/>
        <item x="630"/>
        <item x="602"/>
        <item x="81"/>
        <item x="369"/>
        <item x="519"/>
        <item x="584"/>
        <item x="654"/>
        <item x="283"/>
        <item x="662"/>
        <item x="589"/>
        <item x="307"/>
        <item x="253"/>
        <item x="501"/>
        <item x="106"/>
        <item x="136"/>
        <item x="151"/>
        <item x="111"/>
        <item x="193"/>
        <item x="441"/>
        <item x="316"/>
        <item x="162"/>
        <item x="217"/>
        <item x="21"/>
        <item x="665"/>
        <item x="147"/>
        <item x="199"/>
        <item x="567"/>
        <item x="320"/>
        <item x="321"/>
        <item x="70"/>
        <item x="339"/>
        <item x="254"/>
        <item x="234"/>
        <item x="357"/>
        <item x="290"/>
        <item x="184"/>
        <item x="11"/>
        <item x="499"/>
        <item x="128"/>
        <item x="167"/>
        <item x="495"/>
        <item x="302"/>
        <item x="195"/>
        <item x="415"/>
        <item x="0"/>
        <item x="592"/>
        <item x="489"/>
        <item x="172"/>
        <item x="563"/>
        <item x="131"/>
        <item x="288"/>
        <item x="326"/>
        <item x="522"/>
        <item x="436"/>
        <item x="135"/>
        <item x="650"/>
        <item x="390"/>
        <item x="235"/>
        <item x="550"/>
        <item x="74"/>
        <item x="148"/>
        <item x="186"/>
        <item x="386"/>
        <item x="410"/>
        <item x="36"/>
        <item x="465"/>
        <item x="170"/>
        <item x="533"/>
        <item x="583"/>
        <item x="183"/>
        <item x="79"/>
        <item x="218"/>
        <item x="573"/>
        <item x="84"/>
        <item x="87"/>
        <item x="561"/>
        <item x="477"/>
        <item x="349"/>
        <item x="225"/>
        <item x="150"/>
        <item x="635"/>
        <item x="85"/>
        <item x="466"/>
        <item x="69"/>
        <item x="353"/>
        <item x="551"/>
        <item x="393"/>
        <item x="120"/>
        <item x="180"/>
        <item x="420"/>
        <item x="212"/>
        <item x="291"/>
        <item x="520"/>
        <item x="208"/>
        <item x="632"/>
        <item x="578"/>
        <item x="252"/>
        <item x="110"/>
        <item x="524"/>
        <item x="510"/>
        <item x="142"/>
        <item x="295"/>
        <item x="89"/>
        <item x="65"/>
        <item x="145"/>
        <item x="440"/>
        <item x="641"/>
        <item x="1"/>
        <item x="341"/>
        <item x="289"/>
        <item x="661"/>
        <item x="537"/>
        <item x="417"/>
        <item x="351"/>
        <item x="485"/>
        <item x="279"/>
        <item x="609"/>
        <item x="526"/>
        <item x="325"/>
        <item x="505"/>
        <item x="294"/>
        <item x="452"/>
        <item x="249"/>
        <item x="246"/>
        <item x="88"/>
        <item x="306"/>
        <item x="287"/>
        <item x="278"/>
        <item x="42"/>
        <item x="540"/>
        <item x="296"/>
        <item x="367"/>
        <item x="459"/>
        <item x="93"/>
        <item x="666"/>
        <item x="247"/>
        <item x="442"/>
        <item x="75"/>
        <item x="467"/>
        <item x="119"/>
        <item x="344"/>
        <item x="244"/>
        <item x="450"/>
        <item x="651"/>
        <item x="530"/>
        <item x="518"/>
        <item x="590"/>
        <item x="118"/>
        <item x="299"/>
        <item x="476"/>
        <item x="599"/>
        <item x="25"/>
        <item x="556"/>
        <item x="407"/>
        <item x="202"/>
        <item x="430"/>
        <item x="432"/>
        <item x="51"/>
        <item x="538"/>
        <item x="265"/>
        <item x="355"/>
        <item x="509"/>
        <item x="82"/>
        <item x="372"/>
        <item x="26"/>
        <item x="293"/>
        <item x="268"/>
        <item x="286"/>
        <item x="439"/>
        <item x="471"/>
        <item x="397"/>
        <item x="622"/>
        <item x="303"/>
        <item x="3"/>
        <item x="20"/>
        <item x="336"/>
        <item x="549"/>
        <item x="587"/>
        <item x="464"/>
        <item x="608"/>
        <item x="491"/>
        <item x="382"/>
        <item x="348"/>
        <item x="127"/>
        <item x="647"/>
        <item x="472"/>
        <item x="649"/>
        <item x="559"/>
        <item x="141"/>
        <item x="188"/>
        <item x="31"/>
        <item x="373"/>
        <item x="91"/>
        <item x="149"/>
        <item x="385"/>
        <item x="57"/>
        <item x="233"/>
        <item x="196"/>
        <item x="554"/>
        <item x="92"/>
        <item x="594"/>
        <item x="607"/>
        <item x="99"/>
        <item x="256"/>
        <item x="371"/>
        <item x="130"/>
        <item x="159"/>
        <item x="216"/>
        <item x="363"/>
        <item x="259"/>
        <item x="494"/>
        <item x="314"/>
        <item x="206"/>
        <item x="605"/>
        <item x="50"/>
        <item x="480"/>
        <item x="60"/>
        <item x="229"/>
        <item x="273"/>
        <item x="535"/>
        <item x="565"/>
        <item x="572"/>
        <item x="269"/>
        <item x="239"/>
        <item x="616"/>
        <item x="516"/>
        <item x="2"/>
        <item x="623"/>
        <item x="272"/>
        <item x="230"/>
        <item x="490"/>
        <item x="15"/>
        <item x="112"/>
        <item x="284"/>
        <item x="396"/>
        <item x="434"/>
        <item x="560"/>
        <item x="591"/>
        <item x="207"/>
        <item x="625"/>
        <item x="34"/>
        <item x="482"/>
        <item x="191"/>
        <item x="68"/>
        <item x="488"/>
        <item x="251"/>
        <item x="198"/>
        <item x="546"/>
        <item x="210"/>
        <item x="613"/>
        <item x="59"/>
        <item x="80"/>
        <item x="564"/>
        <item x="158"/>
        <item x="570"/>
        <item x="192"/>
        <item x="375"/>
        <item x="329"/>
        <item x="487"/>
        <item x="470"/>
        <item x="67"/>
        <item x="507"/>
        <item x="312"/>
        <item x="391"/>
        <item x="366"/>
        <item x="178"/>
        <item x="98"/>
        <item x="8"/>
        <item x="604"/>
        <item x="582"/>
        <item x="460"/>
        <item x="107"/>
        <item x="360"/>
        <item x="514"/>
        <item x="94"/>
        <item x="484"/>
        <item x="395"/>
        <item x="541"/>
        <item x="429"/>
        <item x="264"/>
        <item x="389"/>
        <item x="262"/>
        <item x="400"/>
        <item x="377"/>
        <item x="189"/>
        <item x="600"/>
        <item x="493"/>
        <item x="66"/>
        <item x="163"/>
        <item x="497"/>
        <item x="553"/>
        <item x="156"/>
        <item x="566"/>
        <item x="40"/>
        <item x="362"/>
        <item x="428"/>
        <item x="271"/>
        <item x="412"/>
        <item x="657"/>
        <item x="542"/>
        <item x="318"/>
        <item x="416"/>
        <item x="41"/>
        <item x="203"/>
        <item x="611"/>
        <item x="447"/>
        <item x="157"/>
        <item x="328"/>
        <item x="506"/>
        <item x="478"/>
        <item x="640"/>
        <item x="422"/>
        <item x="44"/>
        <item x="160"/>
        <item x="437"/>
        <item x="619"/>
        <item x="569"/>
        <item x="255"/>
        <item x="258"/>
        <item x="205"/>
        <item x="595"/>
        <item x="215"/>
        <item x="241"/>
        <item x="483"/>
        <item x="521"/>
        <item x="644"/>
        <item x="152"/>
        <item x="221"/>
        <item x="603"/>
        <item x="498"/>
        <item x="359"/>
        <item x="201"/>
        <item x="626"/>
        <item x="502"/>
        <item x="173"/>
        <item x="596"/>
        <item x="175"/>
        <item x="539"/>
        <item x="116"/>
        <item x="213"/>
        <item x="413"/>
        <item x="384"/>
        <item x="624"/>
        <item x="35"/>
        <item x="593"/>
        <item x="562"/>
        <item x="636"/>
        <item x="643"/>
        <item x="660"/>
        <item x="577"/>
        <item x="19"/>
        <item x="346"/>
        <item x="552"/>
        <item x="6"/>
        <item x="628"/>
        <item x="263"/>
        <item x="78"/>
        <item x="558"/>
        <item x="418"/>
        <item x="304"/>
        <item x="22"/>
        <item x="330"/>
        <item x="115"/>
        <item x="574"/>
        <item x="457"/>
        <item x="343"/>
        <item x="237"/>
        <item x="200"/>
        <item x="138"/>
        <item x="174"/>
        <item x="33"/>
        <item x="376"/>
        <item x="383"/>
        <item x="214"/>
        <item x="257"/>
        <item x="100"/>
        <item x="527"/>
        <item x="513"/>
        <item x="305"/>
        <item x="71"/>
        <item x="403"/>
        <item x="664"/>
        <item x="580"/>
        <item x="113"/>
        <item x="5"/>
        <item x="275"/>
        <item x="381"/>
        <item x="453"/>
        <item x="102"/>
        <item x="63"/>
        <item x="311"/>
        <item x="73"/>
        <item x="638"/>
        <item x="545"/>
        <item x="473"/>
        <item x="211"/>
        <item x="597"/>
        <item x="250"/>
        <item x="656"/>
        <item x="322"/>
        <item x="571"/>
        <item x="9"/>
        <item x="238"/>
        <item x="134"/>
        <item x="197"/>
        <item x="190"/>
        <item x="125"/>
        <item x="133"/>
        <item x="443"/>
        <item x="37"/>
        <item x="274"/>
        <item x="588"/>
        <item x="333"/>
        <item x="455"/>
        <item x="49"/>
        <item x="55"/>
        <item x="64"/>
        <item x="129"/>
        <item x="282"/>
        <item x="165"/>
        <item x="500"/>
        <item x="379"/>
        <item x="297"/>
        <item x="45"/>
        <item x="27"/>
        <item x="448"/>
        <item x="515"/>
        <item x="140"/>
        <item x="245"/>
        <item x="536"/>
        <item x="335"/>
        <item x="126"/>
        <item x="612"/>
        <item x="52"/>
        <item x="411"/>
        <item x="610"/>
        <item x="444"/>
        <item x="331"/>
        <item x="7"/>
        <item x="48"/>
        <item x="242"/>
        <item x="504"/>
        <item x="227"/>
        <item x="285"/>
        <item x="633"/>
        <item x="463"/>
        <item x="469"/>
        <item x="425"/>
        <item x="137"/>
        <item x="374"/>
        <item x="109"/>
        <item x="266"/>
        <item x="209"/>
        <item x="187"/>
        <item x="161"/>
        <item x="426"/>
        <item x="232"/>
        <item x="117"/>
        <item x="534"/>
        <item x="95"/>
        <item x="96"/>
        <item x="364"/>
        <item x="617"/>
        <item x="370"/>
        <item x="354"/>
        <item x="356"/>
        <item x="169"/>
        <item x="324"/>
        <item x="614"/>
        <item x="104"/>
        <item x="658"/>
        <item x="414"/>
        <item x="517"/>
        <item x="646"/>
        <item x="219"/>
        <item x="231"/>
        <item x="103"/>
        <item x="394"/>
        <item x="627"/>
        <item x="365"/>
        <item x="16"/>
        <item x="124"/>
        <item x="338"/>
        <item x="431"/>
        <item x="317"/>
        <item x="474"/>
        <item x="438"/>
        <item x="451"/>
        <item x="601"/>
        <item x="121"/>
        <item x="652"/>
        <item x="43"/>
        <item x="166"/>
        <item x="523"/>
        <item x="164"/>
        <item x="222"/>
        <item x="468"/>
        <item x="586"/>
        <item x="419"/>
        <item x="398"/>
        <item x="54"/>
        <item x="462"/>
        <item x="423"/>
        <item x="270"/>
        <item x="543"/>
        <item x="261"/>
        <item x="327"/>
        <item x="144"/>
        <item x="508"/>
        <item x="101"/>
        <item x="433"/>
        <item x="46"/>
        <item x="10"/>
        <item x="12"/>
        <item x="531"/>
        <item x="388"/>
        <item x="340"/>
        <item x="292"/>
        <item x="639"/>
        <item x="368"/>
        <item x="446"/>
        <item x="77"/>
        <item x="408"/>
        <item x="659"/>
        <item x="90"/>
        <item x="486"/>
        <item x="345"/>
        <item x="548"/>
        <item x="361"/>
        <item x="456"/>
        <item x="511"/>
        <item x="576"/>
        <item x="58"/>
        <item x="634"/>
        <item x="454"/>
        <item x="154"/>
        <item x="606"/>
        <item x="204"/>
        <item x="61"/>
        <item x="479"/>
        <item x="280"/>
        <item x="620"/>
        <item x="83"/>
        <item x="23"/>
        <item x="387"/>
        <item x="143"/>
        <item x="155"/>
        <item x="123"/>
        <item x="555"/>
        <item x="401"/>
        <item x="277"/>
        <item x="30"/>
        <item x="503"/>
        <item x="72"/>
        <item x="248"/>
        <item x="405"/>
        <item x="220"/>
        <item x="475"/>
        <item x="62"/>
        <item x="629"/>
        <item x="458"/>
        <item x="392"/>
        <item x="575"/>
        <item x="181"/>
        <item x="194"/>
        <item x="342"/>
        <item x="663"/>
        <item x="496"/>
        <item x="409"/>
        <item x="648"/>
        <item x="228"/>
        <item x="525"/>
        <item x="445"/>
        <item x="585"/>
        <item x="615"/>
        <item x="224"/>
        <item x="358"/>
        <item x="323"/>
        <item x="598"/>
        <item x="28"/>
        <item x="621"/>
        <item x="378"/>
        <item x="481"/>
        <item x="236"/>
        <item x="435"/>
        <item x="223"/>
        <item x="568"/>
        <item x="332"/>
        <item x="557"/>
        <item x="168"/>
        <item x="532"/>
        <item x="399"/>
        <item x="39"/>
        <item x="29"/>
        <item x="139"/>
        <item x="153"/>
        <item x="347"/>
        <item x="653"/>
        <item x="581"/>
        <item x="177"/>
        <item x="301"/>
        <item x="655"/>
        <item x="18"/>
        <item x="14"/>
        <item x="427"/>
        <item x="76"/>
        <item x="421"/>
        <item x="226"/>
        <item x="310"/>
        <item x="529"/>
        <item x="146"/>
        <item x="114"/>
        <item x="544"/>
        <item x="122"/>
        <item x="579"/>
        <item x="56"/>
        <item x="32"/>
        <item x="97"/>
        <item x="276"/>
        <item x="337"/>
        <item x="319"/>
        <item x="315"/>
        <item x="528"/>
        <item x="512"/>
        <item x="17"/>
        <item x="298"/>
        <item x="402"/>
        <item x="352"/>
        <item x="53"/>
        <item x="449"/>
        <item x="492"/>
        <item x="281"/>
        <item x="179"/>
        <item x="300"/>
        <item x="406"/>
        <item x="176"/>
        <item x="105"/>
        <item x="350"/>
        <item t="default"/>
      </items>
    </pivotField>
    <pivotField axis="axisRow" showAll="0" measureFilter="1">
      <items count="9">
        <item x="5"/>
        <item x="1"/>
        <item x="0"/>
        <item x="2"/>
        <item x="3"/>
        <item x="4"/>
        <item x="6"/>
        <item x="7"/>
        <item t="default"/>
      </items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umber of families" fld="0" subtotal="count" baseField="0" baseItem="0"/>
  </dataFields>
  <formats count="49">
    <format dxfId="260">
      <pivotArea field="1" type="button" dataOnly="0" labelOnly="1" outline="0" axis="axisRow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" type="button" dataOnly="0" labelOnly="1" outline="0" axis="axisRow" fieldPosition="0"/>
    </format>
    <format dxfId="256">
      <pivotArea dataOnly="0" labelOnly="1" outline="0" axis="axisValues" fieldPosition="0"/>
    </format>
    <format dxfId="255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54">
      <pivotArea dataOnly="0" labelOnly="1" grandRow="1" outline="0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1" type="button" dataOnly="0" labelOnly="1" outline="0" axis="axisRow" fieldPosition="0"/>
    </format>
    <format dxfId="250">
      <pivotArea dataOnly="0" labelOnly="1" outline="0" axis="axisValues" fieldPosition="0"/>
    </format>
    <format dxfId="249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48">
      <pivotArea dataOnly="0" labelOnly="1" grandRow="1" outline="0" fieldPosition="0"/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1" type="button" dataOnly="0" labelOnly="1" outline="0" axis="axisRow" fieldPosition="0"/>
    </format>
    <format dxfId="244">
      <pivotArea dataOnly="0" labelOnly="1" outline="0" axis="axisValues" fieldPosition="0"/>
    </format>
    <format dxfId="243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42">
      <pivotArea dataOnly="0" labelOnly="1" grandRow="1" outline="0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1" type="button" dataOnly="0" labelOnly="1" outline="0" axis="axisRow" fieldPosition="0"/>
    </format>
    <format dxfId="238">
      <pivotArea dataOnly="0" labelOnly="1" outline="0" axis="axisValues" fieldPosition="0"/>
    </format>
    <format dxfId="237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36">
      <pivotArea dataOnly="0" labelOnly="1" grandRow="1" outline="0" fieldPosition="0"/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1" type="button" dataOnly="0" labelOnly="1" outline="0" axis="axisRow" fieldPosition="0"/>
    </format>
    <format dxfId="232">
      <pivotArea dataOnly="0" labelOnly="1" outline="0" axis="axisValues" fieldPosition="0"/>
    </format>
    <format dxfId="231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30">
      <pivotArea dataOnly="0" labelOnly="1" grandRow="1" outline="0" fieldPosition="0"/>
    </format>
    <format dxfId="229">
      <pivotArea field="1" type="button" dataOnly="0" labelOnly="1" outline="0" axis="axisRow" fieldPosition="0"/>
    </format>
    <format dxfId="228">
      <pivotArea dataOnly="0" labelOnly="1" outline="0" axis="axisValues" fieldPosition="0"/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1" type="button" dataOnly="0" labelOnly="1" outline="0" axis="axisRow" fieldPosition="0"/>
    </format>
    <format dxfId="224">
      <pivotArea dataOnly="0" labelOnly="1" outline="0" axis="axisValues" fieldPosition="0"/>
    </format>
    <format dxfId="223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22">
      <pivotArea dataOnly="0" labelOnly="1" grandRow="1" outline="0" fieldPosition="0"/>
    </format>
    <format dxfId="221">
      <pivotArea outline="0" collapsedLevelsAreSubtotals="1" fieldPosition="0"/>
    </format>
    <format dxfId="220">
      <pivotArea dataOnly="0" labelOnly="1" outline="0" axis="axisValues" fieldPosition="0"/>
    </format>
    <format dxfId="219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18">
      <pivotArea dataOnly="0" labelOnly="1" grandRow="1" outline="0" fieldPosition="0"/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field="1" type="button" dataOnly="0" labelOnly="1" outline="0" axis="axisRow" fieldPosition="0"/>
    </format>
    <format dxfId="214">
      <pivotArea dataOnly="0" labelOnly="1" outline="0" axis="axisValues" fieldPosition="0"/>
    </format>
    <format dxfId="213">
      <pivotArea dataOnly="0" labelOnly="1" fieldPosition="0">
        <references count="1"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212">
      <pivotArea dataOnly="0" labelOnly="1" grandRow="1" outline="0" fieldPosition="0"/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5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3" rowHeaderCaption="Sex">
  <location ref="A28:C30" firstHeaderRow="0" firstDataRow="1" firstDataCol="1"/>
  <pivotFields count="15">
    <pivotField showAll="0"/>
    <pivotField dataField="1"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passengers count" fld="3" subtotal="count" baseField="5" baseItem="0"/>
    <dataField name="Survivors count" fld="1" baseField="5" baseItem="0"/>
  </dataFields>
  <formats count="53"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5" type="button" dataOnly="0" labelOnly="1" outline="0" axis="axisRow" fieldPosition="0"/>
    </format>
    <format dxfId="310">
      <pivotArea dataOnly="0" labelOnly="1" fieldPosition="0">
        <references count="1">
          <reference field="5" count="0"/>
        </references>
      </pivotArea>
    </format>
    <format dxfId="3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8">
      <pivotArea type="all" dataOnly="0" outline="0" fieldPosition="0"/>
    </format>
    <format dxfId="307">
      <pivotArea outline="0" collapsedLevelsAreSubtotals="1" fieldPosition="0"/>
    </format>
    <format dxfId="306">
      <pivotArea field="5" type="button" dataOnly="0" labelOnly="1" outline="0" axis="axisRow" fieldPosition="0"/>
    </format>
    <format dxfId="305">
      <pivotArea dataOnly="0" labelOnly="1" fieldPosition="0">
        <references count="1">
          <reference field="5" count="0"/>
        </references>
      </pivotArea>
    </format>
    <format dxfId="3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5" type="button" dataOnly="0" labelOnly="1" outline="0" axis="axisRow" fieldPosition="0"/>
    </format>
    <format dxfId="300">
      <pivotArea dataOnly="0" labelOnly="1" fieldPosition="0">
        <references count="1">
          <reference field="5" count="0"/>
        </references>
      </pivotArea>
    </format>
    <format dxfId="2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field="5" type="button" dataOnly="0" labelOnly="1" outline="0" axis="axisRow" fieldPosition="0"/>
    </format>
    <format dxfId="294">
      <pivotArea dataOnly="0" labelOnly="1" fieldPosition="0">
        <references count="1">
          <reference field="5" count="0"/>
        </references>
      </pivotArea>
    </format>
    <format dxfId="2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2">
      <pivotArea dataOnly="0" outline="0" fieldPosition="0">
        <references count="1">
          <reference field="4294967294" count="1">
            <x v="1"/>
          </reference>
        </references>
      </pivotArea>
    </format>
    <format dxfId="291">
      <pivotArea type="all" dataOnly="0" outline="0" fieldPosition="0"/>
    </format>
    <format dxfId="290">
      <pivotArea outline="0" collapsedLevelsAreSubtotals="1" fieldPosition="0"/>
    </format>
    <format dxfId="289">
      <pivotArea field="5" type="button" dataOnly="0" labelOnly="1" outline="0" axis="axisRow" fieldPosition="0"/>
    </format>
    <format dxfId="288">
      <pivotArea dataOnly="0" labelOnly="1" fieldPosition="0">
        <references count="1">
          <reference field="5" count="0"/>
        </references>
      </pivotArea>
    </format>
    <format dxfId="2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field="5" type="button" dataOnly="0" labelOnly="1" outline="0" axis="axisRow" fieldPosition="0"/>
    </format>
    <format dxfId="283">
      <pivotArea dataOnly="0" labelOnly="1" fieldPosition="0">
        <references count="1">
          <reference field="5" count="0"/>
        </references>
      </pivotArea>
    </format>
    <format dxfId="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1">
      <pivotArea type="all" dataOnly="0" outline="0" fieldPosition="0"/>
    </format>
    <format dxfId="280">
      <pivotArea outline="0" collapsedLevelsAreSubtotals="1" fieldPosition="0"/>
    </format>
    <format dxfId="279">
      <pivotArea field="5" type="button" dataOnly="0" labelOnly="1" outline="0" axis="axisRow" fieldPosition="0"/>
    </format>
    <format dxfId="278">
      <pivotArea dataOnly="0" labelOnly="1" fieldPosition="0">
        <references count="1">
          <reference field="5" count="0"/>
        </references>
      </pivotArea>
    </format>
    <format dxfId="2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field="5" type="button" dataOnly="0" labelOnly="1" outline="0" axis="axisRow" fieldPosition="0"/>
    </format>
    <format dxfId="273">
      <pivotArea dataOnly="0" labelOnly="1" fieldPosition="0">
        <references count="1">
          <reference field="5" count="0"/>
        </references>
      </pivotArea>
    </format>
    <format dxfId="2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1">
      <pivotArea type="all" dataOnly="0" outline="0" fieldPosition="0"/>
    </format>
    <format dxfId="270">
      <pivotArea field="5" type="button" dataOnly="0" labelOnly="1" outline="0" axis="axisRow" fieldPosition="0"/>
    </format>
    <format dxfId="2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6">
      <pivotArea field="5" type="button" dataOnly="0" labelOnly="1" outline="0" axis="axisRow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5" type="button" dataOnly="0" labelOnly="1" outline="0" axis="axisRow" fieldPosition="0"/>
    </format>
    <format dxfId="262">
      <pivotArea dataOnly="0" labelOnly="1" fieldPosition="0">
        <references count="1">
          <reference field="5" count="0"/>
        </references>
      </pivotArea>
    </format>
    <format dxfId="2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6" cacheId="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 rowHeaderCaption="Class">
  <location ref="K7:M10" firstHeaderRow="0" firstDataRow="1" firstDataCol="1"/>
  <pivotFields count="15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Individuals" fld="3" subtotal="count" baseField="0" baseItem="0"/>
    <dataField name="Survivors" fld="1" baseField="2" baseItem="0"/>
  </dataFields>
  <formats count="67">
    <format dxfId="380">
      <pivotArea type="all" dataOnly="0" outline="0" fieldPosition="0"/>
    </format>
    <format dxfId="379">
      <pivotArea outline="0" collapsedLevelsAreSubtotals="1" fieldPosition="0"/>
    </format>
    <format dxfId="378">
      <pivotArea field="2" type="button" dataOnly="0" labelOnly="1" outline="0" axis="axisRow" fieldPosition="0"/>
    </format>
    <format dxfId="377">
      <pivotArea dataOnly="0" labelOnly="1" fieldPosition="0">
        <references count="1">
          <reference field="2" count="0"/>
        </references>
      </pivotArea>
    </format>
    <format dxfId="3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field="2" type="button" dataOnly="0" labelOnly="1" outline="0" axis="axisRow" fieldPosition="0"/>
    </format>
    <format dxfId="372">
      <pivotArea dataOnly="0" labelOnly="1" fieldPosition="0">
        <references count="1">
          <reference field="2" count="0"/>
        </references>
      </pivotArea>
    </format>
    <format dxfId="3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2" type="button" dataOnly="0" labelOnly="1" outline="0" axis="axisRow" fieldPosition="0"/>
    </format>
    <format dxfId="367">
      <pivotArea dataOnly="0" labelOnly="1" fieldPosition="0">
        <references count="1">
          <reference field="2" count="0"/>
        </references>
      </pivotArea>
    </format>
    <format dxfId="3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2" type="button" dataOnly="0" labelOnly="1" outline="0" axis="axisRow" fieldPosition="0"/>
    </format>
    <format dxfId="362">
      <pivotArea dataOnly="0" labelOnly="1" fieldPosition="0">
        <references count="1">
          <reference field="2" count="0"/>
        </references>
      </pivotArea>
    </format>
    <format dxfId="3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0">
      <pivotArea field="2" type="button" dataOnly="0" labelOnly="1" outline="0" axis="axisRow" fieldPosition="0"/>
    </format>
    <format dxfId="3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2" type="button" dataOnly="0" labelOnly="1" outline="0" axis="axisRow" fieldPosition="0"/>
    </format>
    <format dxfId="355">
      <pivotArea dataOnly="0" labelOnly="1" fieldPosition="0">
        <references count="1">
          <reference field="2" count="0"/>
        </references>
      </pivotArea>
    </format>
    <format dxfId="3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3">
      <pivotArea type="all" dataOnly="0" outline="0" fieldPosition="0"/>
    </format>
    <format dxfId="352">
      <pivotArea outline="0" collapsedLevelsAreSubtotals="1" fieldPosition="0"/>
    </format>
    <format dxfId="351">
      <pivotArea field="2" type="button" dataOnly="0" labelOnly="1" outline="0" axis="axisRow" fieldPosition="0"/>
    </format>
    <format dxfId="350">
      <pivotArea dataOnly="0" labelOnly="1" fieldPosition="0">
        <references count="1">
          <reference field="2" count="0"/>
        </references>
      </pivotArea>
    </format>
    <format dxfId="3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2" type="button" dataOnly="0" labelOnly="1" outline="0" axis="axisRow" fieldPosition="0"/>
    </format>
    <format dxfId="345">
      <pivotArea dataOnly="0" labelOnly="1" fieldPosition="0">
        <references count="1">
          <reference field="2" count="0"/>
        </references>
      </pivotArea>
    </format>
    <format dxfId="3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3">
      <pivotArea field="2" type="button" dataOnly="0" labelOnly="1" outline="0" axis="axisRow" fieldPosition="0"/>
    </format>
    <format dxfId="3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0">
      <pivotArea dataOnly="0" labelOnly="1" fieldPosition="0">
        <references count="1">
          <reference field="2" count="0"/>
        </references>
      </pivotArea>
    </format>
    <format dxfId="339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3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5">
      <pivotArea collapsedLevelsAreSubtotals="1" fieldPosition="0">
        <references count="1">
          <reference field="2" count="1">
            <x v="2"/>
          </reference>
        </references>
      </pivotArea>
    </format>
    <format dxfId="334">
      <pivotArea dataOnly="0" labelOnly="1" fieldPosition="0">
        <references count="1">
          <reference field="2" count="1">
            <x v="2"/>
          </reference>
        </references>
      </pivotArea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2" type="button" dataOnly="0" labelOnly="1" outline="0" axis="axisRow" fieldPosition="0"/>
    </format>
    <format dxfId="330">
      <pivotArea dataOnly="0" labelOnly="1" fieldPosition="0">
        <references count="1">
          <reference field="2" count="0"/>
        </references>
      </pivotArea>
    </format>
    <format dxfId="3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2" type="button" dataOnly="0" labelOnly="1" outline="0" axis="axisRow" fieldPosition="0"/>
    </format>
    <format dxfId="325">
      <pivotArea dataOnly="0" labelOnly="1" fieldPosition="0">
        <references count="1">
          <reference field="2" count="0"/>
        </references>
      </pivotArea>
    </format>
    <format dxfId="3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2" type="button" dataOnly="0" labelOnly="1" outline="0" axis="axisRow" fieldPosition="0"/>
    </format>
    <format dxfId="320">
      <pivotArea dataOnly="0" labelOnly="1" fieldPosition="0">
        <references count="1">
          <reference field="2" count="0"/>
        </references>
      </pivotArea>
    </format>
    <format dxfId="3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8">
      <pivotArea type="all" dataOnly="0" outline="0" fieldPosition="0"/>
    </format>
    <format dxfId="317">
      <pivotArea outline="0" collapsedLevelsAreSubtotals="1" fieldPosition="0"/>
    </format>
    <format dxfId="316">
      <pivotArea field="2" type="button" dataOnly="0" labelOnly="1" outline="0" axis="axisRow" fieldPosition="0"/>
    </format>
    <format dxfId="315">
      <pivotArea dataOnly="0" labelOnly="1" fieldPosition="0">
        <references count="1">
          <reference field="2" count="0"/>
        </references>
      </pivotArea>
    </format>
    <format dxfId="3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2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5" rowHeaderCaption="Age range">
  <location ref="D2:F18" firstHeaderRow="0" firstDataRow="1" firstDataCol="1"/>
  <pivotFields count="5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16">
        <item x="14"/>
        <item x="12"/>
        <item x="13"/>
        <item x="11"/>
        <item x="2"/>
        <item x="1"/>
        <item x="10"/>
        <item x="0"/>
        <item x="9"/>
        <item x="8"/>
        <item x="7"/>
        <item x="3"/>
        <item x="6"/>
        <item x="5"/>
        <item x="4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Passengers count" fld="1" baseField="0" baseItem="0" numFmtId="1"/>
    <dataField name="Survival probability*" fld="3" baseField="0" baseItem="0" numFmtId="2"/>
  </dataFields>
  <formats count="55">
    <format dxfId="435">
      <pivotArea collapsedLevelsAreSubtotals="1" fieldPosition="0">
        <references count="1">
          <reference field="0" count="0"/>
        </references>
      </pivotArea>
    </format>
    <format dxfId="4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3">
      <pivotArea type="all" dataOnly="0" outline="0" fieldPosition="0"/>
    </format>
    <format dxfId="432">
      <pivotArea outline="0" collapsedLevelsAreSubtotals="1" fieldPosition="0"/>
    </format>
    <format dxfId="431">
      <pivotArea field="0" type="button" dataOnly="0" labelOnly="1" outline="0" axis="axisRow" fieldPosition="0"/>
    </format>
    <format dxfId="430">
      <pivotArea dataOnly="0" labelOnly="1" fieldPosition="0">
        <references count="1">
          <reference field="0" count="0"/>
        </references>
      </pivotArea>
    </format>
    <format dxfId="4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8">
      <pivotArea type="all" dataOnly="0" outline="0" fieldPosition="0"/>
    </format>
    <format dxfId="427">
      <pivotArea outline="0" collapsedLevelsAreSubtotals="1" fieldPosition="0"/>
    </format>
    <format dxfId="426">
      <pivotArea field="0" type="button" dataOnly="0" labelOnly="1" outline="0" axis="axisRow" fieldPosition="0"/>
    </format>
    <format dxfId="425">
      <pivotArea dataOnly="0" labelOnly="1" fieldPosition="0">
        <references count="1">
          <reference field="0" count="0"/>
        </references>
      </pivotArea>
    </format>
    <format dxfId="4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3">
      <pivotArea type="all" dataOnly="0" outline="0" fieldPosition="0"/>
    </format>
    <format dxfId="422">
      <pivotArea field="0" type="button" dataOnly="0" labelOnly="1" outline="0" axis="axisRow" fieldPosition="0"/>
    </format>
    <format dxfId="4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0">
      <pivotArea type="all" dataOnly="0" outline="0" fieldPosition="0"/>
    </format>
    <format dxfId="419">
      <pivotArea field="0" type="button" dataOnly="0" labelOnly="1" outline="0" axis="axisRow" fieldPosition="0"/>
    </format>
    <format dxfId="4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7">
      <pivotArea field="0" type="button" dataOnly="0" labelOnly="1" outline="0" axis="axisRow" fieldPosition="0"/>
    </format>
    <format dxfId="4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5">
      <pivotArea type="all" dataOnly="0" outline="0" fieldPosition="0"/>
    </format>
    <format dxfId="414">
      <pivotArea outline="0" collapsedLevelsAreSubtotals="1" fieldPosition="0"/>
    </format>
    <format dxfId="413">
      <pivotArea field="0" type="button" dataOnly="0" labelOnly="1" outline="0" axis="axisRow" fieldPosition="0"/>
    </format>
    <format dxfId="412">
      <pivotArea dataOnly="0" labelOnly="1" fieldPosition="0">
        <references count="1">
          <reference field="0" count="0"/>
        </references>
      </pivotArea>
    </format>
    <format dxfId="4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0">
      <pivotArea type="all" dataOnly="0" outline="0" fieldPosition="0"/>
    </format>
    <format dxfId="409">
      <pivotArea outline="0" collapsedLevelsAreSubtotals="1" fieldPosition="0"/>
    </format>
    <format dxfId="408">
      <pivotArea field="0" type="button" dataOnly="0" labelOnly="1" outline="0" axis="axisRow" fieldPosition="0"/>
    </format>
    <format dxfId="407">
      <pivotArea dataOnly="0" labelOnly="1" fieldPosition="0">
        <references count="1">
          <reference field="0" count="0"/>
        </references>
      </pivotArea>
    </format>
    <format dxfId="4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5">
      <pivotArea type="all" dataOnly="0" outline="0" fieldPosition="0"/>
    </format>
    <format dxfId="404">
      <pivotArea outline="0" collapsedLevelsAreSubtotals="1" fieldPosition="0"/>
    </format>
    <format dxfId="403">
      <pivotArea field="0" type="button" dataOnly="0" labelOnly="1" outline="0" axis="axisRow" fieldPosition="0"/>
    </format>
    <format dxfId="402">
      <pivotArea dataOnly="0" labelOnly="1" fieldPosition="0">
        <references count="1">
          <reference field="0" count="0"/>
        </references>
      </pivotArea>
    </format>
    <format dxfId="4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0" type="button" dataOnly="0" labelOnly="1" outline="0" axis="axisRow" fieldPosition="0"/>
    </format>
    <format dxfId="397">
      <pivotArea dataOnly="0" labelOnly="1" fieldPosition="0">
        <references count="1">
          <reference field="0" count="0"/>
        </references>
      </pivotArea>
    </format>
    <format dxfId="3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5">
      <pivotArea field="0" type="button" dataOnly="0" labelOnly="1" outline="0" axis="axisRow" fieldPosition="0"/>
    </format>
    <format dxfId="3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field="0" type="button" dataOnly="0" labelOnly="1" outline="0" axis="axisRow" fieldPosition="0"/>
    </format>
    <format dxfId="390">
      <pivotArea field="0" type="button" dataOnly="0" labelOnly="1" outline="0" axis="axisRow" fieldPosition="0"/>
    </format>
    <format dxfId="389">
      <pivotArea dataOnly="0" labelOnly="1" fieldPosition="0">
        <references count="1">
          <reference field="0" count="0"/>
        </references>
      </pivotArea>
    </format>
    <format dxfId="3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6">
      <pivotArea type="all" dataOnly="0" outline="0" fieldPosition="0"/>
    </format>
    <format dxfId="385">
      <pivotArea outline="0" collapsedLevelsAreSubtotals="1" fieldPosition="0"/>
    </format>
    <format dxfId="384">
      <pivotArea field="0" type="button" dataOnly="0" labelOnly="1" outline="0" axis="axisRow" fieldPosition="0"/>
    </format>
    <format dxfId="383">
      <pivotArea dataOnly="0" labelOnly="1" fieldPosition="0">
        <references count="1">
          <reference field="0" count="0"/>
        </references>
      </pivotArea>
    </format>
    <format dxfId="3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:P892" totalsRowShown="0" headerRowDxfId="455" dataDxfId="453" headerRowBorderDxfId="454" tableBorderDxfId="452">
  <tableColumns count="16">
    <tableColumn id="1" name="PassengerId" dataDxfId="451"/>
    <tableColumn id="2" name="Survived" dataDxfId="450"/>
    <tableColumn id="3" name="Pclass" dataDxfId="449"/>
    <tableColumn id="4" name="Name" dataDxfId="448"/>
    <tableColumn id="5" name="Surname" dataDxfId="447">
      <calculatedColumnFormula>LEFT(D2, FIND(",",$D$2:$D$900,1) - 1)</calculatedColumnFormula>
    </tableColumn>
    <tableColumn id="7" name="Boarded family members (1)" dataDxfId="446">
      <calculatedColumnFormula>COUNTIFS(Table2[Surname], E2, Table2[Embarked], P2, Table2[Pclass], C2, Table2[SibSp], K2) + COUNTIFS(Table2[Surname], E2,  Table2[Embarked], P2, Table2[Pclass], C2, Table2[Parch], L2) - COUNTIFS(Table2[Surname], E2,  Table2[Embarked], P2, Table2[Pclass], C2,  Table2[SibSp], K2,  Table2[Parch], L2) -1</calculatedColumnFormula>
    </tableColumn>
    <tableColumn id="8" name="Boarded family members (2)" dataDxfId="445">
      <calculatedColumnFormula>COUNTIFS(Table2[Surname], E2, Table2[Embarked], P2, Table2[Pclass], C2, Table2[SibSp], K2, Table2[Ticket], M2) + COUNTIFS(Table2[Surname], E2,  Table2[Embarked], P2, Table2[Pclass], C2, Table2[Parch], L2, Table2[Ticket], M2) - COUNTIFS(Table2[Surname], E2,  Table2[Embarked], P2, Table2[Pclass], C2,  Table2[SibSp], K2,  Table2[Parch], L2, Table2[Ticket], M2) -1</calculatedColumnFormula>
    </tableColumn>
    <tableColumn id="6" name="Boarded family members (3)" dataDxfId="444">
      <calculatedColumnFormula>COUNTIFS(Table2[Ticket], M2) -1</calculatedColumnFormula>
    </tableColumn>
    <tableColumn id="12" name="Sex" dataDxfId="443"/>
    <tableColumn id="13" name="Age" dataDxfId="442"/>
    <tableColumn id="14" name="SibSp" dataDxfId="441"/>
    <tableColumn id="15" name="Parch" dataDxfId="440"/>
    <tableColumn id="16" name="Ticket" dataDxfId="439"/>
    <tableColumn id="17" name="Fare" dataDxfId="438"/>
    <tableColumn id="18" name="Cabin" dataDxfId="437"/>
    <tableColumn id="19" name="Embarked" dataDxfId="43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2:V420" totalsRowShown="0" headerRowDxfId="29" dataDxfId="28">
  <autoFilter ref="A2:V4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2">
    <tableColumn id="1" name="PassengerId" dataDxfId="27"/>
    <tableColumn id="2" name="Pclass" dataDxfId="26"/>
    <tableColumn id="3" name="Name" dataDxfId="25"/>
    <tableColumn id="4" name="Sex" dataDxfId="24"/>
    <tableColumn id="5" name="Age" dataDxfId="23"/>
    <tableColumn id="6" name="SibSp" dataDxfId="22"/>
    <tableColumn id="7" name="Parch" dataDxfId="21"/>
    <tableColumn id="8" name="Ticket" dataDxfId="20"/>
    <tableColumn id="9" name="Fare" dataDxfId="19"/>
    <tableColumn id="10" name="Cabin" dataDxfId="18"/>
    <tableColumn id="11" name="Embarked" dataDxfId="17"/>
    <tableColumn id="21" name="Column2" dataDxfId="16"/>
    <tableColumn id="14" name="Age bottom range" dataDxfId="15">
      <calculatedColumnFormula>FLOOR(E3, 5)</calculatedColumnFormula>
    </tableColumn>
    <tableColumn id="15" name="Age upper range" dataDxfId="14">
      <calculatedColumnFormula>M3 + 5</calculatedColumnFormula>
    </tableColumn>
    <tableColumn id="16" name="Age range" dataDxfId="13">
      <calculatedColumnFormula>M3&amp;"-"&amp;N3</calculatedColumnFormula>
    </tableColumn>
    <tableColumn id="12" name="Survival probability (sex)" dataDxfId="12">
      <calculatedColumnFormula>VLOOKUP(Table1[Sex], 'Pivot tables'!$A$24:$D$26, 4)</calculatedColumnFormula>
    </tableColumn>
    <tableColumn id="18" name="Survival probability (age)" dataDxfId="11">
      <calculatedColumnFormula>VLOOKUP(Table1[[#This Row],[Age range]],'Pivot tables'!$G$2:$I$18,3)</calculatedColumnFormula>
    </tableColumn>
    <tableColumn id="19" name="Survival probability (Pclass)" dataDxfId="10">
      <calculatedColumnFormula>VLOOKUP(Table1[[#This Row],[Pclass]],'Pivot tables'!$K$3:$O$5,5)</calculatedColumnFormula>
    </tableColumn>
    <tableColumn id="22" name="Average survival probabilty" dataDxfId="9">
      <calculatedColumnFormula>AVERAGE(P3, Q3, R3)</calculatedColumnFormula>
    </tableColumn>
    <tableColumn id="13" name="Survived" dataDxfId="8">
      <calculatedColumnFormula>IF(S3 &gt; 0.5, 1, 0)</calculatedColumnFormula>
    </tableColumn>
    <tableColumn id="17" name="Marking against solution 1" dataDxfId="7">
      <calculatedColumnFormula>IF(T3=AB3, 1,0)</calculatedColumnFormula>
    </tableColumn>
    <tableColumn id="23" name="Marking against solution 2" dataDxfId="6">
      <calculatedColumnFormula>IF(T3=AE3, 1,0)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A2:AB420" totalsRowShown="0">
  <autoFilter ref="AA2:AB420"/>
  <tableColumns count="2">
    <tableColumn id="1" name="PassengerID" dataDxfId="5"/>
    <tableColumn id="2" name="Survived" dataDxfId="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D2:AE420" totalsRowShown="0" headerRowDxfId="3" dataDxfId="2">
  <autoFilter ref="AD2:AE420"/>
  <tableColumns count="2">
    <tableColumn id="1" name="PassengerId" dataDxfId="1"/>
    <tableColumn id="2" name="Surviv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2"/>
  <sheetViews>
    <sheetView zoomScale="55" zoomScaleNormal="55" workbookViewId="0">
      <selection activeCell="R15" sqref="R15"/>
    </sheetView>
  </sheetViews>
  <sheetFormatPr defaultColWidth="10.5703125" defaultRowHeight="15" x14ac:dyDescent="0.25"/>
  <cols>
    <col min="1" max="1" width="9.140625" customWidth="1"/>
    <col min="2" max="2" width="7" customWidth="1"/>
    <col min="3" max="3" width="6.42578125" customWidth="1"/>
    <col min="4" max="4" width="43.7109375" customWidth="1"/>
    <col min="5" max="5" width="12.5703125" style="9" customWidth="1"/>
    <col min="6" max="6" width="12.7109375" style="2" customWidth="1"/>
    <col min="7" max="8" width="13" style="2" customWidth="1"/>
    <col min="9" max="9" width="9.28515625" style="9" customWidth="1"/>
    <col min="10" max="10" width="5.7109375" style="2" customWidth="1"/>
    <col min="11" max="11" width="6.28515625" style="9" customWidth="1"/>
    <col min="12" max="12" width="7.7109375" style="9" customWidth="1"/>
    <col min="13" max="13" width="10.5703125" style="9" customWidth="1"/>
    <col min="14" max="14" width="10" style="2" customWidth="1"/>
    <col min="15" max="15" width="7.5703125" style="9" customWidth="1"/>
    <col min="16" max="16" width="14.140625" style="2" customWidth="1"/>
    <col min="18" max="18" width="17.85546875" customWidth="1"/>
    <col min="19" max="19" width="20.140625" customWidth="1"/>
    <col min="20" max="20" width="23" customWidth="1"/>
  </cols>
  <sheetData>
    <row r="1" spans="1:22" s="2" customFormat="1" ht="7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1770</v>
      </c>
      <c r="G1" s="1" t="s">
        <v>1771</v>
      </c>
      <c r="H1" s="1" t="s">
        <v>1772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22" x14ac:dyDescent="0.25">
      <c r="A2" s="4">
        <v>1</v>
      </c>
      <c r="B2" s="4">
        <v>0</v>
      </c>
      <c r="C2" s="4">
        <v>3</v>
      </c>
      <c r="D2" s="4" t="s">
        <v>14</v>
      </c>
      <c r="E2" s="7" t="str">
        <f>LEFT(D2, FIND(",",$D$2:$D$900,1) - 1)</f>
        <v>Braund</v>
      </c>
      <c r="F2" s="5">
        <f>COUNTIFS(Table2[Surname], E2, Table2[Embarked], P2, Table2[Pclass], C2, Table2[SibSp], K2) + COUNTIFS(Table2[Surname], E2,  Table2[Embarked], P2, Table2[Pclass], C2, Table2[Parch], L2) - COUNTIFS(Table2[Surname], E2,  Table2[Embarked], P2, Table2[Pclass], C2,  Table2[SibSp], K2,  Table2[Parch], L2) -1</f>
        <v>1</v>
      </c>
      <c r="G2" s="5">
        <f>COUNTIFS(Table2[Surname], E2, Table2[Embarked], P2, Table2[Pclass], C2, Table2[SibSp], K2, Table2[Ticket], M2) + COUNTIFS(Table2[Surname], E2,  Table2[Embarked], P2, Table2[Pclass], C2, Table2[Parch], L2, Table2[Ticket], M2) - COUNTIFS(Table2[Surname], E2,  Table2[Embarked], P2, Table2[Pclass], C2,  Table2[SibSp], K2,  Table2[Parch], L2, Table2[Ticket], M2) -1</f>
        <v>0</v>
      </c>
      <c r="H2" s="5">
        <f>COUNTIFS(Table2[Ticket], M2) -1</f>
        <v>0</v>
      </c>
      <c r="I2" s="7" t="s">
        <v>15</v>
      </c>
      <c r="J2" s="5">
        <v>22</v>
      </c>
      <c r="K2" s="7">
        <v>1</v>
      </c>
      <c r="L2" s="7">
        <v>0</v>
      </c>
      <c r="M2" s="7" t="s">
        <v>16</v>
      </c>
      <c r="N2" s="5">
        <v>7.25</v>
      </c>
      <c r="O2" s="7"/>
      <c r="P2" s="5" t="s">
        <v>17</v>
      </c>
    </row>
    <row r="3" spans="1:22" x14ac:dyDescent="0.25">
      <c r="A3" s="6">
        <v>2</v>
      </c>
      <c r="B3" s="6">
        <v>1</v>
      </c>
      <c r="C3" s="6">
        <v>1</v>
      </c>
      <c r="D3" s="6" t="s">
        <v>18</v>
      </c>
      <c r="E3" s="7" t="str">
        <f t="shared" ref="E3:E66" si="0">LEFT(D3, FIND(",",$D$2:$D$900,1) - 1)</f>
        <v>Cumings</v>
      </c>
      <c r="F3" s="5">
        <f>COUNTIFS(Table2[Surname], E3, Table2[Embarked], P3, Table2[Pclass], C3, Table2[SibSp], K3) + COUNTIFS(Table2[Surname], E3,  Table2[Embarked], P3, Table2[Pclass], C3, Table2[Parch], L3) - COUNTIFS(Table2[Surname], E3,  Table2[Embarked], P3, Table2[Pclass], C3,  Table2[SibSp], K3,  Table2[Parch], L3) -1</f>
        <v>0</v>
      </c>
      <c r="G3" s="5">
        <f>COUNTIFS(Table2[Surname], E3, Table2[Embarked], P3, Table2[Pclass], C3, Table2[SibSp], K3, Table2[Ticket], M3) + COUNTIFS(Table2[Surname], E3,  Table2[Embarked], P3, Table2[Pclass], C3, Table2[Parch], L3, Table2[Ticket], M3) - COUNTIFS(Table2[Surname], E3,  Table2[Embarked], P3, Table2[Pclass], C3,  Table2[SibSp], K3,  Table2[Parch], L3, Table2[Ticket], M3) -1</f>
        <v>0</v>
      </c>
      <c r="H3" s="5">
        <f>COUNTIFS(Table2[Ticket], M3) -1</f>
        <v>0</v>
      </c>
      <c r="I3" s="8" t="s">
        <v>19</v>
      </c>
      <c r="J3" s="10">
        <v>38</v>
      </c>
      <c r="K3" s="8">
        <v>1</v>
      </c>
      <c r="L3" s="8">
        <v>0</v>
      </c>
      <c r="M3" s="8" t="s">
        <v>20</v>
      </c>
      <c r="N3" s="10">
        <v>71.283299999999997</v>
      </c>
      <c r="O3" s="8" t="s">
        <v>21</v>
      </c>
      <c r="P3" s="10" t="s">
        <v>22</v>
      </c>
    </row>
    <row r="4" spans="1:22" x14ac:dyDescent="0.25">
      <c r="A4" s="4">
        <v>3</v>
      </c>
      <c r="B4" s="4">
        <v>1</v>
      </c>
      <c r="C4" s="4">
        <v>3</v>
      </c>
      <c r="D4" s="4" t="s">
        <v>23</v>
      </c>
      <c r="E4" s="7" t="str">
        <f t="shared" si="0"/>
        <v>Heikkinen</v>
      </c>
      <c r="F4" s="5">
        <f>COUNTIFS(Table2[Surname], E4, Table2[Embarked], P4, Table2[Pclass], C4, Table2[SibSp], K4) + COUNTIFS(Table2[Surname], E4,  Table2[Embarked], P4, Table2[Pclass], C4, Table2[Parch], L4) - COUNTIFS(Table2[Surname], E4,  Table2[Embarked], P4, Table2[Pclass], C4,  Table2[SibSp], K4,  Table2[Parch], L4) -1</f>
        <v>0</v>
      </c>
      <c r="G4" s="5">
        <f>COUNTIFS(Table2[Surname], E4, Table2[Embarked], P4, Table2[Pclass], C4, Table2[SibSp], K4, Table2[Ticket], M4) + COUNTIFS(Table2[Surname], E4,  Table2[Embarked], P4, Table2[Pclass], C4, Table2[Parch], L4, Table2[Ticket], M4) - COUNTIFS(Table2[Surname], E4,  Table2[Embarked], P4, Table2[Pclass], C4,  Table2[SibSp], K4,  Table2[Parch], L4, Table2[Ticket], M4) -1</f>
        <v>0</v>
      </c>
      <c r="H4" s="5">
        <f>COUNTIFS(Table2[Ticket], M4) -1</f>
        <v>0</v>
      </c>
      <c r="I4" s="7" t="s">
        <v>19</v>
      </c>
      <c r="J4" s="5">
        <v>26</v>
      </c>
      <c r="K4" s="7">
        <v>0</v>
      </c>
      <c r="L4" s="7">
        <v>0</v>
      </c>
      <c r="M4" s="7" t="s">
        <v>24</v>
      </c>
      <c r="N4" s="5">
        <v>7.9249999999999998</v>
      </c>
      <c r="O4" s="7"/>
      <c r="P4" s="5" t="s">
        <v>17</v>
      </c>
    </row>
    <row r="5" spans="1:22" x14ac:dyDescent="0.25">
      <c r="A5" s="6">
        <v>4</v>
      </c>
      <c r="B5" s="6">
        <v>1</v>
      </c>
      <c r="C5" s="6">
        <v>1</v>
      </c>
      <c r="D5" s="6" t="s">
        <v>25</v>
      </c>
      <c r="E5" s="7" t="str">
        <f t="shared" si="0"/>
        <v>Futrelle</v>
      </c>
      <c r="F5" s="5">
        <f>COUNTIFS(Table2[Surname], E5, Table2[Embarked], P5, Table2[Pclass], C5, Table2[SibSp], K5) + COUNTIFS(Table2[Surname], E5,  Table2[Embarked], P5, Table2[Pclass], C5, Table2[Parch], L5) - COUNTIFS(Table2[Surname], E5,  Table2[Embarked], P5, Table2[Pclass], C5,  Table2[SibSp], K5,  Table2[Parch], L5) -1</f>
        <v>1</v>
      </c>
      <c r="G5" s="5">
        <f>COUNTIFS(Table2[Surname], E5, Table2[Embarked], P5, Table2[Pclass], C5, Table2[SibSp], K5, Table2[Ticket], M5) + COUNTIFS(Table2[Surname], E5,  Table2[Embarked], P5, Table2[Pclass], C5, Table2[Parch], L5, Table2[Ticket], M5) - COUNTIFS(Table2[Surname], E5,  Table2[Embarked], P5, Table2[Pclass], C5,  Table2[SibSp], K5,  Table2[Parch], L5, Table2[Ticket], M5) -1</f>
        <v>1</v>
      </c>
      <c r="H5" s="5">
        <f>COUNTIFS(Table2[Ticket], M5) -1</f>
        <v>1</v>
      </c>
      <c r="I5" s="8" t="s">
        <v>19</v>
      </c>
      <c r="J5" s="10">
        <v>35</v>
      </c>
      <c r="K5" s="8">
        <v>1</v>
      </c>
      <c r="L5" s="8">
        <v>0</v>
      </c>
      <c r="M5" s="8">
        <v>113803</v>
      </c>
      <c r="N5" s="10">
        <v>53.1</v>
      </c>
      <c r="O5" s="8" t="s">
        <v>26</v>
      </c>
      <c r="P5" s="10" t="s">
        <v>17</v>
      </c>
    </row>
    <row r="6" spans="1:22" x14ac:dyDescent="0.25">
      <c r="A6" s="4">
        <v>5</v>
      </c>
      <c r="B6" s="4">
        <v>0</v>
      </c>
      <c r="C6" s="4">
        <v>3</v>
      </c>
      <c r="D6" s="4" t="s">
        <v>27</v>
      </c>
      <c r="E6" s="7" t="str">
        <f t="shared" si="0"/>
        <v>Allen</v>
      </c>
      <c r="F6" s="5">
        <f>COUNTIFS(Table2[Surname], E6, Table2[Embarked], P6, Table2[Pclass], C6, Table2[SibSp], K6) + COUNTIFS(Table2[Surname], E6,  Table2[Embarked], P6, Table2[Pclass], C6, Table2[Parch], L6) - COUNTIFS(Table2[Surname], E6,  Table2[Embarked], P6, Table2[Pclass], C6,  Table2[SibSp], K6,  Table2[Parch], L6) -1</f>
        <v>0</v>
      </c>
      <c r="G6" s="5">
        <f>COUNTIFS(Table2[Surname], E6, Table2[Embarked], P6, Table2[Pclass], C6, Table2[SibSp], K6, Table2[Ticket], M6) + COUNTIFS(Table2[Surname], E6,  Table2[Embarked], P6, Table2[Pclass], C6, Table2[Parch], L6, Table2[Ticket], M6) - COUNTIFS(Table2[Surname], E6,  Table2[Embarked], P6, Table2[Pclass], C6,  Table2[SibSp], K6,  Table2[Parch], L6, Table2[Ticket], M6) -1</f>
        <v>0</v>
      </c>
      <c r="H6" s="5">
        <f>COUNTIFS(Table2[Ticket], M6) -1</f>
        <v>0</v>
      </c>
      <c r="I6" s="7" t="s">
        <v>15</v>
      </c>
      <c r="J6" s="5">
        <v>35</v>
      </c>
      <c r="K6" s="7">
        <v>0</v>
      </c>
      <c r="L6" s="7">
        <v>0</v>
      </c>
      <c r="M6" s="7">
        <v>373450</v>
      </c>
      <c r="N6" s="5">
        <v>8.0500000000000007</v>
      </c>
      <c r="O6" s="7"/>
      <c r="P6" s="5" t="s">
        <v>17</v>
      </c>
    </row>
    <row r="7" spans="1:22" x14ac:dyDescent="0.25">
      <c r="A7" s="6">
        <v>6</v>
      </c>
      <c r="B7" s="6">
        <v>0</v>
      </c>
      <c r="C7" s="6">
        <v>3</v>
      </c>
      <c r="D7" s="6" t="s">
        <v>28</v>
      </c>
      <c r="E7" s="7" t="str">
        <f t="shared" si="0"/>
        <v>Moran</v>
      </c>
      <c r="F7" s="5">
        <f>COUNTIFS(Table2[Surname], E7, Table2[Embarked], P7, Table2[Pclass], C7, Table2[SibSp], K7) + COUNTIFS(Table2[Surname], E7,  Table2[Embarked], P7, Table2[Pclass], C7, Table2[Parch], L7) - COUNTIFS(Table2[Surname], E7,  Table2[Embarked], P7, Table2[Pclass], C7,  Table2[SibSp], K7,  Table2[Parch], L7) -1</f>
        <v>2</v>
      </c>
      <c r="G7" s="5">
        <f>COUNTIFS(Table2[Surname], E7, Table2[Embarked], P7, Table2[Pclass], C7, Table2[SibSp], K7, Table2[Ticket], M7) + COUNTIFS(Table2[Surname], E7,  Table2[Embarked], P7, Table2[Pclass], C7, Table2[Parch], L7, Table2[Ticket], M7) - COUNTIFS(Table2[Surname], E7,  Table2[Embarked], P7, Table2[Pclass], C7,  Table2[SibSp], K7,  Table2[Parch], L7, Table2[Ticket], M7) -1</f>
        <v>0</v>
      </c>
      <c r="H7" s="5">
        <f>COUNTIFS(Table2[Ticket], M7) -1</f>
        <v>0</v>
      </c>
      <c r="I7" s="8" t="s">
        <v>15</v>
      </c>
      <c r="J7" s="10"/>
      <c r="K7" s="8">
        <v>0</v>
      </c>
      <c r="L7" s="8">
        <v>0</v>
      </c>
      <c r="M7" s="8">
        <v>330877</v>
      </c>
      <c r="N7" s="10">
        <v>8.4582999999999995</v>
      </c>
      <c r="O7" s="8"/>
      <c r="P7" s="10" t="s">
        <v>29</v>
      </c>
    </row>
    <row r="8" spans="1:22" ht="21" customHeight="1" x14ac:dyDescent="0.25">
      <c r="A8" s="4">
        <v>7</v>
      </c>
      <c r="B8" s="4">
        <v>0</v>
      </c>
      <c r="C8" s="4">
        <v>1</v>
      </c>
      <c r="D8" s="4" t="s">
        <v>30</v>
      </c>
      <c r="E8" s="7" t="str">
        <f t="shared" si="0"/>
        <v>McCarthy</v>
      </c>
      <c r="F8" s="5">
        <f>COUNTIFS(Table2[Surname], E8, Table2[Embarked], P8, Table2[Pclass], C8, Table2[SibSp], K8) + COUNTIFS(Table2[Surname], E8,  Table2[Embarked], P8, Table2[Pclass], C8, Table2[Parch], L8) - COUNTIFS(Table2[Surname], E8,  Table2[Embarked], P8, Table2[Pclass], C8,  Table2[SibSp], K8,  Table2[Parch], L8) -1</f>
        <v>0</v>
      </c>
      <c r="G8" s="5">
        <f>COUNTIFS(Table2[Surname], E8, Table2[Embarked], P8, Table2[Pclass], C8, Table2[SibSp], K8, Table2[Ticket], M8) + COUNTIFS(Table2[Surname], E8,  Table2[Embarked], P8, Table2[Pclass], C8, Table2[Parch], L8, Table2[Ticket], M8) - COUNTIFS(Table2[Surname], E8,  Table2[Embarked], P8, Table2[Pclass], C8,  Table2[SibSp], K8,  Table2[Parch], L8, Table2[Ticket], M8) -1</f>
        <v>0</v>
      </c>
      <c r="H8" s="5">
        <f>COUNTIFS(Table2[Ticket], M8) -1</f>
        <v>0</v>
      </c>
      <c r="I8" s="7" t="s">
        <v>15</v>
      </c>
      <c r="J8" s="5">
        <v>54</v>
      </c>
      <c r="K8" s="7">
        <v>0</v>
      </c>
      <c r="L8" s="7">
        <v>0</v>
      </c>
      <c r="M8" s="7">
        <v>17463</v>
      </c>
      <c r="N8" s="5">
        <v>51.862499999999997</v>
      </c>
      <c r="O8" s="7" t="s">
        <v>31</v>
      </c>
      <c r="P8" s="5" t="s">
        <v>17</v>
      </c>
    </row>
    <row r="9" spans="1:22" x14ac:dyDescent="0.25">
      <c r="A9" s="6">
        <v>8</v>
      </c>
      <c r="B9" s="6">
        <v>0</v>
      </c>
      <c r="C9" s="6">
        <v>3</v>
      </c>
      <c r="D9" s="6" t="s">
        <v>32</v>
      </c>
      <c r="E9" s="7" t="str">
        <f t="shared" si="0"/>
        <v>Palsson</v>
      </c>
      <c r="F9" s="5">
        <f>COUNTIFS(Table2[Surname], E9, Table2[Embarked], P9, Table2[Pclass], C9, Table2[SibSp], K9) + COUNTIFS(Table2[Surname], E9,  Table2[Embarked], P9, Table2[Pclass], C9, Table2[Parch], L9) - COUNTIFS(Table2[Surname], E9,  Table2[Embarked], P9, Table2[Pclass], C9,  Table2[SibSp], K9,  Table2[Parch], L9) -1</f>
        <v>2</v>
      </c>
      <c r="G9" s="5">
        <f>COUNTIFS(Table2[Surname], E9, Table2[Embarked], P9, Table2[Pclass], C9, Table2[SibSp], K9, Table2[Ticket], M9) + COUNTIFS(Table2[Surname], E9,  Table2[Embarked], P9, Table2[Pclass], C9, Table2[Parch], L9, Table2[Ticket], M9) - COUNTIFS(Table2[Surname], E9,  Table2[Embarked], P9, Table2[Pclass], C9,  Table2[SibSp], K9,  Table2[Parch], L9, Table2[Ticket], M9) -1</f>
        <v>2</v>
      </c>
      <c r="H9" s="5">
        <f>COUNTIFS(Table2[Ticket], M9) -1</f>
        <v>3</v>
      </c>
      <c r="I9" s="8" t="s">
        <v>15</v>
      </c>
      <c r="J9" s="10">
        <v>2</v>
      </c>
      <c r="K9" s="8">
        <v>3</v>
      </c>
      <c r="L9" s="8">
        <v>1</v>
      </c>
      <c r="M9" s="8">
        <v>349909</v>
      </c>
      <c r="N9" s="10">
        <v>21.074999999999999</v>
      </c>
      <c r="O9" s="8"/>
      <c r="P9" s="10" t="s">
        <v>17</v>
      </c>
      <c r="R9" s="16"/>
    </row>
    <row r="10" spans="1:22" x14ac:dyDescent="0.25">
      <c r="A10" s="4">
        <v>9</v>
      </c>
      <c r="B10" s="4">
        <v>1</v>
      </c>
      <c r="C10" s="4">
        <v>3</v>
      </c>
      <c r="D10" s="4" t="s">
        <v>33</v>
      </c>
      <c r="E10" s="7" t="str">
        <f t="shared" si="0"/>
        <v>Johnson</v>
      </c>
      <c r="F10" s="5">
        <f>COUNTIFS(Table2[Surname], E10, Table2[Embarked], P10, Table2[Pclass], C10, Table2[SibSp], K10) + COUNTIFS(Table2[Surname], E10,  Table2[Embarked], P10, Table2[Pclass], C10, Table2[Parch], L10) - COUNTIFS(Table2[Surname], E10,  Table2[Embarked], P10, Table2[Pclass], C10,  Table2[SibSp], K10,  Table2[Parch], L10) -1</f>
        <v>3</v>
      </c>
      <c r="G10" s="5">
        <f>COUNTIFS(Table2[Surname], E10, Table2[Embarked], P10, Table2[Pclass], C10, Table2[SibSp], K10, Table2[Ticket], M10) + COUNTIFS(Table2[Surname], E10,  Table2[Embarked], P10, Table2[Pclass], C10, Table2[Parch], L10, Table2[Ticket], M10) - COUNTIFS(Table2[Surname], E10,  Table2[Embarked], P10, Table2[Pclass], C10,  Table2[SibSp], K10,  Table2[Parch], L10, Table2[Ticket], M10) -1</f>
        <v>0</v>
      </c>
      <c r="H10" s="5">
        <f>COUNTIFS(Table2[Ticket], M10) -1</f>
        <v>2</v>
      </c>
      <c r="I10" s="7" t="s">
        <v>19</v>
      </c>
      <c r="J10" s="5">
        <v>27</v>
      </c>
      <c r="K10" s="7">
        <v>0</v>
      </c>
      <c r="L10" s="7">
        <v>2</v>
      </c>
      <c r="M10" s="7">
        <v>347742</v>
      </c>
      <c r="N10" s="5">
        <v>11.1333</v>
      </c>
      <c r="O10" s="7"/>
      <c r="P10" s="5" t="s">
        <v>17</v>
      </c>
    </row>
    <row r="11" spans="1:22" x14ac:dyDescent="0.25">
      <c r="A11" s="6">
        <v>10</v>
      </c>
      <c r="B11" s="6">
        <v>1</v>
      </c>
      <c r="C11" s="6">
        <v>2</v>
      </c>
      <c r="D11" s="6" t="s">
        <v>34</v>
      </c>
      <c r="E11" s="7" t="str">
        <f t="shared" si="0"/>
        <v>Nasser</v>
      </c>
      <c r="F11" s="5">
        <f>COUNTIFS(Table2[Surname], E11, Table2[Embarked], P11, Table2[Pclass], C11, Table2[SibSp], K11) + COUNTIFS(Table2[Surname], E11,  Table2[Embarked], P11, Table2[Pclass], C11, Table2[Parch], L11) - COUNTIFS(Table2[Surname], E11,  Table2[Embarked], P11, Table2[Pclass], C11,  Table2[SibSp], K11,  Table2[Parch], L11) -1</f>
        <v>1</v>
      </c>
      <c r="G11" s="5">
        <f>COUNTIFS(Table2[Surname], E11, Table2[Embarked], P11, Table2[Pclass], C11, Table2[SibSp], K11, Table2[Ticket], M11) + COUNTIFS(Table2[Surname], E11,  Table2[Embarked], P11, Table2[Pclass], C11, Table2[Parch], L11, Table2[Ticket], M11) - COUNTIFS(Table2[Surname], E11,  Table2[Embarked], P11, Table2[Pclass], C11,  Table2[SibSp], K11,  Table2[Parch], L11, Table2[Ticket], M11) -1</f>
        <v>1</v>
      </c>
      <c r="H11" s="5">
        <f>COUNTIFS(Table2[Ticket], M11) -1</f>
        <v>1</v>
      </c>
      <c r="I11" s="8" t="s">
        <v>19</v>
      </c>
      <c r="J11" s="10">
        <v>14</v>
      </c>
      <c r="K11" s="8">
        <v>1</v>
      </c>
      <c r="L11" s="8">
        <v>0</v>
      </c>
      <c r="M11" s="8">
        <v>237736</v>
      </c>
      <c r="N11" s="10">
        <v>30.070799999999998</v>
      </c>
      <c r="O11" s="8"/>
      <c r="P11" s="10" t="s">
        <v>22</v>
      </c>
      <c r="R11" s="74"/>
      <c r="S11" s="76"/>
    </row>
    <row r="12" spans="1:22" x14ac:dyDescent="0.25">
      <c r="A12" s="4">
        <v>11</v>
      </c>
      <c r="B12" s="4">
        <v>1</v>
      </c>
      <c r="C12" s="4">
        <v>3</v>
      </c>
      <c r="D12" s="4" t="s">
        <v>35</v>
      </c>
      <c r="E12" s="7" t="str">
        <f t="shared" si="0"/>
        <v>Sandstrom</v>
      </c>
      <c r="F12" s="5">
        <f>COUNTIFS(Table2[Surname], E12, Table2[Embarked], P12, Table2[Pclass], C12, Table2[SibSp], K12) + COUNTIFS(Table2[Surname], E12,  Table2[Embarked], P12, Table2[Pclass], C12, Table2[Parch], L12) - COUNTIFS(Table2[Surname], E12,  Table2[Embarked], P12, Table2[Pclass], C12,  Table2[SibSp], K12,  Table2[Parch], L12) -1</f>
        <v>0</v>
      </c>
      <c r="G12" s="5">
        <f>COUNTIFS(Table2[Surname], E12, Table2[Embarked], P12, Table2[Pclass], C12, Table2[SibSp], K12, Table2[Ticket], M12) + COUNTIFS(Table2[Surname], E12,  Table2[Embarked], P12, Table2[Pclass], C12, Table2[Parch], L12, Table2[Ticket], M12) - COUNTIFS(Table2[Surname], E12,  Table2[Embarked], P12, Table2[Pclass], C12,  Table2[SibSp], K12,  Table2[Parch], L12, Table2[Ticket], M12) -1</f>
        <v>0</v>
      </c>
      <c r="H12" s="5">
        <f>COUNTIFS(Table2[Ticket], M12) -1</f>
        <v>1</v>
      </c>
      <c r="I12" s="7" t="s">
        <v>19</v>
      </c>
      <c r="J12" s="5">
        <v>4</v>
      </c>
      <c r="K12" s="7">
        <v>1</v>
      </c>
      <c r="L12" s="7">
        <v>1</v>
      </c>
      <c r="M12" s="7" t="s">
        <v>36</v>
      </c>
      <c r="N12" s="5">
        <v>16.7</v>
      </c>
      <c r="O12" s="7" t="s">
        <v>37</v>
      </c>
      <c r="P12" s="5" t="s">
        <v>17</v>
      </c>
      <c r="R12" s="75"/>
      <c r="S12" s="76"/>
    </row>
    <row r="13" spans="1:22" x14ac:dyDescent="0.25">
      <c r="A13" s="6">
        <v>12</v>
      </c>
      <c r="B13" s="6">
        <v>1</v>
      </c>
      <c r="C13" s="6">
        <v>1</v>
      </c>
      <c r="D13" s="6" t="s">
        <v>38</v>
      </c>
      <c r="E13" s="7" t="str">
        <f t="shared" si="0"/>
        <v>Bonnell</v>
      </c>
      <c r="F13" s="5">
        <f>COUNTIFS(Table2[Surname], E13, Table2[Embarked], P13, Table2[Pclass], C13, Table2[SibSp], K13) + COUNTIFS(Table2[Surname], E13,  Table2[Embarked], P13, Table2[Pclass], C13, Table2[Parch], L13) - COUNTIFS(Table2[Surname], E13,  Table2[Embarked], P13, Table2[Pclass], C13,  Table2[SibSp], K13,  Table2[Parch], L13) -1</f>
        <v>0</v>
      </c>
      <c r="G13" s="5">
        <f>COUNTIFS(Table2[Surname], E13, Table2[Embarked], P13, Table2[Pclass], C13, Table2[SibSp], K13, Table2[Ticket], M13) + COUNTIFS(Table2[Surname], E13,  Table2[Embarked], P13, Table2[Pclass], C13, Table2[Parch], L13, Table2[Ticket], M13) - COUNTIFS(Table2[Surname], E13,  Table2[Embarked], P13, Table2[Pclass], C13,  Table2[SibSp], K13,  Table2[Parch], L13, Table2[Ticket], M13) -1</f>
        <v>0</v>
      </c>
      <c r="H13" s="5">
        <f>COUNTIFS(Table2[Ticket], M13) -1</f>
        <v>0</v>
      </c>
      <c r="I13" s="8" t="s">
        <v>19</v>
      </c>
      <c r="J13" s="10">
        <v>58</v>
      </c>
      <c r="K13" s="8">
        <v>0</v>
      </c>
      <c r="L13" s="8">
        <v>0</v>
      </c>
      <c r="M13" s="8">
        <v>113783</v>
      </c>
      <c r="N13" s="10">
        <v>26.55</v>
      </c>
      <c r="O13" s="8" t="s">
        <v>39</v>
      </c>
      <c r="P13" s="10" t="s">
        <v>17</v>
      </c>
      <c r="R13" s="75"/>
      <c r="S13" s="76"/>
    </row>
    <row r="14" spans="1:22" x14ac:dyDescent="0.25">
      <c r="A14" s="4">
        <v>13</v>
      </c>
      <c r="B14" s="4">
        <v>0</v>
      </c>
      <c r="C14" s="4">
        <v>3</v>
      </c>
      <c r="D14" s="4" t="s">
        <v>40</v>
      </c>
      <c r="E14" s="7" t="str">
        <f t="shared" si="0"/>
        <v>Saundercock</v>
      </c>
      <c r="F14" s="5">
        <f>COUNTIFS(Table2[Surname], E14, Table2[Embarked], P14, Table2[Pclass], C14, Table2[SibSp], K14) + COUNTIFS(Table2[Surname], E14,  Table2[Embarked], P14, Table2[Pclass], C14, Table2[Parch], L14) - COUNTIFS(Table2[Surname], E14,  Table2[Embarked], P14, Table2[Pclass], C14,  Table2[SibSp], K14,  Table2[Parch], L14) -1</f>
        <v>0</v>
      </c>
      <c r="G14" s="5">
        <f>COUNTIFS(Table2[Surname], E14, Table2[Embarked], P14, Table2[Pclass], C14, Table2[SibSp], K14, Table2[Ticket], M14) + COUNTIFS(Table2[Surname], E14,  Table2[Embarked], P14, Table2[Pclass], C14, Table2[Parch], L14, Table2[Ticket], M14) - COUNTIFS(Table2[Surname], E14,  Table2[Embarked], P14, Table2[Pclass], C14,  Table2[SibSp], K14,  Table2[Parch], L14, Table2[Ticket], M14) -1</f>
        <v>0</v>
      </c>
      <c r="H14" s="5">
        <f>COUNTIFS(Table2[Ticket], M14) -1</f>
        <v>0</v>
      </c>
      <c r="I14" s="7" t="s">
        <v>15</v>
      </c>
      <c r="J14" s="5">
        <v>20</v>
      </c>
      <c r="K14" s="7">
        <v>0</v>
      </c>
      <c r="L14" s="7">
        <v>0</v>
      </c>
      <c r="M14" s="7" t="s">
        <v>41</v>
      </c>
      <c r="N14" s="5">
        <v>8.0500000000000007</v>
      </c>
      <c r="O14" s="7"/>
      <c r="P14" s="5" t="s">
        <v>17</v>
      </c>
      <c r="R14" s="75"/>
      <c r="S14" s="76"/>
      <c r="U14" s="71"/>
      <c r="V14" s="71"/>
    </row>
    <row r="15" spans="1:22" x14ac:dyDescent="0.25">
      <c r="A15" s="6">
        <v>14</v>
      </c>
      <c r="B15" s="6">
        <v>0</v>
      </c>
      <c r="C15" s="6">
        <v>3</v>
      </c>
      <c r="D15" s="6" t="s">
        <v>42</v>
      </c>
      <c r="E15" s="7" t="str">
        <f t="shared" si="0"/>
        <v>Andersson</v>
      </c>
      <c r="F15" s="5">
        <f>COUNTIFS(Table2[Surname], E15, Table2[Embarked], P15, Table2[Pclass], C15, Table2[SibSp], K15) + COUNTIFS(Table2[Surname], E15,  Table2[Embarked], P15, Table2[Pclass], C15, Table2[Parch], L15) - COUNTIFS(Table2[Surname], E15,  Table2[Embarked], P15, Table2[Pclass], C15,  Table2[SibSp], K15,  Table2[Parch], L15) -1</f>
        <v>1</v>
      </c>
      <c r="G15" s="5">
        <f>COUNTIFS(Table2[Surname], E15, Table2[Embarked], P15, Table2[Pclass], C15, Table2[SibSp], K15, Table2[Ticket], M15) + COUNTIFS(Table2[Surname], E15,  Table2[Embarked], P15, Table2[Pclass], C15, Table2[Parch], L15, Table2[Ticket], M15) - COUNTIFS(Table2[Surname], E15,  Table2[Embarked], P15, Table2[Pclass], C15,  Table2[SibSp], K15,  Table2[Parch], L15, Table2[Ticket], M15) -1</f>
        <v>1</v>
      </c>
      <c r="H15" s="5">
        <f>COUNTIFS(Table2[Ticket], M15) -1</f>
        <v>6</v>
      </c>
      <c r="I15" s="8" t="s">
        <v>15</v>
      </c>
      <c r="J15" s="10">
        <v>39</v>
      </c>
      <c r="K15" s="8">
        <v>1</v>
      </c>
      <c r="L15" s="8">
        <v>5</v>
      </c>
      <c r="M15" s="8">
        <v>347082</v>
      </c>
      <c r="N15" s="10">
        <v>31.274999999999999</v>
      </c>
      <c r="O15" s="8"/>
      <c r="P15" s="10" t="s">
        <v>17</v>
      </c>
      <c r="R15" s="74"/>
      <c r="S15" s="76"/>
      <c r="U15" s="71"/>
      <c r="V15" s="71"/>
    </row>
    <row r="16" spans="1:22" x14ac:dyDescent="0.25">
      <c r="A16" s="4">
        <v>15</v>
      </c>
      <c r="B16" s="4">
        <v>0</v>
      </c>
      <c r="C16" s="4">
        <v>3</v>
      </c>
      <c r="D16" s="4" t="s">
        <v>43</v>
      </c>
      <c r="E16" s="7" t="str">
        <f t="shared" si="0"/>
        <v>Vestrom</v>
      </c>
      <c r="F16" s="5">
        <f>COUNTIFS(Table2[Surname], E16, Table2[Embarked], P16, Table2[Pclass], C16, Table2[SibSp], K16) + COUNTIFS(Table2[Surname], E16,  Table2[Embarked], P16, Table2[Pclass], C16, Table2[Parch], L16) - COUNTIFS(Table2[Surname], E16,  Table2[Embarked], P16, Table2[Pclass], C16,  Table2[SibSp], K16,  Table2[Parch], L16) -1</f>
        <v>0</v>
      </c>
      <c r="G16" s="5">
        <f>COUNTIFS(Table2[Surname], E16, Table2[Embarked], P16, Table2[Pclass], C16, Table2[SibSp], K16, Table2[Ticket], M16) + COUNTIFS(Table2[Surname], E16,  Table2[Embarked], P16, Table2[Pclass], C16, Table2[Parch], L16, Table2[Ticket], M16) - COUNTIFS(Table2[Surname], E16,  Table2[Embarked], P16, Table2[Pclass], C16,  Table2[SibSp], K16,  Table2[Parch], L16, Table2[Ticket], M16) -1</f>
        <v>0</v>
      </c>
      <c r="H16" s="5">
        <f>COUNTIFS(Table2[Ticket], M16) -1</f>
        <v>0</v>
      </c>
      <c r="I16" s="7" t="s">
        <v>19</v>
      </c>
      <c r="J16" s="5">
        <v>14</v>
      </c>
      <c r="K16" s="7">
        <v>0</v>
      </c>
      <c r="L16" s="7">
        <v>0</v>
      </c>
      <c r="M16" s="7">
        <v>350406</v>
      </c>
      <c r="N16" s="5">
        <v>7.8541999999999996</v>
      </c>
      <c r="O16" s="7"/>
      <c r="P16" s="5" t="s">
        <v>17</v>
      </c>
      <c r="R16" s="75"/>
      <c r="S16" s="76"/>
      <c r="U16" s="71"/>
      <c r="V16" s="71"/>
    </row>
    <row r="17" spans="1:22" x14ac:dyDescent="0.25">
      <c r="A17" s="6">
        <v>16</v>
      </c>
      <c r="B17" s="6">
        <v>1</v>
      </c>
      <c r="C17" s="6">
        <v>2</v>
      </c>
      <c r="D17" s="6" t="s">
        <v>44</v>
      </c>
      <c r="E17" s="7" t="str">
        <f t="shared" si="0"/>
        <v>Hewlett</v>
      </c>
      <c r="F17" s="5">
        <f>COUNTIFS(Table2[Surname], E17, Table2[Embarked], P17, Table2[Pclass], C17, Table2[SibSp], K17) + COUNTIFS(Table2[Surname], E17,  Table2[Embarked], P17, Table2[Pclass], C17, Table2[Parch], L17) - COUNTIFS(Table2[Surname], E17,  Table2[Embarked], P17, Table2[Pclass], C17,  Table2[SibSp], K17,  Table2[Parch], L17) -1</f>
        <v>0</v>
      </c>
      <c r="G17" s="5">
        <f>COUNTIFS(Table2[Surname], E17, Table2[Embarked], P17, Table2[Pclass], C17, Table2[SibSp], K17, Table2[Ticket], M17) + COUNTIFS(Table2[Surname], E17,  Table2[Embarked], P17, Table2[Pclass], C17, Table2[Parch], L17, Table2[Ticket], M17) - COUNTIFS(Table2[Surname], E17,  Table2[Embarked], P17, Table2[Pclass], C17,  Table2[SibSp], K17,  Table2[Parch], L17, Table2[Ticket], M17) -1</f>
        <v>0</v>
      </c>
      <c r="H17" s="5">
        <f>COUNTIFS(Table2[Ticket], M17) -1</f>
        <v>0</v>
      </c>
      <c r="I17" s="8" t="s">
        <v>19</v>
      </c>
      <c r="J17" s="10">
        <v>55</v>
      </c>
      <c r="K17" s="8">
        <v>0</v>
      </c>
      <c r="L17" s="8">
        <v>0</v>
      </c>
      <c r="M17" s="8">
        <v>248706</v>
      </c>
      <c r="N17" s="10">
        <v>16</v>
      </c>
      <c r="O17" s="8"/>
      <c r="P17" s="10" t="s">
        <v>17</v>
      </c>
      <c r="R17" s="75"/>
      <c r="S17" s="76"/>
      <c r="U17" s="71"/>
      <c r="V17" s="71"/>
    </row>
    <row r="18" spans="1:22" x14ac:dyDescent="0.25">
      <c r="A18" s="4">
        <v>17</v>
      </c>
      <c r="B18" s="4">
        <v>0</v>
      </c>
      <c r="C18" s="4">
        <v>3</v>
      </c>
      <c r="D18" s="4" t="s">
        <v>45</v>
      </c>
      <c r="E18" s="7" t="str">
        <f t="shared" si="0"/>
        <v>Rice</v>
      </c>
      <c r="F18" s="5">
        <f>COUNTIFS(Table2[Surname], E18, Table2[Embarked], P18, Table2[Pclass], C18, Table2[SibSp], K18) + COUNTIFS(Table2[Surname], E18,  Table2[Embarked], P18, Table2[Pclass], C18, Table2[Parch], L18) - COUNTIFS(Table2[Surname], E18,  Table2[Embarked], P18, Table2[Pclass], C18,  Table2[SibSp], K18,  Table2[Parch], L18) -1</f>
        <v>3</v>
      </c>
      <c r="G18" s="5">
        <f>COUNTIFS(Table2[Surname], E18, Table2[Embarked], P18, Table2[Pclass], C18, Table2[SibSp], K18, Table2[Ticket], M18) + COUNTIFS(Table2[Surname], E18,  Table2[Embarked], P18, Table2[Pclass], C18, Table2[Parch], L18, Table2[Ticket], M18) - COUNTIFS(Table2[Surname], E18,  Table2[Embarked], P18, Table2[Pclass], C18,  Table2[SibSp], K18,  Table2[Parch], L18, Table2[Ticket], M18) -1</f>
        <v>3</v>
      </c>
      <c r="H18" s="5">
        <f>COUNTIFS(Table2[Ticket], M18) -1</f>
        <v>4</v>
      </c>
      <c r="I18" s="7" t="s">
        <v>15</v>
      </c>
      <c r="J18" s="5">
        <v>2</v>
      </c>
      <c r="K18" s="7">
        <v>4</v>
      </c>
      <c r="L18" s="7">
        <v>1</v>
      </c>
      <c r="M18" s="7">
        <v>382652</v>
      </c>
      <c r="N18" s="5">
        <v>29.125</v>
      </c>
      <c r="O18" s="7"/>
      <c r="P18" s="5" t="s">
        <v>29</v>
      </c>
      <c r="R18" s="75"/>
      <c r="S18" s="76"/>
      <c r="U18" s="71"/>
      <c r="V18" s="71"/>
    </row>
    <row r="19" spans="1:22" x14ac:dyDescent="0.25">
      <c r="A19" s="6">
        <v>18</v>
      </c>
      <c r="B19" s="6">
        <v>1</v>
      </c>
      <c r="C19" s="6">
        <v>2</v>
      </c>
      <c r="D19" s="6" t="s">
        <v>46</v>
      </c>
      <c r="E19" s="7" t="str">
        <f t="shared" si="0"/>
        <v>Williams</v>
      </c>
      <c r="F19" s="5">
        <f>COUNTIFS(Table2[Surname], E19, Table2[Embarked], P19, Table2[Pclass], C19, Table2[SibSp], K19) + COUNTIFS(Table2[Surname], E19,  Table2[Embarked], P19, Table2[Pclass], C19, Table2[Parch], L19) - COUNTIFS(Table2[Surname], E19,  Table2[Embarked], P19, Table2[Pclass], C19,  Table2[SibSp], K19,  Table2[Parch], L19) -1</f>
        <v>0</v>
      </c>
      <c r="G19" s="5">
        <f>COUNTIFS(Table2[Surname], E19, Table2[Embarked], P19, Table2[Pclass], C19, Table2[SibSp], K19, Table2[Ticket], M19) + COUNTIFS(Table2[Surname], E19,  Table2[Embarked], P19, Table2[Pclass], C19, Table2[Parch], L19, Table2[Ticket], M19) - COUNTIFS(Table2[Surname], E19,  Table2[Embarked], P19, Table2[Pclass], C19,  Table2[SibSp], K19,  Table2[Parch], L19, Table2[Ticket], M19) -1</f>
        <v>0</v>
      </c>
      <c r="H19" s="5">
        <f>COUNTIFS(Table2[Ticket], M19) -1</f>
        <v>0</v>
      </c>
      <c r="I19" s="8" t="s">
        <v>15</v>
      </c>
      <c r="J19" s="10"/>
      <c r="K19" s="8">
        <v>0</v>
      </c>
      <c r="L19" s="8">
        <v>0</v>
      </c>
      <c r="M19" s="8">
        <v>244373</v>
      </c>
      <c r="N19" s="10">
        <v>13</v>
      </c>
      <c r="O19" s="8"/>
      <c r="P19" s="10" t="s">
        <v>17</v>
      </c>
      <c r="R19" s="74"/>
      <c r="S19" s="76"/>
      <c r="U19" s="71"/>
      <c r="V19" s="71"/>
    </row>
    <row r="20" spans="1:22" x14ac:dyDescent="0.25">
      <c r="A20" s="4">
        <v>19</v>
      </c>
      <c r="B20" s="4">
        <v>0</v>
      </c>
      <c r="C20" s="4">
        <v>3</v>
      </c>
      <c r="D20" s="4" t="s">
        <v>47</v>
      </c>
      <c r="E20" s="7" t="str">
        <f t="shared" si="0"/>
        <v>Vander Planke</v>
      </c>
      <c r="F20" s="5">
        <f>COUNTIFS(Table2[Surname], E20, Table2[Embarked], P20, Table2[Pclass], C20, Table2[SibSp], K20) + COUNTIFS(Table2[Surname], E20,  Table2[Embarked], P20, Table2[Pclass], C20, Table2[Parch], L20) - COUNTIFS(Table2[Surname], E20,  Table2[Embarked], P20, Table2[Pclass], C20,  Table2[SibSp], K20,  Table2[Parch], L20) -1</f>
        <v>2</v>
      </c>
      <c r="G20" s="5">
        <f>COUNTIFS(Table2[Surname], E20, Table2[Embarked], P20, Table2[Pclass], C20, Table2[SibSp], K20, Table2[Ticket], M20) + COUNTIFS(Table2[Surname], E20,  Table2[Embarked], P20, Table2[Pclass], C20, Table2[Parch], L20, Table2[Ticket], M20) - COUNTIFS(Table2[Surname], E20,  Table2[Embarked], P20, Table2[Pclass], C20,  Table2[SibSp], K20,  Table2[Parch], L20, Table2[Ticket], M20) -1</f>
        <v>0</v>
      </c>
      <c r="H20" s="5">
        <f>COUNTIFS(Table2[Ticket], M20) -1</f>
        <v>0</v>
      </c>
      <c r="I20" s="7" t="s">
        <v>19</v>
      </c>
      <c r="J20" s="5">
        <v>31</v>
      </c>
      <c r="K20" s="7">
        <v>1</v>
      </c>
      <c r="L20" s="7">
        <v>0</v>
      </c>
      <c r="M20" s="7">
        <v>345763</v>
      </c>
      <c r="N20" s="5">
        <v>18</v>
      </c>
      <c r="O20" s="7"/>
      <c r="P20" s="5" t="s">
        <v>17</v>
      </c>
      <c r="U20" s="71"/>
      <c r="V20" s="71"/>
    </row>
    <row r="21" spans="1:22" x14ac:dyDescent="0.25">
      <c r="A21" s="6">
        <v>20</v>
      </c>
      <c r="B21" s="6">
        <v>1</v>
      </c>
      <c r="C21" s="6">
        <v>3</v>
      </c>
      <c r="D21" s="6" t="s">
        <v>48</v>
      </c>
      <c r="E21" s="7" t="str">
        <f t="shared" si="0"/>
        <v>Masselmani</v>
      </c>
      <c r="F21" s="5">
        <f>COUNTIFS(Table2[Surname], E21, Table2[Embarked], P21, Table2[Pclass], C21, Table2[SibSp], K21) + COUNTIFS(Table2[Surname], E21,  Table2[Embarked], P21, Table2[Pclass], C21, Table2[Parch], L21) - COUNTIFS(Table2[Surname], E21,  Table2[Embarked], P21, Table2[Pclass], C21,  Table2[SibSp], K21,  Table2[Parch], L21) -1</f>
        <v>0</v>
      </c>
      <c r="G21" s="5">
        <f>COUNTIFS(Table2[Surname], E21, Table2[Embarked], P21, Table2[Pclass], C21, Table2[SibSp], K21, Table2[Ticket], M21) + COUNTIFS(Table2[Surname], E21,  Table2[Embarked], P21, Table2[Pclass], C21, Table2[Parch], L21, Table2[Ticket], M21) - COUNTIFS(Table2[Surname], E21,  Table2[Embarked], P21, Table2[Pclass], C21,  Table2[SibSp], K21,  Table2[Parch], L21, Table2[Ticket], M21) -1</f>
        <v>0</v>
      </c>
      <c r="H21" s="5">
        <f>COUNTIFS(Table2[Ticket], M21) -1</f>
        <v>0</v>
      </c>
      <c r="I21" s="8" t="s">
        <v>19</v>
      </c>
      <c r="J21" s="10"/>
      <c r="K21" s="8">
        <v>0</v>
      </c>
      <c r="L21" s="8">
        <v>0</v>
      </c>
      <c r="M21" s="8">
        <v>2649</v>
      </c>
      <c r="N21" s="10">
        <v>7.2249999999999996</v>
      </c>
      <c r="O21" s="8"/>
      <c r="P21" s="10" t="s">
        <v>22</v>
      </c>
      <c r="U21" s="71"/>
      <c r="V21" s="71"/>
    </row>
    <row r="22" spans="1:22" x14ac:dyDescent="0.25">
      <c r="A22" s="4">
        <v>21</v>
      </c>
      <c r="B22" s="4">
        <v>0</v>
      </c>
      <c r="C22" s="4">
        <v>2</v>
      </c>
      <c r="D22" s="4" t="s">
        <v>49</v>
      </c>
      <c r="E22" s="7" t="str">
        <f t="shared" si="0"/>
        <v>Fynney</v>
      </c>
      <c r="F22" s="5">
        <f>COUNTIFS(Table2[Surname], E22, Table2[Embarked], P22, Table2[Pclass], C22, Table2[SibSp], K22) + COUNTIFS(Table2[Surname], E22,  Table2[Embarked], P22, Table2[Pclass], C22, Table2[Parch], L22) - COUNTIFS(Table2[Surname], E22,  Table2[Embarked], P22, Table2[Pclass], C22,  Table2[SibSp], K22,  Table2[Parch], L22) -1</f>
        <v>0</v>
      </c>
      <c r="G22" s="5">
        <f>COUNTIFS(Table2[Surname], E22, Table2[Embarked], P22, Table2[Pclass], C22, Table2[SibSp], K22, Table2[Ticket], M22) + COUNTIFS(Table2[Surname], E22,  Table2[Embarked], P22, Table2[Pclass], C22, Table2[Parch], L22, Table2[Ticket], M22) - COUNTIFS(Table2[Surname], E22,  Table2[Embarked], P22, Table2[Pclass], C22,  Table2[SibSp], K22,  Table2[Parch], L22, Table2[Ticket], M22) -1</f>
        <v>0</v>
      </c>
      <c r="H22" s="5">
        <f>COUNTIFS(Table2[Ticket], M22) -1</f>
        <v>1</v>
      </c>
      <c r="I22" s="7" t="s">
        <v>15</v>
      </c>
      <c r="J22" s="5">
        <v>35</v>
      </c>
      <c r="K22" s="7">
        <v>0</v>
      </c>
      <c r="L22" s="7">
        <v>0</v>
      </c>
      <c r="M22" s="7">
        <v>239865</v>
      </c>
      <c r="N22" s="5">
        <v>26</v>
      </c>
      <c r="O22" s="7"/>
      <c r="P22" s="5" t="s">
        <v>17</v>
      </c>
      <c r="U22" s="71"/>
      <c r="V22" s="71"/>
    </row>
    <row r="23" spans="1:22" x14ac:dyDescent="0.25">
      <c r="A23" s="6">
        <v>22</v>
      </c>
      <c r="B23" s="6">
        <v>1</v>
      </c>
      <c r="C23" s="6">
        <v>2</v>
      </c>
      <c r="D23" s="6" t="s">
        <v>50</v>
      </c>
      <c r="E23" s="7" t="str">
        <f t="shared" si="0"/>
        <v>Beesley</v>
      </c>
      <c r="F23" s="5">
        <f>COUNTIFS(Table2[Surname], E23, Table2[Embarked], P23, Table2[Pclass], C23, Table2[SibSp], K23) + COUNTIFS(Table2[Surname], E23,  Table2[Embarked], P23, Table2[Pclass], C23, Table2[Parch], L23) - COUNTIFS(Table2[Surname], E23,  Table2[Embarked], P23, Table2[Pclass], C23,  Table2[SibSp], K23,  Table2[Parch], L23) -1</f>
        <v>0</v>
      </c>
      <c r="G23" s="5">
        <f>COUNTIFS(Table2[Surname], E23, Table2[Embarked], P23, Table2[Pclass], C23, Table2[SibSp], K23, Table2[Ticket], M23) + COUNTIFS(Table2[Surname], E23,  Table2[Embarked], P23, Table2[Pclass], C23, Table2[Parch], L23, Table2[Ticket], M23) - COUNTIFS(Table2[Surname], E23,  Table2[Embarked], P23, Table2[Pclass], C23,  Table2[SibSp], K23,  Table2[Parch], L23, Table2[Ticket], M23) -1</f>
        <v>0</v>
      </c>
      <c r="H23" s="5">
        <f>COUNTIFS(Table2[Ticket], M23) -1</f>
        <v>0</v>
      </c>
      <c r="I23" s="8" t="s">
        <v>15</v>
      </c>
      <c r="J23" s="10">
        <v>34</v>
      </c>
      <c r="K23" s="8">
        <v>0</v>
      </c>
      <c r="L23" s="8">
        <v>0</v>
      </c>
      <c r="M23" s="8">
        <v>248698</v>
      </c>
      <c r="N23" s="10">
        <v>13</v>
      </c>
      <c r="O23" s="8" t="s">
        <v>51</v>
      </c>
      <c r="P23" s="10" t="s">
        <v>17</v>
      </c>
      <c r="U23" s="71"/>
      <c r="V23" s="71"/>
    </row>
    <row r="24" spans="1:22" x14ac:dyDescent="0.25">
      <c r="A24" s="4">
        <v>23</v>
      </c>
      <c r="B24" s="4">
        <v>1</v>
      </c>
      <c r="C24" s="4">
        <v>3</v>
      </c>
      <c r="D24" s="4" t="s">
        <v>52</v>
      </c>
      <c r="E24" s="7" t="str">
        <f t="shared" si="0"/>
        <v>McGowan</v>
      </c>
      <c r="F24" s="5">
        <f>COUNTIFS(Table2[Surname], E24, Table2[Embarked], P24, Table2[Pclass], C24, Table2[SibSp], K24) + COUNTIFS(Table2[Surname], E24,  Table2[Embarked], P24, Table2[Pclass], C24, Table2[Parch], L24) - COUNTIFS(Table2[Surname], E24,  Table2[Embarked], P24, Table2[Pclass], C24,  Table2[SibSp], K24,  Table2[Parch], L24) -1</f>
        <v>0</v>
      </c>
      <c r="G24" s="5">
        <f>COUNTIFS(Table2[Surname], E24, Table2[Embarked], P24, Table2[Pclass], C24, Table2[SibSp], K24, Table2[Ticket], M24) + COUNTIFS(Table2[Surname], E24,  Table2[Embarked], P24, Table2[Pclass], C24, Table2[Parch], L24, Table2[Ticket], M24) - COUNTIFS(Table2[Surname], E24,  Table2[Embarked], P24, Table2[Pclass], C24,  Table2[SibSp], K24,  Table2[Parch], L24, Table2[Ticket], M24) -1</f>
        <v>0</v>
      </c>
      <c r="H24" s="5">
        <f>COUNTIFS(Table2[Ticket], M24) -1</f>
        <v>0</v>
      </c>
      <c r="I24" s="7" t="s">
        <v>19</v>
      </c>
      <c r="J24" s="5">
        <v>15</v>
      </c>
      <c r="K24" s="7">
        <v>0</v>
      </c>
      <c r="L24" s="7">
        <v>0</v>
      </c>
      <c r="M24" s="7">
        <v>330923</v>
      </c>
      <c r="N24" s="5">
        <v>8.0291999999999994</v>
      </c>
      <c r="O24" s="7"/>
      <c r="P24" s="5" t="s">
        <v>29</v>
      </c>
      <c r="U24" s="71"/>
      <c r="V24" s="71"/>
    </row>
    <row r="25" spans="1:22" x14ac:dyDescent="0.25">
      <c r="A25" s="6">
        <v>24</v>
      </c>
      <c r="B25" s="6">
        <v>1</v>
      </c>
      <c r="C25" s="6">
        <v>1</v>
      </c>
      <c r="D25" s="6" t="s">
        <v>53</v>
      </c>
      <c r="E25" s="7" t="str">
        <f t="shared" si="0"/>
        <v>Sloper</v>
      </c>
      <c r="F25" s="5">
        <f>COUNTIFS(Table2[Surname], E25, Table2[Embarked], P25, Table2[Pclass], C25, Table2[SibSp], K25) + COUNTIFS(Table2[Surname], E25,  Table2[Embarked], P25, Table2[Pclass], C25, Table2[Parch], L25) - COUNTIFS(Table2[Surname], E25,  Table2[Embarked], P25, Table2[Pclass], C25,  Table2[SibSp], K25,  Table2[Parch], L25) -1</f>
        <v>0</v>
      </c>
      <c r="G25" s="5">
        <f>COUNTIFS(Table2[Surname], E25, Table2[Embarked], P25, Table2[Pclass], C25, Table2[SibSp], K25, Table2[Ticket], M25) + COUNTIFS(Table2[Surname], E25,  Table2[Embarked], P25, Table2[Pclass], C25, Table2[Parch], L25, Table2[Ticket], M25) - COUNTIFS(Table2[Surname], E25,  Table2[Embarked], P25, Table2[Pclass], C25,  Table2[SibSp], K25,  Table2[Parch], L25, Table2[Ticket], M25) -1</f>
        <v>0</v>
      </c>
      <c r="H25" s="5">
        <f>COUNTIFS(Table2[Ticket], M25) -1</f>
        <v>0</v>
      </c>
      <c r="I25" s="8" t="s">
        <v>15</v>
      </c>
      <c r="J25" s="10">
        <v>28</v>
      </c>
      <c r="K25" s="8">
        <v>0</v>
      </c>
      <c r="L25" s="8">
        <v>0</v>
      </c>
      <c r="M25" s="8">
        <v>113788</v>
      </c>
      <c r="N25" s="10">
        <v>35.5</v>
      </c>
      <c r="O25" s="8" t="s">
        <v>54</v>
      </c>
      <c r="P25" s="10" t="s">
        <v>17</v>
      </c>
    </row>
    <row r="26" spans="1:22" x14ac:dyDescent="0.25">
      <c r="A26" s="4">
        <v>25</v>
      </c>
      <c r="B26" s="4">
        <v>0</v>
      </c>
      <c r="C26" s="4">
        <v>3</v>
      </c>
      <c r="D26" s="4" t="s">
        <v>55</v>
      </c>
      <c r="E26" s="7" t="str">
        <f t="shared" si="0"/>
        <v>Palsson</v>
      </c>
      <c r="F26" s="5">
        <f>COUNTIFS(Table2[Surname], E26, Table2[Embarked], P26, Table2[Pclass], C26, Table2[SibSp], K26) + COUNTIFS(Table2[Surname], E26,  Table2[Embarked], P26, Table2[Pclass], C26, Table2[Parch], L26) - COUNTIFS(Table2[Surname], E26,  Table2[Embarked], P26, Table2[Pclass], C26,  Table2[SibSp], K26,  Table2[Parch], L26) -1</f>
        <v>2</v>
      </c>
      <c r="G26" s="5">
        <f>COUNTIFS(Table2[Surname], E26, Table2[Embarked], P26, Table2[Pclass], C26, Table2[SibSp], K26, Table2[Ticket], M26) + COUNTIFS(Table2[Surname], E26,  Table2[Embarked], P26, Table2[Pclass], C26, Table2[Parch], L26, Table2[Ticket], M26) - COUNTIFS(Table2[Surname], E26,  Table2[Embarked], P26, Table2[Pclass], C26,  Table2[SibSp], K26,  Table2[Parch], L26, Table2[Ticket], M26) -1</f>
        <v>2</v>
      </c>
      <c r="H26" s="5">
        <f>COUNTIFS(Table2[Ticket], M26) -1</f>
        <v>3</v>
      </c>
      <c r="I26" s="7" t="s">
        <v>19</v>
      </c>
      <c r="J26" s="5">
        <v>8</v>
      </c>
      <c r="K26" s="7">
        <v>3</v>
      </c>
      <c r="L26" s="7">
        <v>1</v>
      </c>
      <c r="M26" s="7">
        <v>349909</v>
      </c>
      <c r="N26" s="5">
        <v>21.074999999999999</v>
      </c>
      <c r="O26" s="7"/>
      <c r="P26" s="5" t="s">
        <v>17</v>
      </c>
    </row>
    <row r="27" spans="1:22" x14ac:dyDescent="0.25">
      <c r="A27" s="6">
        <v>26</v>
      </c>
      <c r="B27" s="6">
        <v>1</v>
      </c>
      <c r="C27" s="6">
        <v>3</v>
      </c>
      <c r="D27" s="6" t="s">
        <v>56</v>
      </c>
      <c r="E27" s="7" t="str">
        <f t="shared" si="0"/>
        <v>Asplund</v>
      </c>
      <c r="F27" s="5">
        <f>COUNTIFS(Table2[Surname], E27, Table2[Embarked], P27, Table2[Pclass], C27, Table2[SibSp], K27) + COUNTIFS(Table2[Surname], E27,  Table2[Embarked], P27, Table2[Pclass], C27, Table2[Parch], L27) - COUNTIFS(Table2[Surname], E27,  Table2[Embarked], P27, Table2[Pclass], C27,  Table2[SibSp], K27,  Table2[Parch], L27) -1</f>
        <v>0</v>
      </c>
      <c r="G27" s="5">
        <f>COUNTIFS(Table2[Surname], E27, Table2[Embarked], P27, Table2[Pclass], C27, Table2[SibSp], K27, Table2[Ticket], M27) + COUNTIFS(Table2[Surname], E27,  Table2[Embarked], P27, Table2[Pclass], C27, Table2[Parch], L27, Table2[Ticket], M27) - COUNTIFS(Table2[Surname], E27,  Table2[Embarked], P27, Table2[Pclass], C27,  Table2[SibSp], K27,  Table2[Parch], L27, Table2[Ticket], M27) -1</f>
        <v>0</v>
      </c>
      <c r="H27" s="5">
        <f>COUNTIFS(Table2[Ticket], M27) -1</f>
        <v>3</v>
      </c>
      <c r="I27" s="8" t="s">
        <v>19</v>
      </c>
      <c r="J27" s="10">
        <v>38</v>
      </c>
      <c r="K27" s="8">
        <v>1</v>
      </c>
      <c r="L27" s="8">
        <v>5</v>
      </c>
      <c r="M27" s="8">
        <v>347077</v>
      </c>
      <c r="N27" s="10">
        <v>31.387499999999999</v>
      </c>
      <c r="O27" s="8"/>
      <c r="P27" s="10" t="s">
        <v>17</v>
      </c>
    </row>
    <row r="28" spans="1:22" x14ac:dyDescent="0.25">
      <c r="A28" s="4">
        <v>27</v>
      </c>
      <c r="B28" s="4">
        <v>0</v>
      </c>
      <c r="C28" s="4">
        <v>3</v>
      </c>
      <c r="D28" s="4" t="s">
        <v>57</v>
      </c>
      <c r="E28" s="7" t="str">
        <f t="shared" si="0"/>
        <v>Emir</v>
      </c>
      <c r="F28" s="5">
        <f>COUNTIFS(Table2[Surname], E28, Table2[Embarked], P28, Table2[Pclass], C28, Table2[SibSp], K28) + COUNTIFS(Table2[Surname], E28,  Table2[Embarked], P28, Table2[Pclass], C28, Table2[Parch], L28) - COUNTIFS(Table2[Surname], E28,  Table2[Embarked], P28, Table2[Pclass], C28,  Table2[SibSp], K28,  Table2[Parch], L28) -1</f>
        <v>0</v>
      </c>
      <c r="G28" s="5">
        <f>COUNTIFS(Table2[Surname], E28, Table2[Embarked], P28, Table2[Pclass], C28, Table2[SibSp], K28, Table2[Ticket], M28) + COUNTIFS(Table2[Surname], E28,  Table2[Embarked], P28, Table2[Pclass], C28, Table2[Parch], L28, Table2[Ticket], M28) - COUNTIFS(Table2[Surname], E28,  Table2[Embarked], P28, Table2[Pclass], C28,  Table2[SibSp], K28,  Table2[Parch], L28, Table2[Ticket], M28) -1</f>
        <v>0</v>
      </c>
      <c r="H28" s="5">
        <f>COUNTIFS(Table2[Ticket], M28) -1</f>
        <v>0</v>
      </c>
      <c r="I28" s="7" t="s">
        <v>15</v>
      </c>
      <c r="J28" s="5"/>
      <c r="K28" s="7">
        <v>0</v>
      </c>
      <c r="L28" s="7">
        <v>0</v>
      </c>
      <c r="M28" s="7">
        <v>2631</v>
      </c>
      <c r="N28" s="5">
        <v>7.2249999999999996</v>
      </c>
      <c r="O28" s="7"/>
      <c r="P28" s="5" t="s">
        <v>22</v>
      </c>
    </row>
    <row r="29" spans="1:22" x14ac:dyDescent="0.25">
      <c r="A29" s="6">
        <v>28</v>
      </c>
      <c r="B29" s="6">
        <v>0</v>
      </c>
      <c r="C29" s="6">
        <v>1</v>
      </c>
      <c r="D29" s="6" t="s">
        <v>58</v>
      </c>
      <c r="E29" s="7" t="str">
        <f t="shared" si="0"/>
        <v>Fortune</v>
      </c>
      <c r="F29" s="5">
        <f>COUNTIFS(Table2[Surname], E29, Table2[Embarked], P29, Table2[Pclass], C29, Table2[SibSp], K29) + COUNTIFS(Table2[Surname], E29,  Table2[Embarked], P29, Table2[Pclass], C29, Table2[Parch], L29) - COUNTIFS(Table2[Surname], E29,  Table2[Embarked], P29, Table2[Pclass], C29,  Table2[SibSp], K29,  Table2[Parch], L29) -1</f>
        <v>2</v>
      </c>
      <c r="G29" s="5">
        <f>COUNTIFS(Table2[Surname], E29, Table2[Embarked], P29, Table2[Pclass], C29, Table2[SibSp], K29, Table2[Ticket], M29) + COUNTIFS(Table2[Surname], E29,  Table2[Embarked], P29, Table2[Pclass], C29, Table2[Parch], L29, Table2[Ticket], M29) - COUNTIFS(Table2[Surname], E29,  Table2[Embarked], P29, Table2[Pclass], C29,  Table2[SibSp], K29,  Table2[Parch], L29, Table2[Ticket], M29) -1</f>
        <v>2</v>
      </c>
      <c r="H29" s="5">
        <f>COUNTIFS(Table2[Ticket], M29) -1</f>
        <v>3</v>
      </c>
      <c r="I29" s="8" t="s">
        <v>15</v>
      </c>
      <c r="J29" s="10">
        <v>19</v>
      </c>
      <c r="K29" s="8">
        <v>3</v>
      </c>
      <c r="L29" s="8">
        <v>2</v>
      </c>
      <c r="M29" s="8">
        <v>19950</v>
      </c>
      <c r="N29" s="10">
        <v>263</v>
      </c>
      <c r="O29" s="8" t="s">
        <v>59</v>
      </c>
      <c r="P29" s="10" t="s">
        <v>17</v>
      </c>
    </row>
    <row r="30" spans="1:22" x14ac:dyDescent="0.25">
      <c r="A30" s="4">
        <v>29</v>
      </c>
      <c r="B30" s="4">
        <v>1</v>
      </c>
      <c r="C30" s="4">
        <v>3</v>
      </c>
      <c r="D30" s="4" t="s">
        <v>60</v>
      </c>
      <c r="E30" s="7" t="str">
        <f t="shared" si="0"/>
        <v>O'Dwyer</v>
      </c>
      <c r="F30" s="5">
        <f>COUNTIFS(Table2[Surname], E30, Table2[Embarked], P30, Table2[Pclass], C30, Table2[SibSp], K30) + COUNTIFS(Table2[Surname], E30,  Table2[Embarked], P30, Table2[Pclass], C30, Table2[Parch], L30) - COUNTIFS(Table2[Surname], E30,  Table2[Embarked], P30, Table2[Pclass], C30,  Table2[SibSp], K30,  Table2[Parch], L30) -1</f>
        <v>0</v>
      </c>
      <c r="G30" s="5">
        <f>COUNTIFS(Table2[Surname], E30, Table2[Embarked], P30, Table2[Pclass], C30, Table2[SibSp], K30, Table2[Ticket], M30) + COUNTIFS(Table2[Surname], E30,  Table2[Embarked], P30, Table2[Pclass], C30, Table2[Parch], L30, Table2[Ticket], M30) - COUNTIFS(Table2[Surname], E30,  Table2[Embarked], P30, Table2[Pclass], C30,  Table2[SibSp], K30,  Table2[Parch], L30, Table2[Ticket], M30) -1</f>
        <v>0</v>
      </c>
      <c r="H30" s="5">
        <f>COUNTIFS(Table2[Ticket], M30) -1</f>
        <v>0</v>
      </c>
      <c r="I30" s="7" t="s">
        <v>19</v>
      </c>
      <c r="J30" s="5"/>
      <c r="K30" s="7">
        <v>0</v>
      </c>
      <c r="L30" s="7">
        <v>0</v>
      </c>
      <c r="M30" s="7">
        <v>330959</v>
      </c>
      <c r="N30" s="5">
        <v>7.8792</v>
      </c>
      <c r="O30" s="7"/>
      <c r="P30" s="5" t="s">
        <v>29</v>
      </c>
    </row>
    <row r="31" spans="1:22" x14ac:dyDescent="0.25">
      <c r="A31" s="6">
        <v>30</v>
      </c>
      <c r="B31" s="6">
        <v>0</v>
      </c>
      <c r="C31" s="6">
        <v>3</v>
      </c>
      <c r="D31" s="6" t="s">
        <v>61</v>
      </c>
      <c r="E31" s="7" t="str">
        <f t="shared" si="0"/>
        <v>Todoroff</v>
      </c>
      <c r="F31" s="5">
        <f>COUNTIFS(Table2[Surname], E31, Table2[Embarked], P31, Table2[Pclass], C31, Table2[SibSp], K31) + COUNTIFS(Table2[Surname], E31,  Table2[Embarked], P31, Table2[Pclass], C31, Table2[Parch], L31) - COUNTIFS(Table2[Surname], E31,  Table2[Embarked], P31, Table2[Pclass], C31,  Table2[SibSp], K31,  Table2[Parch], L31) -1</f>
        <v>0</v>
      </c>
      <c r="G31" s="5">
        <f>COUNTIFS(Table2[Surname], E31, Table2[Embarked], P31, Table2[Pclass], C31, Table2[SibSp], K31, Table2[Ticket], M31) + COUNTIFS(Table2[Surname], E31,  Table2[Embarked], P31, Table2[Pclass], C31, Table2[Parch], L31, Table2[Ticket], M31) - COUNTIFS(Table2[Surname], E31,  Table2[Embarked], P31, Table2[Pclass], C31,  Table2[SibSp], K31,  Table2[Parch], L31, Table2[Ticket], M31) -1</f>
        <v>0</v>
      </c>
      <c r="H31" s="5">
        <f>COUNTIFS(Table2[Ticket], M31) -1</f>
        <v>0</v>
      </c>
      <c r="I31" s="8" t="s">
        <v>15</v>
      </c>
      <c r="J31" s="10"/>
      <c r="K31" s="8">
        <v>0</v>
      </c>
      <c r="L31" s="8">
        <v>0</v>
      </c>
      <c r="M31" s="8">
        <v>349216</v>
      </c>
      <c r="N31" s="10">
        <v>7.8958000000000004</v>
      </c>
      <c r="O31" s="8"/>
      <c r="P31" s="10" t="s">
        <v>17</v>
      </c>
    </row>
    <row r="32" spans="1:22" x14ac:dyDescent="0.25">
      <c r="A32" s="4">
        <v>31</v>
      </c>
      <c r="B32" s="4">
        <v>0</v>
      </c>
      <c r="C32" s="4">
        <v>1</v>
      </c>
      <c r="D32" s="4" t="s">
        <v>62</v>
      </c>
      <c r="E32" s="7" t="str">
        <f t="shared" si="0"/>
        <v>Uruchurtu</v>
      </c>
      <c r="F32" s="5">
        <f>COUNTIFS(Table2[Surname], E32, Table2[Embarked], P32, Table2[Pclass], C32, Table2[SibSp], K32) + COUNTIFS(Table2[Surname], E32,  Table2[Embarked], P32, Table2[Pclass], C32, Table2[Parch], L32) - COUNTIFS(Table2[Surname], E32,  Table2[Embarked], P32, Table2[Pclass], C32,  Table2[SibSp], K32,  Table2[Parch], L32) -1</f>
        <v>0</v>
      </c>
      <c r="G32" s="5">
        <f>COUNTIFS(Table2[Surname], E32, Table2[Embarked], P32, Table2[Pclass], C32, Table2[SibSp], K32, Table2[Ticket], M32) + COUNTIFS(Table2[Surname], E32,  Table2[Embarked], P32, Table2[Pclass], C32, Table2[Parch], L32, Table2[Ticket], M32) - COUNTIFS(Table2[Surname], E32,  Table2[Embarked], P32, Table2[Pclass], C32,  Table2[SibSp], K32,  Table2[Parch], L32, Table2[Ticket], M32) -1</f>
        <v>0</v>
      </c>
      <c r="H32" s="5">
        <f>COUNTIFS(Table2[Ticket], M32) -1</f>
        <v>0</v>
      </c>
      <c r="I32" s="7" t="s">
        <v>15</v>
      </c>
      <c r="J32" s="5">
        <v>40</v>
      </c>
      <c r="K32" s="7">
        <v>0</v>
      </c>
      <c r="L32" s="7">
        <v>0</v>
      </c>
      <c r="M32" s="7" t="s">
        <v>63</v>
      </c>
      <c r="N32" s="5">
        <v>27.720800000000001</v>
      </c>
      <c r="O32" s="7"/>
      <c r="P32" s="5" t="s">
        <v>22</v>
      </c>
    </row>
    <row r="33" spans="1:16" x14ac:dyDescent="0.25">
      <c r="A33" s="6">
        <v>32</v>
      </c>
      <c r="B33" s="6">
        <v>1</v>
      </c>
      <c r="C33" s="6">
        <v>1</v>
      </c>
      <c r="D33" s="6" t="s">
        <v>64</v>
      </c>
      <c r="E33" s="7" t="str">
        <f t="shared" si="0"/>
        <v>Spencer</v>
      </c>
      <c r="F33" s="5">
        <f>COUNTIFS(Table2[Surname], E33, Table2[Embarked], P33, Table2[Pclass], C33, Table2[SibSp], K33) + COUNTIFS(Table2[Surname], E33,  Table2[Embarked], P33, Table2[Pclass], C33, Table2[Parch], L33) - COUNTIFS(Table2[Surname], E33,  Table2[Embarked], P33, Table2[Pclass], C33,  Table2[SibSp], K33,  Table2[Parch], L33) -1</f>
        <v>0</v>
      </c>
      <c r="G33" s="5">
        <f>COUNTIFS(Table2[Surname], E33, Table2[Embarked], P33, Table2[Pclass], C33, Table2[SibSp], K33, Table2[Ticket], M33) + COUNTIFS(Table2[Surname], E33,  Table2[Embarked], P33, Table2[Pclass], C33, Table2[Parch], L33, Table2[Ticket], M33) - COUNTIFS(Table2[Surname], E33,  Table2[Embarked], P33, Table2[Pclass], C33,  Table2[SibSp], K33,  Table2[Parch], L33, Table2[Ticket], M33) -1</f>
        <v>0</v>
      </c>
      <c r="H33" s="5">
        <f>COUNTIFS(Table2[Ticket], M33) -1</f>
        <v>1</v>
      </c>
      <c r="I33" s="8" t="s">
        <v>19</v>
      </c>
      <c r="J33" s="10"/>
      <c r="K33" s="8">
        <v>1</v>
      </c>
      <c r="L33" s="8">
        <v>0</v>
      </c>
      <c r="M33" s="8" t="s">
        <v>65</v>
      </c>
      <c r="N33" s="10">
        <v>146.52080000000001</v>
      </c>
      <c r="O33" s="8" t="s">
        <v>66</v>
      </c>
      <c r="P33" s="10" t="s">
        <v>22</v>
      </c>
    </row>
    <row r="34" spans="1:16" x14ac:dyDescent="0.25">
      <c r="A34" s="4">
        <v>33</v>
      </c>
      <c r="B34" s="4">
        <v>1</v>
      </c>
      <c r="C34" s="4">
        <v>3</v>
      </c>
      <c r="D34" s="4" t="s">
        <v>67</v>
      </c>
      <c r="E34" s="7" t="str">
        <f t="shared" si="0"/>
        <v>Glynn</v>
      </c>
      <c r="F34" s="5">
        <f>COUNTIFS(Table2[Surname], E34, Table2[Embarked], P34, Table2[Pclass], C34, Table2[SibSp], K34) + COUNTIFS(Table2[Surname], E34,  Table2[Embarked], P34, Table2[Pclass], C34, Table2[Parch], L34) - COUNTIFS(Table2[Surname], E34,  Table2[Embarked], P34, Table2[Pclass], C34,  Table2[SibSp], K34,  Table2[Parch], L34) -1</f>
        <v>0</v>
      </c>
      <c r="G34" s="5">
        <f>COUNTIFS(Table2[Surname], E34, Table2[Embarked], P34, Table2[Pclass], C34, Table2[SibSp], K34, Table2[Ticket], M34) + COUNTIFS(Table2[Surname], E34,  Table2[Embarked], P34, Table2[Pclass], C34, Table2[Parch], L34, Table2[Ticket], M34) - COUNTIFS(Table2[Surname], E34,  Table2[Embarked], P34, Table2[Pclass], C34,  Table2[SibSp], K34,  Table2[Parch], L34, Table2[Ticket], M34) -1</f>
        <v>0</v>
      </c>
      <c r="H34" s="5">
        <f>COUNTIFS(Table2[Ticket], M34) -1</f>
        <v>0</v>
      </c>
      <c r="I34" s="7" t="s">
        <v>19</v>
      </c>
      <c r="J34" s="5"/>
      <c r="K34" s="7">
        <v>0</v>
      </c>
      <c r="L34" s="7">
        <v>0</v>
      </c>
      <c r="M34" s="7">
        <v>335677</v>
      </c>
      <c r="N34" s="5">
        <v>7.75</v>
      </c>
      <c r="O34" s="7"/>
      <c r="P34" s="5" t="s">
        <v>29</v>
      </c>
    </row>
    <row r="35" spans="1:16" x14ac:dyDescent="0.25">
      <c r="A35" s="6">
        <v>34</v>
      </c>
      <c r="B35" s="6">
        <v>0</v>
      </c>
      <c r="C35" s="6">
        <v>2</v>
      </c>
      <c r="D35" s="6" t="s">
        <v>68</v>
      </c>
      <c r="E35" s="7" t="str">
        <f t="shared" si="0"/>
        <v>Wheadon</v>
      </c>
      <c r="F35" s="5">
        <f>COUNTIFS(Table2[Surname], E35, Table2[Embarked], P35, Table2[Pclass], C35, Table2[SibSp], K35) + COUNTIFS(Table2[Surname], E35,  Table2[Embarked], P35, Table2[Pclass], C35, Table2[Parch], L35) - COUNTIFS(Table2[Surname], E35,  Table2[Embarked], P35, Table2[Pclass], C35,  Table2[SibSp], K35,  Table2[Parch], L35) -1</f>
        <v>0</v>
      </c>
      <c r="G35" s="5">
        <f>COUNTIFS(Table2[Surname], E35, Table2[Embarked], P35, Table2[Pclass], C35, Table2[SibSp], K35, Table2[Ticket], M35) + COUNTIFS(Table2[Surname], E35,  Table2[Embarked], P35, Table2[Pclass], C35, Table2[Parch], L35, Table2[Ticket], M35) - COUNTIFS(Table2[Surname], E35,  Table2[Embarked], P35, Table2[Pclass], C35,  Table2[SibSp], K35,  Table2[Parch], L35, Table2[Ticket], M35) -1</f>
        <v>0</v>
      </c>
      <c r="H35" s="5">
        <f>COUNTIFS(Table2[Ticket], M35) -1</f>
        <v>0</v>
      </c>
      <c r="I35" s="8" t="s">
        <v>15</v>
      </c>
      <c r="J35" s="10">
        <v>66</v>
      </c>
      <c r="K35" s="8">
        <v>0</v>
      </c>
      <c r="L35" s="8">
        <v>0</v>
      </c>
      <c r="M35" s="8" t="s">
        <v>69</v>
      </c>
      <c r="N35" s="10">
        <v>10.5</v>
      </c>
      <c r="O35" s="8"/>
      <c r="P35" s="10" t="s">
        <v>17</v>
      </c>
    </row>
    <row r="36" spans="1:16" x14ac:dyDescent="0.25">
      <c r="A36" s="4">
        <v>35</v>
      </c>
      <c r="B36" s="4">
        <v>0</v>
      </c>
      <c r="C36" s="4">
        <v>1</v>
      </c>
      <c r="D36" s="4" t="s">
        <v>70</v>
      </c>
      <c r="E36" s="7" t="str">
        <f t="shared" si="0"/>
        <v>Meyer</v>
      </c>
      <c r="F36" s="5">
        <f>COUNTIFS(Table2[Surname], E36, Table2[Embarked], P36, Table2[Pclass], C36, Table2[SibSp], K36) + COUNTIFS(Table2[Surname], E36,  Table2[Embarked], P36, Table2[Pclass], C36, Table2[Parch], L36) - COUNTIFS(Table2[Surname], E36,  Table2[Embarked], P36, Table2[Pclass], C36,  Table2[SibSp], K36,  Table2[Parch], L36) -1</f>
        <v>1</v>
      </c>
      <c r="G36" s="5">
        <f>COUNTIFS(Table2[Surname], E36, Table2[Embarked], P36, Table2[Pclass], C36, Table2[SibSp], K36, Table2[Ticket], M36) + COUNTIFS(Table2[Surname], E36,  Table2[Embarked], P36, Table2[Pclass], C36, Table2[Parch], L36, Table2[Ticket], M36) - COUNTIFS(Table2[Surname], E36,  Table2[Embarked], P36, Table2[Pclass], C36,  Table2[SibSp], K36,  Table2[Parch], L36, Table2[Ticket], M36) -1</f>
        <v>1</v>
      </c>
      <c r="H36" s="5">
        <f>COUNTIFS(Table2[Ticket], M36) -1</f>
        <v>1</v>
      </c>
      <c r="I36" s="7" t="s">
        <v>15</v>
      </c>
      <c r="J36" s="5">
        <v>28</v>
      </c>
      <c r="K36" s="7">
        <v>1</v>
      </c>
      <c r="L36" s="7">
        <v>0</v>
      </c>
      <c r="M36" s="7" t="s">
        <v>71</v>
      </c>
      <c r="N36" s="5">
        <v>82.1708</v>
      </c>
      <c r="O36" s="7"/>
      <c r="P36" s="5" t="s">
        <v>22</v>
      </c>
    </row>
    <row r="37" spans="1:16" x14ac:dyDescent="0.25">
      <c r="A37" s="6">
        <v>36</v>
      </c>
      <c r="B37" s="6">
        <v>0</v>
      </c>
      <c r="C37" s="6">
        <v>1</v>
      </c>
      <c r="D37" s="6" t="s">
        <v>72</v>
      </c>
      <c r="E37" s="7" t="str">
        <f t="shared" si="0"/>
        <v>Holverson</v>
      </c>
      <c r="F37" s="5">
        <f>COUNTIFS(Table2[Surname], E37, Table2[Embarked], P37, Table2[Pclass], C37, Table2[SibSp], K37) + COUNTIFS(Table2[Surname], E37,  Table2[Embarked], P37, Table2[Pclass], C37, Table2[Parch], L37) - COUNTIFS(Table2[Surname], E37,  Table2[Embarked], P37, Table2[Pclass], C37,  Table2[SibSp], K37,  Table2[Parch], L37) -1</f>
        <v>1</v>
      </c>
      <c r="G37" s="5">
        <f>COUNTIFS(Table2[Surname], E37, Table2[Embarked], P37, Table2[Pclass], C37, Table2[SibSp], K37, Table2[Ticket], M37) + COUNTIFS(Table2[Surname], E37,  Table2[Embarked], P37, Table2[Pclass], C37, Table2[Parch], L37, Table2[Ticket], M37) - COUNTIFS(Table2[Surname], E37,  Table2[Embarked], P37, Table2[Pclass], C37,  Table2[SibSp], K37,  Table2[Parch], L37, Table2[Ticket], M37) -1</f>
        <v>1</v>
      </c>
      <c r="H37" s="5">
        <f>COUNTIFS(Table2[Ticket], M37) -1</f>
        <v>1</v>
      </c>
      <c r="I37" s="8" t="s">
        <v>15</v>
      </c>
      <c r="J37" s="10">
        <v>42</v>
      </c>
      <c r="K37" s="8">
        <v>1</v>
      </c>
      <c r="L37" s="8">
        <v>0</v>
      </c>
      <c r="M37" s="8">
        <v>113789</v>
      </c>
      <c r="N37" s="10">
        <v>52</v>
      </c>
      <c r="O37" s="8"/>
      <c r="P37" s="10" t="s">
        <v>17</v>
      </c>
    </row>
    <row r="38" spans="1:16" x14ac:dyDescent="0.25">
      <c r="A38" s="4">
        <v>37</v>
      </c>
      <c r="B38" s="4">
        <v>1</v>
      </c>
      <c r="C38" s="4">
        <v>3</v>
      </c>
      <c r="D38" s="4" t="s">
        <v>73</v>
      </c>
      <c r="E38" s="7" t="str">
        <f t="shared" si="0"/>
        <v>Mamee</v>
      </c>
      <c r="F38" s="5">
        <f>COUNTIFS(Table2[Surname], E38, Table2[Embarked], P38, Table2[Pclass], C38, Table2[SibSp], K38) + COUNTIFS(Table2[Surname], E38,  Table2[Embarked], P38, Table2[Pclass], C38, Table2[Parch], L38) - COUNTIFS(Table2[Surname], E38,  Table2[Embarked], P38, Table2[Pclass], C38,  Table2[SibSp], K38,  Table2[Parch], L38) -1</f>
        <v>0</v>
      </c>
      <c r="G38" s="5">
        <f>COUNTIFS(Table2[Surname], E38, Table2[Embarked], P38, Table2[Pclass], C38, Table2[SibSp], K38, Table2[Ticket], M38) + COUNTIFS(Table2[Surname], E38,  Table2[Embarked], P38, Table2[Pclass], C38, Table2[Parch], L38, Table2[Ticket], M38) - COUNTIFS(Table2[Surname], E38,  Table2[Embarked], P38, Table2[Pclass], C38,  Table2[SibSp], K38,  Table2[Parch], L38, Table2[Ticket], M38) -1</f>
        <v>0</v>
      </c>
      <c r="H38" s="5">
        <f>COUNTIFS(Table2[Ticket], M38) -1</f>
        <v>0</v>
      </c>
      <c r="I38" s="7" t="s">
        <v>15</v>
      </c>
      <c r="J38" s="5"/>
      <c r="K38" s="7">
        <v>0</v>
      </c>
      <c r="L38" s="7">
        <v>0</v>
      </c>
      <c r="M38" s="7">
        <v>2677</v>
      </c>
      <c r="N38" s="5">
        <v>7.2291999999999996</v>
      </c>
      <c r="O38" s="7"/>
      <c r="P38" s="5" t="s">
        <v>22</v>
      </c>
    </row>
    <row r="39" spans="1:16" x14ac:dyDescent="0.25">
      <c r="A39" s="6">
        <v>38</v>
      </c>
      <c r="B39" s="6">
        <v>0</v>
      </c>
      <c r="C39" s="6">
        <v>3</v>
      </c>
      <c r="D39" s="6" t="s">
        <v>74</v>
      </c>
      <c r="E39" s="7" t="str">
        <f t="shared" si="0"/>
        <v>Cann</v>
      </c>
      <c r="F39" s="5">
        <f>COUNTIFS(Table2[Surname], E39, Table2[Embarked], P39, Table2[Pclass], C39, Table2[SibSp], K39) + COUNTIFS(Table2[Surname], E39,  Table2[Embarked], P39, Table2[Pclass], C39, Table2[Parch], L39) - COUNTIFS(Table2[Surname], E39,  Table2[Embarked], P39, Table2[Pclass], C39,  Table2[SibSp], K39,  Table2[Parch], L39) -1</f>
        <v>0</v>
      </c>
      <c r="G39" s="5">
        <f>COUNTIFS(Table2[Surname], E39, Table2[Embarked], P39, Table2[Pclass], C39, Table2[SibSp], K39, Table2[Ticket], M39) + COUNTIFS(Table2[Surname], E39,  Table2[Embarked], P39, Table2[Pclass], C39, Table2[Parch], L39, Table2[Ticket], M39) - COUNTIFS(Table2[Surname], E39,  Table2[Embarked], P39, Table2[Pclass], C39,  Table2[SibSp], K39,  Table2[Parch], L39, Table2[Ticket], M39) -1</f>
        <v>0</v>
      </c>
      <c r="H39" s="5">
        <f>COUNTIFS(Table2[Ticket], M39) -1</f>
        <v>0</v>
      </c>
      <c r="I39" s="8" t="s">
        <v>15</v>
      </c>
      <c r="J39" s="10">
        <v>21</v>
      </c>
      <c r="K39" s="8">
        <v>0</v>
      </c>
      <c r="L39" s="8">
        <v>0</v>
      </c>
      <c r="M39" s="8" t="s">
        <v>75</v>
      </c>
      <c r="N39" s="10">
        <v>8.0500000000000007</v>
      </c>
      <c r="O39" s="8"/>
      <c r="P39" s="10" t="s">
        <v>17</v>
      </c>
    </row>
    <row r="40" spans="1:16" x14ac:dyDescent="0.25">
      <c r="A40" s="4">
        <v>39</v>
      </c>
      <c r="B40" s="4">
        <v>0</v>
      </c>
      <c r="C40" s="4">
        <v>3</v>
      </c>
      <c r="D40" s="4" t="s">
        <v>76</v>
      </c>
      <c r="E40" s="7" t="str">
        <f t="shared" si="0"/>
        <v>Vander Planke</v>
      </c>
      <c r="F40" s="5">
        <f>COUNTIFS(Table2[Surname], E40, Table2[Embarked], P40, Table2[Pclass], C40, Table2[SibSp], K40) + COUNTIFS(Table2[Surname], E40,  Table2[Embarked], P40, Table2[Pclass], C40, Table2[Parch], L40) - COUNTIFS(Table2[Surname], E40,  Table2[Embarked], P40, Table2[Pclass], C40,  Table2[SibSp], K40,  Table2[Parch], L40) -1</f>
        <v>2</v>
      </c>
      <c r="G40" s="5">
        <f>COUNTIFS(Table2[Surname], E40, Table2[Embarked], P40, Table2[Pclass], C40, Table2[SibSp], K40, Table2[Ticket], M40) + COUNTIFS(Table2[Surname], E40,  Table2[Embarked], P40, Table2[Pclass], C40, Table2[Parch], L40, Table2[Ticket], M40) - COUNTIFS(Table2[Surname], E40,  Table2[Embarked], P40, Table2[Pclass], C40,  Table2[SibSp], K40,  Table2[Parch], L40, Table2[Ticket], M40) -1</f>
        <v>1</v>
      </c>
      <c r="H40" s="5">
        <f>COUNTIFS(Table2[Ticket], M40) -1</f>
        <v>1</v>
      </c>
      <c r="I40" s="7" t="s">
        <v>19</v>
      </c>
      <c r="J40" s="5">
        <v>18</v>
      </c>
      <c r="K40" s="7">
        <v>2</v>
      </c>
      <c r="L40" s="7">
        <v>0</v>
      </c>
      <c r="M40" s="7">
        <v>345764</v>
      </c>
      <c r="N40" s="5">
        <v>18</v>
      </c>
      <c r="O40" s="7"/>
      <c r="P40" s="5" t="s">
        <v>17</v>
      </c>
    </row>
    <row r="41" spans="1:16" x14ac:dyDescent="0.25">
      <c r="A41" s="6">
        <v>40</v>
      </c>
      <c r="B41" s="6">
        <v>1</v>
      </c>
      <c r="C41" s="6">
        <v>3</v>
      </c>
      <c r="D41" s="6" t="s">
        <v>77</v>
      </c>
      <c r="E41" s="7" t="str">
        <f t="shared" si="0"/>
        <v>Nicola-Yarred</v>
      </c>
      <c r="F41" s="5">
        <f>COUNTIFS(Table2[Surname], E41, Table2[Embarked], P41, Table2[Pclass], C41, Table2[SibSp], K41) + COUNTIFS(Table2[Surname], E41,  Table2[Embarked], P41, Table2[Pclass], C41, Table2[Parch], L41) - COUNTIFS(Table2[Surname], E41,  Table2[Embarked], P41, Table2[Pclass], C41,  Table2[SibSp], K41,  Table2[Parch], L41) -1</f>
        <v>1</v>
      </c>
      <c r="G41" s="5">
        <f>COUNTIFS(Table2[Surname], E41, Table2[Embarked], P41, Table2[Pclass], C41, Table2[SibSp], K41, Table2[Ticket], M41) + COUNTIFS(Table2[Surname], E41,  Table2[Embarked], P41, Table2[Pclass], C41, Table2[Parch], L41, Table2[Ticket], M41) - COUNTIFS(Table2[Surname], E41,  Table2[Embarked], P41, Table2[Pclass], C41,  Table2[SibSp], K41,  Table2[Parch], L41, Table2[Ticket], M41) -1</f>
        <v>1</v>
      </c>
      <c r="H41" s="5">
        <f>COUNTIFS(Table2[Ticket], M41) -1</f>
        <v>1</v>
      </c>
      <c r="I41" s="8" t="s">
        <v>19</v>
      </c>
      <c r="J41" s="10">
        <v>14</v>
      </c>
      <c r="K41" s="8">
        <v>1</v>
      </c>
      <c r="L41" s="8">
        <v>0</v>
      </c>
      <c r="M41" s="8">
        <v>2651</v>
      </c>
      <c r="N41" s="10">
        <v>11.2417</v>
      </c>
      <c r="O41" s="8"/>
      <c r="P41" s="10" t="s">
        <v>22</v>
      </c>
    </row>
    <row r="42" spans="1:16" x14ac:dyDescent="0.25">
      <c r="A42" s="4">
        <v>41</v>
      </c>
      <c r="B42" s="4">
        <v>0</v>
      </c>
      <c r="C42" s="4">
        <v>3</v>
      </c>
      <c r="D42" s="4" t="s">
        <v>78</v>
      </c>
      <c r="E42" s="7" t="str">
        <f t="shared" si="0"/>
        <v>Ahlin</v>
      </c>
      <c r="F42" s="5">
        <f>COUNTIFS(Table2[Surname], E42, Table2[Embarked], P42, Table2[Pclass], C42, Table2[SibSp], K42) + COUNTIFS(Table2[Surname], E42,  Table2[Embarked], P42, Table2[Pclass], C42, Table2[Parch], L42) - COUNTIFS(Table2[Surname], E42,  Table2[Embarked], P42, Table2[Pclass], C42,  Table2[SibSp], K42,  Table2[Parch], L42) -1</f>
        <v>0</v>
      </c>
      <c r="G42" s="5">
        <f>COUNTIFS(Table2[Surname], E42, Table2[Embarked], P42, Table2[Pclass], C42, Table2[SibSp], K42, Table2[Ticket], M42) + COUNTIFS(Table2[Surname], E42,  Table2[Embarked], P42, Table2[Pclass], C42, Table2[Parch], L42, Table2[Ticket], M42) - COUNTIFS(Table2[Surname], E42,  Table2[Embarked], P42, Table2[Pclass], C42,  Table2[SibSp], K42,  Table2[Parch], L42, Table2[Ticket], M42) -1</f>
        <v>0</v>
      </c>
      <c r="H42" s="5">
        <f>COUNTIFS(Table2[Ticket], M42) -1</f>
        <v>0</v>
      </c>
      <c r="I42" s="7" t="s">
        <v>19</v>
      </c>
      <c r="J42" s="5">
        <v>40</v>
      </c>
      <c r="K42" s="7">
        <v>1</v>
      </c>
      <c r="L42" s="7">
        <v>0</v>
      </c>
      <c r="M42" s="7">
        <v>7546</v>
      </c>
      <c r="N42" s="5">
        <v>9.4749999999999996</v>
      </c>
      <c r="O42" s="7"/>
      <c r="P42" s="5" t="s">
        <v>17</v>
      </c>
    </row>
    <row r="43" spans="1:16" x14ac:dyDescent="0.25">
      <c r="A43" s="6">
        <v>42</v>
      </c>
      <c r="B43" s="6">
        <v>0</v>
      </c>
      <c r="C43" s="6">
        <v>2</v>
      </c>
      <c r="D43" s="6" t="s">
        <v>79</v>
      </c>
      <c r="E43" s="7" t="str">
        <f t="shared" si="0"/>
        <v>Turpin</v>
      </c>
      <c r="F43" s="5">
        <f>COUNTIFS(Table2[Surname], E43, Table2[Embarked], P43, Table2[Pclass], C43, Table2[SibSp], K43) + COUNTIFS(Table2[Surname], E43,  Table2[Embarked], P43, Table2[Pclass], C43, Table2[Parch], L43) - COUNTIFS(Table2[Surname], E43,  Table2[Embarked], P43, Table2[Pclass], C43,  Table2[SibSp], K43,  Table2[Parch], L43) -1</f>
        <v>1</v>
      </c>
      <c r="G43" s="5">
        <f>COUNTIFS(Table2[Surname], E43, Table2[Embarked], P43, Table2[Pclass], C43, Table2[SibSp], K43, Table2[Ticket], M43) + COUNTIFS(Table2[Surname], E43,  Table2[Embarked], P43, Table2[Pclass], C43, Table2[Parch], L43, Table2[Ticket], M43) - COUNTIFS(Table2[Surname], E43,  Table2[Embarked], P43, Table2[Pclass], C43,  Table2[SibSp], K43,  Table2[Parch], L43, Table2[Ticket], M43) -1</f>
        <v>1</v>
      </c>
      <c r="H43" s="5">
        <f>COUNTIFS(Table2[Ticket], M43) -1</f>
        <v>1</v>
      </c>
      <c r="I43" s="8" t="s">
        <v>19</v>
      </c>
      <c r="J43" s="10">
        <v>27</v>
      </c>
      <c r="K43" s="8">
        <v>1</v>
      </c>
      <c r="L43" s="8">
        <v>0</v>
      </c>
      <c r="M43" s="8">
        <v>11668</v>
      </c>
      <c r="N43" s="10">
        <v>21</v>
      </c>
      <c r="O43" s="8"/>
      <c r="P43" s="10" t="s">
        <v>17</v>
      </c>
    </row>
    <row r="44" spans="1:16" x14ac:dyDescent="0.25">
      <c r="A44" s="4">
        <v>43</v>
      </c>
      <c r="B44" s="4">
        <v>0</v>
      </c>
      <c r="C44" s="4">
        <v>3</v>
      </c>
      <c r="D44" s="4" t="s">
        <v>80</v>
      </c>
      <c r="E44" s="7" t="str">
        <f t="shared" si="0"/>
        <v>Kraeff</v>
      </c>
      <c r="F44" s="5">
        <f>COUNTIFS(Table2[Surname], E44, Table2[Embarked], P44, Table2[Pclass], C44, Table2[SibSp], K44) + COUNTIFS(Table2[Surname], E44,  Table2[Embarked], P44, Table2[Pclass], C44, Table2[Parch], L44) - COUNTIFS(Table2[Surname], E44,  Table2[Embarked], P44, Table2[Pclass], C44,  Table2[SibSp], K44,  Table2[Parch], L44) -1</f>
        <v>0</v>
      </c>
      <c r="G44" s="5">
        <f>COUNTIFS(Table2[Surname], E44, Table2[Embarked], P44, Table2[Pclass], C44, Table2[SibSp], K44, Table2[Ticket], M44) + COUNTIFS(Table2[Surname], E44,  Table2[Embarked], P44, Table2[Pclass], C44, Table2[Parch], L44, Table2[Ticket], M44) - COUNTIFS(Table2[Surname], E44,  Table2[Embarked], P44, Table2[Pclass], C44,  Table2[SibSp], K44,  Table2[Parch], L44, Table2[Ticket], M44) -1</f>
        <v>0</v>
      </c>
      <c r="H44" s="5">
        <f>COUNTIFS(Table2[Ticket], M44) -1</f>
        <v>0</v>
      </c>
      <c r="I44" s="7" t="s">
        <v>15</v>
      </c>
      <c r="J44" s="5"/>
      <c r="K44" s="7">
        <v>0</v>
      </c>
      <c r="L44" s="7">
        <v>0</v>
      </c>
      <c r="M44" s="7">
        <v>349253</v>
      </c>
      <c r="N44" s="5">
        <v>7.8958000000000004</v>
      </c>
      <c r="O44" s="7"/>
      <c r="P44" s="5" t="s">
        <v>22</v>
      </c>
    </row>
    <row r="45" spans="1:16" x14ac:dyDescent="0.25">
      <c r="A45" s="6">
        <v>44</v>
      </c>
      <c r="B45" s="6">
        <v>1</v>
      </c>
      <c r="C45" s="6">
        <v>2</v>
      </c>
      <c r="D45" s="6" t="s">
        <v>81</v>
      </c>
      <c r="E45" s="7" t="str">
        <f t="shared" si="0"/>
        <v>Laroche</v>
      </c>
      <c r="F45" s="5">
        <f>COUNTIFS(Table2[Surname], E45, Table2[Embarked], P45, Table2[Pclass], C45, Table2[SibSp], K45) + COUNTIFS(Table2[Surname], E45,  Table2[Embarked], P45, Table2[Pclass], C45, Table2[Parch], L45) - COUNTIFS(Table2[Surname], E45,  Table2[Embarked], P45, Table2[Pclass], C45,  Table2[SibSp], K45,  Table2[Parch], L45) -1</f>
        <v>2</v>
      </c>
      <c r="G45" s="5">
        <f>COUNTIFS(Table2[Surname], E45, Table2[Embarked], P45, Table2[Pclass], C45, Table2[SibSp], K45, Table2[Ticket], M45) + COUNTIFS(Table2[Surname], E45,  Table2[Embarked], P45, Table2[Pclass], C45, Table2[Parch], L45, Table2[Ticket], M45) - COUNTIFS(Table2[Surname], E45,  Table2[Embarked], P45, Table2[Pclass], C45,  Table2[SibSp], K45,  Table2[Parch], L45, Table2[Ticket], M45) -1</f>
        <v>2</v>
      </c>
      <c r="H45" s="5">
        <f>COUNTIFS(Table2[Ticket], M45) -1</f>
        <v>2</v>
      </c>
      <c r="I45" s="8" t="s">
        <v>19</v>
      </c>
      <c r="J45" s="10">
        <v>3</v>
      </c>
      <c r="K45" s="8">
        <v>1</v>
      </c>
      <c r="L45" s="8">
        <v>2</v>
      </c>
      <c r="M45" s="8" t="s">
        <v>82</v>
      </c>
      <c r="N45" s="10">
        <v>41.5792</v>
      </c>
      <c r="O45" s="8"/>
      <c r="P45" s="10" t="s">
        <v>22</v>
      </c>
    </row>
    <row r="46" spans="1:16" x14ac:dyDescent="0.25">
      <c r="A46" s="4">
        <v>45</v>
      </c>
      <c r="B46" s="4">
        <v>1</v>
      </c>
      <c r="C46" s="4">
        <v>3</v>
      </c>
      <c r="D46" s="4" t="s">
        <v>83</v>
      </c>
      <c r="E46" s="7" t="str">
        <f t="shared" si="0"/>
        <v>Devaney</v>
      </c>
      <c r="F46" s="5">
        <f>COUNTIFS(Table2[Surname], E46, Table2[Embarked], P46, Table2[Pclass], C46, Table2[SibSp], K46) + COUNTIFS(Table2[Surname], E46,  Table2[Embarked], P46, Table2[Pclass], C46, Table2[Parch], L46) - COUNTIFS(Table2[Surname], E46,  Table2[Embarked], P46, Table2[Pclass], C46,  Table2[SibSp], K46,  Table2[Parch], L46) -1</f>
        <v>0</v>
      </c>
      <c r="G46" s="5">
        <f>COUNTIFS(Table2[Surname], E46, Table2[Embarked], P46, Table2[Pclass], C46, Table2[SibSp], K46, Table2[Ticket], M46) + COUNTIFS(Table2[Surname], E46,  Table2[Embarked], P46, Table2[Pclass], C46, Table2[Parch], L46, Table2[Ticket], M46) - COUNTIFS(Table2[Surname], E46,  Table2[Embarked], P46, Table2[Pclass], C46,  Table2[SibSp], K46,  Table2[Parch], L46, Table2[Ticket], M46) -1</f>
        <v>0</v>
      </c>
      <c r="H46" s="5">
        <f>COUNTIFS(Table2[Ticket], M46) -1</f>
        <v>0</v>
      </c>
      <c r="I46" s="7" t="s">
        <v>19</v>
      </c>
      <c r="J46" s="5">
        <v>19</v>
      </c>
      <c r="K46" s="7">
        <v>0</v>
      </c>
      <c r="L46" s="7">
        <v>0</v>
      </c>
      <c r="M46" s="7">
        <v>330958</v>
      </c>
      <c r="N46" s="5">
        <v>7.8792</v>
      </c>
      <c r="O46" s="7"/>
      <c r="P46" s="5" t="s">
        <v>29</v>
      </c>
    </row>
    <row r="47" spans="1:16" x14ac:dyDescent="0.25">
      <c r="A47" s="6">
        <v>46</v>
      </c>
      <c r="B47" s="6">
        <v>0</v>
      </c>
      <c r="C47" s="6">
        <v>3</v>
      </c>
      <c r="D47" s="6" t="s">
        <v>84</v>
      </c>
      <c r="E47" s="7" t="str">
        <f t="shared" si="0"/>
        <v>Rogers</v>
      </c>
      <c r="F47" s="5">
        <f>COUNTIFS(Table2[Surname], E47, Table2[Embarked], P47, Table2[Pclass], C47, Table2[SibSp], K47) + COUNTIFS(Table2[Surname], E47,  Table2[Embarked], P47, Table2[Pclass], C47, Table2[Parch], L47) - COUNTIFS(Table2[Surname], E47,  Table2[Embarked], P47, Table2[Pclass], C47,  Table2[SibSp], K47,  Table2[Parch], L47) -1</f>
        <v>0</v>
      </c>
      <c r="G47" s="5">
        <f>COUNTIFS(Table2[Surname], E47, Table2[Embarked], P47, Table2[Pclass], C47, Table2[SibSp], K47, Table2[Ticket], M47) + COUNTIFS(Table2[Surname], E47,  Table2[Embarked], P47, Table2[Pclass], C47, Table2[Parch], L47, Table2[Ticket], M47) - COUNTIFS(Table2[Surname], E47,  Table2[Embarked], P47, Table2[Pclass], C47,  Table2[SibSp], K47,  Table2[Parch], L47, Table2[Ticket], M47) -1</f>
        <v>0</v>
      </c>
      <c r="H47" s="5">
        <f>COUNTIFS(Table2[Ticket], M47) -1</f>
        <v>0</v>
      </c>
      <c r="I47" s="8" t="s">
        <v>15</v>
      </c>
      <c r="J47" s="10"/>
      <c r="K47" s="8">
        <v>0</v>
      </c>
      <c r="L47" s="8">
        <v>0</v>
      </c>
      <c r="M47" s="8" t="s">
        <v>85</v>
      </c>
      <c r="N47" s="10">
        <v>8.0500000000000007</v>
      </c>
      <c r="O47" s="8"/>
      <c r="P47" s="10" t="s">
        <v>17</v>
      </c>
    </row>
    <row r="48" spans="1:16" x14ac:dyDescent="0.25">
      <c r="A48" s="4">
        <v>47</v>
      </c>
      <c r="B48" s="4">
        <v>0</v>
      </c>
      <c r="C48" s="4">
        <v>3</v>
      </c>
      <c r="D48" s="4" t="s">
        <v>86</v>
      </c>
      <c r="E48" s="7" t="str">
        <f t="shared" si="0"/>
        <v>Lennon</v>
      </c>
      <c r="F48" s="5">
        <f>COUNTIFS(Table2[Surname], E48, Table2[Embarked], P48, Table2[Pclass], C48, Table2[SibSp], K48) + COUNTIFS(Table2[Surname], E48,  Table2[Embarked], P48, Table2[Pclass], C48, Table2[Parch], L48) - COUNTIFS(Table2[Surname], E48,  Table2[Embarked], P48, Table2[Pclass], C48,  Table2[SibSp], K48,  Table2[Parch], L48) -1</f>
        <v>0</v>
      </c>
      <c r="G48" s="5">
        <f>COUNTIFS(Table2[Surname], E48, Table2[Embarked], P48, Table2[Pclass], C48, Table2[SibSp], K48, Table2[Ticket], M48) + COUNTIFS(Table2[Surname], E48,  Table2[Embarked], P48, Table2[Pclass], C48, Table2[Parch], L48, Table2[Ticket], M48) - COUNTIFS(Table2[Surname], E48,  Table2[Embarked], P48, Table2[Pclass], C48,  Table2[SibSp], K48,  Table2[Parch], L48, Table2[Ticket], M48) -1</f>
        <v>0</v>
      </c>
      <c r="H48" s="5">
        <f>COUNTIFS(Table2[Ticket], M48) -1</f>
        <v>0</v>
      </c>
      <c r="I48" s="7" t="s">
        <v>15</v>
      </c>
      <c r="J48" s="5"/>
      <c r="K48" s="7">
        <v>1</v>
      </c>
      <c r="L48" s="7">
        <v>0</v>
      </c>
      <c r="M48" s="7">
        <v>370371</v>
      </c>
      <c r="N48" s="5">
        <v>15.5</v>
      </c>
      <c r="O48" s="7"/>
      <c r="P48" s="5" t="s">
        <v>29</v>
      </c>
    </row>
    <row r="49" spans="1:16" x14ac:dyDescent="0.25">
      <c r="A49" s="6">
        <v>48</v>
      </c>
      <c r="B49" s="6">
        <v>1</v>
      </c>
      <c r="C49" s="6">
        <v>3</v>
      </c>
      <c r="D49" s="6" t="s">
        <v>87</v>
      </c>
      <c r="E49" s="7" t="str">
        <f t="shared" si="0"/>
        <v>O'Driscoll</v>
      </c>
      <c r="F49" s="5">
        <f>COUNTIFS(Table2[Surname], E49, Table2[Embarked], P49, Table2[Pclass], C49, Table2[SibSp], K49) + COUNTIFS(Table2[Surname], E49,  Table2[Embarked], P49, Table2[Pclass], C49, Table2[Parch], L49) - COUNTIFS(Table2[Surname], E49,  Table2[Embarked], P49, Table2[Pclass], C49,  Table2[SibSp], K49,  Table2[Parch], L49) -1</f>
        <v>0</v>
      </c>
      <c r="G49" s="5">
        <f>COUNTIFS(Table2[Surname], E49, Table2[Embarked], P49, Table2[Pclass], C49, Table2[SibSp], K49, Table2[Ticket], M49) + COUNTIFS(Table2[Surname], E49,  Table2[Embarked], P49, Table2[Pclass], C49, Table2[Parch], L49, Table2[Ticket], M49) - COUNTIFS(Table2[Surname], E49,  Table2[Embarked], P49, Table2[Pclass], C49,  Table2[SibSp], K49,  Table2[Parch], L49, Table2[Ticket], M49) -1</f>
        <v>0</v>
      </c>
      <c r="H49" s="5">
        <f>COUNTIFS(Table2[Ticket], M49) -1</f>
        <v>0</v>
      </c>
      <c r="I49" s="8" t="s">
        <v>19</v>
      </c>
      <c r="J49" s="10"/>
      <c r="K49" s="8">
        <v>0</v>
      </c>
      <c r="L49" s="8">
        <v>0</v>
      </c>
      <c r="M49" s="8">
        <v>14311</v>
      </c>
      <c r="N49" s="10">
        <v>7.75</v>
      </c>
      <c r="O49" s="8"/>
      <c r="P49" s="10" t="s">
        <v>29</v>
      </c>
    </row>
    <row r="50" spans="1:16" x14ac:dyDescent="0.25">
      <c r="A50" s="4">
        <v>49</v>
      </c>
      <c r="B50" s="4">
        <v>0</v>
      </c>
      <c r="C50" s="4">
        <v>3</v>
      </c>
      <c r="D50" s="4" t="s">
        <v>88</v>
      </c>
      <c r="E50" s="7" t="str">
        <f t="shared" si="0"/>
        <v>Samaan</v>
      </c>
      <c r="F50" s="5">
        <f>COUNTIFS(Table2[Surname], E50, Table2[Embarked], P50, Table2[Pclass], C50, Table2[SibSp], K50) + COUNTIFS(Table2[Surname], E50,  Table2[Embarked], P50, Table2[Pclass], C50, Table2[Parch], L50) - COUNTIFS(Table2[Surname], E50,  Table2[Embarked], P50, Table2[Pclass], C50,  Table2[SibSp], K50,  Table2[Parch], L50) -1</f>
        <v>0</v>
      </c>
      <c r="G50" s="5">
        <f>COUNTIFS(Table2[Surname], E50, Table2[Embarked], P50, Table2[Pclass], C50, Table2[SibSp], K50, Table2[Ticket], M50) + COUNTIFS(Table2[Surname], E50,  Table2[Embarked], P50, Table2[Pclass], C50, Table2[Parch], L50, Table2[Ticket], M50) - COUNTIFS(Table2[Surname], E50,  Table2[Embarked], P50, Table2[Pclass], C50,  Table2[SibSp], K50,  Table2[Parch], L50, Table2[Ticket], M50) -1</f>
        <v>0</v>
      </c>
      <c r="H50" s="5">
        <f>COUNTIFS(Table2[Ticket], M50) -1</f>
        <v>0</v>
      </c>
      <c r="I50" s="7" t="s">
        <v>15</v>
      </c>
      <c r="J50" s="5"/>
      <c r="K50" s="7">
        <v>2</v>
      </c>
      <c r="L50" s="7">
        <v>0</v>
      </c>
      <c r="M50" s="7">
        <v>2662</v>
      </c>
      <c r="N50" s="5">
        <v>21.679200000000002</v>
      </c>
      <c r="O50" s="7"/>
      <c r="P50" s="5" t="s">
        <v>22</v>
      </c>
    </row>
    <row r="51" spans="1:16" x14ac:dyDescent="0.25">
      <c r="A51" s="6">
        <v>50</v>
      </c>
      <c r="B51" s="6">
        <v>0</v>
      </c>
      <c r="C51" s="6">
        <v>3</v>
      </c>
      <c r="D51" s="6" t="s">
        <v>89</v>
      </c>
      <c r="E51" s="7" t="str">
        <f t="shared" si="0"/>
        <v>Arnold-Franchi</v>
      </c>
      <c r="F51" s="5">
        <f>COUNTIFS(Table2[Surname], E51, Table2[Embarked], P51, Table2[Pclass], C51, Table2[SibSp], K51) + COUNTIFS(Table2[Surname], E51,  Table2[Embarked], P51, Table2[Pclass], C51, Table2[Parch], L51) - COUNTIFS(Table2[Surname], E51,  Table2[Embarked], P51, Table2[Pclass], C51,  Table2[SibSp], K51,  Table2[Parch], L51) -1</f>
        <v>1</v>
      </c>
      <c r="G51" s="5">
        <f>COUNTIFS(Table2[Surname], E51, Table2[Embarked], P51, Table2[Pclass], C51, Table2[SibSp], K51, Table2[Ticket], M51) + COUNTIFS(Table2[Surname], E51,  Table2[Embarked], P51, Table2[Pclass], C51, Table2[Parch], L51, Table2[Ticket], M51) - COUNTIFS(Table2[Surname], E51,  Table2[Embarked], P51, Table2[Pclass], C51,  Table2[SibSp], K51,  Table2[Parch], L51, Table2[Ticket], M51) -1</f>
        <v>1</v>
      </c>
      <c r="H51" s="5">
        <f>COUNTIFS(Table2[Ticket], M51) -1</f>
        <v>1</v>
      </c>
      <c r="I51" s="8" t="s">
        <v>19</v>
      </c>
      <c r="J51" s="10">
        <v>18</v>
      </c>
      <c r="K51" s="8">
        <v>1</v>
      </c>
      <c r="L51" s="8">
        <v>0</v>
      </c>
      <c r="M51" s="8">
        <v>349237</v>
      </c>
      <c r="N51" s="10">
        <v>17.8</v>
      </c>
      <c r="O51" s="8"/>
      <c r="P51" s="10" t="s">
        <v>17</v>
      </c>
    </row>
    <row r="52" spans="1:16" x14ac:dyDescent="0.25">
      <c r="A52" s="4">
        <v>51</v>
      </c>
      <c r="B52" s="4">
        <v>0</v>
      </c>
      <c r="C52" s="4">
        <v>3</v>
      </c>
      <c r="D52" s="4" t="s">
        <v>90</v>
      </c>
      <c r="E52" s="7" t="str">
        <f t="shared" si="0"/>
        <v>Panula</v>
      </c>
      <c r="F52" s="5">
        <f>COUNTIFS(Table2[Surname], E52, Table2[Embarked], P52, Table2[Pclass], C52, Table2[SibSp], K52) + COUNTIFS(Table2[Surname], E52,  Table2[Embarked], P52, Table2[Pclass], C52, Table2[Parch], L52) - COUNTIFS(Table2[Surname], E52,  Table2[Embarked], P52, Table2[Pclass], C52,  Table2[SibSp], K52,  Table2[Parch], L52) -1</f>
        <v>4</v>
      </c>
      <c r="G52" s="5">
        <f>COUNTIFS(Table2[Surname], E52, Table2[Embarked], P52, Table2[Pclass], C52, Table2[SibSp], K52, Table2[Ticket], M52) + COUNTIFS(Table2[Surname], E52,  Table2[Embarked], P52, Table2[Pclass], C52, Table2[Parch], L52, Table2[Ticket], M52) - COUNTIFS(Table2[Surname], E52,  Table2[Embarked], P52, Table2[Pclass], C52,  Table2[SibSp], K52,  Table2[Parch], L52, Table2[Ticket], M52) -1</f>
        <v>4</v>
      </c>
      <c r="H52" s="5">
        <f>COUNTIFS(Table2[Ticket], M52) -1</f>
        <v>5</v>
      </c>
      <c r="I52" s="7" t="s">
        <v>15</v>
      </c>
      <c r="J52" s="5">
        <v>7</v>
      </c>
      <c r="K52" s="7">
        <v>4</v>
      </c>
      <c r="L52" s="7">
        <v>1</v>
      </c>
      <c r="M52" s="7">
        <v>3101295</v>
      </c>
      <c r="N52" s="5">
        <v>39.6875</v>
      </c>
      <c r="O52" s="7"/>
      <c r="P52" s="5" t="s">
        <v>17</v>
      </c>
    </row>
    <row r="53" spans="1:16" x14ac:dyDescent="0.25">
      <c r="A53" s="6">
        <v>52</v>
      </c>
      <c r="B53" s="6">
        <v>0</v>
      </c>
      <c r="C53" s="6">
        <v>3</v>
      </c>
      <c r="D53" s="6" t="s">
        <v>91</v>
      </c>
      <c r="E53" s="7" t="str">
        <f t="shared" si="0"/>
        <v>Nosworthy</v>
      </c>
      <c r="F53" s="5">
        <f>COUNTIFS(Table2[Surname], E53, Table2[Embarked], P53, Table2[Pclass], C53, Table2[SibSp], K53) + COUNTIFS(Table2[Surname], E53,  Table2[Embarked], P53, Table2[Pclass], C53, Table2[Parch], L53) - COUNTIFS(Table2[Surname], E53,  Table2[Embarked], P53, Table2[Pclass], C53,  Table2[SibSp], K53,  Table2[Parch], L53) -1</f>
        <v>0</v>
      </c>
      <c r="G53" s="5">
        <f>COUNTIFS(Table2[Surname], E53, Table2[Embarked], P53, Table2[Pclass], C53, Table2[SibSp], K53, Table2[Ticket], M53) + COUNTIFS(Table2[Surname], E53,  Table2[Embarked], P53, Table2[Pclass], C53, Table2[Parch], L53, Table2[Ticket], M53) - COUNTIFS(Table2[Surname], E53,  Table2[Embarked], P53, Table2[Pclass], C53,  Table2[SibSp], K53,  Table2[Parch], L53, Table2[Ticket], M53) -1</f>
        <v>0</v>
      </c>
      <c r="H53" s="5">
        <f>COUNTIFS(Table2[Ticket], M53) -1</f>
        <v>0</v>
      </c>
      <c r="I53" s="8" t="s">
        <v>15</v>
      </c>
      <c r="J53" s="10">
        <v>21</v>
      </c>
      <c r="K53" s="8">
        <v>0</v>
      </c>
      <c r="L53" s="8">
        <v>0</v>
      </c>
      <c r="M53" s="8" t="s">
        <v>92</v>
      </c>
      <c r="N53" s="10">
        <v>7.8</v>
      </c>
      <c r="O53" s="8"/>
      <c r="P53" s="10" t="s">
        <v>17</v>
      </c>
    </row>
    <row r="54" spans="1:16" x14ac:dyDescent="0.25">
      <c r="A54" s="4">
        <v>53</v>
      </c>
      <c r="B54" s="4">
        <v>1</v>
      </c>
      <c r="C54" s="4">
        <v>1</v>
      </c>
      <c r="D54" s="4" t="s">
        <v>93</v>
      </c>
      <c r="E54" s="7" t="str">
        <f t="shared" si="0"/>
        <v>Harper</v>
      </c>
      <c r="F54" s="5">
        <f>COUNTIFS(Table2[Surname], E54, Table2[Embarked], P54, Table2[Pclass], C54, Table2[SibSp], K54) + COUNTIFS(Table2[Surname], E54,  Table2[Embarked], P54, Table2[Pclass], C54, Table2[Parch], L54) - COUNTIFS(Table2[Surname], E54,  Table2[Embarked], P54, Table2[Pclass], C54,  Table2[SibSp], K54,  Table2[Parch], L54) -1</f>
        <v>1</v>
      </c>
      <c r="G54" s="5">
        <f>COUNTIFS(Table2[Surname], E54, Table2[Embarked], P54, Table2[Pclass], C54, Table2[SibSp], K54, Table2[Ticket], M54) + COUNTIFS(Table2[Surname], E54,  Table2[Embarked], P54, Table2[Pclass], C54, Table2[Parch], L54, Table2[Ticket], M54) - COUNTIFS(Table2[Surname], E54,  Table2[Embarked], P54, Table2[Pclass], C54,  Table2[SibSp], K54,  Table2[Parch], L54, Table2[Ticket], M54) -1</f>
        <v>1</v>
      </c>
      <c r="H54" s="5">
        <f>COUNTIFS(Table2[Ticket], M54) -1</f>
        <v>2</v>
      </c>
      <c r="I54" s="7" t="s">
        <v>19</v>
      </c>
      <c r="J54" s="5">
        <v>49</v>
      </c>
      <c r="K54" s="7">
        <v>1</v>
      </c>
      <c r="L54" s="7">
        <v>0</v>
      </c>
      <c r="M54" s="7" t="s">
        <v>94</v>
      </c>
      <c r="N54" s="5">
        <v>76.729200000000006</v>
      </c>
      <c r="O54" s="7" t="s">
        <v>95</v>
      </c>
      <c r="P54" s="5" t="s">
        <v>22</v>
      </c>
    </row>
    <row r="55" spans="1:16" x14ac:dyDescent="0.25">
      <c r="A55" s="6">
        <v>54</v>
      </c>
      <c r="B55" s="6">
        <v>1</v>
      </c>
      <c r="C55" s="6">
        <v>2</v>
      </c>
      <c r="D55" s="6" t="s">
        <v>96</v>
      </c>
      <c r="E55" s="7" t="str">
        <f t="shared" si="0"/>
        <v>Faunthorpe</v>
      </c>
      <c r="F55" s="5">
        <f>COUNTIFS(Table2[Surname], E55, Table2[Embarked], P55, Table2[Pclass], C55, Table2[SibSp], K55) + COUNTIFS(Table2[Surname], E55,  Table2[Embarked], P55, Table2[Pclass], C55, Table2[Parch], L55) - COUNTIFS(Table2[Surname], E55,  Table2[Embarked], P55, Table2[Pclass], C55,  Table2[SibSp], K55,  Table2[Parch], L55) -1</f>
        <v>0</v>
      </c>
      <c r="G55" s="5">
        <f>COUNTIFS(Table2[Surname], E55, Table2[Embarked], P55, Table2[Pclass], C55, Table2[SibSp], K55, Table2[Ticket], M55) + COUNTIFS(Table2[Surname], E55,  Table2[Embarked], P55, Table2[Pclass], C55, Table2[Parch], L55, Table2[Ticket], M55) - COUNTIFS(Table2[Surname], E55,  Table2[Embarked], P55, Table2[Pclass], C55,  Table2[SibSp], K55,  Table2[Parch], L55, Table2[Ticket], M55) -1</f>
        <v>0</v>
      </c>
      <c r="H55" s="5">
        <f>COUNTIFS(Table2[Ticket], M55) -1</f>
        <v>0</v>
      </c>
      <c r="I55" s="8" t="s">
        <v>19</v>
      </c>
      <c r="J55" s="10">
        <v>29</v>
      </c>
      <c r="K55" s="8">
        <v>1</v>
      </c>
      <c r="L55" s="8">
        <v>0</v>
      </c>
      <c r="M55" s="8">
        <v>2926</v>
      </c>
      <c r="N55" s="10">
        <v>26</v>
      </c>
      <c r="O55" s="8"/>
      <c r="P55" s="10" t="s">
        <v>17</v>
      </c>
    </row>
    <row r="56" spans="1:16" x14ac:dyDescent="0.25">
      <c r="A56" s="4">
        <v>55</v>
      </c>
      <c r="B56" s="4">
        <v>0</v>
      </c>
      <c r="C56" s="4">
        <v>1</v>
      </c>
      <c r="D56" s="4" t="s">
        <v>97</v>
      </c>
      <c r="E56" s="7" t="str">
        <f t="shared" si="0"/>
        <v>Ostby</v>
      </c>
      <c r="F56" s="5">
        <f>COUNTIFS(Table2[Surname], E56, Table2[Embarked], P56, Table2[Pclass], C56, Table2[SibSp], K56) + COUNTIFS(Table2[Surname], E56,  Table2[Embarked], P56, Table2[Pclass], C56, Table2[Parch], L56) - COUNTIFS(Table2[Surname], E56,  Table2[Embarked], P56, Table2[Pclass], C56,  Table2[SibSp], K56,  Table2[Parch], L56) -1</f>
        <v>0</v>
      </c>
      <c r="G56" s="5">
        <f>COUNTIFS(Table2[Surname], E56, Table2[Embarked], P56, Table2[Pclass], C56, Table2[SibSp], K56, Table2[Ticket], M56) + COUNTIFS(Table2[Surname], E56,  Table2[Embarked], P56, Table2[Pclass], C56, Table2[Parch], L56, Table2[Ticket], M56) - COUNTIFS(Table2[Surname], E56,  Table2[Embarked], P56, Table2[Pclass], C56,  Table2[SibSp], K56,  Table2[Parch], L56, Table2[Ticket], M56) -1</f>
        <v>0</v>
      </c>
      <c r="H56" s="5">
        <f>COUNTIFS(Table2[Ticket], M56) -1</f>
        <v>0</v>
      </c>
      <c r="I56" s="7" t="s">
        <v>15</v>
      </c>
      <c r="J56" s="5">
        <v>65</v>
      </c>
      <c r="K56" s="7">
        <v>0</v>
      </c>
      <c r="L56" s="7">
        <v>1</v>
      </c>
      <c r="M56" s="7">
        <v>113509</v>
      </c>
      <c r="N56" s="5">
        <v>61.979199999999999</v>
      </c>
      <c r="O56" s="7" t="s">
        <v>98</v>
      </c>
      <c r="P56" s="5" t="s">
        <v>22</v>
      </c>
    </row>
    <row r="57" spans="1:16" x14ac:dyDescent="0.25">
      <c r="A57" s="6">
        <v>56</v>
      </c>
      <c r="B57" s="6">
        <v>1</v>
      </c>
      <c r="C57" s="6">
        <v>1</v>
      </c>
      <c r="D57" s="6" t="s">
        <v>99</v>
      </c>
      <c r="E57" s="7" t="str">
        <f t="shared" si="0"/>
        <v>Woolner</v>
      </c>
      <c r="F57" s="5">
        <f>COUNTIFS(Table2[Surname], E57, Table2[Embarked], P57, Table2[Pclass], C57, Table2[SibSp], K57) + COUNTIFS(Table2[Surname], E57,  Table2[Embarked], P57, Table2[Pclass], C57, Table2[Parch], L57) - COUNTIFS(Table2[Surname], E57,  Table2[Embarked], P57, Table2[Pclass], C57,  Table2[SibSp], K57,  Table2[Parch], L57) -1</f>
        <v>0</v>
      </c>
      <c r="G57" s="5">
        <f>COUNTIFS(Table2[Surname], E57, Table2[Embarked], P57, Table2[Pclass], C57, Table2[SibSp], K57, Table2[Ticket], M57) + COUNTIFS(Table2[Surname], E57,  Table2[Embarked], P57, Table2[Pclass], C57, Table2[Parch], L57, Table2[Ticket], M57) - COUNTIFS(Table2[Surname], E57,  Table2[Embarked], P57, Table2[Pclass], C57,  Table2[SibSp], K57,  Table2[Parch], L57, Table2[Ticket], M57) -1</f>
        <v>0</v>
      </c>
      <c r="H57" s="5">
        <f>COUNTIFS(Table2[Ticket], M57) -1</f>
        <v>0</v>
      </c>
      <c r="I57" s="8" t="s">
        <v>15</v>
      </c>
      <c r="J57" s="10"/>
      <c r="K57" s="8">
        <v>0</v>
      </c>
      <c r="L57" s="8">
        <v>0</v>
      </c>
      <c r="M57" s="8">
        <v>19947</v>
      </c>
      <c r="N57" s="10">
        <v>35.5</v>
      </c>
      <c r="O57" s="8" t="s">
        <v>100</v>
      </c>
      <c r="P57" s="10" t="s">
        <v>17</v>
      </c>
    </row>
    <row r="58" spans="1:16" x14ac:dyDescent="0.25">
      <c r="A58" s="4">
        <v>57</v>
      </c>
      <c r="B58" s="4">
        <v>1</v>
      </c>
      <c r="C58" s="4">
        <v>2</v>
      </c>
      <c r="D58" s="4" t="s">
        <v>101</v>
      </c>
      <c r="E58" s="7" t="str">
        <f t="shared" si="0"/>
        <v>Rugg</v>
      </c>
      <c r="F58" s="5">
        <f>COUNTIFS(Table2[Surname], E58, Table2[Embarked], P58, Table2[Pclass], C58, Table2[SibSp], K58) + COUNTIFS(Table2[Surname], E58,  Table2[Embarked], P58, Table2[Pclass], C58, Table2[Parch], L58) - COUNTIFS(Table2[Surname], E58,  Table2[Embarked], P58, Table2[Pclass], C58,  Table2[SibSp], K58,  Table2[Parch], L58) -1</f>
        <v>0</v>
      </c>
      <c r="G58" s="5">
        <f>COUNTIFS(Table2[Surname], E58, Table2[Embarked], P58, Table2[Pclass], C58, Table2[SibSp], K58, Table2[Ticket], M58) + COUNTIFS(Table2[Surname], E58,  Table2[Embarked], P58, Table2[Pclass], C58, Table2[Parch], L58, Table2[Ticket], M58) - COUNTIFS(Table2[Surname], E58,  Table2[Embarked], P58, Table2[Pclass], C58,  Table2[SibSp], K58,  Table2[Parch], L58, Table2[Ticket], M58) -1</f>
        <v>0</v>
      </c>
      <c r="H58" s="5">
        <f>COUNTIFS(Table2[Ticket], M58) -1</f>
        <v>0</v>
      </c>
      <c r="I58" s="7" t="s">
        <v>19</v>
      </c>
      <c r="J58" s="5">
        <v>21</v>
      </c>
      <c r="K58" s="7">
        <v>0</v>
      </c>
      <c r="L58" s="7">
        <v>0</v>
      </c>
      <c r="M58" s="7" t="s">
        <v>102</v>
      </c>
      <c r="N58" s="5">
        <v>10.5</v>
      </c>
      <c r="O58" s="7"/>
      <c r="P58" s="5" t="s">
        <v>17</v>
      </c>
    </row>
    <row r="59" spans="1:16" x14ac:dyDescent="0.25">
      <c r="A59" s="6">
        <v>58</v>
      </c>
      <c r="B59" s="6">
        <v>0</v>
      </c>
      <c r="C59" s="6">
        <v>3</v>
      </c>
      <c r="D59" s="6" t="s">
        <v>103</v>
      </c>
      <c r="E59" s="7" t="str">
        <f t="shared" si="0"/>
        <v>Novel</v>
      </c>
      <c r="F59" s="5">
        <f>COUNTIFS(Table2[Surname], E59, Table2[Embarked], P59, Table2[Pclass], C59, Table2[SibSp], K59) + COUNTIFS(Table2[Surname], E59,  Table2[Embarked], P59, Table2[Pclass], C59, Table2[Parch], L59) - COUNTIFS(Table2[Surname], E59,  Table2[Embarked], P59, Table2[Pclass], C59,  Table2[SibSp], K59,  Table2[Parch], L59) -1</f>
        <v>0</v>
      </c>
      <c r="G59" s="5">
        <f>COUNTIFS(Table2[Surname], E59, Table2[Embarked], P59, Table2[Pclass], C59, Table2[SibSp], K59, Table2[Ticket], M59) + COUNTIFS(Table2[Surname], E59,  Table2[Embarked], P59, Table2[Pclass], C59, Table2[Parch], L59, Table2[Ticket], M59) - COUNTIFS(Table2[Surname], E59,  Table2[Embarked], P59, Table2[Pclass], C59,  Table2[SibSp], K59,  Table2[Parch], L59, Table2[Ticket], M59) -1</f>
        <v>0</v>
      </c>
      <c r="H59" s="5">
        <f>COUNTIFS(Table2[Ticket], M59) -1</f>
        <v>0</v>
      </c>
      <c r="I59" s="8" t="s">
        <v>15</v>
      </c>
      <c r="J59" s="10">
        <v>28.5</v>
      </c>
      <c r="K59" s="8">
        <v>0</v>
      </c>
      <c r="L59" s="8">
        <v>0</v>
      </c>
      <c r="M59" s="8">
        <v>2697</v>
      </c>
      <c r="N59" s="10">
        <v>7.2291999999999996</v>
      </c>
      <c r="O59" s="8"/>
      <c r="P59" s="10" t="s">
        <v>22</v>
      </c>
    </row>
    <row r="60" spans="1:16" x14ac:dyDescent="0.25">
      <c r="A60" s="4">
        <v>59</v>
      </c>
      <c r="B60" s="4">
        <v>1</v>
      </c>
      <c r="C60" s="4">
        <v>2</v>
      </c>
      <c r="D60" s="4" t="s">
        <v>104</v>
      </c>
      <c r="E60" s="7" t="str">
        <f t="shared" si="0"/>
        <v>West</v>
      </c>
      <c r="F60" s="5">
        <f>COUNTIFS(Table2[Surname], E60, Table2[Embarked], P60, Table2[Pclass], C60, Table2[SibSp], K60) + COUNTIFS(Table2[Surname], E60,  Table2[Embarked], P60, Table2[Pclass], C60, Table2[Parch], L60) - COUNTIFS(Table2[Surname], E60,  Table2[Embarked], P60, Table2[Pclass], C60,  Table2[SibSp], K60,  Table2[Parch], L60) -1</f>
        <v>2</v>
      </c>
      <c r="G60" s="5">
        <f>COUNTIFS(Table2[Surname], E60, Table2[Embarked], P60, Table2[Pclass], C60, Table2[SibSp], K60, Table2[Ticket], M60) + COUNTIFS(Table2[Surname], E60,  Table2[Embarked], P60, Table2[Pclass], C60, Table2[Parch], L60, Table2[Ticket], M60) - COUNTIFS(Table2[Surname], E60,  Table2[Embarked], P60, Table2[Pclass], C60,  Table2[SibSp], K60,  Table2[Parch], L60, Table2[Ticket], M60) -1</f>
        <v>2</v>
      </c>
      <c r="H60" s="5">
        <f>COUNTIFS(Table2[Ticket], M60) -1</f>
        <v>2</v>
      </c>
      <c r="I60" s="7" t="s">
        <v>19</v>
      </c>
      <c r="J60" s="5">
        <v>5</v>
      </c>
      <c r="K60" s="7">
        <v>1</v>
      </c>
      <c r="L60" s="7">
        <v>2</v>
      </c>
      <c r="M60" s="7" t="s">
        <v>105</v>
      </c>
      <c r="N60" s="5">
        <v>27.75</v>
      </c>
      <c r="O60" s="7"/>
      <c r="P60" s="5" t="s">
        <v>17</v>
      </c>
    </row>
    <row r="61" spans="1:16" x14ac:dyDescent="0.25">
      <c r="A61" s="6">
        <v>60</v>
      </c>
      <c r="B61" s="6">
        <v>0</v>
      </c>
      <c r="C61" s="6">
        <v>3</v>
      </c>
      <c r="D61" s="6" t="s">
        <v>106</v>
      </c>
      <c r="E61" s="7" t="str">
        <f t="shared" si="0"/>
        <v>Goodwin</v>
      </c>
      <c r="F61" s="5">
        <f>COUNTIFS(Table2[Surname], E61, Table2[Embarked], P61, Table2[Pclass], C61, Table2[SibSp], K61) + COUNTIFS(Table2[Surname], E61,  Table2[Embarked], P61, Table2[Pclass], C61, Table2[Parch], L61) - COUNTIFS(Table2[Surname], E61,  Table2[Embarked], P61, Table2[Pclass], C61,  Table2[SibSp], K61,  Table2[Parch], L61) -1</f>
        <v>4</v>
      </c>
      <c r="G61" s="5">
        <f>COUNTIFS(Table2[Surname], E61, Table2[Embarked], P61, Table2[Pclass], C61, Table2[SibSp], K61, Table2[Ticket], M61) + COUNTIFS(Table2[Surname], E61,  Table2[Embarked], P61, Table2[Pclass], C61, Table2[Parch], L61, Table2[Ticket], M61) - COUNTIFS(Table2[Surname], E61,  Table2[Embarked], P61, Table2[Pclass], C61,  Table2[SibSp], K61,  Table2[Parch], L61, Table2[Ticket], M61) -1</f>
        <v>4</v>
      </c>
      <c r="H61" s="5">
        <f>COUNTIFS(Table2[Ticket], M61) -1</f>
        <v>5</v>
      </c>
      <c r="I61" s="8" t="s">
        <v>15</v>
      </c>
      <c r="J61" s="10">
        <v>11</v>
      </c>
      <c r="K61" s="8">
        <v>5</v>
      </c>
      <c r="L61" s="8">
        <v>2</v>
      </c>
      <c r="M61" s="8" t="s">
        <v>107</v>
      </c>
      <c r="N61" s="10">
        <v>46.9</v>
      </c>
      <c r="O61" s="8"/>
      <c r="P61" s="10" t="s">
        <v>17</v>
      </c>
    </row>
    <row r="62" spans="1:16" x14ac:dyDescent="0.25">
      <c r="A62" s="4">
        <v>61</v>
      </c>
      <c r="B62" s="4">
        <v>0</v>
      </c>
      <c r="C62" s="4">
        <v>3</v>
      </c>
      <c r="D62" s="4" t="s">
        <v>108</v>
      </c>
      <c r="E62" s="7" t="str">
        <f t="shared" si="0"/>
        <v>Sirayanian</v>
      </c>
      <c r="F62" s="5">
        <f>COUNTIFS(Table2[Surname], E62, Table2[Embarked], P62, Table2[Pclass], C62, Table2[SibSp], K62) + COUNTIFS(Table2[Surname], E62,  Table2[Embarked], P62, Table2[Pclass], C62, Table2[Parch], L62) - COUNTIFS(Table2[Surname], E62,  Table2[Embarked], P62, Table2[Pclass], C62,  Table2[SibSp], K62,  Table2[Parch], L62) -1</f>
        <v>0</v>
      </c>
      <c r="G62" s="5">
        <f>COUNTIFS(Table2[Surname], E62, Table2[Embarked], P62, Table2[Pclass], C62, Table2[SibSp], K62, Table2[Ticket], M62) + COUNTIFS(Table2[Surname], E62,  Table2[Embarked], P62, Table2[Pclass], C62, Table2[Parch], L62, Table2[Ticket], M62) - COUNTIFS(Table2[Surname], E62,  Table2[Embarked], P62, Table2[Pclass], C62,  Table2[SibSp], K62,  Table2[Parch], L62, Table2[Ticket], M62) -1</f>
        <v>0</v>
      </c>
      <c r="H62" s="5">
        <f>COUNTIFS(Table2[Ticket], M62) -1</f>
        <v>0</v>
      </c>
      <c r="I62" s="7" t="s">
        <v>15</v>
      </c>
      <c r="J62" s="5">
        <v>22</v>
      </c>
      <c r="K62" s="7">
        <v>0</v>
      </c>
      <c r="L62" s="7">
        <v>0</v>
      </c>
      <c r="M62" s="7">
        <v>2669</v>
      </c>
      <c r="N62" s="5">
        <v>7.2291999999999996</v>
      </c>
      <c r="O62" s="7"/>
      <c r="P62" s="5" t="s">
        <v>22</v>
      </c>
    </row>
    <row r="63" spans="1:16" x14ac:dyDescent="0.25">
      <c r="A63" s="6">
        <v>62</v>
      </c>
      <c r="B63" s="6">
        <v>1</v>
      </c>
      <c r="C63" s="6">
        <v>1</v>
      </c>
      <c r="D63" s="6" t="s">
        <v>109</v>
      </c>
      <c r="E63" s="7" t="str">
        <f t="shared" si="0"/>
        <v>Icard</v>
      </c>
      <c r="F63" s="5">
        <f>COUNTIFS(Table2[Surname], E63, Table2[Embarked], P63, Table2[Pclass], C63, Table2[SibSp], K63) + COUNTIFS(Table2[Surname], E63,  Table2[Embarked], P63, Table2[Pclass], C63, Table2[Parch], L63) - COUNTIFS(Table2[Surname], E63,  Table2[Embarked], P63, Table2[Pclass], C63,  Table2[SibSp], K63,  Table2[Parch], L63) -1</f>
        <v>-1</v>
      </c>
      <c r="G63" s="5">
        <f>COUNTIFS(Table2[Surname], E63, Table2[Embarked], P63, Table2[Pclass], C63, Table2[SibSp], K63, Table2[Ticket], M63) + COUNTIFS(Table2[Surname], E63,  Table2[Embarked], P63, Table2[Pclass], C63, Table2[Parch], L63, Table2[Ticket], M63) - COUNTIFS(Table2[Surname], E63,  Table2[Embarked], P63, Table2[Pclass], C63,  Table2[SibSp], K63,  Table2[Parch], L63, Table2[Ticket], M63) -1</f>
        <v>-1</v>
      </c>
      <c r="H63" s="5">
        <f>COUNTIFS(Table2[Ticket], M63) -1</f>
        <v>1</v>
      </c>
      <c r="I63" s="8" t="s">
        <v>19</v>
      </c>
      <c r="J63" s="10">
        <v>38</v>
      </c>
      <c r="K63" s="8">
        <v>0</v>
      </c>
      <c r="L63" s="8">
        <v>0</v>
      </c>
      <c r="M63" s="8">
        <v>113572</v>
      </c>
      <c r="N63" s="10">
        <v>80</v>
      </c>
      <c r="O63" s="8" t="s">
        <v>110</v>
      </c>
      <c r="P63" s="10"/>
    </row>
    <row r="64" spans="1:16" x14ac:dyDescent="0.25">
      <c r="A64" s="4">
        <v>63</v>
      </c>
      <c r="B64" s="4">
        <v>0</v>
      </c>
      <c r="C64" s="4">
        <v>1</v>
      </c>
      <c r="D64" s="4" t="s">
        <v>111</v>
      </c>
      <c r="E64" s="7" t="str">
        <f t="shared" si="0"/>
        <v>Harris</v>
      </c>
      <c r="F64" s="5">
        <f>COUNTIFS(Table2[Surname], E64, Table2[Embarked], P64, Table2[Pclass], C64, Table2[SibSp], K64) + COUNTIFS(Table2[Surname], E64,  Table2[Embarked], P64, Table2[Pclass], C64, Table2[Parch], L64) - COUNTIFS(Table2[Surname], E64,  Table2[Embarked], P64, Table2[Pclass], C64,  Table2[SibSp], K64,  Table2[Parch], L64) -1</f>
        <v>1</v>
      </c>
      <c r="G64" s="5">
        <f>COUNTIFS(Table2[Surname], E64, Table2[Embarked], P64, Table2[Pclass], C64, Table2[SibSp], K64, Table2[Ticket], M64) + COUNTIFS(Table2[Surname], E64,  Table2[Embarked], P64, Table2[Pclass], C64, Table2[Parch], L64, Table2[Ticket], M64) - COUNTIFS(Table2[Surname], E64,  Table2[Embarked], P64, Table2[Pclass], C64,  Table2[SibSp], K64,  Table2[Parch], L64, Table2[Ticket], M64) -1</f>
        <v>1</v>
      </c>
      <c r="H64" s="5">
        <f>COUNTIFS(Table2[Ticket], M64) -1</f>
        <v>1</v>
      </c>
      <c r="I64" s="7" t="s">
        <v>15</v>
      </c>
      <c r="J64" s="5">
        <v>45</v>
      </c>
      <c r="K64" s="7">
        <v>1</v>
      </c>
      <c r="L64" s="7">
        <v>0</v>
      </c>
      <c r="M64" s="7">
        <v>36973</v>
      </c>
      <c r="N64" s="5">
        <v>83.474999999999994</v>
      </c>
      <c r="O64" s="7" t="s">
        <v>112</v>
      </c>
      <c r="P64" s="5" t="s">
        <v>17</v>
      </c>
    </row>
    <row r="65" spans="1:16" x14ac:dyDescent="0.25">
      <c r="A65" s="6">
        <v>64</v>
      </c>
      <c r="B65" s="6">
        <v>0</v>
      </c>
      <c r="C65" s="6">
        <v>3</v>
      </c>
      <c r="D65" s="6" t="s">
        <v>113</v>
      </c>
      <c r="E65" s="7" t="str">
        <f t="shared" si="0"/>
        <v>Skoog</v>
      </c>
      <c r="F65" s="5">
        <f>COUNTIFS(Table2[Surname], E65, Table2[Embarked], P65, Table2[Pclass], C65, Table2[SibSp], K65) + COUNTIFS(Table2[Surname], E65,  Table2[Embarked], P65, Table2[Pclass], C65, Table2[Parch], L65) - COUNTIFS(Table2[Surname], E65,  Table2[Embarked], P65, Table2[Pclass], C65,  Table2[SibSp], K65,  Table2[Parch], L65) -1</f>
        <v>3</v>
      </c>
      <c r="G65" s="5">
        <f>COUNTIFS(Table2[Surname], E65, Table2[Embarked], P65, Table2[Pclass], C65, Table2[SibSp], K65, Table2[Ticket], M65) + COUNTIFS(Table2[Surname], E65,  Table2[Embarked], P65, Table2[Pclass], C65, Table2[Parch], L65, Table2[Ticket], M65) - COUNTIFS(Table2[Surname], E65,  Table2[Embarked], P65, Table2[Pclass], C65,  Table2[SibSp], K65,  Table2[Parch], L65, Table2[Ticket], M65) -1</f>
        <v>3</v>
      </c>
      <c r="H65" s="5">
        <f>COUNTIFS(Table2[Ticket], M65) -1</f>
        <v>5</v>
      </c>
      <c r="I65" s="8" t="s">
        <v>15</v>
      </c>
      <c r="J65" s="10">
        <v>4</v>
      </c>
      <c r="K65" s="8">
        <v>3</v>
      </c>
      <c r="L65" s="8">
        <v>2</v>
      </c>
      <c r="M65" s="8">
        <v>347088</v>
      </c>
      <c r="N65" s="10">
        <v>27.9</v>
      </c>
      <c r="O65" s="8"/>
      <c r="P65" s="10" t="s">
        <v>17</v>
      </c>
    </row>
    <row r="66" spans="1:16" x14ac:dyDescent="0.25">
      <c r="A66" s="4">
        <v>65</v>
      </c>
      <c r="B66" s="4">
        <v>0</v>
      </c>
      <c r="C66" s="4">
        <v>1</v>
      </c>
      <c r="D66" s="4" t="s">
        <v>114</v>
      </c>
      <c r="E66" s="7" t="str">
        <f t="shared" si="0"/>
        <v>Stewart</v>
      </c>
      <c r="F66" s="5">
        <f>COUNTIFS(Table2[Surname], E66, Table2[Embarked], P66, Table2[Pclass], C66, Table2[SibSp], K66) + COUNTIFS(Table2[Surname], E66,  Table2[Embarked], P66, Table2[Pclass], C66, Table2[Parch], L66) - COUNTIFS(Table2[Surname], E66,  Table2[Embarked], P66, Table2[Pclass], C66,  Table2[SibSp], K66,  Table2[Parch], L66) -1</f>
        <v>0</v>
      </c>
      <c r="G66" s="5">
        <f>COUNTIFS(Table2[Surname], E66, Table2[Embarked], P66, Table2[Pclass], C66, Table2[SibSp], K66, Table2[Ticket], M66) + COUNTIFS(Table2[Surname], E66,  Table2[Embarked], P66, Table2[Pclass], C66, Table2[Parch], L66, Table2[Ticket], M66) - COUNTIFS(Table2[Surname], E66,  Table2[Embarked], P66, Table2[Pclass], C66,  Table2[SibSp], K66,  Table2[Parch], L66, Table2[Ticket], M66) -1</f>
        <v>0</v>
      </c>
      <c r="H66" s="5">
        <f>COUNTIFS(Table2[Ticket], M66) -1</f>
        <v>0</v>
      </c>
      <c r="I66" s="7" t="s">
        <v>15</v>
      </c>
      <c r="J66" s="5"/>
      <c r="K66" s="7">
        <v>0</v>
      </c>
      <c r="L66" s="7">
        <v>0</v>
      </c>
      <c r="M66" s="7" t="s">
        <v>115</v>
      </c>
      <c r="N66" s="5">
        <v>27.720800000000001</v>
      </c>
      <c r="O66" s="7"/>
      <c r="P66" s="5" t="s">
        <v>22</v>
      </c>
    </row>
    <row r="67" spans="1:16" x14ac:dyDescent="0.25">
      <c r="A67" s="6">
        <v>66</v>
      </c>
      <c r="B67" s="6">
        <v>1</v>
      </c>
      <c r="C67" s="6">
        <v>3</v>
      </c>
      <c r="D67" s="6" t="s">
        <v>116</v>
      </c>
      <c r="E67" s="7" t="str">
        <f t="shared" ref="E67:E130" si="1">LEFT(D67, FIND(",",$D$2:$D$900,1) - 1)</f>
        <v>Moubarek</v>
      </c>
      <c r="F67" s="5">
        <f>COUNTIFS(Table2[Surname], E67, Table2[Embarked], P67, Table2[Pclass], C67, Table2[SibSp], K67) + COUNTIFS(Table2[Surname], E67,  Table2[Embarked], P67, Table2[Pclass], C67, Table2[Parch], L67) - COUNTIFS(Table2[Surname], E67,  Table2[Embarked], P67, Table2[Pclass], C67,  Table2[SibSp], K67,  Table2[Parch], L67) -1</f>
        <v>1</v>
      </c>
      <c r="G67" s="5">
        <f>COUNTIFS(Table2[Surname], E67, Table2[Embarked], P67, Table2[Pclass], C67, Table2[SibSp], K67, Table2[Ticket], M67) + COUNTIFS(Table2[Surname], E67,  Table2[Embarked], P67, Table2[Pclass], C67, Table2[Parch], L67, Table2[Ticket], M67) - COUNTIFS(Table2[Surname], E67,  Table2[Embarked], P67, Table2[Pclass], C67,  Table2[SibSp], K67,  Table2[Parch], L67, Table2[Ticket], M67) -1</f>
        <v>1</v>
      </c>
      <c r="H67" s="5">
        <f>COUNTIFS(Table2[Ticket], M67) -1</f>
        <v>1</v>
      </c>
      <c r="I67" s="8" t="s">
        <v>15</v>
      </c>
      <c r="J67" s="10"/>
      <c r="K67" s="8">
        <v>1</v>
      </c>
      <c r="L67" s="8">
        <v>1</v>
      </c>
      <c r="M67" s="8">
        <v>2661</v>
      </c>
      <c r="N67" s="10">
        <v>15.245799999999999</v>
      </c>
      <c r="O67" s="8"/>
      <c r="P67" s="10" t="s">
        <v>22</v>
      </c>
    </row>
    <row r="68" spans="1:16" x14ac:dyDescent="0.25">
      <c r="A68" s="4">
        <v>67</v>
      </c>
      <c r="B68" s="4">
        <v>1</v>
      </c>
      <c r="C68" s="4">
        <v>2</v>
      </c>
      <c r="D68" s="4" t="s">
        <v>117</v>
      </c>
      <c r="E68" s="7" t="str">
        <f t="shared" si="1"/>
        <v>Nye</v>
      </c>
      <c r="F68" s="5">
        <f>COUNTIFS(Table2[Surname], E68, Table2[Embarked], P68, Table2[Pclass], C68, Table2[SibSp], K68) + COUNTIFS(Table2[Surname], E68,  Table2[Embarked], P68, Table2[Pclass], C68, Table2[Parch], L68) - COUNTIFS(Table2[Surname], E68,  Table2[Embarked], P68, Table2[Pclass], C68,  Table2[SibSp], K68,  Table2[Parch], L68) -1</f>
        <v>0</v>
      </c>
      <c r="G68" s="5">
        <f>COUNTIFS(Table2[Surname], E68, Table2[Embarked], P68, Table2[Pclass], C68, Table2[SibSp], K68, Table2[Ticket], M68) + COUNTIFS(Table2[Surname], E68,  Table2[Embarked], P68, Table2[Pclass], C68, Table2[Parch], L68, Table2[Ticket], M68) - COUNTIFS(Table2[Surname], E68,  Table2[Embarked], P68, Table2[Pclass], C68,  Table2[SibSp], K68,  Table2[Parch], L68, Table2[Ticket], M68) -1</f>
        <v>0</v>
      </c>
      <c r="H68" s="5">
        <f>COUNTIFS(Table2[Ticket], M68) -1</f>
        <v>0</v>
      </c>
      <c r="I68" s="7" t="s">
        <v>19</v>
      </c>
      <c r="J68" s="5">
        <v>29</v>
      </c>
      <c r="K68" s="7">
        <v>0</v>
      </c>
      <c r="L68" s="7">
        <v>0</v>
      </c>
      <c r="M68" s="7" t="s">
        <v>118</v>
      </c>
      <c r="N68" s="5">
        <v>10.5</v>
      </c>
      <c r="O68" s="7" t="s">
        <v>119</v>
      </c>
      <c r="P68" s="5" t="s">
        <v>17</v>
      </c>
    </row>
    <row r="69" spans="1:16" x14ac:dyDescent="0.25">
      <c r="A69" s="6">
        <v>68</v>
      </c>
      <c r="B69" s="6">
        <v>0</v>
      </c>
      <c r="C69" s="6">
        <v>3</v>
      </c>
      <c r="D69" s="6" t="s">
        <v>120</v>
      </c>
      <c r="E69" s="7" t="str">
        <f t="shared" si="1"/>
        <v>Crease</v>
      </c>
      <c r="F69" s="5">
        <f>COUNTIFS(Table2[Surname], E69, Table2[Embarked], P69, Table2[Pclass], C69, Table2[SibSp], K69) + COUNTIFS(Table2[Surname], E69,  Table2[Embarked], P69, Table2[Pclass], C69, Table2[Parch], L69) - COUNTIFS(Table2[Surname], E69,  Table2[Embarked], P69, Table2[Pclass], C69,  Table2[SibSp], K69,  Table2[Parch], L69) -1</f>
        <v>0</v>
      </c>
      <c r="G69" s="5">
        <f>COUNTIFS(Table2[Surname], E69, Table2[Embarked], P69, Table2[Pclass], C69, Table2[SibSp], K69, Table2[Ticket], M69) + COUNTIFS(Table2[Surname], E69,  Table2[Embarked], P69, Table2[Pclass], C69, Table2[Parch], L69, Table2[Ticket], M69) - COUNTIFS(Table2[Surname], E69,  Table2[Embarked], P69, Table2[Pclass], C69,  Table2[SibSp], K69,  Table2[Parch], L69, Table2[Ticket], M69) -1</f>
        <v>0</v>
      </c>
      <c r="H69" s="5">
        <f>COUNTIFS(Table2[Ticket], M69) -1</f>
        <v>0</v>
      </c>
      <c r="I69" s="8" t="s">
        <v>15</v>
      </c>
      <c r="J69" s="10">
        <v>19</v>
      </c>
      <c r="K69" s="8">
        <v>0</v>
      </c>
      <c r="L69" s="8">
        <v>0</v>
      </c>
      <c r="M69" s="8" t="s">
        <v>121</v>
      </c>
      <c r="N69" s="10">
        <v>8.1583000000000006</v>
      </c>
      <c r="O69" s="8"/>
      <c r="P69" s="10" t="s">
        <v>17</v>
      </c>
    </row>
    <row r="70" spans="1:16" x14ac:dyDescent="0.25">
      <c r="A70" s="4">
        <v>69</v>
      </c>
      <c r="B70" s="4">
        <v>1</v>
      </c>
      <c r="C70" s="4">
        <v>3</v>
      </c>
      <c r="D70" s="4" t="s">
        <v>122</v>
      </c>
      <c r="E70" s="7" t="str">
        <f t="shared" si="1"/>
        <v>Andersson</v>
      </c>
      <c r="F70" s="5">
        <f>COUNTIFS(Table2[Surname], E70, Table2[Embarked], P70, Table2[Pclass], C70, Table2[SibSp], K70) + COUNTIFS(Table2[Surname], E70,  Table2[Embarked], P70, Table2[Pclass], C70, Table2[Parch], L70) - COUNTIFS(Table2[Surname], E70,  Table2[Embarked], P70, Table2[Pclass], C70,  Table2[SibSp], K70,  Table2[Parch], L70) -1</f>
        <v>5</v>
      </c>
      <c r="G70" s="5">
        <f>COUNTIFS(Table2[Surname], E70, Table2[Embarked], P70, Table2[Pclass], C70, Table2[SibSp], K70, Table2[Ticket], M70) + COUNTIFS(Table2[Surname], E70,  Table2[Embarked], P70, Table2[Pclass], C70, Table2[Parch], L70, Table2[Ticket], M70) - COUNTIFS(Table2[Surname], E70,  Table2[Embarked], P70, Table2[Pclass], C70,  Table2[SibSp], K70,  Table2[Parch], L70, Table2[Ticket], M70) -1</f>
        <v>0</v>
      </c>
      <c r="H70" s="5">
        <f>COUNTIFS(Table2[Ticket], M70) -1</f>
        <v>0</v>
      </c>
      <c r="I70" s="7" t="s">
        <v>19</v>
      </c>
      <c r="J70" s="5">
        <v>17</v>
      </c>
      <c r="K70" s="7">
        <v>4</v>
      </c>
      <c r="L70" s="7">
        <v>2</v>
      </c>
      <c r="M70" s="7">
        <v>3101281</v>
      </c>
      <c r="N70" s="5">
        <v>7.9249999999999998</v>
      </c>
      <c r="O70" s="7"/>
      <c r="P70" s="5" t="s">
        <v>17</v>
      </c>
    </row>
    <row r="71" spans="1:16" x14ac:dyDescent="0.25">
      <c r="A71" s="6">
        <v>70</v>
      </c>
      <c r="B71" s="6">
        <v>0</v>
      </c>
      <c r="C71" s="6">
        <v>3</v>
      </c>
      <c r="D71" s="6" t="s">
        <v>123</v>
      </c>
      <c r="E71" s="7" t="str">
        <f t="shared" si="1"/>
        <v>Kink</v>
      </c>
      <c r="F71" s="5">
        <f>COUNTIFS(Table2[Surname], E71, Table2[Embarked], P71, Table2[Pclass], C71, Table2[SibSp], K71) + COUNTIFS(Table2[Surname], E71,  Table2[Embarked], P71, Table2[Pclass], C71, Table2[Parch], L71) - COUNTIFS(Table2[Surname], E71,  Table2[Embarked], P71, Table2[Pclass], C71,  Table2[SibSp], K71,  Table2[Parch], L71) -1</f>
        <v>0</v>
      </c>
      <c r="G71" s="5">
        <f>COUNTIFS(Table2[Surname], E71, Table2[Embarked], P71, Table2[Pclass], C71, Table2[SibSp], K71, Table2[Ticket], M71) + COUNTIFS(Table2[Surname], E71,  Table2[Embarked], P71, Table2[Pclass], C71, Table2[Parch], L71, Table2[Ticket], M71) - COUNTIFS(Table2[Surname], E71,  Table2[Embarked], P71, Table2[Pclass], C71,  Table2[SibSp], K71,  Table2[Parch], L71, Table2[Ticket], M71) -1</f>
        <v>0</v>
      </c>
      <c r="H71" s="5">
        <f>COUNTIFS(Table2[Ticket], M71) -1</f>
        <v>0</v>
      </c>
      <c r="I71" s="8" t="s">
        <v>15</v>
      </c>
      <c r="J71" s="10">
        <v>26</v>
      </c>
      <c r="K71" s="8">
        <v>2</v>
      </c>
      <c r="L71" s="8">
        <v>0</v>
      </c>
      <c r="M71" s="8">
        <v>315151</v>
      </c>
      <c r="N71" s="10">
        <v>8.6624999999999996</v>
      </c>
      <c r="O71" s="8"/>
      <c r="P71" s="10" t="s">
        <v>17</v>
      </c>
    </row>
    <row r="72" spans="1:16" x14ac:dyDescent="0.25">
      <c r="A72" s="4">
        <v>71</v>
      </c>
      <c r="B72" s="4">
        <v>0</v>
      </c>
      <c r="C72" s="4">
        <v>2</v>
      </c>
      <c r="D72" s="4" t="s">
        <v>124</v>
      </c>
      <c r="E72" s="7" t="str">
        <f t="shared" si="1"/>
        <v>Jenkin</v>
      </c>
      <c r="F72" s="5">
        <f>COUNTIFS(Table2[Surname], E72, Table2[Embarked], P72, Table2[Pclass], C72, Table2[SibSp], K72) + COUNTIFS(Table2[Surname], E72,  Table2[Embarked], P72, Table2[Pclass], C72, Table2[Parch], L72) - COUNTIFS(Table2[Surname], E72,  Table2[Embarked], P72, Table2[Pclass], C72,  Table2[SibSp], K72,  Table2[Parch], L72) -1</f>
        <v>0</v>
      </c>
      <c r="G72" s="5">
        <f>COUNTIFS(Table2[Surname], E72, Table2[Embarked], P72, Table2[Pclass], C72, Table2[SibSp], K72, Table2[Ticket], M72) + COUNTIFS(Table2[Surname], E72,  Table2[Embarked], P72, Table2[Pclass], C72, Table2[Parch], L72, Table2[Ticket], M72) - COUNTIFS(Table2[Surname], E72,  Table2[Embarked], P72, Table2[Pclass], C72,  Table2[SibSp], K72,  Table2[Parch], L72, Table2[Ticket], M72) -1</f>
        <v>0</v>
      </c>
      <c r="H72" s="5">
        <f>COUNTIFS(Table2[Ticket], M72) -1</f>
        <v>0</v>
      </c>
      <c r="I72" s="7" t="s">
        <v>15</v>
      </c>
      <c r="J72" s="5">
        <v>32</v>
      </c>
      <c r="K72" s="7">
        <v>0</v>
      </c>
      <c r="L72" s="7">
        <v>0</v>
      </c>
      <c r="M72" s="7" t="s">
        <v>125</v>
      </c>
      <c r="N72" s="5">
        <v>10.5</v>
      </c>
      <c r="O72" s="7"/>
      <c r="P72" s="5" t="s">
        <v>17</v>
      </c>
    </row>
    <row r="73" spans="1:16" x14ac:dyDescent="0.25">
      <c r="A73" s="6">
        <v>72</v>
      </c>
      <c r="B73" s="6">
        <v>0</v>
      </c>
      <c r="C73" s="6">
        <v>3</v>
      </c>
      <c r="D73" s="6" t="s">
        <v>126</v>
      </c>
      <c r="E73" s="7" t="str">
        <f t="shared" si="1"/>
        <v>Goodwin</v>
      </c>
      <c r="F73" s="5">
        <f>COUNTIFS(Table2[Surname], E73, Table2[Embarked], P73, Table2[Pclass], C73, Table2[SibSp], K73) + COUNTIFS(Table2[Surname], E73,  Table2[Embarked], P73, Table2[Pclass], C73, Table2[Parch], L73) - COUNTIFS(Table2[Surname], E73,  Table2[Embarked], P73, Table2[Pclass], C73,  Table2[SibSp], K73,  Table2[Parch], L73) -1</f>
        <v>4</v>
      </c>
      <c r="G73" s="5">
        <f>COUNTIFS(Table2[Surname], E73, Table2[Embarked], P73, Table2[Pclass], C73, Table2[SibSp], K73, Table2[Ticket], M73) + COUNTIFS(Table2[Surname], E73,  Table2[Embarked], P73, Table2[Pclass], C73, Table2[Parch], L73, Table2[Ticket], M73) - COUNTIFS(Table2[Surname], E73,  Table2[Embarked], P73, Table2[Pclass], C73,  Table2[SibSp], K73,  Table2[Parch], L73, Table2[Ticket], M73) -1</f>
        <v>4</v>
      </c>
      <c r="H73" s="5">
        <f>COUNTIFS(Table2[Ticket], M73) -1</f>
        <v>5</v>
      </c>
      <c r="I73" s="8" t="s">
        <v>19</v>
      </c>
      <c r="J73" s="10">
        <v>16</v>
      </c>
      <c r="K73" s="8">
        <v>5</v>
      </c>
      <c r="L73" s="8">
        <v>2</v>
      </c>
      <c r="M73" s="8" t="s">
        <v>107</v>
      </c>
      <c r="N73" s="10">
        <v>46.9</v>
      </c>
      <c r="O73" s="8"/>
      <c r="P73" s="10" t="s">
        <v>17</v>
      </c>
    </row>
    <row r="74" spans="1:16" x14ac:dyDescent="0.25">
      <c r="A74" s="4">
        <v>73</v>
      </c>
      <c r="B74" s="4">
        <v>0</v>
      </c>
      <c r="C74" s="4">
        <v>2</v>
      </c>
      <c r="D74" s="4" t="s">
        <v>127</v>
      </c>
      <c r="E74" s="7" t="str">
        <f t="shared" si="1"/>
        <v>Hood</v>
      </c>
      <c r="F74" s="5">
        <f>COUNTIFS(Table2[Surname], E74, Table2[Embarked], P74, Table2[Pclass], C74, Table2[SibSp], K74) + COUNTIFS(Table2[Surname], E74,  Table2[Embarked], P74, Table2[Pclass], C74, Table2[Parch], L74) - COUNTIFS(Table2[Surname], E74,  Table2[Embarked], P74, Table2[Pclass], C74,  Table2[SibSp], K74,  Table2[Parch], L74) -1</f>
        <v>0</v>
      </c>
      <c r="G74" s="5">
        <f>COUNTIFS(Table2[Surname], E74, Table2[Embarked], P74, Table2[Pclass], C74, Table2[SibSp], K74, Table2[Ticket], M74) + COUNTIFS(Table2[Surname], E74,  Table2[Embarked], P74, Table2[Pclass], C74, Table2[Parch], L74, Table2[Ticket], M74) - COUNTIFS(Table2[Surname], E74,  Table2[Embarked], P74, Table2[Pclass], C74,  Table2[SibSp], K74,  Table2[Parch], L74, Table2[Ticket], M74) -1</f>
        <v>0</v>
      </c>
      <c r="H74" s="5">
        <f>COUNTIFS(Table2[Ticket], M74) -1</f>
        <v>4</v>
      </c>
      <c r="I74" s="7" t="s">
        <v>15</v>
      </c>
      <c r="J74" s="5">
        <v>21</v>
      </c>
      <c r="K74" s="7">
        <v>0</v>
      </c>
      <c r="L74" s="7">
        <v>0</v>
      </c>
      <c r="M74" s="7" t="s">
        <v>128</v>
      </c>
      <c r="N74" s="5">
        <v>73.5</v>
      </c>
      <c r="O74" s="7"/>
      <c r="P74" s="5" t="s">
        <v>17</v>
      </c>
    </row>
    <row r="75" spans="1:16" x14ac:dyDescent="0.25">
      <c r="A75" s="6">
        <v>74</v>
      </c>
      <c r="B75" s="6">
        <v>0</v>
      </c>
      <c r="C75" s="6">
        <v>3</v>
      </c>
      <c r="D75" s="6" t="s">
        <v>129</v>
      </c>
      <c r="E75" s="7" t="str">
        <f t="shared" si="1"/>
        <v>Chronopoulos</v>
      </c>
      <c r="F75" s="5">
        <f>COUNTIFS(Table2[Surname], E75, Table2[Embarked], P75, Table2[Pclass], C75, Table2[SibSp], K75) + COUNTIFS(Table2[Surname], E75,  Table2[Embarked], P75, Table2[Pclass], C75, Table2[Parch], L75) - COUNTIFS(Table2[Surname], E75,  Table2[Embarked], P75, Table2[Pclass], C75,  Table2[SibSp], K75,  Table2[Parch], L75) -1</f>
        <v>0</v>
      </c>
      <c r="G75" s="5">
        <f>COUNTIFS(Table2[Surname], E75, Table2[Embarked], P75, Table2[Pclass], C75, Table2[SibSp], K75, Table2[Ticket], M75) + COUNTIFS(Table2[Surname], E75,  Table2[Embarked], P75, Table2[Pclass], C75, Table2[Parch], L75, Table2[Ticket], M75) - COUNTIFS(Table2[Surname], E75,  Table2[Embarked], P75, Table2[Pclass], C75,  Table2[SibSp], K75,  Table2[Parch], L75, Table2[Ticket], M75) -1</f>
        <v>0</v>
      </c>
      <c r="H75" s="5">
        <f>COUNTIFS(Table2[Ticket], M75) -1</f>
        <v>0</v>
      </c>
      <c r="I75" s="8" t="s">
        <v>15</v>
      </c>
      <c r="J75" s="10">
        <v>26</v>
      </c>
      <c r="K75" s="8">
        <v>1</v>
      </c>
      <c r="L75" s="8">
        <v>0</v>
      </c>
      <c r="M75" s="8">
        <v>2680</v>
      </c>
      <c r="N75" s="10">
        <v>14.4542</v>
      </c>
      <c r="O75" s="8"/>
      <c r="P75" s="10" t="s">
        <v>22</v>
      </c>
    </row>
    <row r="76" spans="1:16" x14ac:dyDescent="0.25">
      <c r="A76" s="4">
        <v>75</v>
      </c>
      <c r="B76" s="4">
        <v>1</v>
      </c>
      <c r="C76" s="4">
        <v>3</v>
      </c>
      <c r="D76" s="4" t="s">
        <v>130</v>
      </c>
      <c r="E76" s="7" t="str">
        <f t="shared" si="1"/>
        <v>Bing</v>
      </c>
      <c r="F76" s="5">
        <f>COUNTIFS(Table2[Surname], E76, Table2[Embarked], P76, Table2[Pclass], C76, Table2[SibSp], K76) + COUNTIFS(Table2[Surname], E76,  Table2[Embarked], P76, Table2[Pclass], C76, Table2[Parch], L76) - COUNTIFS(Table2[Surname], E76,  Table2[Embarked], P76, Table2[Pclass], C76,  Table2[SibSp], K76,  Table2[Parch], L76) -1</f>
        <v>0</v>
      </c>
      <c r="G76" s="5">
        <f>COUNTIFS(Table2[Surname], E76, Table2[Embarked], P76, Table2[Pclass], C76, Table2[SibSp], K76, Table2[Ticket], M76) + COUNTIFS(Table2[Surname], E76,  Table2[Embarked], P76, Table2[Pclass], C76, Table2[Parch], L76, Table2[Ticket], M76) - COUNTIFS(Table2[Surname], E76,  Table2[Embarked], P76, Table2[Pclass], C76,  Table2[SibSp], K76,  Table2[Parch], L76, Table2[Ticket], M76) -1</f>
        <v>0</v>
      </c>
      <c r="H76" s="5">
        <f>COUNTIFS(Table2[Ticket], M76) -1</f>
        <v>6</v>
      </c>
      <c r="I76" s="7" t="s">
        <v>15</v>
      </c>
      <c r="J76" s="5">
        <v>32</v>
      </c>
      <c r="K76" s="7">
        <v>0</v>
      </c>
      <c r="L76" s="7">
        <v>0</v>
      </c>
      <c r="M76" s="7">
        <v>1601</v>
      </c>
      <c r="N76" s="5">
        <v>56.495800000000003</v>
      </c>
      <c r="O76" s="7"/>
      <c r="P76" s="5" t="s">
        <v>17</v>
      </c>
    </row>
    <row r="77" spans="1:16" x14ac:dyDescent="0.25">
      <c r="A77" s="6">
        <v>76</v>
      </c>
      <c r="B77" s="6">
        <v>0</v>
      </c>
      <c r="C77" s="6">
        <v>3</v>
      </c>
      <c r="D77" s="6" t="s">
        <v>131</v>
      </c>
      <c r="E77" s="7" t="str">
        <f t="shared" si="1"/>
        <v>Moen</v>
      </c>
      <c r="F77" s="5">
        <f>COUNTIFS(Table2[Surname], E77, Table2[Embarked], P77, Table2[Pclass], C77, Table2[SibSp], K77) + COUNTIFS(Table2[Surname], E77,  Table2[Embarked], P77, Table2[Pclass], C77, Table2[Parch], L77) - COUNTIFS(Table2[Surname], E77,  Table2[Embarked], P77, Table2[Pclass], C77,  Table2[SibSp], K77,  Table2[Parch], L77) -1</f>
        <v>0</v>
      </c>
      <c r="G77" s="5">
        <f>COUNTIFS(Table2[Surname], E77, Table2[Embarked], P77, Table2[Pclass], C77, Table2[SibSp], K77, Table2[Ticket], M77) + COUNTIFS(Table2[Surname], E77,  Table2[Embarked], P77, Table2[Pclass], C77, Table2[Parch], L77, Table2[Ticket], M77) - COUNTIFS(Table2[Surname], E77,  Table2[Embarked], P77, Table2[Pclass], C77,  Table2[SibSp], K77,  Table2[Parch], L77, Table2[Ticket], M77) -1</f>
        <v>0</v>
      </c>
      <c r="H77" s="5">
        <f>COUNTIFS(Table2[Ticket], M77) -1</f>
        <v>0</v>
      </c>
      <c r="I77" s="8" t="s">
        <v>15</v>
      </c>
      <c r="J77" s="10">
        <v>25</v>
      </c>
      <c r="K77" s="8">
        <v>0</v>
      </c>
      <c r="L77" s="8">
        <v>0</v>
      </c>
      <c r="M77" s="8">
        <v>348123</v>
      </c>
      <c r="N77" s="10">
        <v>7.65</v>
      </c>
      <c r="O77" s="8" t="s">
        <v>132</v>
      </c>
      <c r="P77" s="10" t="s">
        <v>17</v>
      </c>
    </row>
    <row r="78" spans="1:16" x14ac:dyDescent="0.25">
      <c r="A78" s="4">
        <v>77</v>
      </c>
      <c r="B78" s="4">
        <v>0</v>
      </c>
      <c r="C78" s="4">
        <v>3</v>
      </c>
      <c r="D78" s="4" t="s">
        <v>133</v>
      </c>
      <c r="E78" s="7" t="str">
        <f t="shared" si="1"/>
        <v>Staneff</v>
      </c>
      <c r="F78" s="5">
        <f>COUNTIFS(Table2[Surname], E78, Table2[Embarked], P78, Table2[Pclass], C78, Table2[SibSp], K78) + COUNTIFS(Table2[Surname], E78,  Table2[Embarked], P78, Table2[Pclass], C78, Table2[Parch], L78) - COUNTIFS(Table2[Surname], E78,  Table2[Embarked], P78, Table2[Pclass], C78,  Table2[SibSp], K78,  Table2[Parch], L78) -1</f>
        <v>0</v>
      </c>
      <c r="G78" s="5">
        <f>COUNTIFS(Table2[Surname], E78, Table2[Embarked], P78, Table2[Pclass], C78, Table2[SibSp], K78, Table2[Ticket], M78) + COUNTIFS(Table2[Surname], E78,  Table2[Embarked], P78, Table2[Pclass], C78, Table2[Parch], L78, Table2[Ticket], M78) - COUNTIFS(Table2[Surname], E78,  Table2[Embarked], P78, Table2[Pclass], C78,  Table2[SibSp], K78,  Table2[Parch], L78, Table2[Ticket], M78) -1</f>
        <v>0</v>
      </c>
      <c r="H78" s="5">
        <f>COUNTIFS(Table2[Ticket], M78) -1</f>
        <v>0</v>
      </c>
      <c r="I78" s="7" t="s">
        <v>15</v>
      </c>
      <c r="J78" s="5"/>
      <c r="K78" s="7">
        <v>0</v>
      </c>
      <c r="L78" s="7">
        <v>0</v>
      </c>
      <c r="M78" s="7">
        <v>349208</v>
      </c>
      <c r="N78" s="5">
        <v>7.8958000000000004</v>
      </c>
      <c r="O78" s="7"/>
      <c r="P78" s="5" t="s">
        <v>17</v>
      </c>
    </row>
    <row r="79" spans="1:16" x14ac:dyDescent="0.25">
      <c r="A79" s="6">
        <v>78</v>
      </c>
      <c r="B79" s="6">
        <v>0</v>
      </c>
      <c r="C79" s="6">
        <v>3</v>
      </c>
      <c r="D79" s="6" t="s">
        <v>134</v>
      </c>
      <c r="E79" s="7" t="str">
        <f t="shared" si="1"/>
        <v>Moutal</v>
      </c>
      <c r="F79" s="5">
        <f>COUNTIFS(Table2[Surname], E79, Table2[Embarked], P79, Table2[Pclass], C79, Table2[SibSp], K79) + COUNTIFS(Table2[Surname], E79,  Table2[Embarked], P79, Table2[Pclass], C79, Table2[Parch], L79) - COUNTIFS(Table2[Surname], E79,  Table2[Embarked], P79, Table2[Pclass], C79,  Table2[SibSp], K79,  Table2[Parch], L79) -1</f>
        <v>0</v>
      </c>
      <c r="G79" s="5">
        <f>COUNTIFS(Table2[Surname], E79, Table2[Embarked], P79, Table2[Pclass], C79, Table2[SibSp], K79, Table2[Ticket], M79) + COUNTIFS(Table2[Surname], E79,  Table2[Embarked], P79, Table2[Pclass], C79, Table2[Parch], L79, Table2[Ticket], M79) - COUNTIFS(Table2[Surname], E79,  Table2[Embarked], P79, Table2[Pclass], C79,  Table2[SibSp], K79,  Table2[Parch], L79, Table2[Ticket], M79) -1</f>
        <v>0</v>
      </c>
      <c r="H79" s="5">
        <f>COUNTIFS(Table2[Ticket], M79) -1</f>
        <v>0</v>
      </c>
      <c r="I79" s="8" t="s">
        <v>15</v>
      </c>
      <c r="J79" s="10"/>
      <c r="K79" s="8">
        <v>0</v>
      </c>
      <c r="L79" s="8">
        <v>0</v>
      </c>
      <c r="M79" s="8">
        <v>374746</v>
      </c>
      <c r="N79" s="10">
        <v>8.0500000000000007</v>
      </c>
      <c r="O79" s="8"/>
      <c r="P79" s="10" t="s">
        <v>17</v>
      </c>
    </row>
    <row r="80" spans="1:16" x14ac:dyDescent="0.25">
      <c r="A80" s="4">
        <v>79</v>
      </c>
      <c r="B80" s="4">
        <v>1</v>
      </c>
      <c r="C80" s="4">
        <v>2</v>
      </c>
      <c r="D80" s="4" t="s">
        <v>135</v>
      </c>
      <c r="E80" s="7" t="str">
        <f t="shared" si="1"/>
        <v>Caldwell</v>
      </c>
      <c r="F80" s="5">
        <f>COUNTIFS(Table2[Surname], E80, Table2[Embarked], P80, Table2[Pclass], C80, Table2[SibSp], K80) + COUNTIFS(Table2[Surname], E80,  Table2[Embarked], P80, Table2[Pclass], C80, Table2[Parch], L80) - COUNTIFS(Table2[Surname], E80,  Table2[Embarked], P80, Table2[Pclass], C80,  Table2[SibSp], K80,  Table2[Parch], L80) -1</f>
        <v>0</v>
      </c>
      <c r="G80" s="5">
        <f>COUNTIFS(Table2[Surname], E80, Table2[Embarked], P80, Table2[Pclass], C80, Table2[SibSp], K80, Table2[Ticket], M80) + COUNTIFS(Table2[Surname], E80,  Table2[Embarked], P80, Table2[Pclass], C80, Table2[Parch], L80, Table2[Ticket], M80) - COUNTIFS(Table2[Surname], E80,  Table2[Embarked], P80, Table2[Pclass], C80,  Table2[SibSp], K80,  Table2[Parch], L80, Table2[Ticket], M80) -1</f>
        <v>0</v>
      </c>
      <c r="H80" s="5">
        <f>COUNTIFS(Table2[Ticket], M80) -1</f>
        <v>1</v>
      </c>
      <c r="I80" s="7" t="s">
        <v>15</v>
      </c>
      <c r="J80" s="5">
        <v>0.83</v>
      </c>
      <c r="K80" s="7">
        <v>0</v>
      </c>
      <c r="L80" s="7">
        <v>2</v>
      </c>
      <c r="M80" s="7">
        <v>248738</v>
      </c>
      <c r="N80" s="5">
        <v>29</v>
      </c>
      <c r="O80" s="7"/>
      <c r="P80" s="5" t="s">
        <v>17</v>
      </c>
    </row>
    <row r="81" spans="1:16" x14ac:dyDescent="0.25">
      <c r="A81" s="6">
        <v>80</v>
      </c>
      <c r="B81" s="6">
        <v>1</v>
      </c>
      <c r="C81" s="6">
        <v>3</v>
      </c>
      <c r="D81" s="6" t="s">
        <v>136</v>
      </c>
      <c r="E81" s="7" t="str">
        <f t="shared" si="1"/>
        <v>Dowdell</v>
      </c>
      <c r="F81" s="5">
        <f>COUNTIFS(Table2[Surname], E81, Table2[Embarked], P81, Table2[Pclass], C81, Table2[SibSp], K81) + COUNTIFS(Table2[Surname], E81,  Table2[Embarked], P81, Table2[Pclass], C81, Table2[Parch], L81) - COUNTIFS(Table2[Surname], E81,  Table2[Embarked], P81, Table2[Pclass], C81,  Table2[SibSp], K81,  Table2[Parch], L81) -1</f>
        <v>0</v>
      </c>
      <c r="G81" s="5">
        <f>COUNTIFS(Table2[Surname], E81, Table2[Embarked], P81, Table2[Pclass], C81, Table2[SibSp], K81, Table2[Ticket], M81) + COUNTIFS(Table2[Surname], E81,  Table2[Embarked], P81, Table2[Pclass], C81, Table2[Parch], L81, Table2[Ticket], M81) - COUNTIFS(Table2[Surname], E81,  Table2[Embarked], P81, Table2[Pclass], C81,  Table2[SibSp], K81,  Table2[Parch], L81, Table2[Ticket], M81) -1</f>
        <v>0</v>
      </c>
      <c r="H81" s="5">
        <f>COUNTIFS(Table2[Ticket], M81) -1</f>
        <v>1</v>
      </c>
      <c r="I81" s="8" t="s">
        <v>19</v>
      </c>
      <c r="J81" s="10">
        <v>30</v>
      </c>
      <c r="K81" s="8">
        <v>0</v>
      </c>
      <c r="L81" s="8">
        <v>0</v>
      </c>
      <c r="M81" s="8">
        <v>364516</v>
      </c>
      <c r="N81" s="10">
        <v>12.475</v>
      </c>
      <c r="O81" s="8"/>
      <c r="P81" s="10" t="s">
        <v>17</v>
      </c>
    </row>
    <row r="82" spans="1:16" x14ac:dyDescent="0.25">
      <c r="A82" s="4">
        <v>81</v>
      </c>
      <c r="B82" s="4">
        <v>0</v>
      </c>
      <c r="C82" s="4">
        <v>3</v>
      </c>
      <c r="D82" s="4" t="s">
        <v>137</v>
      </c>
      <c r="E82" s="7" t="str">
        <f t="shared" si="1"/>
        <v>Waelens</v>
      </c>
      <c r="F82" s="5">
        <f>COUNTIFS(Table2[Surname], E82, Table2[Embarked], P82, Table2[Pclass], C82, Table2[SibSp], K82) + COUNTIFS(Table2[Surname], E82,  Table2[Embarked], P82, Table2[Pclass], C82, Table2[Parch], L82) - COUNTIFS(Table2[Surname], E82,  Table2[Embarked], P82, Table2[Pclass], C82,  Table2[SibSp], K82,  Table2[Parch], L82) -1</f>
        <v>0</v>
      </c>
      <c r="G82" s="5">
        <f>COUNTIFS(Table2[Surname], E82, Table2[Embarked], P82, Table2[Pclass], C82, Table2[SibSp], K82, Table2[Ticket], M82) + COUNTIFS(Table2[Surname], E82,  Table2[Embarked], P82, Table2[Pclass], C82, Table2[Parch], L82, Table2[Ticket], M82) - COUNTIFS(Table2[Surname], E82,  Table2[Embarked], P82, Table2[Pclass], C82,  Table2[SibSp], K82,  Table2[Parch], L82, Table2[Ticket], M82) -1</f>
        <v>0</v>
      </c>
      <c r="H82" s="5">
        <f>COUNTIFS(Table2[Ticket], M82) -1</f>
        <v>0</v>
      </c>
      <c r="I82" s="7" t="s">
        <v>15</v>
      </c>
      <c r="J82" s="5">
        <v>22</v>
      </c>
      <c r="K82" s="7">
        <v>0</v>
      </c>
      <c r="L82" s="7">
        <v>0</v>
      </c>
      <c r="M82" s="7">
        <v>345767</v>
      </c>
      <c r="N82" s="5">
        <v>9</v>
      </c>
      <c r="O82" s="7"/>
      <c r="P82" s="5" t="s">
        <v>17</v>
      </c>
    </row>
    <row r="83" spans="1:16" x14ac:dyDescent="0.25">
      <c r="A83" s="6">
        <v>82</v>
      </c>
      <c r="B83" s="6">
        <v>1</v>
      </c>
      <c r="C83" s="6">
        <v>3</v>
      </c>
      <c r="D83" s="6" t="s">
        <v>138</v>
      </c>
      <c r="E83" s="7" t="str">
        <f t="shared" si="1"/>
        <v>Sheerlinck</v>
      </c>
      <c r="F83" s="5">
        <f>COUNTIFS(Table2[Surname], E83, Table2[Embarked], P83, Table2[Pclass], C83, Table2[SibSp], K83) + COUNTIFS(Table2[Surname], E83,  Table2[Embarked], P83, Table2[Pclass], C83, Table2[Parch], L83) - COUNTIFS(Table2[Surname], E83,  Table2[Embarked], P83, Table2[Pclass], C83,  Table2[SibSp], K83,  Table2[Parch], L83) -1</f>
        <v>0</v>
      </c>
      <c r="G83" s="5">
        <f>COUNTIFS(Table2[Surname], E83, Table2[Embarked], P83, Table2[Pclass], C83, Table2[SibSp], K83, Table2[Ticket], M83) + COUNTIFS(Table2[Surname], E83,  Table2[Embarked], P83, Table2[Pclass], C83, Table2[Parch], L83, Table2[Ticket], M83) - COUNTIFS(Table2[Surname], E83,  Table2[Embarked], P83, Table2[Pclass], C83,  Table2[SibSp], K83,  Table2[Parch], L83, Table2[Ticket], M83) -1</f>
        <v>0</v>
      </c>
      <c r="H83" s="5">
        <f>COUNTIFS(Table2[Ticket], M83) -1</f>
        <v>0</v>
      </c>
      <c r="I83" s="8" t="s">
        <v>15</v>
      </c>
      <c r="J83" s="10">
        <v>29</v>
      </c>
      <c r="K83" s="8">
        <v>0</v>
      </c>
      <c r="L83" s="8">
        <v>0</v>
      </c>
      <c r="M83" s="8">
        <v>345779</v>
      </c>
      <c r="N83" s="10">
        <v>9.5</v>
      </c>
      <c r="O83" s="8"/>
      <c r="P83" s="10" t="s">
        <v>17</v>
      </c>
    </row>
    <row r="84" spans="1:16" x14ac:dyDescent="0.25">
      <c r="A84" s="4">
        <v>83</v>
      </c>
      <c r="B84" s="4">
        <v>1</v>
      </c>
      <c r="C84" s="4">
        <v>3</v>
      </c>
      <c r="D84" s="4" t="s">
        <v>139</v>
      </c>
      <c r="E84" s="7" t="str">
        <f t="shared" si="1"/>
        <v>McDermott</v>
      </c>
      <c r="F84" s="5">
        <f>COUNTIFS(Table2[Surname], E84, Table2[Embarked], P84, Table2[Pclass], C84, Table2[SibSp], K84) + COUNTIFS(Table2[Surname], E84,  Table2[Embarked], P84, Table2[Pclass], C84, Table2[Parch], L84) - COUNTIFS(Table2[Surname], E84,  Table2[Embarked], P84, Table2[Pclass], C84,  Table2[SibSp], K84,  Table2[Parch], L84) -1</f>
        <v>0</v>
      </c>
      <c r="G84" s="5">
        <f>COUNTIFS(Table2[Surname], E84, Table2[Embarked], P84, Table2[Pclass], C84, Table2[SibSp], K84, Table2[Ticket], M84) + COUNTIFS(Table2[Surname], E84,  Table2[Embarked], P84, Table2[Pclass], C84, Table2[Parch], L84, Table2[Ticket], M84) - COUNTIFS(Table2[Surname], E84,  Table2[Embarked], P84, Table2[Pclass], C84,  Table2[SibSp], K84,  Table2[Parch], L84, Table2[Ticket], M84) -1</f>
        <v>0</v>
      </c>
      <c r="H84" s="5">
        <f>COUNTIFS(Table2[Ticket], M84) -1</f>
        <v>0</v>
      </c>
      <c r="I84" s="7" t="s">
        <v>19</v>
      </c>
      <c r="J84" s="5"/>
      <c r="K84" s="7">
        <v>0</v>
      </c>
      <c r="L84" s="7">
        <v>0</v>
      </c>
      <c r="M84" s="7">
        <v>330932</v>
      </c>
      <c r="N84" s="5">
        <v>7.7874999999999996</v>
      </c>
      <c r="O84" s="7"/>
      <c r="P84" s="5" t="s">
        <v>29</v>
      </c>
    </row>
    <row r="85" spans="1:16" x14ac:dyDescent="0.25">
      <c r="A85" s="6">
        <v>84</v>
      </c>
      <c r="B85" s="6">
        <v>0</v>
      </c>
      <c r="C85" s="6">
        <v>1</v>
      </c>
      <c r="D85" s="6" t="s">
        <v>140</v>
      </c>
      <c r="E85" s="7" t="str">
        <f t="shared" si="1"/>
        <v>Carrau</v>
      </c>
      <c r="F85" s="5">
        <f>COUNTIFS(Table2[Surname], E85, Table2[Embarked], P85, Table2[Pclass], C85, Table2[SibSp], K85) + COUNTIFS(Table2[Surname], E85,  Table2[Embarked], P85, Table2[Pclass], C85, Table2[Parch], L85) - COUNTIFS(Table2[Surname], E85,  Table2[Embarked], P85, Table2[Pclass], C85,  Table2[SibSp], K85,  Table2[Parch], L85) -1</f>
        <v>0</v>
      </c>
      <c r="G85" s="5">
        <f>COUNTIFS(Table2[Surname], E85, Table2[Embarked], P85, Table2[Pclass], C85, Table2[SibSp], K85, Table2[Ticket], M85) + COUNTIFS(Table2[Surname], E85,  Table2[Embarked], P85, Table2[Pclass], C85, Table2[Parch], L85, Table2[Ticket], M85) - COUNTIFS(Table2[Surname], E85,  Table2[Embarked], P85, Table2[Pclass], C85,  Table2[SibSp], K85,  Table2[Parch], L85, Table2[Ticket], M85) -1</f>
        <v>0</v>
      </c>
      <c r="H85" s="5">
        <f>COUNTIFS(Table2[Ticket], M85) -1</f>
        <v>0</v>
      </c>
      <c r="I85" s="8" t="s">
        <v>15</v>
      </c>
      <c r="J85" s="10">
        <v>28</v>
      </c>
      <c r="K85" s="8">
        <v>0</v>
      </c>
      <c r="L85" s="8">
        <v>0</v>
      </c>
      <c r="M85" s="8">
        <v>113059</v>
      </c>
      <c r="N85" s="10">
        <v>47.1</v>
      </c>
      <c r="O85" s="8"/>
      <c r="P85" s="10" t="s">
        <v>17</v>
      </c>
    </row>
    <row r="86" spans="1:16" x14ac:dyDescent="0.25">
      <c r="A86" s="4">
        <v>85</v>
      </c>
      <c r="B86" s="4">
        <v>1</v>
      </c>
      <c r="C86" s="4">
        <v>2</v>
      </c>
      <c r="D86" s="4" t="s">
        <v>141</v>
      </c>
      <c r="E86" s="7" t="str">
        <f t="shared" si="1"/>
        <v>Ilett</v>
      </c>
      <c r="F86" s="5">
        <f>COUNTIFS(Table2[Surname], E86, Table2[Embarked], P86, Table2[Pclass], C86, Table2[SibSp], K86) + COUNTIFS(Table2[Surname], E86,  Table2[Embarked], P86, Table2[Pclass], C86, Table2[Parch], L86) - COUNTIFS(Table2[Surname], E86,  Table2[Embarked], P86, Table2[Pclass], C86,  Table2[SibSp], K86,  Table2[Parch], L86) -1</f>
        <v>0</v>
      </c>
      <c r="G86" s="5">
        <f>COUNTIFS(Table2[Surname], E86, Table2[Embarked], P86, Table2[Pclass], C86, Table2[SibSp], K86, Table2[Ticket], M86) + COUNTIFS(Table2[Surname], E86,  Table2[Embarked], P86, Table2[Pclass], C86, Table2[Parch], L86, Table2[Ticket], M86) - COUNTIFS(Table2[Surname], E86,  Table2[Embarked], P86, Table2[Pclass], C86,  Table2[SibSp], K86,  Table2[Parch], L86, Table2[Ticket], M86) -1</f>
        <v>0</v>
      </c>
      <c r="H86" s="5">
        <f>COUNTIFS(Table2[Ticket], M86) -1</f>
        <v>0</v>
      </c>
      <c r="I86" s="7" t="s">
        <v>19</v>
      </c>
      <c r="J86" s="5">
        <v>17</v>
      </c>
      <c r="K86" s="7">
        <v>0</v>
      </c>
      <c r="L86" s="7">
        <v>0</v>
      </c>
      <c r="M86" s="7" t="s">
        <v>142</v>
      </c>
      <c r="N86" s="5">
        <v>10.5</v>
      </c>
      <c r="O86" s="7"/>
      <c r="P86" s="5" t="s">
        <v>17</v>
      </c>
    </row>
    <row r="87" spans="1:16" x14ac:dyDescent="0.25">
      <c r="A87" s="6">
        <v>86</v>
      </c>
      <c r="B87" s="6">
        <v>1</v>
      </c>
      <c r="C87" s="6">
        <v>3</v>
      </c>
      <c r="D87" s="6" t="s">
        <v>143</v>
      </c>
      <c r="E87" s="7" t="str">
        <f t="shared" si="1"/>
        <v>Backstrom</v>
      </c>
      <c r="F87" s="5">
        <f>COUNTIFS(Table2[Surname], E87, Table2[Embarked], P87, Table2[Pclass], C87, Table2[SibSp], K87) + COUNTIFS(Table2[Surname], E87,  Table2[Embarked], P87, Table2[Pclass], C87, Table2[Parch], L87) - COUNTIFS(Table2[Surname], E87,  Table2[Embarked], P87, Table2[Pclass], C87,  Table2[SibSp], K87,  Table2[Parch], L87) -1</f>
        <v>1</v>
      </c>
      <c r="G87" s="5">
        <f>COUNTIFS(Table2[Surname], E87, Table2[Embarked], P87, Table2[Pclass], C87, Table2[SibSp], K87, Table2[Ticket], M87) + COUNTIFS(Table2[Surname], E87,  Table2[Embarked], P87, Table2[Pclass], C87, Table2[Parch], L87, Table2[Ticket], M87) - COUNTIFS(Table2[Surname], E87,  Table2[Embarked], P87, Table2[Pclass], C87,  Table2[SibSp], K87,  Table2[Parch], L87, Table2[Ticket], M87) -1</f>
        <v>1</v>
      </c>
      <c r="H87" s="5">
        <f>COUNTIFS(Table2[Ticket], M87) -1</f>
        <v>1</v>
      </c>
      <c r="I87" s="8" t="s">
        <v>19</v>
      </c>
      <c r="J87" s="10">
        <v>33</v>
      </c>
      <c r="K87" s="8">
        <v>3</v>
      </c>
      <c r="L87" s="8">
        <v>0</v>
      </c>
      <c r="M87" s="8">
        <v>3101278</v>
      </c>
      <c r="N87" s="10">
        <v>15.85</v>
      </c>
      <c r="O87" s="8"/>
      <c r="P87" s="10" t="s">
        <v>17</v>
      </c>
    </row>
    <row r="88" spans="1:16" x14ac:dyDescent="0.25">
      <c r="A88" s="4">
        <v>87</v>
      </c>
      <c r="B88" s="4">
        <v>0</v>
      </c>
      <c r="C88" s="4">
        <v>3</v>
      </c>
      <c r="D88" s="4" t="s">
        <v>144</v>
      </c>
      <c r="E88" s="7" t="str">
        <f t="shared" si="1"/>
        <v>Ford</v>
      </c>
      <c r="F88" s="5">
        <f>COUNTIFS(Table2[Surname], E88, Table2[Embarked], P88, Table2[Pclass], C88, Table2[SibSp], K88) + COUNTIFS(Table2[Surname], E88,  Table2[Embarked], P88, Table2[Pclass], C88, Table2[Parch], L88) - COUNTIFS(Table2[Surname], E88,  Table2[Embarked], P88, Table2[Pclass], C88,  Table2[SibSp], K88,  Table2[Parch], L88) -1</f>
        <v>1</v>
      </c>
      <c r="G88" s="5">
        <f>COUNTIFS(Table2[Surname], E88, Table2[Embarked], P88, Table2[Pclass], C88, Table2[SibSp], K88, Table2[Ticket], M88) + COUNTIFS(Table2[Surname], E88,  Table2[Embarked], P88, Table2[Pclass], C88, Table2[Parch], L88, Table2[Ticket], M88) - COUNTIFS(Table2[Surname], E88,  Table2[Embarked], P88, Table2[Pclass], C88,  Table2[SibSp], K88,  Table2[Parch], L88, Table2[Ticket], M88) -1</f>
        <v>1</v>
      </c>
      <c r="H88" s="5">
        <f>COUNTIFS(Table2[Ticket], M88) -1</f>
        <v>3</v>
      </c>
      <c r="I88" s="7" t="s">
        <v>15</v>
      </c>
      <c r="J88" s="5">
        <v>16</v>
      </c>
      <c r="K88" s="7">
        <v>1</v>
      </c>
      <c r="L88" s="7">
        <v>3</v>
      </c>
      <c r="M88" s="7" t="s">
        <v>145</v>
      </c>
      <c r="N88" s="5">
        <v>34.375</v>
      </c>
      <c r="O88" s="7"/>
      <c r="P88" s="5" t="s">
        <v>17</v>
      </c>
    </row>
    <row r="89" spans="1:16" x14ac:dyDescent="0.25">
      <c r="A89" s="6">
        <v>88</v>
      </c>
      <c r="B89" s="6">
        <v>0</v>
      </c>
      <c r="C89" s="6">
        <v>3</v>
      </c>
      <c r="D89" s="6" t="s">
        <v>146</v>
      </c>
      <c r="E89" s="7" t="str">
        <f t="shared" si="1"/>
        <v>Slocovski</v>
      </c>
      <c r="F89" s="5">
        <f>COUNTIFS(Table2[Surname], E89, Table2[Embarked], P89, Table2[Pclass], C89, Table2[SibSp], K89) + COUNTIFS(Table2[Surname], E89,  Table2[Embarked], P89, Table2[Pclass], C89, Table2[Parch], L89) - COUNTIFS(Table2[Surname], E89,  Table2[Embarked], P89, Table2[Pclass], C89,  Table2[SibSp], K89,  Table2[Parch], L89) -1</f>
        <v>0</v>
      </c>
      <c r="G89" s="5">
        <f>COUNTIFS(Table2[Surname], E89, Table2[Embarked], P89, Table2[Pclass], C89, Table2[SibSp], K89, Table2[Ticket], M89) + COUNTIFS(Table2[Surname], E89,  Table2[Embarked], P89, Table2[Pclass], C89, Table2[Parch], L89, Table2[Ticket], M89) - COUNTIFS(Table2[Surname], E89,  Table2[Embarked], P89, Table2[Pclass], C89,  Table2[SibSp], K89,  Table2[Parch], L89, Table2[Ticket], M89) -1</f>
        <v>0</v>
      </c>
      <c r="H89" s="5">
        <f>COUNTIFS(Table2[Ticket], M89) -1</f>
        <v>0</v>
      </c>
      <c r="I89" s="8" t="s">
        <v>15</v>
      </c>
      <c r="J89" s="10"/>
      <c r="K89" s="8">
        <v>0</v>
      </c>
      <c r="L89" s="8">
        <v>0</v>
      </c>
      <c r="M89" s="8" t="s">
        <v>147</v>
      </c>
      <c r="N89" s="10">
        <v>8.0500000000000007</v>
      </c>
      <c r="O89" s="8"/>
      <c r="P89" s="10" t="s">
        <v>17</v>
      </c>
    </row>
    <row r="90" spans="1:16" x14ac:dyDescent="0.25">
      <c r="A90" s="4">
        <v>89</v>
      </c>
      <c r="B90" s="4">
        <v>1</v>
      </c>
      <c r="C90" s="4">
        <v>1</v>
      </c>
      <c r="D90" s="4" t="s">
        <v>148</v>
      </c>
      <c r="E90" s="7" t="str">
        <f t="shared" si="1"/>
        <v>Fortune</v>
      </c>
      <c r="F90" s="5">
        <f>COUNTIFS(Table2[Surname], E90, Table2[Embarked], P90, Table2[Pclass], C90, Table2[SibSp], K90) + COUNTIFS(Table2[Surname], E90,  Table2[Embarked], P90, Table2[Pclass], C90, Table2[Parch], L90) - COUNTIFS(Table2[Surname], E90,  Table2[Embarked], P90, Table2[Pclass], C90,  Table2[SibSp], K90,  Table2[Parch], L90) -1</f>
        <v>2</v>
      </c>
      <c r="G90" s="5">
        <f>COUNTIFS(Table2[Surname], E90, Table2[Embarked], P90, Table2[Pclass], C90, Table2[SibSp], K90, Table2[Ticket], M90) + COUNTIFS(Table2[Surname], E90,  Table2[Embarked], P90, Table2[Pclass], C90, Table2[Parch], L90, Table2[Ticket], M90) - COUNTIFS(Table2[Surname], E90,  Table2[Embarked], P90, Table2[Pclass], C90,  Table2[SibSp], K90,  Table2[Parch], L90, Table2[Ticket], M90) -1</f>
        <v>2</v>
      </c>
      <c r="H90" s="5">
        <f>COUNTIFS(Table2[Ticket], M90) -1</f>
        <v>3</v>
      </c>
      <c r="I90" s="7" t="s">
        <v>19</v>
      </c>
      <c r="J90" s="5">
        <v>23</v>
      </c>
      <c r="K90" s="7">
        <v>3</v>
      </c>
      <c r="L90" s="7">
        <v>2</v>
      </c>
      <c r="M90" s="7">
        <v>19950</v>
      </c>
      <c r="N90" s="5">
        <v>263</v>
      </c>
      <c r="O90" s="7" t="s">
        <v>59</v>
      </c>
      <c r="P90" s="5" t="s">
        <v>17</v>
      </c>
    </row>
    <row r="91" spans="1:16" x14ac:dyDescent="0.25">
      <c r="A91" s="6">
        <v>90</v>
      </c>
      <c r="B91" s="6">
        <v>0</v>
      </c>
      <c r="C91" s="6">
        <v>3</v>
      </c>
      <c r="D91" s="6" t="s">
        <v>149</v>
      </c>
      <c r="E91" s="7" t="str">
        <f t="shared" si="1"/>
        <v>Celotti</v>
      </c>
      <c r="F91" s="5">
        <f>COUNTIFS(Table2[Surname], E91, Table2[Embarked], P91, Table2[Pclass], C91, Table2[SibSp], K91) + COUNTIFS(Table2[Surname], E91,  Table2[Embarked], P91, Table2[Pclass], C91, Table2[Parch], L91) - COUNTIFS(Table2[Surname], E91,  Table2[Embarked], P91, Table2[Pclass], C91,  Table2[SibSp], K91,  Table2[Parch], L91) -1</f>
        <v>0</v>
      </c>
      <c r="G91" s="5">
        <f>COUNTIFS(Table2[Surname], E91, Table2[Embarked], P91, Table2[Pclass], C91, Table2[SibSp], K91, Table2[Ticket], M91) + COUNTIFS(Table2[Surname], E91,  Table2[Embarked], P91, Table2[Pclass], C91, Table2[Parch], L91, Table2[Ticket], M91) - COUNTIFS(Table2[Surname], E91,  Table2[Embarked], P91, Table2[Pclass], C91,  Table2[SibSp], K91,  Table2[Parch], L91, Table2[Ticket], M91) -1</f>
        <v>0</v>
      </c>
      <c r="H91" s="5">
        <f>COUNTIFS(Table2[Ticket], M91) -1</f>
        <v>0</v>
      </c>
      <c r="I91" s="8" t="s">
        <v>15</v>
      </c>
      <c r="J91" s="10">
        <v>24</v>
      </c>
      <c r="K91" s="8">
        <v>0</v>
      </c>
      <c r="L91" s="8">
        <v>0</v>
      </c>
      <c r="M91" s="8">
        <v>343275</v>
      </c>
      <c r="N91" s="10">
        <v>8.0500000000000007</v>
      </c>
      <c r="O91" s="8"/>
      <c r="P91" s="10" t="s">
        <v>17</v>
      </c>
    </row>
    <row r="92" spans="1:16" x14ac:dyDescent="0.25">
      <c r="A92" s="4">
        <v>91</v>
      </c>
      <c r="B92" s="4">
        <v>0</v>
      </c>
      <c r="C92" s="4">
        <v>3</v>
      </c>
      <c r="D92" s="4" t="s">
        <v>150</v>
      </c>
      <c r="E92" s="7" t="str">
        <f t="shared" si="1"/>
        <v>Christmann</v>
      </c>
      <c r="F92" s="5">
        <f>COUNTIFS(Table2[Surname], E92, Table2[Embarked], P92, Table2[Pclass], C92, Table2[SibSp], K92) + COUNTIFS(Table2[Surname], E92,  Table2[Embarked], P92, Table2[Pclass], C92, Table2[Parch], L92) - COUNTIFS(Table2[Surname], E92,  Table2[Embarked], P92, Table2[Pclass], C92,  Table2[SibSp], K92,  Table2[Parch], L92) -1</f>
        <v>0</v>
      </c>
      <c r="G92" s="5">
        <f>COUNTIFS(Table2[Surname], E92, Table2[Embarked], P92, Table2[Pclass], C92, Table2[SibSp], K92, Table2[Ticket], M92) + COUNTIFS(Table2[Surname], E92,  Table2[Embarked], P92, Table2[Pclass], C92, Table2[Parch], L92, Table2[Ticket], M92) - COUNTIFS(Table2[Surname], E92,  Table2[Embarked], P92, Table2[Pclass], C92,  Table2[SibSp], K92,  Table2[Parch], L92, Table2[Ticket], M92) -1</f>
        <v>0</v>
      </c>
      <c r="H92" s="5">
        <f>COUNTIFS(Table2[Ticket], M92) -1</f>
        <v>0</v>
      </c>
      <c r="I92" s="7" t="s">
        <v>15</v>
      </c>
      <c r="J92" s="5">
        <v>29</v>
      </c>
      <c r="K92" s="7">
        <v>0</v>
      </c>
      <c r="L92" s="7">
        <v>0</v>
      </c>
      <c r="M92" s="7">
        <v>343276</v>
      </c>
      <c r="N92" s="5">
        <v>8.0500000000000007</v>
      </c>
      <c r="O92" s="7"/>
      <c r="P92" s="5" t="s">
        <v>17</v>
      </c>
    </row>
    <row r="93" spans="1:16" x14ac:dyDescent="0.25">
      <c r="A93" s="6">
        <v>92</v>
      </c>
      <c r="B93" s="6">
        <v>0</v>
      </c>
      <c r="C93" s="6">
        <v>3</v>
      </c>
      <c r="D93" s="6" t="s">
        <v>151</v>
      </c>
      <c r="E93" s="7" t="str">
        <f t="shared" si="1"/>
        <v>Andreasson</v>
      </c>
      <c r="F93" s="5">
        <f>COUNTIFS(Table2[Surname], E93, Table2[Embarked], P93, Table2[Pclass], C93, Table2[SibSp], K93) + COUNTIFS(Table2[Surname], E93,  Table2[Embarked], P93, Table2[Pclass], C93, Table2[Parch], L93) - COUNTIFS(Table2[Surname], E93,  Table2[Embarked], P93, Table2[Pclass], C93,  Table2[SibSp], K93,  Table2[Parch], L93) -1</f>
        <v>0</v>
      </c>
      <c r="G93" s="5">
        <f>COUNTIFS(Table2[Surname], E93, Table2[Embarked], P93, Table2[Pclass], C93, Table2[SibSp], K93, Table2[Ticket], M93) + COUNTIFS(Table2[Surname], E93,  Table2[Embarked], P93, Table2[Pclass], C93, Table2[Parch], L93, Table2[Ticket], M93) - COUNTIFS(Table2[Surname], E93,  Table2[Embarked], P93, Table2[Pclass], C93,  Table2[SibSp], K93,  Table2[Parch], L93, Table2[Ticket], M93) -1</f>
        <v>0</v>
      </c>
      <c r="H93" s="5">
        <f>COUNTIFS(Table2[Ticket], M93) -1</f>
        <v>0</v>
      </c>
      <c r="I93" s="8" t="s">
        <v>15</v>
      </c>
      <c r="J93" s="10">
        <v>20</v>
      </c>
      <c r="K93" s="8">
        <v>0</v>
      </c>
      <c r="L93" s="8">
        <v>0</v>
      </c>
      <c r="M93" s="8">
        <v>347466</v>
      </c>
      <c r="N93" s="10">
        <v>7.8541999999999996</v>
      </c>
      <c r="O93" s="8"/>
      <c r="P93" s="10" t="s">
        <v>17</v>
      </c>
    </row>
    <row r="94" spans="1:16" x14ac:dyDescent="0.25">
      <c r="A94" s="4">
        <v>93</v>
      </c>
      <c r="B94" s="4">
        <v>0</v>
      </c>
      <c r="C94" s="4">
        <v>1</v>
      </c>
      <c r="D94" s="4" t="s">
        <v>152</v>
      </c>
      <c r="E94" s="7" t="str">
        <f t="shared" si="1"/>
        <v>Chaffee</v>
      </c>
      <c r="F94" s="5">
        <f>COUNTIFS(Table2[Surname], E94, Table2[Embarked], P94, Table2[Pclass], C94, Table2[SibSp], K94) + COUNTIFS(Table2[Surname], E94,  Table2[Embarked], P94, Table2[Pclass], C94, Table2[Parch], L94) - COUNTIFS(Table2[Surname], E94,  Table2[Embarked], P94, Table2[Pclass], C94,  Table2[SibSp], K94,  Table2[Parch], L94) -1</f>
        <v>0</v>
      </c>
      <c r="G94" s="5">
        <f>COUNTIFS(Table2[Surname], E94, Table2[Embarked], P94, Table2[Pclass], C94, Table2[SibSp], K94, Table2[Ticket], M94) + COUNTIFS(Table2[Surname], E94,  Table2[Embarked], P94, Table2[Pclass], C94, Table2[Parch], L94, Table2[Ticket], M94) - COUNTIFS(Table2[Surname], E94,  Table2[Embarked], P94, Table2[Pclass], C94,  Table2[SibSp], K94,  Table2[Parch], L94, Table2[Ticket], M94) -1</f>
        <v>0</v>
      </c>
      <c r="H94" s="5">
        <f>COUNTIFS(Table2[Ticket], M94) -1</f>
        <v>0</v>
      </c>
      <c r="I94" s="7" t="s">
        <v>15</v>
      </c>
      <c r="J94" s="5">
        <v>46</v>
      </c>
      <c r="K94" s="7">
        <v>1</v>
      </c>
      <c r="L94" s="7">
        <v>0</v>
      </c>
      <c r="M94" s="7" t="s">
        <v>153</v>
      </c>
      <c r="N94" s="5">
        <v>61.174999999999997</v>
      </c>
      <c r="O94" s="7" t="s">
        <v>154</v>
      </c>
      <c r="P94" s="5" t="s">
        <v>17</v>
      </c>
    </row>
    <row r="95" spans="1:16" x14ac:dyDescent="0.25">
      <c r="A95" s="6">
        <v>94</v>
      </c>
      <c r="B95" s="6">
        <v>0</v>
      </c>
      <c r="C95" s="6">
        <v>3</v>
      </c>
      <c r="D95" s="6" t="s">
        <v>155</v>
      </c>
      <c r="E95" s="7" t="str">
        <f t="shared" si="1"/>
        <v>Dean</v>
      </c>
      <c r="F95" s="5">
        <f>COUNTIFS(Table2[Surname], E95, Table2[Embarked], P95, Table2[Pclass], C95, Table2[SibSp], K95) + COUNTIFS(Table2[Surname], E95,  Table2[Embarked], P95, Table2[Pclass], C95, Table2[Parch], L95) - COUNTIFS(Table2[Surname], E95,  Table2[Embarked], P95, Table2[Pclass], C95,  Table2[SibSp], K95,  Table2[Parch], L95) -1</f>
        <v>1</v>
      </c>
      <c r="G95" s="5">
        <f>COUNTIFS(Table2[Surname], E95, Table2[Embarked], P95, Table2[Pclass], C95, Table2[SibSp], K95, Table2[Ticket], M95) + COUNTIFS(Table2[Surname], E95,  Table2[Embarked], P95, Table2[Pclass], C95, Table2[Parch], L95, Table2[Ticket], M95) - COUNTIFS(Table2[Surname], E95,  Table2[Embarked], P95, Table2[Pclass], C95,  Table2[SibSp], K95,  Table2[Parch], L95, Table2[Ticket], M95) -1</f>
        <v>1</v>
      </c>
      <c r="H95" s="5">
        <f>COUNTIFS(Table2[Ticket], M95) -1</f>
        <v>1</v>
      </c>
      <c r="I95" s="8" t="s">
        <v>15</v>
      </c>
      <c r="J95" s="10">
        <v>26</v>
      </c>
      <c r="K95" s="8">
        <v>1</v>
      </c>
      <c r="L95" s="8">
        <v>2</v>
      </c>
      <c r="M95" s="8" t="s">
        <v>156</v>
      </c>
      <c r="N95" s="10">
        <v>20.574999999999999</v>
      </c>
      <c r="O95" s="8"/>
      <c r="P95" s="10" t="s">
        <v>17</v>
      </c>
    </row>
    <row r="96" spans="1:16" x14ac:dyDescent="0.25">
      <c r="A96" s="4">
        <v>95</v>
      </c>
      <c r="B96" s="4">
        <v>0</v>
      </c>
      <c r="C96" s="4">
        <v>3</v>
      </c>
      <c r="D96" s="4" t="s">
        <v>157</v>
      </c>
      <c r="E96" s="7" t="str">
        <f t="shared" si="1"/>
        <v>Coxon</v>
      </c>
      <c r="F96" s="5">
        <f>COUNTIFS(Table2[Surname], E96, Table2[Embarked], P96, Table2[Pclass], C96, Table2[SibSp], K96) + COUNTIFS(Table2[Surname], E96,  Table2[Embarked], P96, Table2[Pclass], C96, Table2[Parch], L96) - COUNTIFS(Table2[Surname], E96,  Table2[Embarked], P96, Table2[Pclass], C96,  Table2[SibSp], K96,  Table2[Parch], L96) -1</f>
        <v>0</v>
      </c>
      <c r="G96" s="5">
        <f>COUNTIFS(Table2[Surname], E96, Table2[Embarked], P96, Table2[Pclass], C96, Table2[SibSp], K96, Table2[Ticket], M96) + COUNTIFS(Table2[Surname], E96,  Table2[Embarked], P96, Table2[Pclass], C96, Table2[Parch], L96, Table2[Ticket], M96) - COUNTIFS(Table2[Surname], E96,  Table2[Embarked], P96, Table2[Pclass], C96,  Table2[SibSp], K96,  Table2[Parch], L96, Table2[Ticket], M96) -1</f>
        <v>0</v>
      </c>
      <c r="H96" s="5">
        <f>COUNTIFS(Table2[Ticket], M96) -1</f>
        <v>0</v>
      </c>
      <c r="I96" s="7" t="s">
        <v>15</v>
      </c>
      <c r="J96" s="5">
        <v>59</v>
      </c>
      <c r="K96" s="7">
        <v>0</v>
      </c>
      <c r="L96" s="7">
        <v>0</v>
      </c>
      <c r="M96" s="7">
        <v>364500</v>
      </c>
      <c r="N96" s="5">
        <v>7.25</v>
      </c>
      <c r="O96" s="7"/>
      <c r="P96" s="5" t="s">
        <v>17</v>
      </c>
    </row>
    <row r="97" spans="1:16" x14ac:dyDescent="0.25">
      <c r="A97" s="6">
        <v>96</v>
      </c>
      <c r="B97" s="6">
        <v>0</v>
      </c>
      <c r="C97" s="6">
        <v>3</v>
      </c>
      <c r="D97" s="6" t="s">
        <v>158</v>
      </c>
      <c r="E97" s="7" t="str">
        <f t="shared" si="1"/>
        <v>Shorney</v>
      </c>
      <c r="F97" s="5">
        <f>COUNTIFS(Table2[Surname], E97, Table2[Embarked], P97, Table2[Pclass], C97, Table2[SibSp], K97) + COUNTIFS(Table2[Surname], E97,  Table2[Embarked], P97, Table2[Pclass], C97, Table2[Parch], L97) - COUNTIFS(Table2[Surname], E97,  Table2[Embarked], P97, Table2[Pclass], C97,  Table2[SibSp], K97,  Table2[Parch], L97) -1</f>
        <v>0</v>
      </c>
      <c r="G97" s="5">
        <f>COUNTIFS(Table2[Surname], E97, Table2[Embarked], P97, Table2[Pclass], C97, Table2[SibSp], K97, Table2[Ticket], M97) + COUNTIFS(Table2[Surname], E97,  Table2[Embarked], P97, Table2[Pclass], C97, Table2[Parch], L97, Table2[Ticket], M97) - COUNTIFS(Table2[Surname], E97,  Table2[Embarked], P97, Table2[Pclass], C97,  Table2[SibSp], K97,  Table2[Parch], L97, Table2[Ticket], M97) -1</f>
        <v>0</v>
      </c>
      <c r="H97" s="5">
        <f>COUNTIFS(Table2[Ticket], M97) -1</f>
        <v>0</v>
      </c>
      <c r="I97" s="8" t="s">
        <v>15</v>
      </c>
      <c r="J97" s="10"/>
      <c r="K97" s="8">
        <v>0</v>
      </c>
      <c r="L97" s="8">
        <v>0</v>
      </c>
      <c r="M97" s="8">
        <v>374910</v>
      </c>
      <c r="N97" s="10">
        <v>8.0500000000000007</v>
      </c>
      <c r="O97" s="8"/>
      <c r="P97" s="10" t="s">
        <v>17</v>
      </c>
    </row>
    <row r="98" spans="1:16" x14ac:dyDescent="0.25">
      <c r="A98" s="4">
        <v>97</v>
      </c>
      <c r="B98" s="4">
        <v>0</v>
      </c>
      <c r="C98" s="4">
        <v>1</v>
      </c>
      <c r="D98" s="4" t="s">
        <v>159</v>
      </c>
      <c r="E98" s="7" t="str">
        <f t="shared" si="1"/>
        <v>Goldschmidt</v>
      </c>
      <c r="F98" s="5">
        <f>COUNTIFS(Table2[Surname], E98, Table2[Embarked], P98, Table2[Pclass], C98, Table2[SibSp], K98) + COUNTIFS(Table2[Surname], E98,  Table2[Embarked], P98, Table2[Pclass], C98, Table2[Parch], L98) - COUNTIFS(Table2[Surname], E98,  Table2[Embarked], P98, Table2[Pclass], C98,  Table2[SibSp], K98,  Table2[Parch], L98) -1</f>
        <v>0</v>
      </c>
      <c r="G98" s="5">
        <f>COUNTIFS(Table2[Surname], E98, Table2[Embarked], P98, Table2[Pclass], C98, Table2[SibSp], K98, Table2[Ticket], M98) + COUNTIFS(Table2[Surname], E98,  Table2[Embarked], P98, Table2[Pclass], C98, Table2[Parch], L98, Table2[Ticket], M98) - COUNTIFS(Table2[Surname], E98,  Table2[Embarked], P98, Table2[Pclass], C98,  Table2[SibSp], K98,  Table2[Parch], L98, Table2[Ticket], M98) -1</f>
        <v>0</v>
      </c>
      <c r="H98" s="5">
        <f>COUNTIFS(Table2[Ticket], M98) -1</f>
        <v>0</v>
      </c>
      <c r="I98" s="7" t="s">
        <v>15</v>
      </c>
      <c r="J98" s="5">
        <v>71</v>
      </c>
      <c r="K98" s="7">
        <v>0</v>
      </c>
      <c r="L98" s="7">
        <v>0</v>
      </c>
      <c r="M98" s="7" t="s">
        <v>160</v>
      </c>
      <c r="N98" s="5">
        <v>34.654200000000003</v>
      </c>
      <c r="O98" s="7" t="s">
        <v>161</v>
      </c>
      <c r="P98" s="5" t="s">
        <v>22</v>
      </c>
    </row>
    <row r="99" spans="1:16" x14ac:dyDescent="0.25">
      <c r="A99" s="6">
        <v>98</v>
      </c>
      <c r="B99" s="6">
        <v>1</v>
      </c>
      <c r="C99" s="6">
        <v>1</v>
      </c>
      <c r="D99" s="6" t="s">
        <v>162</v>
      </c>
      <c r="E99" s="7" t="str">
        <f t="shared" si="1"/>
        <v>Greenfield</v>
      </c>
      <c r="F99" s="5">
        <f>COUNTIFS(Table2[Surname], E99, Table2[Embarked], P99, Table2[Pclass], C99, Table2[SibSp], K99) + COUNTIFS(Table2[Surname], E99,  Table2[Embarked], P99, Table2[Pclass], C99, Table2[Parch], L99) - COUNTIFS(Table2[Surname], E99,  Table2[Embarked], P99, Table2[Pclass], C99,  Table2[SibSp], K99,  Table2[Parch], L99) -1</f>
        <v>0</v>
      </c>
      <c r="G99" s="5">
        <f>COUNTIFS(Table2[Surname], E99, Table2[Embarked], P99, Table2[Pclass], C99, Table2[SibSp], K99, Table2[Ticket], M99) + COUNTIFS(Table2[Surname], E99,  Table2[Embarked], P99, Table2[Pclass], C99, Table2[Parch], L99, Table2[Ticket], M99) - COUNTIFS(Table2[Surname], E99,  Table2[Embarked], P99, Table2[Pclass], C99,  Table2[SibSp], K99,  Table2[Parch], L99, Table2[Ticket], M99) -1</f>
        <v>0</v>
      </c>
      <c r="H99" s="5">
        <f>COUNTIFS(Table2[Ticket], M99) -1</f>
        <v>0</v>
      </c>
      <c r="I99" s="8" t="s">
        <v>15</v>
      </c>
      <c r="J99" s="10">
        <v>23</v>
      </c>
      <c r="K99" s="8">
        <v>0</v>
      </c>
      <c r="L99" s="8">
        <v>1</v>
      </c>
      <c r="M99" s="8" t="s">
        <v>163</v>
      </c>
      <c r="N99" s="10">
        <v>63.3583</v>
      </c>
      <c r="O99" s="8" t="s">
        <v>164</v>
      </c>
      <c r="P99" s="10" t="s">
        <v>22</v>
      </c>
    </row>
    <row r="100" spans="1:16" x14ac:dyDescent="0.25">
      <c r="A100" s="4">
        <v>99</v>
      </c>
      <c r="B100" s="4">
        <v>1</v>
      </c>
      <c r="C100" s="4">
        <v>2</v>
      </c>
      <c r="D100" s="4" t="s">
        <v>165</v>
      </c>
      <c r="E100" s="7" t="str">
        <f t="shared" si="1"/>
        <v>Doling</v>
      </c>
      <c r="F100" s="5">
        <f>COUNTIFS(Table2[Surname], E100, Table2[Embarked], P100, Table2[Pclass], C100, Table2[SibSp], K100) + COUNTIFS(Table2[Surname], E100,  Table2[Embarked], P100, Table2[Pclass], C100, Table2[Parch], L100) - COUNTIFS(Table2[Surname], E100,  Table2[Embarked], P100, Table2[Pclass], C100,  Table2[SibSp], K100,  Table2[Parch], L100) -1</f>
        <v>1</v>
      </c>
      <c r="G100" s="5">
        <f>COUNTIFS(Table2[Surname], E100, Table2[Embarked], P100, Table2[Pclass], C100, Table2[SibSp], K100, Table2[Ticket], M100) + COUNTIFS(Table2[Surname], E100,  Table2[Embarked], P100, Table2[Pclass], C100, Table2[Parch], L100, Table2[Ticket], M100) - COUNTIFS(Table2[Surname], E100,  Table2[Embarked], P100, Table2[Pclass], C100,  Table2[SibSp], K100,  Table2[Parch], L100, Table2[Ticket], M100) -1</f>
        <v>1</v>
      </c>
      <c r="H100" s="5">
        <f>COUNTIFS(Table2[Ticket], M100) -1</f>
        <v>1</v>
      </c>
      <c r="I100" s="7" t="s">
        <v>19</v>
      </c>
      <c r="J100" s="5">
        <v>34</v>
      </c>
      <c r="K100" s="7">
        <v>0</v>
      </c>
      <c r="L100" s="7">
        <v>1</v>
      </c>
      <c r="M100" s="7">
        <v>231919</v>
      </c>
      <c r="N100" s="5">
        <v>23</v>
      </c>
      <c r="O100" s="7"/>
      <c r="P100" s="5" t="s">
        <v>17</v>
      </c>
    </row>
    <row r="101" spans="1:16" x14ac:dyDescent="0.25">
      <c r="A101" s="6">
        <v>100</v>
      </c>
      <c r="B101" s="6">
        <v>0</v>
      </c>
      <c r="C101" s="6">
        <v>2</v>
      </c>
      <c r="D101" s="6" t="s">
        <v>166</v>
      </c>
      <c r="E101" s="7" t="str">
        <f t="shared" si="1"/>
        <v>Kantor</v>
      </c>
      <c r="F101" s="5">
        <f>COUNTIFS(Table2[Surname], E101, Table2[Embarked], P101, Table2[Pclass], C101, Table2[SibSp], K101) + COUNTIFS(Table2[Surname], E101,  Table2[Embarked], P101, Table2[Pclass], C101, Table2[Parch], L101) - COUNTIFS(Table2[Surname], E101,  Table2[Embarked], P101, Table2[Pclass], C101,  Table2[SibSp], K101,  Table2[Parch], L101) -1</f>
        <v>1</v>
      </c>
      <c r="G101" s="5">
        <f>COUNTIFS(Table2[Surname], E101, Table2[Embarked], P101, Table2[Pclass], C101, Table2[SibSp], K101, Table2[Ticket], M101) + COUNTIFS(Table2[Surname], E101,  Table2[Embarked], P101, Table2[Pclass], C101, Table2[Parch], L101, Table2[Ticket], M101) - COUNTIFS(Table2[Surname], E101,  Table2[Embarked], P101, Table2[Pclass], C101,  Table2[SibSp], K101,  Table2[Parch], L101, Table2[Ticket], M101) -1</f>
        <v>1</v>
      </c>
      <c r="H101" s="5">
        <f>COUNTIFS(Table2[Ticket], M101) -1</f>
        <v>1</v>
      </c>
      <c r="I101" s="8" t="s">
        <v>15</v>
      </c>
      <c r="J101" s="10">
        <v>34</v>
      </c>
      <c r="K101" s="8">
        <v>1</v>
      </c>
      <c r="L101" s="8">
        <v>0</v>
      </c>
      <c r="M101" s="8">
        <v>244367</v>
      </c>
      <c r="N101" s="10">
        <v>26</v>
      </c>
      <c r="O101" s="8"/>
      <c r="P101" s="10" t="s">
        <v>17</v>
      </c>
    </row>
    <row r="102" spans="1:16" x14ac:dyDescent="0.25">
      <c r="A102" s="4">
        <v>101</v>
      </c>
      <c r="B102" s="4">
        <v>0</v>
      </c>
      <c r="C102" s="4">
        <v>3</v>
      </c>
      <c r="D102" s="4" t="s">
        <v>167</v>
      </c>
      <c r="E102" s="7" t="str">
        <f t="shared" si="1"/>
        <v>Petranec</v>
      </c>
      <c r="F102" s="5">
        <f>COUNTIFS(Table2[Surname], E102, Table2[Embarked], P102, Table2[Pclass], C102, Table2[SibSp], K102) + COUNTIFS(Table2[Surname], E102,  Table2[Embarked], P102, Table2[Pclass], C102, Table2[Parch], L102) - COUNTIFS(Table2[Surname], E102,  Table2[Embarked], P102, Table2[Pclass], C102,  Table2[SibSp], K102,  Table2[Parch], L102) -1</f>
        <v>0</v>
      </c>
      <c r="G102" s="5">
        <f>COUNTIFS(Table2[Surname], E102, Table2[Embarked], P102, Table2[Pclass], C102, Table2[SibSp], K102, Table2[Ticket], M102) + COUNTIFS(Table2[Surname], E102,  Table2[Embarked], P102, Table2[Pclass], C102, Table2[Parch], L102, Table2[Ticket], M102) - COUNTIFS(Table2[Surname], E102,  Table2[Embarked], P102, Table2[Pclass], C102,  Table2[SibSp], K102,  Table2[Parch], L102, Table2[Ticket], M102) -1</f>
        <v>0</v>
      </c>
      <c r="H102" s="5">
        <f>COUNTIFS(Table2[Ticket], M102) -1</f>
        <v>0</v>
      </c>
      <c r="I102" s="7" t="s">
        <v>19</v>
      </c>
      <c r="J102" s="5">
        <v>28</v>
      </c>
      <c r="K102" s="7">
        <v>0</v>
      </c>
      <c r="L102" s="7">
        <v>0</v>
      </c>
      <c r="M102" s="7">
        <v>349245</v>
      </c>
      <c r="N102" s="5">
        <v>7.8958000000000004</v>
      </c>
      <c r="O102" s="7"/>
      <c r="P102" s="5" t="s">
        <v>17</v>
      </c>
    </row>
    <row r="103" spans="1:16" x14ac:dyDescent="0.25">
      <c r="A103" s="6">
        <v>102</v>
      </c>
      <c r="B103" s="6">
        <v>0</v>
      </c>
      <c r="C103" s="6">
        <v>3</v>
      </c>
      <c r="D103" s="6" t="s">
        <v>168</v>
      </c>
      <c r="E103" s="7" t="str">
        <f t="shared" si="1"/>
        <v>Petroff</v>
      </c>
      <c r="F103" s="5">
        <f>COUNTIFS(Table2[Surname], E103, Table2[Embarked], P103, Table2[Pclass], C103, Table2[SibSp], K103) + COUNTIFS(Table2[Surname], E103,  Table2[Embarked], P103, Table2[Pclass], C103, Table2[Parch], L103) - COUNTIFS(Table2[Surname], E103,  Table2[Embarked], P103, Table2[Pclass], C103,  Table2[SibSp], K103,  Table2[Parch], L103) -1</f>
        <v>1</v>
      </c>
      <c r="G103" s="5">
        <f>COUNTIFS(Table2[Surname], E103, Table2[Embarked], P103, Table2[Pclass], C103, Table2[SibSp], K103, Table2[Ticket], M103) + COUNTIFS(Table2[Surname], E103,  Table2[Embarked], P103, Table2[Pclass], C103, Table2[Parch], L103, Table2[Ticket], M103) - COUNTIFS(Table2[Surname], E103,  Table2[Embarked], P103, Table2[Pclass], C103,  Table2[SibSp], K103,  Table2[Parch], L103, Table2[Ticket], M103) -1</f>
        <v>0</v>
      </c>
      <c r="H103" s="5">
        <f>COUNTIFS(Table2[Ticket], M103) -1</f>
        <v>0</v>
      </c>
      <c r="I103" s="8" t="s">
        <v>15</v>
      </c>
      <c r="J103" s="10"/>
      <c r="K103" s="8">
        <v>0</v>
      </c>
      <c r="L103" s="8">
        <v>0</v>
      </c>
      <c r="M103" s="8">
        <v>349215</v>
      </c>
      <c r="N103" s="10">
        <v>7.8958000000000004</v>
      </c>
      <c r="O103" s="8"/>
      <c r="P103" s="10" t="s">
        <v>17</v>
      </c>
    </row>
    <row r="104" spans="1:16" x14ac:dyDescent="0.25">
      <c r="A104" s="4">
        <v>103</v>
      </c>
      <c r="B104" s="4">
        <v>0</v>
      </c>
      <c r="C104" s="4">
        <v>1</v>
      </c>
      <c r="D104" s="4" t="s">
        <v>169</v>
      </c>
      <c r="E104" s="7" t="str">
        <f t="shared" si="1"/>
        <v>White</v>
      </c>
      <c r="F104" s="5">
        <f>COUNTIFS(Table2[Surname], E104, Table2[Embarked], P104, Table2[Pclass], C104, Table2[SibSp], K104) + COUNTIFS(Table2[Surname], E104,  Table2[Embarked], P104, Table2[Pclass], C104, Table2[Parch], L104) - COUNTIFS(Table2[Surname], E104,  Table2[Embarked], P104, Table2[Pclass], C104,  Table2[SibSp], K104,  Table2[Parch], L104) -1</f>
        <v>1</v>
      </c>
      <c r="G104" s="5">
        <f>COUNTIFS(Table2[Surname], E104, Table2[Embarked], P104, Table2[Pclass], C104, Table2[SibSp], K104, Table2[Ticket], M104) + COUNTIFS(Table2[Surname], E104,  Table2[Embarked], P104, Table2[Pclass], C104, Table2[Parch], L104, Table2[Ticket], M104) - COUNTIFS(Table2[Surname], E104,  Table2[Embarked], P104, Table2[Pclass], C104,  Table2[SibSp], K104,  Table2[Parch], L104, Table2[Ticket], M104) -1</f>
        <v>1</v>
      </c>
      <c r="H104" s="5">
        <f>COUNTIFS(Table2[Ticket], M104) -1</f>
        <v>1</v>
      </c>
      <c r="I104" s="7" t="s">
        <v>15</v>
      </c>
      <c r="J104" s="5">
        <v>21</v>
      </c>
      <c r="K104" s="7">
        <v>0</v>
      </c>
      <c r="L104" s="7">
        <v>1</v>
      </c>
      <c r="M104" s="7">
        <v>35281</v>
      </c>
      <c r="N104" s="5">
        <v>77.287499999999994</v>
      </c>
      <c r="O104" s="7" t="s">
        <v>170</v>
      </c>
      <c r="P104" s="5" t="s">
        <v>17</v>
      </c>
    </row>
    <row r="105" spans="1:16" x14ac:dyDescent="0.25">
      <c r="A105" s="6">
        <v>104</v>
      </c>
      <c r="B105" s="6">
        <v>0</v>
      </c>
      <c r="C105" s="6">
        <v>3</v>
      </c>
      <c r="D105" s="6" t="s">
        <v>171</v>
      </c>
      <c r="E105" s="7" t="str">
        <f t="shared" si="1"/>
        <v>Johansson</v>
      </c>
      <c r="F105" s="5">
        <f>COUNTIFS(Table2[Surname], E105, Table2[Embarked], P105, Table2[Pclass], C105, Table2[SibSp], K105) + COUNTIFS(Table2[Surname], E105,  Table2[Embarked], P105, Table2[Pclass], C105, Table2[Parch], L105) - COUNTIFS(Table2[Surname], E105,  Table2[Embarked], P105, Table2[Pclass], C105,  Table2[SibSp], K105,  Table2[Parch], L105) -1</f>
        <v>2</v>
      </c>
      <c r="G105" s="5">
        <f>COUNTIFS(Table2[Surname], E105, Table2[Embarked], P105, Table2[Pclass], C105, Table2[SibSp], K105, Table2[Ticket], M105) + COUNTIFS(Table2[Surname], E105,  Table2[Embarked], P105, Table2[Pclass], C105, Table2[Parch], L105, Table2[Ticket], M105) - COUNTIFS(Table2[Surname], E105,  Table2[Embarked], P105, Table2[Pclass], C105,  Table2[SibSp], K105,  Table2[Parch], L105, Table2[Ticket], M105) -1</f>
        <v>0</v>
      </c>
      <c r="H105" s="5">
        <f>COUNTIFS(Table2[Ticket], M105) -1</f>
        <v>0</v>
      </c>
      <c r="I105" s="8" t="s">
        <v>15</v>
      </c>
      <c r="J105" s="10">
        <v>33</v>
      </c>
      <c r="K105" s="8">
        <v>0</v>
      </c>
      <c r="L105" s="8">
        <v>0</v>
      </c>
      <c r="M105" s="8">
        <v>7540</v>
      </c>
      <c r="N105" s="10">
        <v>8.6541999999999994</v>
      </c>
      <c r="O105" s="8"/>
      <c r="P105" s="10" t="s">
        <v>17</v>
      </c>
    </row>
    <row r="106" spans="1:16" x14ac:dyDescent="0.25">
      <c r="A106" s="4">
        <v>105</v>
      </c>
      <c r="B106" s="4">
        <v>0</v>
      </c>
      <c r="C106" s="4">
        <v>3</v>
      </c>
      <c r="D106" s="4" t="s">
        <v>172</v>
      </c>
      <c r="E106" s="7" t="str">
        <f t="shared" si="1"/>
        <v>Gustafsson</v>
      </c>
      <c r="F106" s="5">
        <f>COUNTIFS(Table2[Surname], E106, Table2[Embarked], P106, Table2[Pclass], C106, Table2[SibSp], K106) + COUNTIFS(Table2[Surname], E106,  Table2[Embarked], P106, Table2[Pclass], C106, Table2[Parch], L106) - COUNTIFS(Table2[Surname], E106,  Table2[Embarked], P106, Table2[Pclass], C106,  Table2[SibSp], K106,  Table2[Parch], L106) -1</f>
        <v>3</v>
      </c>
      <c r="G106" s="5">
        <f>COUNTIFS(Table2[Surname], E106, Table2[Embarked], P106, Table2[Pclass], C106, Table2[SibSp], K106, Table2[Ticket], M106) + COUNTIFS(Table2[Surname], E106,  Table2[Embarked], P106, Table2[Pclass], C106, Table2[Parch], L106, Table2[Ticket], M106) - COUNTIFS(Table2[Surname], E106,  Table2[Embarked], P106, Table2[Pclass], C106,  Table2[SibSp], K106,  Table2[Parch], L106, Table2[Ticket], M106) -1</f>
        <v>0</v>
      </c>
      <c r="H106" s="5">
        <f>COUNTIFS(Table2[Ticket], M106) -1</f>
        <v>0</v>
      </c>
      <c r="I106" s="7" t="s">
        <v>15</v>
      </c>
      <c r="J106" s="5">
        <v>37</v>
      </c>
      <c r="K106" s="7">
        <v>2</v>
      </c>
      <c r="L106" s="7">
        <v>0</v>
      </c>
      <c r="M106" s="7">
        <v>3101276</v>
      </c>
      <c r="N106" s="5">
        <v>7.9249999999999998</v>
      </c>
      <c r="O106" s="7"/>
      <c r="P106" s="5" t="s">
        <v>17</v>
      </c>
    </row>
    <row r="107" spans="1:16" x14ac:dyDescent="0.25">
      <c r="A107" s="6">
        <v>106</v>
      </c>
      <c r="B107" s="6">
        <v>0</v>
      </c>
      <c r="C107" s="6">
        <v>3</v>
      </c>
      <c r="D107" s="6" t="s">
        <v>173</v>
      </c>
      <c r="E107" s="7" t="str">
        <f t="shared" si="1"/>
        <v>Mionoff</v>
      </c>
      <c r="F107" s="5">
        <f>COUNTIFS(Table2[Surname], E107, Table2[Embarked], P107, Table2[Pclass], C107, Table2[SibSp], K107) + COUNTIFS(Table2[Surname], E107,  Table2[Embarked], P107, Table2[Pclass], C107, Table2[Parch], L107) - COUNTIFS(Table2[Surname], E107,  Table2[Embarked], P107, Table2[Pclass], C107,  Table2[SibSp], K107,  Table2[Parch], L107) -1</f>
        <v>0</v>
      </c>
      <c r="G107" s="5">
        <f>COUNTIFS(Table2[Surname], E107, Table2[Embarked], P107, Table2[Pclass], C107, Table2[SibSp], K107, Table2[Ticket], M107) + COUNTIFS(Table2[Surname], E107,  Table2[Embarked], P107, Table2[Pclass], C107, Table2[Parch], L107, Table2[Ticket], M107) - COUNTIFS(Table2[Surname], E107,  Table2[Embarked], P107, Table2[Pclass], C107,  Table2[SibSp], K107,  Table2[Parch], L107, Table2[Ticket], M107) -1</f>
        <v>0</v>
      </c>
      <c r="H107" s="5">
        <f>COUNTIFS(Table2[Ticket], M107) -1</f>
        <v>0</v>
      </c>
      <c r="I107" s="8" t="s">
        <v>15</v>
      </c>
      <c r="J107" s="10">
        <v>28</v>
      </c>
      <c r="K107" s="8">
        <v>0</v>
      </c>
      <c r="L107" s="8">
        <v>0</v>
      </c>
      <c r="M107" s="8">
        <v>349207</v>
      </c>
      <c r="N107" s="10">
        <v>7.8958000000000004</v>
      </c>
      <c r="O107" s="8"/>
      <c r="P107" s="10" t="s">
        <v>17</v>
      </c>
    </row>
    <row r="108" spans="1:16" x14ac:dyDescent="0.25">
      <c r="A108" s="4">
        <v>107</v>
      </c>
      <c r="B108" s="4">
        <v>1</v>
      </c>
      <c r="C108" s="4">
        <v>3</v>
      </c>
      <c r="D108" s="4" t="s">
        <v>174</v>
      </c>
      <c r="E108" s="7" t="str">
        <f t="shared" si="1"/>
        <v>Salkjelsvik</v>
      </c>
      <c r="F108" s="5">
        <f>COUNTIFS(Table2[Surname], E108, Table2[Embarked], P108, Table2[Pclass], C108, Table2[SibSp], K108) + COUNTIFS(Table2[Surname], E108,  Table2[Embarked], P108, Table2[Pclass], C108, Table2[Parch], L108) - COUNTIFS(Table2[Surname], E108,  Table2[Embarked], P108, Table2[Pclass], C108,  Table2[SibSp], K108,  Table2[Parch], L108) -1</f>
        <v>0</v>
      </c>
      <c r="G108" s="5">
        <f>COUNTIFS(Table2[Surname], E108, Table2[Embarked], P108, Table2[Pclass], C108, Table2[SibSp], K108, Table2[Ticket], M108) + COUNTIFS(Table2[Surname], E108,  Table2[Embarked], P108, Table2[Pclass], C108, Table2[Parch], L108, Table2[Ticket], M108) - COUNTIFS(Table2[Surname], E108,  Table2[Embarked], P108, Table2[Pclass], C108,  Table2[SibSp], K108,  Table2[Parch], L108, Table2[Ticket], M108) -1</f>
        <v>0</v>
      </c>
      <c r="H108" s="5">
        <f>COUNTIFS(Table2[Ticket], M108) -1</f>
        <v>0</v>
      </c>
      <c r="I108" s="7" t="s">
        <v>19</v>
      </c>
      <c r="J108" s="5">
        <v>21</v>
      </c>
      <c r="K108" s="7">
        <v>0</v>
      </c>
      <c r="L108" s="7">
        <v>0</v>
      </c>
      <c r="M108" s="7">
        <v>343120</v>
      </c>
      <c r="N108" s="5">
        <v>7.65</v>
      </c>
      <c r="O108" s="7"/>
      <c r="P108" s="5" t="s">
        <v>17</v>
      </c>
    </row>
    <row r="109" spans="1:16" x14ac:dyDescent="0.25">
      <c r="A109" s="6">
        <v>108</v>
      </c>
      <c r="B109" s="6">
        <v>1</v>
      </c>
      <c r="C109" s="6">
        <v>3</v>
      </c>
      <c r="D109" s="6" t="s">
        <v>175</v>
      </c>
      <c r="E109" s="7" t="str">
        <f t="shared" si="1"/>
        <v>Moss</v>
      </c>
      <c r="F109" s="5">
        <f>COUNTIFS(Table2[Surname], E109, Table2[Embarked], P109, Table2[Pclass], C109, Table2[SibSp], K109) + COUNTIFS(Table2[Surname], E109,  Table2[Embarked], P109, Table2[Pclass], C109, Table2[Parch], L109) - COUNTIFS(Table2[Surname], E109,  Table2[Embarked], P109, Table2[Pclass], C109,  Table2[SibSp], K109,  Table2[Parch], L109) -1</f>
        <v>0</v>
      </c>
      <c r="G109" s="5">
        <f>COUNTIFS(Table2[Surname], E109, Table2[Embarked], P109, Table2[Pclass], C109, Table2[SibSp], K109, Table2[Ticket], M109) + COUNTIFS(Table2[Surname], E109,  Table2[Embarked], P109, Table2[Pclass], C109, Table2[Parch], L109, Table2[Ticket], M109) - COUNTIFS(Table2[Surname], E109,  Table2[Embarked], P109, Table2[Pclass], C109,  Table2[SibSp], K109,  Table2[Parch], L109, Table2[Ticket], M109) -1</f>
        <v>0</v>
      </c>
      <c r="H109" s="5">
        <f>COUNTIFS(Table2[Ticket], M109) -1</f>
        <v>0</v>
      </c>
      <c r="I109" s="8" t="s">
        <v>15</v>
      </c>
      <c r="J109" s="10"/>
      <c r="K109" s="8">
        <v>0</v>
      </c>
      <c r="L109" s="8">
        <v>0</v>
      </c>
      <c r="M109" s="8">
        <v>312991</v>
      </c>
      <c r="N109" s="10">
        <v>7.7750000000000004</v>
      </c>
      <c r="O109" s="8"/>
      <c r="P109" s="10" t="s">
        <v>17</v>
      </c>
    </row>
    <row r="110" spans="1:16" x14ac:dyDescent="0.25">
      <c r="A110" s="4">
        <v>109</v>
      </c>
      <c r="B110" s="4">
        <v>0</v>
      </c>
      <c r="C110" s="4">
        <v>3</v>
      </c>
      <c r="D110" s="4" t="s">
        <v>176</v>
      </c>
      <c r="E110" s="7" t="str">
        <f t="shared" si="1"/>
        <v>Rekic</v>
      </c>
      <c r="F110" s="5">
        <f>COUNTIFS(Table2[Surname], E110, Table2[Embarked], P110, Table2[Pclass], C110, Table2[SibSp], K110) + COUNTIFS(Table2[Surname], E110,  Table2[Embarked], P110, Table2[Pclass], C110, Table2[Parch], L110) - COUNTIFS(Table2[Surname], E110,  Table2[Embarked], P110, Table2[Pclass], C110,  Table2[SibSp], K110,  Table2[Parch], L110) -1</f>
        <v>0</v>
      </c>
      <c r="G110" s="5">
        <f>COUNTIFS(Table2[Surname], E110, Table2[Embarked], P110, Table2[Pclass], C110, Table2[SibSp], K110, Table2[Ticket], M110) + COUNTIFS(Table2[Surname], E110,  Table2[Embarked], P110, Table2[Pclass], C110, Table2[Parch], L110, Table2[Ticket], M110) - COUNTIFS(Table2[Surname], E110,  Table2[Embarked], P110, Table2[Pclass], C110,  Table2[SibSp], K110,  Table2[Parch], L110, Table2[Ticket], M110) -1</f>
        <v>0</v>
      </c>
      <c r="H110" s="5">
        <f>COUNTIFS(Table2[Ticket], M110) -1</f>
        <v>0</v>
      </c>
      <c r="I110" s="7" t="s">
        <v>15</v>
      </c>
      <c r="J110" s="5">
        <v>38</v>
      </c>
      <c r="K110" s="7">
        <v>0</v>
      </c>
      <c r="L110" s="7">
        <v>0</v>
      </c>
      <c r="M110" s="7">
        <v>349249</v>
      </c>
      <c r="N110" s="5">
        <v>7.8958000000000004</v>
      </c>
      <c r="O110" s="7"/>
      <c r="P110" s="5" t="s">
        <v>17</v>
      </c>
    </row>
    <row r="111" spans="1:16" x14ac:dyDescent="0.25">
      <c r="A111" s="6">
        <v>110</v>
      </c>
      <c r="B111" s="6">
        <v>1</v>
      </c>
      <c r="C111" s="6">
        <v>3</v>
      </c>
      <c r="D111" s="6" t="s">
        <v>177</v>
      </c>
      <c r="E111" s="7" t="str">
        <f t="shared" si="1"/>
        <v>Moran</v>
      </c>
      <c r="F111" s="5">
        <f>COUNTIFS(Table2[Surname], E111, Table2[Embarked], P111, Table2[Pclass], C111, Table2[SibSp], K111) + COUNTIFS(Table2[Surname], E111,  Table2[Embarked], P111, Table2[Pclass], C111, Table2[Parch], L111) - COUNTIFS(Table2[Surname], E111,  Table2[Embarked], P111, Table2[Pclass], C111,  Table2[SibSp], K111,  Table2[Parch], L111) -1</f>
        <v>2</v>
      </c>
      <c r="G111" s="5">
        <f>COUNTIFS(Table2[Surname], E111, Table2[Embarked], P111, Table2[Pclass], C111, Table2[SibSp], K111, Table2[Ticket], M111) + COUNTIFS(Table2[Surname], E111,  Table2[Embarked], P111, Table2[Pclass], C111, Table2[Parch], L111, Table2[Ticket], M111) - COUNTIFS(Table2[Surname], E111,  Table2[Embarked], P111, Table2[Pclass], C111,  Table2[SibSp], K111,  Table2[Parch], L111, Table2[Ticket], M111) -1</f>
        <v>1</v>
      </c>
      <c r="H111" s="5">
        <f>COUNTIFS(Table2[Ticket], M111) -1</f>
        <v>2</v>
      </c>
      <c r="I111" s="8" t="s">
        <v>19</v>
      </c>
      <c r="J111" s="10"/>
      <c r="K111" s="8">
        <v>1</v>
      </c>
      <c r="L111" s="8">
        <v>0</v>
      </c>
      <c r="M111" s="8">
        <v>371110</v>
      </c>
      <c r="N111" s="10">
        <v>24.15</v>
      </c>
      <c r="O111" s="8"/>
      <c r="P111" s="10" t="s">
        <v>29</v>
      </c>
    </row>
    <row r="112" spans="1:16" x14ac:dyDescent="0.25">
      <c r="A112" s="4">
        <v>111</v>
      </c>
      <c r="B112" s="4">
        <v>0</v>
      </c>
      <c r="C112" s="4">
        <v>1</v>
      </c>
      <c r="D112" s="4" t="s">
        <v>178</v>
      </c>
      <c r="E112" s="7" t="str">
        <f t="shared" si="1"/>
        <v>Porter</v>
      </c>
      <c r="F112" s="5">
        <f>COUNTIFS(Table2[Surname], E112, Table2[Embarked], P112, Table2[Pclass], C112, Table2[SibSp], K112) + COUNTIFS(Table2[Surname], E112,  Table2[Embarked], P112, Table2[Pclass], C112, Table2[Parch], L112) - COUNTIFS(Table2[Surname], E112,  Table2[Embarked], P112, Table2[Pclass], C112,  Table2[SibSp], K112,  Table2[Parch], L112) -1</f>
        <v>0</v>
      </c>
      <c r="G112" s="5">
        <f>COUNTIFS(Table2[Surname], E112, Table2[Embarked], P112, Table2[Pclass], C112, Table2[SibSp], K112, Table2[Ticket], M112) + COUNTIFS(Table2[Surname], E112,  Table2[Embarked], P112, Table2[Pclass], C112, Table2[Parch], L112, Table2[Ticket], M112) - COUNTIFS(Table2[Surname], E112,  Table2[Embarked], P112, Table2[Pclass], C112,  Table2[SibSp], K112,  Table2[Parch], L112, Table2[Ticket], M112) -1</f>
        <v>0</v>
      </c>
      <c r="H112" s="5">
        <f>COUNTIFS(Table2[Ticket], M112) -1</f>
        <v>1</v>
      </c>
      <c r="I112" s="7" t="s">
        <v>15</v>
      </c>
      <c r="J112" s="5">
        <v>47</v>
      </c>
      <c r="K112" s="7">
        <v>0</v>
      </c>
      <c r="L112" s="7">
        <v>0</v>
      </c>
      <c r="M112" s="7">
        <v>110465</v>
      </c>
      <c r="N112" s="5">
        <v>52</v>
      </c>
      <c r="O112" s="7" t="s">
        <v>179</v>
      </c>
      <c r="P112" s="5" t="s">
        <v>17</v>
      </c>
    </row>
    <row r="113" spans="1:16" x14ac:dyDescent="0.25">
      <c r="A113" s="6">
        <v>112</v>
      </c>
      <c r="B113" s="6">
        <v>0</v>
      </c>
      <c r="C113" s="6">
        <v>3</v>
      </c>
      <c r="D113" s="6" t="s">
        <v>180</v>
      </c>
      <c r="E113" s="7" t="str">
        <f t="shared" si="1"/>
        <v>Zabour</v>
      </c>
      <c r="F113" s="5">
        <f>COUNTIFS(Table2[Surname], E113, Table2[Embarked], P113, Table2[Pclass], C113, Table2[SibSp], K113) + COUNTIFS(Table2[Surname], E113,  Table2[Embarked], P113, Table2[Pclass], C113, Table2[Parch], L113) - COUNTIFS(Table2[Surname], E113,  Table2[Embarked], P113, Table2[Pclass], C113,  Table2[SibSp], K113,  Table2[Parch], L113) -1</f>
        <v>1</v>
      </c>
      <c r="G113" s="5">
        <f>COUNTIFS(Table2[Surname], E113, Table2[Embarked], P113, Table2[Pclass], C113, Table2[SibSp], K113, Table2[Ticket], M113) + COUNTIFS(Table2[Surname], E113,  Table2[Embarked], P113, Table2[Pclass], C113, Table2[Parch], L113, Table2[Ticket], M113) - COUNTIFS(Table2[Surname], E113,  Table2[Embarked], P113, Table2[Pclass], C113,  Table2[SibSp], K113,  Table2[Parch], L113, Table2[Ticket], M113) -1</f>
        <v>1</v>
      </c>
      <c r="H113" s="5">
        <f>COUNTIFS(Table2[Ticket], M113) -1</f>
        <v>1</v>
      </c>
      <c r="I113" s="8" t="s">
        <v>19</v>
      </c>
      <c r="J113" s="10">
        <v>14.5</v>
      </c>
      <c r="K113" s="8">
        <v>1</v>
      </c>
      <c r="L113" s="8">
        <v>0</v>
      </c>
      <c r="M113" s="8">
        <v>2665</v>
      </c>
      <c r="N113" s="10">
        <v>14.4542</v>
      </c>
      <c r="O113" s="8"/>
      <c r="P113" s="10" t="s">
        <v>22</v>
      </c>
    </row>
    <row r="114" spans="1:16" x14ac:dyDescent="0.25">
      <c r="A114" s="4">
        <v>113</v>
      </c>
      <c r="B114" s="4">
        <v>0</v>
      </c>
      <c r="C114" s="4">
        <v>3</v>
      </c>
      <c r="D114" s="4" t="s">
        <v>181</v>
      </c>
      <c r="E114" s="7" t="str">
        <f t="shared" si="1"/>
        <v>Barton</v>
      </c>
      <c r="F114" s="5">
        <f>COUNTIFS(Table2[Surname], E114, Table2[Embarked], P114, Table2[Pclass], C114, Table2[SibSp], K114) + COUNTIFS(Table2[Surname], E114,  Table2[Embarked], P114, Table2[Pclass], C114, Table2[Parch], L114) - COUNTIFS(Table2[Surname], E114,  Table2[Embarked], P114, Table2[Pclass], C114,  Table2[SibSp], K114,  Table2[Parch], L114) -1</f>
        <v>0</v>
      </c>
      <c r="G114" s="5">
        <f>COUNTIFS(Table2[Surname], E114, Table2[Embarked], P114, Table2[Pclass], C114, Table2[SibSp], K114, Table2[Ticket], M114) + COUNTIFS(Table2[Surname], E114,  Table2[Embarked], P114, Table2[Pclass], C114, Table2[Parch], L114, Table2[Ticket], M114) - COUNTIFS(Table2[Surname], E114,  Table2[Embarked], P114, Table2[Pclass], C114,  Table2[SibSp], K114,  Table2[Parch], L114, Table2[Ticket], M114) -1</f>
        <v>0</v>
      </c>
      <c r="H114" s="5">
        <f>COUNTIFS(Table2[Ticket], M114) -1</f>
        <v>0</v>
      </c>
      <c r="I114" s="7" t="s">
        <v>15</v>
      </c>
      <c r="J114" s="5">
        <v>22</v>
      </c>
      <c r="K114" s="7">
        <v>0</v>
      </c>
      <c r="L114" s="7">
        <v>0</v>
      </c>
      <c r="M114" s="7">
        <v>324669</v>
      </c>
      <c r="N114" s="5">
        <v>8.0500000000000007</v>
      </c>
      <c r="O114" s="7"/>
      <c r="P114" s="5" t="s">
        <v>17</v>
      </c>
    </row>
    <row r="115" spans="1:16" x14ac:dyDescent="0.25">
      <c r="A115" s="6">
        <v>114</v>
      </c>
      <c r="B115" s="6">
        <v>0</v>
      </c>
      <c r="C115" s="6">
        <v>3</v>
      </c>
      <c r="D115" s="6" t="s">
        <v>182</v>
      </c>
      <c r="E115" s="7" t="str">
        <f t="shared" si="1"/>
        <v>Jussila</v>
      </c>
      <c r="F115" s="5">
        <f>COUNTIFS(Table2[Surname], E115, Table2[Embarked], P115, Table2[Pclass], C115, Table2[SibSp], K115) + COUNTIFS(Table2[Surname], E115,  Table2[Embarked], P115, Table2[Pclass], C115, Table2[Parch], L115) - COUNTIFS(Table2[Surname], E115,  Table2[Embarked], P115, Table2[Pclass], C115,  Table2[SibSp], K115,  Table2[Parch], L115) -1</f>
        <v>2</v>
      </c>
      <c r="G115" s="5">
        <f>COUNTIFS(Table2[Surname], E115, Table2[Embarked], P115, Table2[Pclass], C115, Table2[SibSp], K115, Table2[Ticket], M115) + COUNTIFS(Table2[Surname], E115,  Table2[Embarked], P115, Table2[Pclass], C115, Table2[Parch], L115, Table2[Ticket], M115) - COUNTIFS(Table2[Surname], E115,  Table2[Embarked], P115, Table2[Pclass], C115,  Table2[SibSp], K115,  Table2[Parch], L115, Table2[Ticket], M115) -1</f>
        <v>0</v>
      </c>
      <c r="H115" s="5">
        <f>COUNTIFS(Table2[Ticket], M115) -1</f>
        <v>0</v>
      </c>
      <c r="I115" s="8" t="s">
        <v>19</v>
      </c>
      <c r="J115" s="10">
        <v>20</v>
      </c>
      <c r="K115" s="8">
        <v>1</v>
      </c>
      <c r="L115" s="8">
        <v>0</v>
      </c>
      <c r="M115" s="8">
        <v>4136</v>
      </c>
      <c r="N115" s="10">
        <v>9.8249999999999993</v>
      </c>
      <c r="O115" s="8"/>
      <c r="P115" s="10" t="s">
        <v>17</v>
      </c>
    </row>
    <row r="116" spans="1:16" x14ac:dyDescent="0.25">
      <c r="A116" s="4">
        <v>115</v>
      </c>
      <c r="B116" s="4">
        <v>0</v>
      </c>
      <c r="C116" s="4">
        <v>3</v>
      </c>
      <c r="D116" s="4" t="s">
        <v>183</v>
      </c>
      <c r="E116" s="7" t="str">
        <f t="shared" si="1"/>
        <v>Attalah</v>
      </c>
      <c r="F116" s="5">
        <f>COUNTIFS(Table2[Surname], E116, Table2[Embarked], P116, Table2[Pclass], C116, Table2[SibSp], K116) + COUNTIFS(Table2[Surname], E116,  Table2[Embarked], P116, Table2[Pclass], C116, Table2[Parch], L116) - COUNTIFS(Table2[Surname], E116,  Table2[Embarked], P116, Table2[Pclass], C116,  Table2[SibSp], K116,  Table2[Parch], L116) -1</f>
        <v>1</v>
      </c>
      <c r="G116" s="5">
        <f>COUNTIFS(Table2[Surname], E116, Table2[Embarked], P116, Table2[Pclass], C116, Table2[SibSp], K116, Table2[Ticket], M116) + COUNTIFS(Table2[Surname], E116,  Table2[Embarked], P116, Table2[Pclass], C116, Table2[Parch], L116, Table2[Ticket], M116) - COUNTIFS(Table2[Surname], E116,  Table2[Embarked], P116, Table2[Pclass], C116,  Table2[SibSp], K116,  Table2[Parch], L116, Table2[Ticket], M116) -1</f>
        <v>0</v>
      </c>
      <c r="H116" s="5">
        <f>COUNTIFS(Table2[Ticket], M116) -1</f>
        <v>1</v>
      </c>
      <c r="I116" s="7" t="s">
        <v>19</v>
      </c>
      <c r="J116" s="5">
        <v>17</v>
      </c>
      <c r="K116" s="7">
        <v>0</v>
      </c>
      <c r="L116" s="7">
        <v>0</v>
      </c>
      <c r="M116" s="7">
        <v>2627</v>
      </c>
      <c r="N116" s="5">
        <v>14.458299999999999</v>
      </c>
      <c r="O116" s="7"/>
      <c r="P116" s="5" t="s">
        <v>22</v>
      </c>
    </row>
    <row r="117" spans="1:16" x14ac:dyDescent="0.25">
      <c r="A117" s="6">
        <v>116</v>
      </c>
      <c r="B117" s="6">
        <v>0</v>
      </c>
      <c r="C117" s="6">
        <v>3</v>
      </c>
      <c r="D117" s="6" t="s">
        <v>184</v>
      </c>
      <c r="E117" s="7" t="str">
        <f t="shared" si="1"/>
        <v>Pekoniemi</v>
      </c>
      <c r="F117" s="5">
        <f>COUNTIFS(Table2[Surname], E117, Table2[Embarked], P117, Table2[Pclass], C117, Table2[SibSp], K117) + COUNTIFS(Table2[Surname], E117,  Table2[Embarked], P117, Table2[Pclass], C117, Table2[Parch], L117) - COUNTIFS(Table2[Surname], E117,  Table2[Embarked], P117, Table2[Pclass], C117,  Table2[SibSp], K117,  Table2[Parch], L117) -1</f>
        <v>0</v>
      </c>
      <c r="G117" s="5">
        <f>COUNTIFS(Table2[Surname], E117, Table2[Embarked], P117, Table2[Pclass], C117, Table2[SibSp], K117, Table2[Ticket], M117) + COUNTIFS(Table2[Surname], E117,  Table2[Embarked], P117, Table2[Pclass], C117, Table2[Parch], L117, Table2[Ticket], M117) - COUNTIFS(Table2[Surname], E117,  Table2[Embarked], P117, Table2[Pclass], C117,  Table2[SibSp], K117,  Table2[Parch], L117, Table2[Ticket], M117) -1</f>
        <v>0</v>
      </c>
      <c r="H117" s="5">
        <f>COUNTIFS(Table2[Ticket], M117) -1</f>
        <v>0</v>
      </c>
      <c r="I117" s="8" t="s">
        <v>15</v>
      </c>
      <c r="J117" s="10">
        <v>21</v>
      </c>
      <c r="K117" s="8">
        <v>0</v>
      </c>
      <c r="L117" s="8">
        <v>0</v>
      </c>
      <c r="M117" s="8" t="s">
        <v>185</v>
      </c>
      <c r="N117" s="10">
        <v>7.9249999999999998</v>
      </c>
      <c r="O117" s="8"/>
      <c r="P117" s="10" t="s">
        <v>17</v>
      </c>
    </row>
    <row r="118" spans="1:16" x14ac:dyDescent="0.25">
      <c r="A118" s="4">
        <v>117</v>
      </c>
      <c r="B118" s="4">
        <v>0</v>
      </c>
      <c r="C118" s="4">
        <v>3</v>
      </c>
      <c r="D118" s="4" t="s">
        <v>186</v>
      </c>
      <c r="E118" s="7" t="str">
        <f t="shared" si="1"/>
        <v>Connors</v>
      </c>
      <c r="F118" s="5">
        <f>COUNTIFS(Table2[Surname], E118, Table2[Embarked], P118, Table2[Pclass], C118, Table2[SibSp], K118) + COUNTIFS(Table2[Surname], E118,  Table2[Embarked], P118, Table2[Pclass], C118, Table2[Parch], L118) - COUNTIFS(Table2[Surname], E118,  Table2[Embarked], P118, Table2[Pclass], C118,  Table2[SibSp], K118,  Table2[Parch], L118) -1</f>
        <v>0</v>
      </c>
      <c r="G118" s="5">
        <f>COUNTIFS(Table2[Surname], E118, Table2[Embarked], P118, Table2[Pclass], C118, Table2[SibSp], K118, Table2[Ticket], M118) + COUNTIFS(Table2[Surname], E118,  Table2[Embarked], P118, Table2[Pclass], C118, Table2[Parch], L118, Table2[Ticket], M118) - COUNTIFS(Table2[Surname], E118,  Table2[Embarked], P118, Table2[Pclass], C118,  Table2[SibSp], K118,  Table2[Parch], L118, Table2[Ticket], M118) -1</f>
        <v>0</v>
      </c>
      <c r="H118" s="5">
        <f>COUNTIFS(Table2[Ticket], M118) -1</f>
        <v>0</v>
      </c>
      <c r="I118" s="7" t="s">
        <v>15</v>
      </c>
      <c r="J118" s="5">
        <v>70.5</v>
      </c>
      <c r="K118" s="7">
        <v>0</v>
      </c>
      <c r="L118" s="7">
        <v>0</v>
      </c>
      <c r="M118" s="7">
        <v>370369</v>
      </c>
      <c r="N118" s="5">
        <v>7.75</v>
      </c>
      <c r="O118" s="7"/>
      <c r="P118" s="5" t="s">
        <v>29</v>
      </c>
    </row>
    <row r="119" spans="1:16" x14ac:dyDescent="0.25">
      <c r="A119" s="6">
        <v>118</v>
      </c>
      <c r="B119" s="6">
        <v>0</v>
      </c>
      <c r="C119" s="6">
        <v>2</v>
      </c>
      <c r="D119" s="6" t="s">
        <v>187</v>
      </c>
      <c r="E119" s="7" t="str">
        <f t="shared" si="1"/>
        <v>Turpin</v>
      </c>
      <c r="F119" s="5">
        <f>COUNTIFS(Table2[Surname], E119, Table2[Embarked], P119, Table2[Pclass], C119, Table2[SibSp], K119) + COUNTIFS(Table2[Surname], E119,  Table2[Embarked], P119, Table2[Pclass], C119, Table2[Parch], L119) - COUNTIFS(Table2[Surname], E119,  Table2[Embarked], P119, Table2[Pclass], C119,  Table2[SibSp], K119,  Table2[Parch], L119) -1</f>
        <v>1</v>
      </c>
      <c r="G119" s="5">
        <f>COUNTIFS(Table2[Surname], E119, Table2[Embarked], P119, Table2[Pclass], C119, Table2[SibSp], K119, Table2[Ticket], M119) + COUNTIFS(Table2[Surname], E119,  Table2[Embarked], P119, Table2[Pclass], C119, Table2[Parch], L119, Table2[Ticket], M119) - COUNTIFS(Table2[Surname], E119,  Table2[Embarked], P119, Table2[Pclass], C119,  Table2[SibSp], K119,  Table2[Parch], L119, Table2[Ticket], M119) -1</f>
        <v>1</v>
      </c>
      <c r="H119" s="5">
        <f>COUNTIFS(Table2[Ticket], M119) -1</f>
        <v>1</v>
      </c>
      <c r="I119" s="8" t="s">
        <v>15</v>
      </c>
      <c r="J119" s="10">
        <v>29</v>
      </c>
      <c r="K119" s="8">
        <v>1</v>
      </c>
      <c r="L119" s="8">
        <v>0</v>
      </c>
      <c r="M119" s="8">
        <v>11668</v>
      </c>
      <c r="N119" s="10">
        <v>21</v>
      </c>
      <c r="O119" s="8"/>
      <c r="P119" s="10" t="s">
        <v>17</v>
      </c>
    </row>
    <row r="120" spans="1:16" x14ac:dyDescent="0.25">
      <c r="A120" s="4">
        <v>119</v>
      </c>
      <c r="B120" s="4">
        <v>0</v>
      </c>
      <c r="C120" s="4">
        <v>1</v>
      </c>
      <c r="D120" s="4" t="s">
        <v>188</v>
      </c>
      <c r="E120" s="7" t="str">
        <f t="shared" si="1"/>
        <v>Baxter</v>
      </c>
      <c r="F120" s="5">
        <f>COUNTIFS(Table2[Surname], E120, Table2[Embarked], P120, Table2[Pclass], C120, Table2[SibSp], K120) + COUNTIFS(Table2[Surname], E120,  Table2[Embarked], P120, Table2[Pclass], C120, Table2[Parch], L120) - COUNTIFS(Table2[Surname], E120,  Table2[Embarked], P120, Table2[Pclass], C120,  Table2[SibSp], K120,  Table2[Parch], L120) -1</f>
        <v>1</v>
      </c>
      <c r="G120" s="5">
        <f>COUNTIFS(Table2[Surname], E120, Table2[Embarked], P120, Table2[Pclass], C120, Table2[SibSp], K120, Table2[Ticket], M120) + COUNTIFS(Table2[Surname], E120,  Table2[Embarked], P120, Table2[Pclass], C120, Table2[Parch], L120, Table2[Ticket], M120) - COUNTIFS(Table2[Surname], E120,  Table2[Embarked], P120, Table2[Pclass], C120,  Table2[SibSp], K120,  Table2[Parch], L120, Table2[Ticket], M120) -1</f>
        <v>1</v>
      </c>
      <c r="H120" s="5">
        <f>COUNTIFS(Table2[Ticket], M120) -1</f>
        <v>1</v>
      </c>
      <c r="I120" s="7" t="s">
        <v>15</v>
      </c>
      <c r="J120" s="5">
        <v>24</v>
      </c>
      <c r="K120" s="7">
        <v>0</v>
      </c>
      <c r="L120" s="7">
        <v>1</v>
      </c>
      <c r="M120" s="7" t="s">
        <v>189</v>
      </c>
      <c r="N120" s="5">
        <v>247.52080000000001</v>
      </c>
      <c r="O120" s="7" t="s">
        <v>190</v>
      </c>
      <c r="P120" s="5" t="s">
        <v>22</v>
      </c>
    </row>
    <row r="121" spans="1:16" x14ac:dyDescent="0.25">
      <c r="A121" s="6">
        <v>120</v>
      </c>
      <c r="B121" s="6">
        <v>0</v>
      </c>
      <c r="C121" s="6">
        <v>3</v>
      </c>
      <c r="D121" s="6" t="s">
        <v>191</v>
      </c>
      <c r="E121" s="7" t="str">
        <f t="shared" si="1"/>
        <v>Andersson</v>
      </c>
      <c r="F121" s="5">
        <f>COUNTIFS(Table2[Surname], E121, Table2[Embarked], P121, Table2[Pclass], C121, Table2[SibSp], K121) + COUNTIFS(Table2[Surname], E121,  Table2[Embarked], P121, Table2[Pclass], C121, Table2[Parch], L121) - COUNTIFS(Table2[Surname], E121,  Table2[Embarked], P121, Table2[Pclass], C121,  Table2[SibSp], K121,  Table2[Parch], L121) -1</f>
        <v>5</v>
      </c>
      <c r="G121" s="5">
        <f>COUNTIFS(Table2[Surname], E121, Table2[Embarked], P121, Table2[Pclass], C121, Table2[SibSp], K121, Table2[Ticket], M121) + COUNTIFS(Table2[Surname], E121,  Table2[Embarked], P121, Table2[Pclass], C121, Table2[Parch], L121, Table2[Ticket], M121) - COUNTIFS(Table2[Surname], E121,  Table2[Embarked], P121, Table2[Pclass], C121,  Table2[SibSp], K121,  Table2[Parch], L121, Table2[Ticket], M121) -1</f>
        <v>4</v>
      </c>
      <c r="H121" s="5">
        <f>COUNTIFS(Table2[Ticket], M121) -1</f>
        <v>6</v>
      </c>
      <c r="I121" s="8" t="s">
        <v>19</v>
      </c>
      <c r="J121" s="10">
        <v>2</v>
      </c>
      <c r="K121" s="8">
        <v>4</v>
      </c>
      <c r="L121" s="8">
        <v>2</v>
      </c>
      <c r="M121" s="8">
        <v>347082</v>
      </c>
      <c r="N121" s="10">
        <v>31.274999999999999</v>
      </c>
      <c r="O121" s="8"/>
      <c r="P121" s="10" t="s">
        <v>17</v>
      </c>
    </row>
    <row r="122" spans="1:16" x14ac:dyDescent="0.25">
      <c r="A122" s="4">
        <v>121</v>
      </c>
      <c r="B122" s="4">
        <v>0</v>
      </c>
      <c r="C122" s="4">
        <v>2</v>
      </c>
      <c r="D122" s="4" t="s">
        <v>192</v>
      </c>
      <c r="E122" s="7" t="str">
        <f t="shared" si="1"/>
        <v>Hickman</v>
      </c>
      <c r="F122" s="5">
        <f>COUNTIFS(Table2[Surname], E122, Table2[Embarked], P122, Table2[Pclass], C122, Table2[SibSp], K122) + COUNTIFS(Table2[Surname], E122,  Table2[Embarked], P122, Table2[Pclass], C122, Table2[Parch], L122) - COUNTIFS(Table2[Surname], E122,  Table2[Embarked], P122, Table2[Pclass], C122,  Table2[SibSp], K122,  Table2[Parch], L122) -1</f>
        <v>2</v>
      </c>
      <c r="G122" s="5">
        <f>COUNTIFS(Table2[Surname], E122, Table2[Embarked], P122, Table2[Pclass], C122, Table2[SibSp], K122, Table2[Ticket], M122) + COUNTIFS(Table2[Surname], E122,  Table2[Embarked], P122, Table2[Pclass], C122, Table2[Parch], L122, Table2[Ticket], M122) - COUNTIFS(Table2[Surname], E122,  Table2[Embarked], P122, Table2[Pclass], C122,  Table2[SibSp], K122,  Table2[Parch], L122, Table2[Ticket], M122) -1</f>
        <v>2</v>
      </c>
      <c r="H122" s="5">
        <f>COUNTIFS(Table2[Ticket], M122) -1</f>
        <v>4</v>
      </c>
      <c r="I122" s="7" t="s">
        <v>15</v>
      </c>
      <c r="J122" s="5">
        <v>21</v>
      </c>
      <c r="K122" s="7">
        <v>2</v>
      </c>
      <c r="L122" s="7">
        <v>0</v>
      </c>
      <c r="M122" s="7" t="s">
        <v>128</v>
      </c>
      <c r="N122" s="5">
        <v>73.5</v>
      </c>
      <c r="O122" s="7"/>
      <c r="P122" s="5" t="s">
        <v>17</v>
      </c>
    </row>
    <row r="123" spans="1:16" x14ac:dyDescent="0.25">
      <c r="A123" s="6">
        <v>122</v>
      </c>
      <c r="B123" s="6">
        <v>0</v>
      </c>
      <c r="C123" s="6">
        <v>3</v>
      </c>
      <c r="D123" s="6" t="s">
        <v>193</v>
      </c>
      <c r="E123" s="7" t="str">
        <f t="shared" si="1"/>
        <v>Moore</v>
      </c>
      <c r="F123" s="5">
        <f>COUNTIFS(Table2[Surname], E123, Table2[Embarked], P123, Table2[Pclass], C123, Table2[SibSp], K123) + COUNTIFS(Table2[Surname], E123,  Table2[Embarked], P123, Table2[Pclass], C123, Table2[Parch], L123) - COUNTIFS(Table2[Surname], E123,  Table2[Embarked], P123, Table2[Pclass], C123,  Table2[SibSp], K123,  Table2[Parch], L123) -1</f>
        <v>0</v>
      </c>
      <c r="G123" s="5">
        <f>COUNTIFS(Table2[Surname], E123, Table2[Embarked], P123, Table2[Pclass], C123, Table2[SibSp], K123, Table2[Ticket], M123) + COUNTIFS(Table2[Surname], E123,  Table2[Embarked], P123, Table2[Pclass], C123, Table2[Parch], L123, Table2[Ticket], M123) - COUNTIFS(Table2[Surname], E123,  Table2[Embarked], P123, Table2[Pclass], C123,  Table2[SibSp], K123,  Table2[Parch], L123, Table2[Ticket], M123) -1</f>
        <v>0</v>
      </c>
      <c r="H123" s="5">
        <f>COUNTIFS(Table2[Ticket], M123) -1</f>
        <v>0</v>
      </c>
      <c r="I123" s="8" t="s">
        <v>15</v>
      </c>
      <c r="J123" s="10"/>
      <c r="K123" s="8">
        <v>0</v>
      </c>
      <c r="L123" s="8">
        <v>0</v>
      </c>
      <c r="M123" s="8" t="s">
        <v>194</v>
      </c>
      <c r="N123" s="10">
        <v>8.0500000000000007</v>
      </c>
      <c r="O123" s="8"/>
      <c r="P123" s="10" t="s">
        <v>17</v>
      </c>
    </row>
    <row r="124" spans="1:16" x14ac:dyDescent="0.25">
      <c r="A124" s="4">
        <v>123</v>
      </c>
      <c r="B124" s="4">
        <v>0</v>
      </c>
      <c r="C124" s="4">
        <v>2</v>
      </c>
      <c r="D124" s="4" t="s">
        <v>195</v>
      </c>
      <c r="E124" s="7" t="str">
        <f t="shared" si="1"/>
        <v>Nasser</v>
      </c>
      <c r="F124" s="5">
        <f>COUNTIFS(Table2[Surname], E124, Table2[Embarked], P124, Table2[Pclass], C124, Table2[SibSp], K124) + COUNTIFS(Table2[Surname], E124,  Table2[Embarked], P124, Table2[Pclass], C124, Table2[Parch], L124) - COUNTIFS(Table2[Surname], E124,  Table2[Embarked], P124, Table2[Pclass], C124,  Table2[SibSp], K124,  Table2[Parch], L124) -1</f>
        <v>1</v>
      </c>
      <c r="G124" s="5">
        <f>COUNTIFS(Table2[Surname], E124, Table2[Embarked], P124, Table2[Pclass], C124, Table2[SibSp], K124, Table2[Ticket], M124) + COUNTIFS(Table2[Surname], E124,  Table2[Embarked], P124, Table2[Pclass], C124, Table2[Parch], L124, Table2[Ticket], M124) - COUNTIFS(Table2[Surname], E124,  Table2[Embarked], P124, Table2[Pclass], C124,  Table2[SibSp], K124,  Table2[Parch], L124, Table2[Ticket], M124) -1</f>
        <v>1</v>
      </c>
      <c r="H124" s="5">
        <f>COUNTIFS(Table2[Ticket], M124) -1</f>
        <v>1</v>
      </c>
      <c r="I124" s="7" t="s">
        <v>15</v>
      </c>
      <c r="J124" s="5">
        <v>32.5</v>
      </c>
      <c r="K124" s="7">
        <v>1</v>
      </c>
      <c r="L124" s="7">
        <v>0</v>
      </c>
      <c r="M124" s="7">
        <v>237736</v>
      </c>
      <c r="N124" s="5">
        <v>30.070799999999998</v>
      </c>
      <c r="O124" s="7"/>
      <c r="P124" s="5" t="s">
        <v>22</v>
      </c>
    </row>
    <row r="125" spans="1:16" x14ac:dyDescent="0.25">
      <c r="A125" s="6">
        <v>124</v>
      </c>
      <c r="B125" s="6">
        <v>1</v>
      </c>
      <c r="C125" s="6">
        <v>2</v>
      </c>
      <c r="D125" s="6" t="s">
        <v>196</v>
      </c>
      <c r="E125" s="7" t="str">
        <f t="shared" si="1"/>
        <v>Webber</v>
      </c>
      <c r="F125" s="5">
        <f>COUNTIFS(Table2[Surname], E125, Table2[Embarked], P125, Table2[Pclass], C125, Table2[SibSp], K125) + COUNTIFS(Table2[Surname], E125,  Table2[Embarked], P125, Table2[Pclass], C125, Table2[Parch], L125) - COUNTIFS(Table2[Surname], E125,  Table2[Embarked], P125, Table2[Pclass], C125,  Table2[SibSp], K125,  Table2[Parch], L125) -1</f>
        <v>0</v>
      </c>
      <c r="G125" s="5">
        <f>COUNTIFS(Table2[Surname], E125, Table2[Embarked], P125, Table2[Pclass], C125, Table2[SibSp], K125, Table2[Ticket], M125) + COUNTIFS(Table2[Surname], E125,  Table2[Embarked], P125, Table2[Pclass], C125, Table2[Parch], L125, Table2[Ticket], M125) - COUNTIFS(Table2[Surname], E125,  Table2[Embarked], P125, Table2[Pclass], C125,  Table2[SibSp], K125,  Table2[Parch], L125, Table2[Ticket], M125) -1</f>
        <v>0</v>
      </c>
      <c r="H125" s="5">
        <f>COUNTIFS(Table2[Ticket], M125) -1</f>
        <v>0</v>
      </c>
      <c r="I125" s="8" t="s">
        <v>19</v>
      </c>
      <c r="J125" s="10">
        <v>32.5</v>
      </c>
      <c r="K125" s="8">
        <v>0</v>
      </c>
      <c r="L125" s="8">
        <v>0</v>
      </c>
      <c r="M125" s="8">
        <v>27267</v>
      </c>
      <c r="N125" s="10">
        <v>13</v>
      </c>
      <c r="O125" s="8" t="s">
        <v>197</v>
      </c>
      <c r="P125" s="10" t="s">
        <v>17</v>
      </c>
    </row>
    <row r="126" spans="1:16" x14ac:dyDescent="0.25">
      <c r="A126" s="4">
        <v>125</v>
      </c>
      <c r="B126" s="4">
        <v>0</v>
      </c>
      <c r="C126" s="4">
        <v>1</v>
      </c>
      <c r="D126" s="4" t="s">
        <v>198</v>
      </c>
      <c r="E126" s="7" t="str">
        <f t="shared" si="1"/>
        <v>White</v>
      </c>
      <c r="F126" s="5">
        <f>COUNTIFS(Table2[Surname], E126, Table2[Embarked], P126, Table2[Pclass], C126, Table2[SibSp], K126) + COUNTIFS(Table2[Surname], E126,  Table2[Embarked], P126, Table2[Pclass], C126, Table2[Parch], L126) - COUNTIFS(Table2[Surname], E126,  Table2[Embarked], P126, Table2[Pclass], C126,  Table2[SibSp], K126,  Table2[Parch], L126) -1</f>
        <v>1</v>
      </c>
      <c r="G126" s="5">
        <f>COUNTIFS(Table2[Surname], E126, Table2[Embarked], P126, Table2[Pclass], C126, Table2[SibSp], K126, Table2[Ticket], M126) + COUNTIFS(Table2[Surname], E126,  Table2[Embarked], P126, Table2[Pclass], C126, Table2[Parch], L126, Table2[Ticket], M126) - COUNTIFS(Table2[Surname], E126,  Table2[Embarked], P126, Table2[Pclass], C126,  Table2[SibSp], K126,  Table2[Parch], L126, Table2[Ticket], M126) -1</f>
        <v>1</v>
      </c>
      <c r="H126" s="5">
        <f>COUNTIFS(Table2[Ticket], M126) -1</f>
        <v>1</v>
      </c>
      <c r="I126" s="7" t="s">
        <v>15</v>
      </c>
      <c r="J126" s="5">
        <v>54</v>
      </c>
      <c r="K126" s="7">
        <v>0</v>
      </c>
      <c r="L126" s="7">
        <v>1</v>
      </c>
      <c r="M126" s="7">
        <v>35281</v>
      </c>
      <c r="N126" s="5">
        <v>77.287499999999994</v>
      </c>
      <c r="O126" s="7" t="s">
        <v>170</v>
      </c>
      <c r="P126" s="5" t="s">
        <v>17</v>
      </c>
    </row>
    <row r="127" spans="1:16" x14ac:dyDescent="0.25">
      <c r="A127" s="6">
        <v>126</v>
      </c>
      <c r="B127" s="6">
        <v>1</v>
      </c>
      <c r="C127" s="6">
        <v>3</v>
      </c>
      <c r="D127" s="6" t="s">
        <v>199</v>
      </c>
      <c r="E127" s="7" t="str">
        <f t="shared" si="1"/>
        <v>Nicola-Yarred</v>
      </c>
      <c r="F127" s="5">
        <f>COUNTIFS(Table2[Surname], E127, Table2[Embarked], P127, Table2[Pclass], C127, Table2[SibSp], K127) + COUNTIFS(Table2[Surname], E127,  Table2[Embarked], P127, Table2[Pclass], C127, Table2[Parch], L127) - COUNTIFS(Table2[Surname], E127,  Table2[Embarked], P127, Table2[Pclass], C127,  Table2[SibSp], K127,  Table2[Parch], L127) -1</f>
        <v>1</v>
      </c>
      <c r="G127" s="5">
        <f>COUNTIFS(Table2[Surname], E127, Table2[Embarked], P127, Table2[Pclass], C127, Table2[SibSp], K127, Table2[Ticket], M127) + COUNTIFS(Table2[Surname], E127,  Table2[Embarked], P127, Table2[Pclass], C127, Table2[Parch], L127, Table2[Ticket], M127) - COUNTIFS(Table2[Surname], E127,  Table2[Embarked], P127, Table2[Pclass], C127,  Table2[SibSp], K127,  Table2[Parch], L127, Table2[Ticket], M127) -1</f>
        <v>1</v>
      </c>
      <c r="H127" s="5">
        <f>COUNTIFS(Table2[Ticket], M127) -1</f>
        <v>1</v>
      </c>
      <c r="I127" s="8" t="s">
        <v>15</v>
      </c>
      <c r="J127" s="10">
        <v>12</v>
      </c>
      <c r="K127" s="8">
        <v>1</v>
      </c>
      <c r="L127" s="8">
        <v>0</v>
      </c>
      <c r="M127" s="8">
        <v>2651</v>
      </c>
      <c r="N127" s="10">
        <v>11.2417</v>
      </c>
      <c r="O127" s="8"/>
      <c r="P127" s="10" t="s">
        <v>22</v>
      </c>
    </row>
    <row r="128" spans="1:16" x14ac:dyDescent="0.25">
      <c r="A128" s="4">
        <v>127</v>
      </c>
      <c r="B128" s="4">
        <v>0</v>
      </c>
      <c r="C128" s="4">
        <v>3</v>
      </c>
      <c r="D128" s="4" t="s">
        <v>200</v>
      </c>
      <c r="E128" s="7" t="str">
        <f t="shared" si="1"/>
        <v>McMahon</v>
      </c>
      <c r="F128" s="5">
        <f>COUNTIFS(Table2[Surname], E128, Table2[Embarked], P128, Table2[Pclass], C128, Table2[SibSp], K128) + COUNTIFS(Table2[Surname], E128,  Table2[Embarked], P128, Table2[Pclass], C128, Table2[Parch], L128) - COUNTIFS(Table2[Surname], E128,  Table2[Embarked], P128, Table2[Pclass], C128,  Table2[SibSp], K128,  Table2[Parch], L128) -1</f>
        <v>0</v>
      </c>
      <c r="G128" s="5">
        <f>COUNTIFS(Table2[Surname], E128, Table2[Embarked], P128, Table2[Pclass], C128, Table2[SibSp], K128, Table2[Ticket], M128) + COUNTIFS(Table2[Surname], E128,  Table2[Embarked], P128, Table2[Pclass], C128, Table2[Parch], L128, Table2[Ticket], M128) - COUNTIFS(Table2[Surname], E128,  Table2[Embarked], P128, Table2[Pclass], C128,  Table2[SibSp], K128,  Table2[Parch], L128, Table2[Ticket], M128) -1</f>
        <v>0</v>
      </c>
      <c r="H128" s="5">
        <f>COUNTIFS(Table2[Ticket], M128) -1</f>
        <v>0</v>
      </c>
      <c r="I128" s="7" t="s">
        <v>15</v>
      </c>
      <c r="J128" s="5"/>
      <c r="K128" s="7">
        <v>0</v>
      </c>
      <c r="L128" s="7">
        <v>0</v>
      </c>
      <c r="M128" s="7">
        <v>370372</v>
      </c>
      <c r="N128" s="5">
        <v>7.75</v>
      </c>
      <c r="O128" s="7"/>
      <c r="P128" s="5" t="s">
        <v>29</v>
      </c>
    </row>
    <row r="129" spans="1:16" x14ac:dyDescent="0.25">
      <c r="A129" s="6">
        <v>128</v>
      </c>
      <c r="B129" s="6">
        <v>1</v>
      </c>
      <c r="C129" s="6">
        <v>3</v>
      </c>
      <c r="D129" s="6" t="s">
        <v>201</v>
      </c>
      <c r="E129" s="7" t="str">
        <f t="shared" si="1"/>
        <v>Madsen</v>
      </c>
      <c r="F129" s="5">
        <f>COUNTIFS(Table2[Surname], E129, Table2[Embarked], P129, Table2[Pclass], C129, Table2[SibSp], K129) + COUNTIFS(Table2[Surname], E129,  Table2[Embarked], P129, Table2[Pclass], C129, Table2[Parch], L129) - COUNTIFS(Table2[Surname], E129,  Table2[Embarked], P129, Table2[Pclass], C129,  Table2[SibSp], K129,  Table2[Parch], L129) -1</f>
        <v>0</v>
      </c>
      <c r="G129" s="5">
        <f>COUNTIFS(Table2[Surname], E129, Table2[Embarked], P129, Table2[Pclass], C129, Table2[SibSp], K129, Table2[Ticket], M129) + COUNTIFS(Table2[Surname], E129,  Table2[Embarked], P129, Table2[Pclass], C129, Table2[Parch], L129, Table2[Ticket], M129) - COUNTIFS(Table2[Surname], E129,  Table2[Embarked], P129, Table2[Pclass], C129,  Table2[SibSp], K129,  Table2[Parch], L129, Table2[Ticket], M129) -1</f>
        <v>0</v>
      </c>
      <c r="H129" s="5">
        <f>COUNTIFS(Table2[Ticket], M129) -1</f>
        <v>0</v>
      </c>
      <c r="I129" s="8" t="s">
        <v>15</v>
      </c>
      <c r="J129" s="10">
        <v>24</v>
      </c>
      <c r="K129" s="8">
        <v>0</v>
      </c>
      <c r="L129" s="8">
        <v>0</v>
      </c>
      <c r="M129" s="8" t="s">
        <v>202</v>
      </c>
      <c r="N129" s="10">
        <v>7.1417000000000002</v>
      </c>
      <c r="O129" s="8"/>
      <c r="P129" s="10" t="s">
        <v>17</v>
      </c>
    </row>
    <row r="130" spans="1:16" x14ac:dyDescent="0.25">
      <c r="A130" s="4">
        <v>129</v>
      </c>
      <c r="B130" s="4">
        <v>1</v>
      </c>
      <c r="C130" s="4">
        <v>3</v>
      </c>
      <c r="D130" s="4" t="s">
        <v>203</v>
      </c>
      <c r="E130" s="7" t="str">
        <f t="shared" si="1"/>
        <v>Peter</v>
      </c>
      <c r="F130" s="5">
        <f>COUNTIFS(Table2[Surname], E130, Table2[Embarked], P130, Table2[Pclass], C130, Table2[SibSp], K130) + COUNTIFS(Table2[Surname], E130,  Table2[Embarked], P130, Table2[Pclass], C130, Table2[Parch], L130) - COUNTIFS(Table2[Surname], E130,  Table2[Embarked], P130, Table2[Pclass], C130,  Table2[SibSp], K130,  Table2[Parch], L130) -1</f>
        <v>0</v>
      </c>
      <c r="G130" s="5">
        <f>COUNTIFS(Table2[Surname], E130, Table2[Embarked], P130, Table2[Pclass], C130, Table2[SibSp], K130, Table2[Ticket], M130) + COUNTIFS(Table2[Surname], E130,  Table2[Embarked], P130, Table2[Pclass], C130, Table2[Parch], L130, Table2[Ticket], M130) - COUNTIFS(Table2[Surname], E130,  Table2[Embarked], P130, Table2[Pclass], C130,  Table2[SibSp], K130,  Table2[Parch], L130, Table2[Ticket], M130) -1</f>
        <v>0</v>
      </c>
      <c r="H130" s="5">
        <f>COUNTIFS(Table2[Ticket], M130) -1</f>
        <v>1</v>
      </c>
      <c r="I130" s="7" t="s">
        <v>19</v>
      </c>
      <c r="J130" s="5"/>
      <c r="K130" s="7">
        <v>1</v>
      </c>
      <c r="L130" s="7">
        <v>1</v>
      </c>
      <c r="M130" s="7">
        <v>2668</v>
      </c>
      <c r="N130" s="5">
        <v>22.3583</v>
      </c>
      <c r="O130" s="7" t="s">
        <v>204</v>
      </c>
      <c r="P130" s="5" t="s">
        <v>22</v>
      </c>
    </row>
    <row r="131" spans="1:16" x14ac:dyDescent="0.25">
      <c r="A131" s="6">
        <v>130</v>
      </c>
      <c r="B131" s="6">
        <v>0</v>
      </c>
      <c r="C131" s="6">
        <v>3</v>
      </c>
      <c r="D131" s="6" t="s">
        <v>205</v>
      </c>
      <c r="E131" s="7" t="str">
        <f t="shared" ref="E131:E194" si="2">LEFT(D131, FIND(",",$D$2:$D$900,1) - 1)</f>
        <v>Ekstrom</v>
      </c>
      <c r="F131" s="5">
        <f>COUNTIFS(Table2[Surname], E131, Table2[Embarked], P131, Table2[Pclass], C131, Table2[SibSp], K131) + COUNTIFS(Table2[Surname], E131,  Table2[Embarked], P131, Table2[Pclass], C131, Table2[Parch], L131) - COUNTIFS(Table2[Surname], E131,  Table2[Embarked], P131, Table2[Pclass], C131,  Table2[SibSp], K131,  Table2[Parch], L131) -1</f>
        <v>0</v>
      </c>
      <c r="G131" s="5">
        <f>COUNTIFS(Table2[Surname], E131, Table2[Embarked], P131, Table2[Pclass], C131, Table2[SibSp], K131, Table2[Ticket], M131) + COUNTIFS(Table2[Surname], E131,  Table2[Embarked], P131, Table2[Pclass], C131, Table2[Parch], L131, Table2[Ticket], M131) - COUNTIFS(Table2[Surname], E131,  Table2[Embarked], P131, Table2[Pclass], C131,  Table2[SibSp], K131,  Table2[Parch], L131, Table2[Ticket], M131) -1</f>
        <v>0</v>
      </c>
      <c r="H131" s="5">
        <f>COUNTIFS(Table2[Ticket], M131) -1</f>
        <v>0</v>
      </c>
      <c r="I131" s="8" t="s">
        <v>15</v>
      </c>
      <c r="J131" s="10">
        <v>45</v>
      </c>
      <c r="K131" s="8">
        <v>0</v>
      </c>
      <c r="L131" s="8">
        <v>0</v>
      </c>
      <c r="M131" s="8">
        <v>347061</v>
      </c>
      <c r="N131" s="10">
        <v>6.9749999999999996</v>
      </c>
      <c r="O131" s="8"/>
      <c r="P131" s="10" t="s">
        <v>17</v>
      </c>
    </row>
    <row r="132" spans="1:16" x14ac:dyDescent="0.25">
      <c r="A132" s="4">
        <v>131</v>
      </c>
      <c r="B132" s="4">
        <v>0</v>
      </c>
      <c r="C132" s="4">
        <v>3</v>
      </c>
      <c r="D132" s="4" t="s">
        <v>206</v>
      </c>
      <c r="E132" s="7" t="str">
        <f t="shared" si="2"/>
        <v>Drazenoic</v>
      </c>
      <c r="F132" s="5">
        <f>COUNTIFS(Table2[Surname], E132, Table2[Embarked], P132, Table2[Pclass], C132, Table2[SibSp], K132) + COUNTIFS(Table2[Surname], E132,  Table2[Embarked], P132, Table2[Pclass], C132, Table2[Parch], L132) - COUNTIFS(Table2[Surname], E132,  Table2[Embarked], P132, Table2[Pclass], C132,  Table2[SibSp], K132,  Table2[Parch], L132) -1</f>
        <v>0</v>
      </c>
      <c r="G132" s="5">
        <f>COUNTIFS(Table2[Surname], E132, Table2[Embarked], P132, Table2[Pclass], C132, Table2[SibSp], K132, Table2[Ticket], M132) + COUNTIFS(Table2[Surname], E132,  Table2[Embarked], P132, Table2[Pclass], C132, Table2[Parch], L132, Table2[Ticket], M132) - COUNTIFS(Table2[Surname], E132,  Table2[Embarked], P132, Table2[Pclass], C132,  Table2[SibSp], K132,  Table2[Parch], L132, Table2[Ticket], M132) -1</f>
        <v>0</v>
      </c>
      <c r="H132" s="5">
        <f>COUNTIFS(Table2[Ticket], M132) -1</f>
        <v>0</v>
      </c>
      <c r="I132" s="7" t="s">
        <v>15</v>
      </c>
      <c r="J132" s="5">
        <v>33</v>
      </c>
      <c r="K132" s="7">
        <v>0</v>
      </c>
      <c r="L132" s="7">
        <v>0</v>
      </c>
      <c r="M132" s="7">
        <v>349241</v>
      </c>
      <c r="N132" s="5">
        <v>7.8958000000000004</v>
      </c>
      <c r="O132" s="7"/>
      <c r="P132" s="5" t="s">
        <v>22</v>
      </c>
    </row>
    <row r="133" spans="1:16" x14ac:dyDescent="0.25">
      <c r="A133" s="6">
        <v>132</v>
      </c>
      <c r="B133" s="6">
        <v>0</v>
      </c>
      <c r="C133" s="6">
        <v>3</v>
      </c>
      <c r="D133" s="6" t="s">
        <v>207</v>
      </c>
      <c r="E133" s="7" t="str">
        <f t="shared" si="2"/>
        <v>Coelho</v>
      </c>
      <c r="F133" s="5">
        <f>COUNTIFS(Table2[Surname], E133, Table2[Embarked], P133, Table2[Pclass], C133, Table2[SibSp], K133) + COUNTIFS(Table2[Surname], E133,  Table2[Embarked], P133, Table2[Pclass], C133, Table2[Parch], L133) - COUNTIFS(Table2[Surname], E133,  Table2[Embarked], P133, Table2[Pclass], C133,  Table2[SibSp], K133,  Table2[Parch], L133) -1</f>
        <v>0</v>
      </c>
      <c r="G133" s="5">
        <f>COUNTIFS(Table2[Surname], E133, Table2[Embarked], P133, Table2[Pclass], C133, Table2[SibSp], K133, Table2[Ticket], M133) + COUNTIFS(Table2[Surname], E133,  Table2[Embarked], P133, Table2[Pclass], C133, Table2[Parch], L133, Table2[Ticket], M133) - COUNTIFS(Table2[Surname], E133,  Table2[Embarked], P133, Table2[Pclass], C133,  Table2[SibSp], K133,  Table2[Parch], L133, Table2[Ticket], M133) -1</f>
        <v>0</v>
      </c>
      <c r="H133" s="5">
        <f>COUNTIFS(Table2[Ticket], M133) -1</f>
        <v>0</v>
      </c>
      <c r="I133" s="8" t="s">
        <v>15</v>
      </c>
      <c r="J133" s="10">
        <v>20</v>
      </c>
      <c r="K133" s="8">
        <v>0</v>
      </c>
      <c r="L133" s="8">
        <v>0</v>
      </c>
      <c r="M133" s="8" t="s">
        <v>208</v>
      </c>
      <c r="N133" s="10">
        <v>7.05</v>
      </c>
      <c r="O133" s="8"/>
      <c r="P133" s="10" t="s">
        <v>17</v>
      </c>
    </row>
    <row r="134" spans="1:16" x14ac:dyDescent="0.25">
      <c r="A134" s="4">
        <v>133</v>
      </c>
      <c r="B134" s="4">
        <v>0</v>
      </c>
      <c r="C134" s="4">
        <v>3</v>
      </c>
      <c r="D134" s="4" t="s">
        <v>209</v>
      </c>
      <c r="E134" s="7" t="str">
        <f t="shared" si="2"/>
        <v>Robins</v>
      </c>
      <c r="F134" s="5">
        <f>COUNTIFS(Table2[Surname], E134, Table2[Embarked], P134, Table2[Pclass], C134, Table2[SibSp], K134) + COUNTIFS(Table2[Surname], E134,  Table2[Embarked], P134, Table2[Pclass], C134, Table2[Parch], L134) - COUNTIFS(Table2[Surname], E134,  Table2[Embarked], P134, Table2[Pclass], C134,  Table2[SibSp], K134,  Table2[Parch], L134) -1</f>
        <v>0</v>
      </c>
      <c r="G134" s="5">
        <f>COUNTIFS(Table2[Surname], E134, Table2[Embarked], P134, Table2[Pclass], C134, Table2[SibSp], K134, Table2[Ticket], M134) + COUNTIFS(Table2[Surname], E134,  Table2[Embarked], P134, Table2[Pclass], C134, Table2[Parch], L134, Table2[Ticket], M134) - COUNTIFS(Table2[Surname], E134,  Table2[Embarked], P134, Table2[Pclass], C134,  Table2[SibSp], K134,  Table2[Parch], L134, Table2[Ticket], M134) -1</f>
        <v>0</v>
      </c>
      <c r="H134" s="5">
        <f>COUNTIFS(Table2[Ticket], M134) -1</f>
        <v>0</v>
      </c>
      <c r="I134" s="7" t="s">
        <v>19</v>
      </c>
      <c r="J134" s="5">
        <v>47</v>
      </c>
      <c r="K134" s="7">
        <v>1</v>
      </c>
      <c r="L134" s="7">
        <v>0</v>
      </c>
      <c r="M134" s="7" t="s">
        <v>210</v>
      </c>
      <c r="N134" s="5">
        <v>14.5</v>
      </c>
      <c r="O134" s="7"/>
      <c r="P134" s="5" t="s">
        <v>17</v>
      </c>
    </row>
    <row r="135" spans="1:16" x14ac:dyDescent="0.25">
      <c r="A135" s="6">
        <v>134</v>
      </c>
      <c r="B135" s="6">
        <v>1</v>
      </c>
      <c r="C135" s="6">
        <v>2</v>
      </c>
      <c r="D135" s="6" t="s">
        <v>211</v>
      </c>
      <c r="E135" s="7" t="str">
        <f t="shared" si="2"/>
        <v>Weisz</v>
      </c>
      <c r="F135" s="5">
        <f>COUNTIFS(Table2[Surname], E135, Table2[Embarked], P135, Table2[Pclass], C135, Table2[SibSp], K135) + COUNTIFS(Table2[Surname], E135,  Table2[Embarked], P135, Table2[Pclass], C135, Table2[Parch], L135) - COUNTIFS(Table2[Surname], E135,  Table2[Embarked], P135, Table2[Pclass], C135,  Table2[SibSp], K135,  Table2[Parch], L135) -1</f>
        <v>0</v>
      </c>
      <c r="G135" s="5">
        <f>COUNTIFS(Table2[Surname], E135, Table2[Embarked], P135, Table2[Pclass], C135, Table2[SibSp], K135, Table2[Ticket], M135) + COUNTIFS(Table2[Surname], E135,  Table2[Embarked], P135, Table2[Pclass], C135, Table2[Parch], L135, Table2[Ticket], M135) - COUNTIFS(Table2[Surname], E135,  Table2[Embarked], P135, Table2[Pclass], C135,  Table2[SibSp], K135,  Table2[Parch], L135, Table2[Ticket], M135) -1</f>
        <v>0</v>
      </c>
      <c r="H135" s="5">
        <f>COUNTIFS(Table2[Ticket], M135) -1</f>
        <v>0</v>
      </c>
      <c r="I135" s="8" t="s">
        <v>19</v>
      </c>
      <c r="J135" s="10">
        <v>29</v>
      </c>
      <c r="K135" s="8">
        <v>1</v>
      </c>
      <c r="L135" s="8">
        <v>0</v>
      </c>
      <c r="M135" s="8">
        <v>228414</v>
      </c>
      <c r="N135" s="10">
        <v>26</v>
      </c>
      <c r="O135" s="8"/>
      <c r="P135" s="10" t="s">
        <v>17</v>
      </c>
    </row>
    <row r="136" spans="1:16" x14ac:dyDescent="0.25">
      <c r="A136" s="4">
        <v>135</v>
      </c>
      <c r="B136" s="4">
        <v>0</v>
      </c>
      <c r="C136" s="4">
        <v>2</v>
      </c>
      <c r="D136" s="4" t="s">
        <v>212</v>
      </c>
      <c r="E136" s="7" t="str">
        <f t="shared" si="2"/>
        <v>Sobey</v>
      </c>
      <c r="F136" s="5">
        <f>COUNTIFS(Table2[Surname], E136, Table2[Embarked], P136, Table2[Pclass], C136, Table2[SibSp], K136) + COUNTIFS(Table2[Surname], E136,  Table2[Embarked], P136, Table2[Pclass], C136, Table2[Parch], L136) - COUNTIFS(Table2[Surname], E136,  Table2[Embarked], P136, Table2[Pclass], C136,  Table2[SibSp], K136,  Table2[Parch], L136) -1</f>
        <v>0</v>
      </c>
      <c r="G136" s="5">
        <f>COUNTIFS(Table2[Surname], E136, Table2[Embarked], P136, Table2[Pclass], C136, Table2[SibSp], K136, Table2[Ticket], M136) + COUNTIFS(Table2[Surname], E136,  Table2[Embarked], P136, Table2[Pclass], C136, Table2[Parch], L136, Table2[Ticket], M136) - COUNTIFS(Table2[Surname], E136,  Table2[Embarked], P136, Table2[Pclass], C136,  Table2[SibSp], K136,  Table2[Parch], L136, Table2[Ticket], M136) -1</f>
        <v>0</v>
      </c>
      <c r="H136" s="5">
        <f>COUNTIFS(Table2[Ticket], M136) -1</f>
        <v>0</v>
      </c>
      <c r="I136" s="7" t="s">
        <v>15</v>
      </c>
      <c r="J136" s="5">
        <v>25</v>
      </c>
      <c r="K136" s="7">
        <v>0</v>
      </c>
      <c r="L136" s="7">
        <v>0</v>
      </c>
      <c r="M136" s="7" t="s">
        <v>213</v>
      </c>
      <c r="N136" s="5">
        <v>13</v>
      </c>
      <c r="O136" s="7"/>
      <c r="P136" s="5" t="s">
        <v>17</v>
      </c>
    </row>
    <row r="137" spans="1:16" x14ac:dyDescent="0.25">
      <c r="A137" s="6">
        <v>136</v>
      </c>
      <c r="B137" s="6">
        <v>0</v>
      </c>
      <c r="C137" s="6">
        <v>2</v>
      </c>
      <c r="D137" s="6" t="s">
        <v>214</v>
      </c>
      <c r="E137" s="7" t="str">
        <f t="shared" si="2"/>
        <v>Richard</v>
      </c>
      <c r="F137" s="5">
        <f>COUNTIFS(Table2[Surname], E137, Table2[Embarked], P137, Table2[Pclass], C137, Table2[SibSp], K137) + COUNTIFS(Table2[Surname], E137,  Table2[Embarked], P137, Table2[Pclass], C137, Table2[Parch], L137) - COUNTIFS(Table2[Surname], E137,  Table2[Embarked], P137, Table2[Pclass], C137,  Table2[SibSp], K137,  Table2[Parch], L137) -1</f>
        <v>0</v>
      </c>
      <c r="G137" s="5">
        <f>COUNTIFS(Table2[Surname], E137, Table2[Embarked], P137, Table2[Pclass], C137, Table2[SibSp], K137, Table2[Ticket], M137) + COUNTIFS(Table2[Surname], E137,  Table2[Embarked], P137, Table2[Pclass], C137, Table2[Parch], L137, Table2[Ticket], M137) - COUNTIFS(Table2[Surname], E137,  Table2[Embarked], P137, Table2[Pclass], C137,  Table2[SibSp], K137,  Table2[Parch], L137, Table2[Ticket], M137) -1</f>
        <v>0</v>
      </c>
      <c r="H137" s="5">
        <f>COUNTIFS(Table2[Ticket], M137) -1</f>
        <v>0</v>
      </c>
      <c r="I137" s="8" t="s">
        <v>15</v>
      </c>
      <c r="J137" s="10">
        <v>23</v>
      </c>
      <c r="K137" s="8">
        <v>0</v>
      </c>
      <c r="L137" s="8">
        <v>0</v>
      </c>
      <c r="M137" s="8" t="s">
        <v>215</v>
      </c>
      <c r="N137" s="10">
        <v>15.0458</v>
      </c>
      <c r="O137" s="8"/>
      <c r="P137" s="10" t="s">
        <v>22</v>
      </c>
    </row>
    <row r="138" spans="1:16" x14ac:dyDescent="0.25">
      <c r="A138" s="4">
        <v>137</v>
      </c>
      <c r="B138" s="4">
        <v>1</v>
      </c>
      <c r="C138" s="4">
        <v>1</v>
      </c>
      <c r="D138" s="4" t="s">
        <v>216</v>
      </c>
      <c r="E138" s="7" t="str">
        <f t="shared" si="2"/>
        <v>Newsom</v>
      </c>
      <c r="F138" s="5">
        <f>COUNTIFS(Table2[Surname], E138, Table2[Embarked], P138, Table2[Pclass], C138, Table2[SibSp], K138) + COUNTIFS(Table2[Surname], E138,  Table2[Embarked], P138, Table2[Pclass], C138, Table2[Parch], L138) - COUNTIFS(Table2[Surname], E138,  Table2[Embarked], P138, Table2[Pclass], C138,  Table2[SibSp], K138,  Table2[Parch], L138) -1</f>
        <v>0</v>
      </c>
      <c r="G138" s="5">
        <f>COUNTIFS(Table2[Surname], E138, Table2[Embarked], P138, Table2[Pclass], C138, Table2[SibSp], K138, Table2[Ticket], M138) + COUNTIFS(Table2[Surname], E138,  Table2[Embarked], P138, Table2[Pclass], C138, Table2[Parch], L138, Table2[Ticket], M138) - COUNTIFS(Table2[Surname], E138,  Table2[Embarked], P138, Table2[Pclass], C138,  Table2[SibSp], K138,  Table2[Parch], L138, Table2[Ticket], M138) -1</f>
        <v>0</v>
      </c>
      <c r="H138" s="5">
        <f>COUNTIFS(Table2[Ticket], M138) -1</f>
        <v>0</v>
      </c>
      <c r="I138" s="7" t="s">
        <v>19</v>
      </c>
      <c r="J138" s="5">
        <v>19</v>
      </c>
      <c r="K138" s="7">
        <v>0</v>
      </c>
      <c r="L138" s="7">
        <v>2</v>
      </c>
      <c r="M138" s="7">
        <v>11752</v>
      </c>
      <c r="N138" s="5">
        <v>26.283300000000001</v>
      </c>
      <c r="O138" s="7" t="s">
        <v>217</v>
      </c>
      <c r="P138" s="5" t="s">
        <v>17</v>
      </c>
    </row>
    <row r="139" spans="1:16" x14ac:dyDescent="0.25">
      <c r="A139" s="6">
        <v>138</v>
      </c>
      <c r="B139" s="6">
        <v>0</v>
      </c>
      <c r="C139" s="6">
        <v>1</v>
      </c>
      <c r="D139" s="6" t="s">
        <v>218</v>
      </c>
      <c r="E139" s="7" t="str">
        <f t="shared" si="2"/>
        <v>Futrelle</v>
      </c>
      <c r="F139" s="5">
        <f>COUNTIFS(Table2[Surname], E139, Table2[Embarked], P139, Table2[Pclass], C139, Table2[SibSp], K139) + COUNTIFS(Table2[Surname], E139,  Table2[Embarked], P139, Table2[Pclass], C139, Table2[Parch], L139) - COUNTIFS(Table2[Surname], E139,  Table2[Embarked], P139, Table2[Pclass], C139,  Table2[SibSp], K139,  Table2[Parch], L139) -1</f>
        <v>1</v>
      </c>
      <c r="G139" s="5">
        <f>COUNTIFS(Table2[Surname], E139, Table2[Embarked], P139, Table2[Pclass], C139, Table2[SibSp], K139, Table2[Ticket], M139) + COUNTIFS(Table2[Surname], E139,  Table2[Embarked], P139, Table2[Pclass], C139, Table2[Parch], L139, Table2[Ticket], M139) - COUNTIFS(Table2[Surname], E139,  Table2[Embarked], P139, Table2[Pclass], C139,  Table2[SibSp], K139,  Table2[Parch], L139, Table2[Ticket], M139) -1</f>
        <v>1</v>
      </c>
      <c r="H139" s="5">
        <f>COUNTIFS(Table2[Ticket], M139) -1</f>
        <v>1</v>
      </c>
      <c r="I139" s="8" t="s">
        <v>15</v>
      </c>
      <c r="J139" s="10">
        <v>37</v>
      </c>
      <c r="K139" s="8">
        <v>1</v>
      </c>
      <c r="L139" s="8">
        <v>0</v>
      </c>
      <c r="M139" s="8">
        <v>113803</v>
      </c>
      <c r="N139" s="10">
        <v>53.1</v>
      </c>
      <c r="O139" s="8" t="s">
        <v>26</v>
      </c>
      <c r="P139" s="10" t="s">
        <v>17</v>
      </c>
    </row>
    <row r="140" spans="1:16" x14ac:dyDescent="0.25">
      <c r="A140" s="4">
        <v>139</v>
      </c>
      <c r="B140" s="4">
        <v>0</v>
      </c>
      <c r="C140" s="4">
        <v>3</v>
      </c>
      <c r="D140" s="4" t="s">
        <v>219</v>
      </c>
      <c r="E140" s="7" t="str">
        <f t="shared" si="2"/>
        <v>Osen</v>
      </c>
      <c r="F140" s="5">
        <f>COUNTIFS(Table2[Surname], E140, Table2[Embarked], P140, Table2[Pclass], C140, Table2[SibSp], K140) + COUNTIFS(Table2[Surname], E140,  Table2[Embarked], P140, Table2[Pclass], C140, Table2[Parch], L140) - COUNTIFS(Table2[Surname], E140,  Table2[Embarked], P140, Table2[Pclass], C140,  Table2[SibSp], K140,  Table2[Parch], L140) -1</f>
        <v>0</v>
      </c>
      <c r="G140" s="5">
        <f>COUNTIFS(Table2[Surname], E140, Table2[Embarked], P140, Table2[Pclass], C140, Table2[SibSp], K140, Table2[Ticket], M140) + COUNTIFS(Table2[Surname], E140,  Table2[Embarked], P140, Table2[Pclass], C140, Table2[Parch], L140, Table2[Ticket], M140) - COUNTIFS(Table2[Surname], E140,  Table2[Embarked], P140, Table2[Pclass], C140,  Table2[SibSp], K140,  Table2[Parch], L140, Table2[Ticket], M140) -1</f>
        <v>0</v>
      </c>
      <c r="H140" s="5">
        <f>COUNTIFS(Table2[Ticket], M140) -1</f>
        <v>1</v>
      </c>
      <c r="I140" s="7" t="s">
        <v>15</v>
      </c>
      <c r="J140" s="5">
        <v>16</v>
      </c>
      <c r="K140" s="7">
        <v>0</v>
      </c>
      <c r="L140" s="7">
        <v>0</v>
      </c>
      <c r="M140" s="7">
        <v>7534</v>
      </c>
      <c r="N140" s="5">
        <v>9.2166999999999994</v>
      </c>
      <c r="O140" s="7"/>
      <c r="P140" s="5" t="s">
        <v>17</v>
      </c>
    </row>
    <row r="141" spans="1:16" x14ac:dyDescent="0.25">
      <c r="A141" s="6">
        <v>140</v>
      </c>
      <c r="B141" s="6">
        <v>0</v>
      </c>
      <c r="C141" s="6">
        <v>1</v>
      </c>
      <c r="D141" s="6" t="s">
        <v>220</v>
      </c>
      <c r="E141" s="7" t="str">
        <f t="shared" si="2"/>
        <v>Giglio</v>
      </c>
      <c r="F141" s="5">
        <f>COUNTIFS(Table2[Surname], E141, Table2[Embarked], P141, Table2[Pclass], C141, Table2[SibSp], K141) + COUNTIFS(Table2[Surname], E141,  Table2[Embarked], P141, Table2[Pclass], C141, Table2[Parch], L141) - COUNTIFS(Table2[Surname], E141,  Table2[Embarked], P141, Table2[Pclass], C141,  Table2[SibSp], K141,  Table2[Parch], L141) -1</f>
        <v>0</v>
      </c>
      <c r="G141" s="5">
        <f>COUNTIFS(Table2[Surname], E141, Table2[Embarked], P141, Table2[Pclass], C141, Table2[SibSp], K141, Table2[Ticket], M141) + COUNTIFS(Table2[Surname], E141,  Table2[Embarked], P141, Table2[Pclass], C141, Table2[Parch], L141, Table2[Ticket], M141) - COUNTIFS(Table2[Surname], E141,  Table2[Embarked], P141, Table2[Pclass], C141,  Table2[SibSp], K141,  Table2[Parch], L141, Table2[Ticket], M141) -1</f>
        <v>0</v>
      </c>
      <c r="H141" s="5">
        <f>COUNTIFS(Table2[Ticket], M141) -1</f>
        <v>1</v>
      </c>
      <c r="I141" s="8" t="s">
        <v>15</v>
      </c>
      <c r="J141" s="10">
        <v>24</v>
      </c>
      <c r="K141" s="8">
        <v>0</v>
      </c>
      <c r="L141" s="8">
        <v>0</v>
      </c>
      <c r="M141" s="8" t="s">
        <v>221</v>
      </c>
      <c r="N141" s="10">
        <v>79.2</v>
      </c>
      <c r="O141" s="8" t="s">
        <v>222</v>
      </c>
      <c r="P141" s="10" t="s">
        <v>22</v>
      </c>
    </row>
    <row r="142" spans="1:16" x14ac:dyDescent="0.25">
      <c r="A142" s="4">
        <v>141</v>
      </c>
      <c r="B142" s="4">
        <v>0</v>
      </c>
      <c r="C142" s="4">
        <v>3</v>
      </c>
      <c r="D142" s="4" t="s">
        <v>223</v>
      </c>
      <c r="E142" s="7" t="str">
        <f t="shared" si="2"/>
        <v>Boulos</v>
      </c>
      <c r="F142" s="5">
        <f>COUNTIFS(Table2[Surname], E142, Table2[Embarked], P142, Table2[Pclass], C142, Table2[SibSp], K142) + COUNTIFS(Table2[Surname], E142,  Table2[Embarked], P142, Table2[Pclass], C142, Table2[Parch], L142) - COUNTIFS(Table2[Surname], E142,  Table2[Embarked], P142, Table2[Pclass], C142,  Table2[SibSp], K142,  Table2[Parch], L142) -1</f>
        <v>1</v>
      </c>
      <c r="G142" s="5">
        <f>COUNTIFS(Table2[Surname], E142, Table2[Embarked], P142, Table2[Pclass], C142, Table2[SibSp], K142, Table2[Ticket], M142) + COUNTIFS(Table2[Surname], E142,  Table2[Embarked], P142, Table2[Pclass], C142, Table2[Parch], L142, Table2[Ticket], M142) - COUNTIFS(Table2[Surname], E142,  Table2[Embarked], P142, Table2[Pclass], C142,  Table2[SibSp], K142,  Table2[Parch], L142, Table2[Ticket], M142) -1</f>
        <v>0</v>
      </c>
      <c r="H142" s="5">
        <f>COUNTIFS(Table2[Ticket], M142) -1</f>
        <v>1</v>
      </c>
      <c r="I142" s="7" t="s">
        <v>19</v>
      </c>
      <c r="J142" s="5"/>
      <c r="K142" s="7">
        <v>0</v>
      </c>
      <c r="L142" s="7">
        <v>2</v>
      </c>
      <c r="M142" s="7">
        <v>2678</v>
      </c>
      <c r="N142" s="5">
        <v>15.245799999999999</v>
      </c>
      <c r="O142" s="7"/>
      <c r="P142" s="5" t="s">
        <v>22</v>
      </c>
    </row>
    <row r="143" spans="1:16" x14ac:dyDescent="0.25">
      <c r="A143" s="6">
        <v>142</v>
      </c>
      <c r="B143" s="6">
        <v>1</v>
      </c>
      <c r="C143" s="6">
        <v>3</v>
      </c>
      <c r="D143" s="6" t="s">
        <v>224</v>
      </c>
      <c r="E143" s="7" t="str">
        <f t="shared" si="2"/>
        <v>Nysten</v>
      </c>
      <c r="F143" s="5">
        <f>COUNTIFS(Table2[Surname], E143, Table2[Embarked], P143, Table2[Pclass], C143, Table2[SibSp], K143) + COUNTIFS(Table2[Surname], E143,  Table2[Embarked], P143, Table2[Pclass], C143, Table2[Parch], L143) - COUNTIFS(Table2[Surname], E143,  Table2[Embarked], P143, Table2[Pclass], C143,  Table2[SibSp], K143,  Table2[Parch], L143) -1</f>
        <v>0</v>
      </c>
      <c r="G143" s="5">
        <f>COUNTIFS(Table2[Surname], E143, Table2[Embarked], P143, Table2[Pclass], C143, Table2[SibSp], K143, Table2[Ticket], M143) + COUNTIFS(Table2[Surname], E143,  Table2[Embarked], P143, Table2[Pclass], C143, Table2[Parch], L143, Table2[Ticket], M143) - COUNTIFS(Table2[Surname], E143,  Table2[Embarked], P143, Table2[Pclass], C143,  Table2[SibSp], K143,  Table2[Parch], L143, Table2[Ticket], M143) -1</f>
        <v>0</v>
      </c>
      <c r="H143" s="5">
        <f>COUNTIFS(Table2[Ticket], M143) -1</f>
        <v>0</v>
      </c>
      <c r="I143" s="8" t="s">
        <v>19</v>
      </c>
      <c r="J143" s="10">
        <v>22</v>
      </c>
      <c r="K143" s="8">
        <v>0</v>
      </c>
      <c r="L143" s="8">
        <v>0</v>
      </c>
      <c r="M143" s="8">
        <v>347081</v>
      </c>
      <c r="N143" s="10">
        <v>7.75</v>
      </c>
      <c r="O143" s="8"/>
      <c r="P143" s="10" t="s">
        <v>17</v>
      </c>
    </row>
    <row r="144" spans="1:16" x14ac:dyDescent="0.25">
      <c r="A144" s="4">
        <v>143</v>
      </c>
      <c r="B144" s="4">
        <v>1</v>
      </c>
      <c r="C144" s="4">
        <v>3</v>
      </c>
      <c r="D144" s="4" t="s">
        <v>225</v>
      </c>
      <c r="E144" s="7" t="str">
        <f t="shared" si="2"/>
        <v>Hakkarainen</v>
      </c>
      <c r="F144" s="5">
        <f>COUNTIFS(Table2[Surname], E144, Table2[Embarked], P144, Table2[Pclass], C144, Table2[SibSp], K144) + COUNTIFS(Table2[Surname], E144,  Table2[Embarked], P144, Table2[Pclass], C144, Table2[Parch], L144) - COUNTIFS(Table2[Surname], E144,  Table2[Embarked], P144, Table2[Pclass], C144,  Table2[SibSp], K144,  Table2[Parch], L144) -1</f>
        <v>1</v>
      </c>
      <c r="G144" s="5">
        <f>COUNTIFS(Table2[Surname], E144, Table2[Embarked], P144, Table2[Pclass], C144, Table2[SibSp], K144, Table2[Ticket], M144) + COUNTIFS(Table2[Surname], E144,  Table2[Embarked], P144, Table2[Pclass], C144, Table2[Parch], L144, Table2[Ticket], M144) - COUNTIFS(Table2[Surname], E144,  Table2[Embarked], P144, Table2[Pclass], C144,  Table2[SibSp], K144,  Table2[Parch], L144, Table2[Ticket], M144) -1</f>
        <v>1</v>
      </c>
      <c r="H144" s="5">
        <f>COUNTIFS(Table2[Ticket], M144) -1</f>
        <v>1</v>
      </c>
      <c r="I144" s="7" t="s">
        <v>19</v>
      </c>
      <c r="J144" s="5">
        <v>24</v>
      </c>
      <c r="K144" s="7">
        <v>1</v>
      </c>
      <c r="L144" s="7">
        <v>0</v>
      </c>
      <c r="M144" s="7" t="s">
        <v>226</v>
      </c>
      <c r="N144" s="5">
        <v>15.85</v>
      </c>
      <c r="O144" s="7"/>
      <c r="P144" s="5" t="s">
        <v>17</v>
      </c>
    </row>
    <row r="145" spans="1:16" x14ac:dyDescent="0.25">
      <c r="A145" s="6">
        <v>144</v>
      </c>
      <c r="B145" s="6">
        <v>0</v>
      </c>
      <c r="C145" s="6">
        <v>3</v>
      </c>
      <c r="D145" s="6" t="s">
        <v>227</v>
      </c>
      <c r="E145" s="7" t="str">
        <f t="shared" si="2"/>
        <v>Burke</v>
      </c>
      <c r="F145" s="5">
        <f>COUNTIFS(Table2[Surname], E145, Table2[Embarked], P145, Table2[Pclass], C145, Table2[SibSp], K145) + COUNTIFS(Table2[Surname], E145,  Table2[Embarked], P145, Table2[Pclass], C145, Table2[Parch], L145) - COUNTIFS(Table2[Surname], E145,  Table2[Embarked], P145, Table2[Pclass], C145,  Table2[SibSp], K145,  Table2[Parch], L145) -1</f>
        <v>0</v>
      </c>
      <c r="G145" s="5">
        <f>COUNTIFS(Table2[Surname], E145, Table2[Embarked], P145, Table2[Pclass], C145, Table2[SibSp], K145, Table2[Ticket], M145) + COUNTIFS(Table2[Surname], E145,  Table2[Embarked], P145, Table2[Pclass], C145, Table2[Parch], L145, Table2[Ticket], M145) - COUNTIFS(Table2[Surname], E145,  Table2[Embarked], P145, Table2[Pclass], C145,  Table2[SibSp], K145,  Table2[Parch], L145, Table2[Ticket], M145) -1</f>
        <v>0</v>
      </c>
      <c r="H145" s="5">
        <f>COUNTIFS(Table2[Ticket], M145) -1</f>
        <v>0</v>
      </c>
      <c r="I145" s="8" t="s">
        <v>15</v>
      </c>
      <c r="J145" s="10">
        <v>19</v>
      </c>
      <c r="K145" s="8">
        <v>0</v>
      </c>
      <c r="L145" s="8">
        <v>0</v>
      </c>
      <c r="M145" s="8">
        <v>365222</v>
      </c>
      <c r="N145" s="10">
        <v>6.75</v>
      </c>
      <c r="O145" s="8"/>
      <c r="P145" s="10" t="s">
        <v>29</v>
      </c>
    </row>
    <row r="146" spans="1:16" x14ac:dyDescent="0.25">
      <c r="A146" s="4">
        <v>145</v>
      </c>
      <c r="B146" s="4">
        <v>0</v>
      </c>
      <c r="C146" s="4">
        <v>2</v>
      </c>
      <c r="D146" s="4" t="s">
        <v>228</v>
      </c>
      <c r="E146" s="7" t="str">
        <f t="shared" si="2"/>
        <v>Andrew</v>
      </c>
      <c r="F146" s="5">
        <f>COUNTIFS(Table2[Surname], E146, Table2[Embarked], P146, Table2[Pclass], C146, Table2[SibSp], K146) + COUNTIFS(Table2[Surname], E146,  Table2[Embarked], P146, Table2[Pclass], C146, Table2[Parch], L146) - COUNTIFS(Table2[Surname], E146,  Table2[Embarked], P146, Table2[Pclass], C146,  Table2[SibSp], K146,  Table2[Parch], L146) -1</f>
        <v>0</v>
      </c>
      <c r="G146" s="5">
        <f>COUNTIFS(Table2[Surname], E146, Table2[Embarked], P146, Table2[Pclass], C146, Table2[SibSp], K146, Table2[Ticket], M146) + COUNTIFS(Table2[Surname], E146,  Table2[Embarked], P146, Table2[Pclass], C146, Table2[Parch], L146, Table2[Ticket], M146) - COUNTIFS(Table2[Surname], E146,  Table2[Embarked], P146, Table2[Pclass], C146,  Table2[SibSp], K146,  Table2[Parch], L146, Table2[Ticket], M146) -1</f>
        <v>0</v>
      </c>
      <c r="H146" s="5">
        <f>COUNTIFS(Table2[Ticket], M146) -1</f>
        <v>0</v>
      </c>
      <c r="I146" s="7" t="s">
        <v>15</v>
      </c>
      <c r="J146" s="5">
        <v>18</v>
      </c>
      <c r="K146" s="7">
        <v>0</v>
      </c>
      <c r="L146" s="7">
        <v>0</v>
      </c>
      <c r="M146" s="7">
        <v>231945</v>
      </c>
      <c r="N146" s="5">
        <v>11.5</v>
      </c>
      <c r="O146" s="7"/>
      <c r="P146" s="5" t="s">
        <v>17</v>
      </c>
    </row>
    <row r="147" spans="1:16" x14ac:dyDescent="0.25">
      <c r="A147" s="6">
        <v>146</v>
      </c>
      <c r="B147" s="6">
        <v>0</v>
      </c>
      <c r="C147" s="6">
        <v>2</v>
      </c>
      <c r="D147" s="6" t="s">
        <v>229</v>
      </c>
      <c r="E147" s="7" t="str">
        <f t="shared" si="2"/>
        <v>Nicholls</v>
      </c>
      <c r="F147" s="5">
        <f>COUNTIFS(Table2[Surname], E147, Table2[Embarked], P147, Table2[Pclass], C147, Table2[SibSp], K147) + COUNTIFS(Table2[Surname], E147,  Table2[Embarked], P147, Table2[Pclass], C147, Table2[Parch], L147) - COUNTIFS(Table2[Surname], E147,  Table2[Embarked], P147, Table2[Pclass], C147,  Table2[SibSp], K147,  Table2[Parch], L147) -1</f>
        <v>0</v>
      </c>
      <c r="G147" s="5">
        <f>COUNTIFS(Table2[Surname], E147, Table2[Embarked], P147, Table2[Pclass], C147, Table2[SibSp], K147, Table2[Ticket], M147) + COUNTIFS(Table2[Surname], E147,  Table2[Embarked], P147, Table2[Pclass], C147, Table2[Parch], L147, Table2[Ticket], M147) - COUNTIFS(Table2[Surname], E147,  Table2[Embarked], P147, Table2[Pclass], C147,  Table2[SibSp], K147,  Table2[Parch], L147, Table2[Ticket], M147) -1</f>
        <v>0</v>
      </c>
      <c r="H147" s="5">
        <f>COUNTIFS(Table2[Ticket], M147) -1</f>
        <v>1</v>
      </c>
      <c r="I147" s="8" t="s">
        <v>15</v>
      </c>
      <c r="J147" s="10">
        <v>19</v>
      </c>
      <c r="K147" s="8">
        <v>1</v>
      </c>
      <c r="L147" s="8">
        <v>1</v>
      </c>
      <c r="M147" s="8" t="s">
        <v>230</v>
      </c>
      <c r="N147" s="10">
        <v>36.75</v>
      </c>
      <c r="O147" s="8"/>
      <c r="P147" s="10" t="s">
        <v>17</v>
      </c>
    </row>
    <row r="148" spans="1:16" x14ac:dyDescent="0.25">
      <c r="A148" s="4">
        <v>147</v>
      </c>
      <c r="B148" s="4">
        <v>1</v>
      </c>
      <c r="C148" s="4">
        <v>3</v>
      </c>
      <c r="D148" s="4" t="s">
        <v>231</v>
      </c>
      <c r="E148" s="7" t="str">
        <f t="shared" si="2"/>
        <v>Andersson</v>
      </c>
      <c r="F148" s="5">
        <f>COUNTIFS(Table2[Surname], E148, Table2[Embarked], P148, Table2[Pclass], C148, Table2[SibSp], K148) + COUNTIFS(Table2[Surname], E148,  Table2[Embarked], P148, Table2[Pclass], C148, Table2[Parch], L148) - COUNTIFS(Table2[Surname], E148,  Table2[Embarked], P148, Table2[Pclass], C148,  Table2[SibSp], K148,  Table2[Parch], L148) -1</f>
        <v>0</v>
      </c>
      <c r="G148" s="5">
        <f>COUNTIFS(Table2[Surname], E148, Table2[Embarked], P148, Table2[Pclass], C148, Table2[SibSp], K148, Table2[Ticket], M148) + COUNTIFS(Table2[Surname], E148,  Table2[Embarked], P148, Table2[Pclass], C148, Table2[Parch], L148, Table2[Ticket], M148) - COUNTIFS(Table2[Surname], E148,  Table2[Embarked], P148, Table2[Pclass], C148,  Table2[SibSp], K148,  Table2[Parch], L148, Table2[Ticket], M148) -1</f>
        <v>0</v>
      </c>
      <c r="H148" s="5">
        <f>COUNTIFS(Table2[Ticket], M148) -1</f>
        <v>0</v>
      </c>
      <c r="I148" s="7" t="s">
        <v>15</v>
      </c>
      <c r="J148" s="5">
        <v>27</v>
      </c>
      <c r="K148" s="7">
        <v>0</v>
      </c>
      <c r="L148" s="7">
        <v>0</v>
      </c>
      <c r="M148" s="7">
        <v>350043</v>
      </c>
      <c r="N148" s="5">
        <v>7.7957999999999998</v>
      </c>
      <c r="O148" s="7"/>
      <c r="P148" s="5" t="s">
        <v>17</v>
      </c>
    </row>
    <row r="149" spans="1:16" x14ac:dyDescent="0.25">
      <c r="A149" s="6">
        <v>148</v>
      </c>
      <c r="B149" s="6">
        <v>0</v>
      </c>
      <c r="C149" s="6">
        <v>3</v>
      </c>
      <c r="D149" s="6" t="s">
        <v>232</v>
      </c>
      <c r="E149" s="7" t="str">
        <f t="shared" si="2"/>
        <v>Ford</v>
      </c>
      <c r="F149" s="5">
        <f>COUNTIFS(Table2[Surname], E149, Table2[Embarked], P149, Table2[Pclass], C149, Table2[SibSp], K149) + COUNTIFS(Table2[Surname], E149,  Table2[Embarked], P149, Table2[Pclass], C149, Table2[Parch], L149) - COUNTIFS(Table2[Surname], E149,  Table2[Embarked], P149, Table2[Pclass], C149,  Table2[SibSp], K149,  Table2[Parch], L149) -1</f>
        <v>1</v>
      </c>
      <c r="G149" s="5">
        <f>COUNTIFS(Table2[Surname], E149, Table2[Embarked], P149, Table2[Pclass], C149, Table2[SibSp], K149, Table2[Ticket], M149) + COUNTIFS(Table2[Surname], E149,  Table2[Embarked], P149, Table2[Pclass], C149, Table2[Parch], L149, Table2[Ticket], M149) - COUNTIFS(Table2[Surname], E149,  Table2[Embarked], P149, Table2[Pclass], C149,  Table2[SibSp], K149,  Table2[Parch], L149, Table2[Ticket], M149) -1</f>
        <v>1</v>
      </c>
      <c r="H149" s="5">
        <f>COUNTIFS(Table2[Ticket], M149) -1</f>
        <v>3</v>
      </c>
      <c r="I149" s="8" t="s">
        <v>19</v>
      </c>
      <c r="J149" s="10">
        <v>9</v>
      </c>
      <c r="K149" s="8">
        <v>2</v>
      </c>
      <c r="L149" s="8">
        <v>2</v>
      </c>
      <c r="M149" s="8" t="s">
        <v>145</v>
      </c>
      <c r="N149" s="10">
        <v>34.375</v>
      </c>
      <c r="O149" s="8"/>
      <c r="P149" s="10" t="s">
        <v>17</v>
      </c>
    </row>
    <row r="150" spans="1:16" x14ac:dyDescent="0.25">
      <c r="A150" s="4">
        <v>149</v>
      </c>
      <c r="B150" s="4">
        <v>0</v>
      </c>
      <c r="C150" s="4">
        <v>2</v>
      </c>
      <c r="D150" s="4" t="s">
        <v>233</v>
      </c>
      <c r="E150" s="7" t="str">
        <f t="shared" si="2"/>
        <v>Navratil</v>
      </c>
      <c r="F150" s="5">
        <f>COUNTIFS(Table2[Surname], E150, Table2[Embarked], P150, Table2[Pclass], C150, Table2[SibSp], K150) + COUNTIFS(Table2[Surname], E150,  Table2[Embarked], P150, Table2[Pclass], C150, Table2[Parch], L150) - COUNTIFS(Table2[Surname], E150,  Table2[Embarked], P150, Table2[Pclass], C150,  Table2[SibSp], K150,  Table2[Parch], L150) -1</f>
        <v>0</v>
      </c>
      <c r="G150" s="5">
        <f>COUNTIFS(Table2[Surname], E150, Table2[Embarked], P150, Table2[Pclass], C150, Table2[SibSp], K150, Table2[Ticket], M150) + COUNTIFS(Table2[Surname], E150,  Table2[Embarked], P150, Table2[Pclass], C150, Table2[Parch], L150, Table2[Ticket], M150) - COUNTIFS(Table2[Surname], E150,  Table2[Embarked], P150, Table2[Pclass], C150,  Table2[SibSp], K150,  Table2[Parch], L150, Table2[Ticket], M150) -1</f>
        <v>0</v>
      </c>
      <c r="H150" s="5">
        <f>COUNTIFS(Table2[Ticket], M150) -1</f>
        <v>2</v>
      </c>
      <c r="I150" s="7" t="s">
        <v>15</v>
      </c>
      <c r="J150" s="5">
        <v>36.5</v>
      </c>
      <c r="K150" s="7">
        <v>0</v>
      </c>
      <c r="L150" s="7">
        <v>2</v>
      </c>
      <c r="M150" s="7">
        <v>230080</v>
      </c>
      <c r="N150" s="5">
        <v>26</v>
      </c>
      <c r="O150" s="7" t="s">
        <v>234</v>
      </c>
      <c r="P150" s="5" t="s">
        <v>17</v>
      </c>
    </row>
    <row r="151" spans="1:16" x14ac:dyDescent="0.25">
      <c r="A151" s="6">
        <v>150</v>
      </c>
      <c r="B151" s="6">
        <v>0</v>
      </c>
      <c r="C151" s="6">
        <v>2</v>
      </c>
      <c r="D151" s="6" t="s">
        <v>235</v>
      </c>
      <c r="E151" s="7" t="str">
        <f t="shared" si="2"/>
        <v>Byles</v>
      </c>
      <c r="F151" s="5">
        <f>COUNTIFS(Table2[Surname], E151, Table2[Embarked], P151, Table2[Pclass], C151, Table2[SibSp], K151) + COUNTIFS(Table2[Surname], E151,  Table2[Embarked], P151, Table2[Pclass], C151, Table2[Parch], L151) - COUNTIFS(Table2[Surname], E151,  Table2[Embarked], P151, Table2[Pclass], C151,  Table2[SibSp], K151,  Table2[Parch], L151) -1</f>
        <v>0</v>
      </c>
      <c r="G151" s="5">
        <f>COUNTIFS(Table2[Surname], E151, Table2[Embarked], P151, Table2[Pclass], C151, Table2[SibSp], K151, Table2[Ticket], M151) + COUNTIFS(Table2[Surname], E151,  Table2[Embarked], P151, Table2[Pclass], C151, Table2[Parch], L151, Table2[Ticket], M151) - COUNTIFS(Table2[Surname], E151,  Table2[Embarked], P151, Table2[Pclass], C151,  Table2[SibSp], K151,  Table2[Parch], L151, Table2[Ticket], M151) -1</f>
        <v>0</v>
      </c>
      <c r="H151" s="5">
        <f>COUNTIFS(Table2[Ticket], M151) -1</f>
        <v>0</v>
      </c>
      <c r="I151" s="8" t="s">
        <v>15</v>
      </c>
      <c r="J151" s="10">
        <v>42</v>
      </c>
      <c r="K151" s="8">
        <v>0</v>
      </c>
      <c r="L151" s="8">
        <v>0</v>
      </c>
      <c r="M151" s="8">
        <v>244310</v>
      </c>
      <c r="N151" s="10">
        <v>13</v>
      </c>
      <c r="O151" s="8"/>
      <c r="P151" s="10" t="s">
        <v>17</v>
      </c>
    </row>
    <row r="152" spans="1:16" x14ac:dyDescent="0.25">
      <c r="A152" s="4">
        <v>151</v>
      </c>
      <c r="B152" s="4">
        <v>0</v>
      </c>
      <c r="C152" s="4">
        <v>2</v>
      </c>
      <c r="D152" s="4" t="s">
        <v>236</v>
      </c>
      <c r="E152" s="7" t="str">
        <f t="shared" si="2"/>
        <v>Bateman</v>
      </c>
      <c r="F152" s="5">
        <f>COUNTIFS(Table2[Surname], E152, Table2[Embarked], P152, Table2[Pclass], C152, Table2[SibSp], K152) + COUNTIFS(Table2[Surname], E152,  Table2[Embarked], P152, Table2[Pclass], C152, Table2[Parch], L152) - COUNTIFS(Table2[Surname], E152,  Table2[Embarked], P152, Table2[Pclass], C152,  Table2[SibSp], K152,  Table2[Parch], L152) -1</f>
        <v>0</v>
      </c>
      <c r="G152" s="5">
        <f>COUNTIFS(Table2[Surname], E152, Table2[Embarked], P152, Table2[Pclass], C152, Table2[SibSp], K152, Table2[Ticket], M152) + COUNTIFS(Table2[Surname], E152,  Table2[Embarked], P152, Table2[Pclass], C152, Table2[Parch], L152, Table2[Ticket], M152) - COUNTIFS(Table2[Surname], E152,  Table2[Embarked], P152, Table2[Pclass], C152,  Table2[SibSp], K152,  Table2[Parch], L152, Table2[Ticket], M152) -1</f>
        <v>0</v>
      </c>
      <c r="H152" s="5">
        <f>COUNTIFS(Table2[Ticket], M152) -1</f>
        <v>0</v>
      </c>
      <c r="I152" s="7" t="s">
        <v>15</v>
      </c>
      <c r="J152" s="5">
        <v>51</v>
      </c>
      <c r="K152" s="7">
        <v>0</v>
      </c>
      <c r="L152" s="7">
        <v>0</v>
      </c>
      <c r="M152" s="7" t="s">
        <v>237</v>
      </c>
      <c r="N152" s="5">
        <v>12.525</v>
      </c>
      <c r="O152" s="7"/>
      <c r="P152" s="5" t="s">
        <v>17</v>
      </c>
    </row>
    <row r="153" spans="1:16" x14ac:dyDescent="0.25">
      <c r="A153" s="6">
        <v>152</v>
      </c>
      <c r="B153" s="6">
        <v>1</v>
      </c>
      <c r="C153" s="6">
        <v>1</v>
      </c>
      <c r="D153" s="6" t="s">
        <v>238</v>
      </c>
      <c r="E153" s="7" t="str">
        <f t="shared" si="2"/>
        <v>Pears</v>
      </c>
      <c r="F153" s="5">
        <f>COUNTIFS(Table2[Surname], E153, Table2[Embarked], P153, Table2[Pclass], C153, Table2[SibSp], K153) + COUNTIFS(Table2[Surname], E153,  Table2[Embarked], P153, Table2[Pclass], C153, Table2[Parch], L153) - COUNTIFS(Table2[Surname], E153,  Table2[Embarked], P153, Table2[Pclass], C153,  Table2[SibSp], K153,  Table2[Parch], L153) -1</f>
        <v>1</v>
      </c>
      <c r="G153" s="5">
        <f>COUNTIFS(Table2[Surname], E153, Table2[Embarked], P153, Table2[Pclass], C153, Table2[SibSp], K153, Table2[Ticket], M153) + COUNTIFS(Table2[Surname], E153,  Table2[Embarked], P153, Table2[Pclass], C153, Table2[Parch], L153, Table2[Ticket], M153) - COUNTIFS(Table2[Surname], E153,  Table2[Embarked], P153, Table2[Pclass], C153,  Table2[SibSp], K153,  Table2[Parch], L153, Table2[Ticket], M153) -1</f>
        <v>1</v>
      </c>
      <c r="H153" s="5">
        <f>COUNTIFS(Table2[Ticket], M153) -1</f>
        <v>1</v>
      </c>
      <c r="I153" s="8" t="s">
        <v>19</v>
      </c>
      <c r="J153" s="10">
        <v>22</v>
      </c>
      <c r="K153" s="8">
        <v>1</v>
      </c>
      <c r="L153" s="8">
        <v>0</v>
      </c>
      <c r="M153" s="8">
        <v>113776</v>
      </c>
      <c r="N153" s="10">
        <v>66.599999999999994</v>
      </c>
      <c r="O153" s="8" t="s">
        <v>239</v>
      </c>
      <c r="P153" s="10" t="s">
        <v>17</v>
      </c>
    </row>
    <row r="154" spans="1:16" x14ac:dyDescent="0.25">
      <c r="A154" s="4">
        <v>153</v>
      </c>
      <c r="B154" s="4">
        <v>0</v>
      </c>
      <c r="C154" s="4">
        <v>3</v>
      </c>
      <c r="D154" s="4" t="s">
        <v>240</v>
      </c>
      <c r="E154" s="7" t="str">
        <f t="shared" si="2"/>
        <v>Meo</v>
      </c>
      <c r="F154" s="5">
        <f>COUNTIFS(Table2[Surname], E154, Table2[Embarked], P154, Table2[Pclass], C154, Table2[SibSp], K154) + COUNTIFS(Table2[Surname], E154,  Table2[Embarked], P154, Table2[Pclass], C154, Table2[Parch], L154) - COUNTIFS(Table2[Surname], E154,  Table2[Embarked], P154, Table2[Pclass], C154,  Table2[SibSp], K154,  Table2[Parch], L154) -1</f>
        <v>0</v>
      </c>
      <c r="G154" s="5">
        <f>COUNTIFS(Table2[Surname], E154, Table2[Embarked], P154, Table2[Pclass], C154, Table2[SibSp], K154, Table2[Ticket], M154) + COUNTIFS(Table2[Surname], E154,  Table2[Embarked], P154, Table2[Pclass], C154, Table2[Parch], L154, Table2[Ticket], M154) - COUNTIFS(Table2[Surname], E154,  Table2[Embarked], P154, Table2[Pclass], C154,  Table2[SibSp], K154,  Table2[Parch], L154, Table2[Ticket], M154) -1</f>
        <v>0</v>
      </c>
      <c r="H154" s="5">
        <f>COUNTIFS(Table2[Ticket], M154) -1</f>
        <v>0</v>
      </c>
      <c r="I154" s="7" t="s">
        <v>15</v>
      </c>
      <c r="J154" s="5">
        <v>55.5</v>
      </c>
      <c r="K154" s="7">
        <v>0</v>
      </c>
      <c r="L154" s="7">
        <v>0</v>
      </c>
      <c r="M154" s="7" t="s">
        <v>241</v>
      </c>
      <c r="N154" s="5">
        <v>8.0500000000000007</v>
      </c>
      <c r="O154" s="7"/>
      <c r="P154" s="5" t="s">
        <v>17</v>
      </c>
    </row>
    <row r="155" spans="1:16" x14ac:dyDescent="0.25">
      <c r="A155" s="6">
        <v>154</v>
      </c>
      <c r="B155" s="6">
        <v>0</v>
      </c>
      <c r="C155" s="6">
        <v>3</v>
      </c>
      <c r="D155" s="6" t="s">
        <v>242</v>
      </c>
      <c r="E155" s="7" t="str">
        <f t="shared" si="2"/>
        <v>van Billiard</v>
      </c>
      <c r="F155" s="5">
        <f>COUNTIFS(Table2[Surname], E155, Table2[Embarked], P155, Table2[Pclass], C155, Table2[SibSp], K155) + COUNTIFS(Table2[Surname], E155,  Table2[Embarked], P155, Table2[Pclass], C155, Table2[Parch], L155) - COUNTIFS(Table2[Surname], E155,  Table2[Embarked], P155, Table2[Pclass], C155,  Table2[SibSp], K155,  Table2[Parch], L155) -1</f>
        <v>0</v>
      </c>
      <c r="G155" s="5">
        <f>COUNTIFS(Table2[Surname], E155, Table2[Embarked], P155, Table2[Pclass], C155, Table2[SibSp], K155, Table2[Ticket], M155) + COUNTIFS(Table2[Surname], E155,  Table2[Embarked], P155, Table2[Pclass], C155, Table2[Parch], L155, Table2[Ticket], M155) - COUNTIFS(Table2[Surname], E155,  Table2[Embarked], P155, Table2[Pclass], C155,  Table2[SibSp], K155,  Table2[Parch], L155, Table2[Ticket], M155) -1</f>
        <v>0</v>
      </c>
      <c r="H155" s="5">
        <f>COUNTIFS(Table2[Ticket], M155) -1</f>
        <v>0</v>
      </c>
      <c r="I155" s="8" t="s">
        <v>15</v>
      </c>
      <c r="J155" s="10">
        <v>40.5</v>
      </c>
      <c r="K155" s="8">
        <v>0</v>
      </c>
      <c r="L155" s="8">
        <v>2</v>
      </c>
      <c r="M155" s="8" t="s">
        <v>243</v>
      </c>
      <c r="N155" s="10">
        <v>14.5</v>
      </c>
      <c r="O155" s="8"/>
      <c r="P155" s="10" t="s">
        <v>17</v>
      </c>
    </row>
    <row r="156" spans="1:16" x14ac:dyDescent="0.25">
      <c r="A156" s="4">
        <v>155</v>
      </c>
      <c r="B156" s="4">
        <v>0</v>
      </c>
      <c r="C156" s="4">
        <v>3</v>
      </c>
      <c r="D156" s="4" t="s">
        <v>244</v>
      </c>
      <c r="E156" s="7" t="str">
        <f t="shared" si="2"/>
        <v>Olsen</v>
      </c>
      <c r="F156" s="5">
        <f>COUNTIFS(Table2[Surname], E156, Table2[Embarked], P156, Table2[Pclass], C156, Table2[SibSp], K156) + COUNTIFS(Table2[Surname], E156,  Table2[Embarked], P156, Table2[Pclass], C156, Table2[Parch], L156) - COUNTIFS(Table2[Surname], E156,  Table2[Embarked], P156, Table2[Pclass], C156,  Table2[SibSp], K156,  Table2[Parch], L156) -1</f>
        <v>2</v>
      </c>
      <c r="G156" s="5">
        <f>COUNTIFS(Table2[Surname], E156, Table2[Embarked], P156, Table2[Pclass], C156, Table2[SibSp], K156, Table2[Ticket], M156) + COUNTIFS(Table2[Surname], E156,  Table2[Embarked], P156, Table2[Pclass], C156, Table2[Parch], L156, Table2[Ticket], M156) - COUNTIFS(Table2[Surname], E156,  Table2[Embarked], P156, Table2[Pclass], C156,  Table2[SibSp], K156,  Table2[Parch], L156, Table2[Ticket], M156) -1</f>
        <v>0</v>
      </c>
      <c r="H156" s="5">
        <f>COUNTIFS(Table2[Ticket], M156) -1</f>
        <v>0</v>
      </c>
      <c r="I156" s="7" t="s">
        <v>15</v>
      </c>
      <c r="J156" s="5"/>
      <c r="K156" s="7">
        <v>0</v>
      </c>
      <c r="L156" s="7">
        <v>0</v>
      </c>
      <c r="M156" s="7" t="s">
        <v>245</v>
      </c>
      <c r="N156" s="5">
        <v>7.3125</v>
      </c>
      <c r="O156" s="7"/>
      <c r="P156" s="5" t="s">
        <v>17</v>
      </c>
    </row>
    <row r="157" spans="1:16" x14ac:dyDescent="0.25">
      <c r="A157" s="6">
        <v>156</v>
      </c>
      <c r="B157" s="6">
        <v>0</v>
      </c>
      <c r="C157" s="6">
        <v>1</v>
      </c>
      <c r="D157" s="6" t="s">
        <v>246</v>
      </c>
      <c r="E157" s="7" t="str">
        <f t="shared" si="2"/>
        <v>Williams</v>
      </c>
      <c r="F157" s="5">
        <f>COUNTIFS(Table2[Surname], E157, Table2[Embarked], P157, Table2[Pclass], C157, Table2[SibSp], K157) + COUNTIFS(Table2[Surname], E157,  Table2[Embarked], P157, Table2[Pclass], C157, Table2[Parch], L157) - COUNTIFS(Table2[Surname], E157,  Table2[Embarked], P157, Table2[Pclass], C157,  Table2[SibSp], K157,  Table2[Parch], L157) -1</f>
        <v>0</v>
      </c>
      <c r="G157" s="5">
        <f>COUNTIFS(Table2[Surname], E157, Table2[Embarked], P157, Table2[Pclass], C157, Table2[SibSp], K157, Table2[Ticket], M157) + COUNTIFS(Table2[Surname], E157,  Table2[Embarked], P157, Table2[Pclass], C157, Table2[Parch], L157, Table2[Ticket], M157) - COUNTIFS(Table2[Surname], E157,  Table2[Embarked], P157, Table2[Pclass], C157,  Table2[SibSp], K157,  Table2[Parch], L157, Table2[Ticket], M157) -1</f>
        <v>0</v>
      </c>
      <c r="H157" s="5">
        <f>COUNTIFS(Table2[Ticket], M157) -1</f>
        <v>0</v>
      </c>
      <c r="I157" s="8" t="s">
        <v>15</v>
      </c>
      <c r="J157" s="10">
        <v>51</v>
      </c>
      <c r="K157" s="8">
        <v>0</v>
      </c>
      <c r="L157" s="8">
        <v>1</v>
      </c>
      <c r="M157" s="8" t="s">
        <v>247</v>
      </c>
      <c r="N157" s="10">
        <v>61.379199999999997</v>
      </c>
      <c r="O157" s="8"/>
      <c r="P157" s="10" t="s">
        <v>22</v>
      </c>
    </row>
    <row r="158" spans="1:16" x14ac:dyDescent="0.25">
      <c r="A158" s="4">
        <v>157</v>
      </c>
      <c r="B158" s="4">
        <v>1</v>
      </c>
      <c r="C158" s="4">
        <v>3</v>
      </c>
      <c r="D158" s="4" t="s">
        <v>248</v>
      </c>
      <c r="E158" s="7" t="str">
        <f t="shared" si="2"/>
        <v>Gilnagh</v>
      </c>
      <c r="F158" s="5">
        <f>COUNTIFS(Table2[Surname], E158, Table2[Embarked], P158, Table2[Pclass], C158, Table2[SibSp], K158) + COUNTIFS(Table2[Surname], E158,  Table2[Embarked], P158, Table2[Pclass], C158, Table2[Parch], L158) - COUNTIFS(Table2[Surname], E158,  Table2[Embarked], P158, Table2[Pclass], C158,  Table2[SibSp], K158,  Table2[Parch], L158) -1</f>
        <v>0</v>
      </c>
      <c r="G158" s="5">
        <f>COUNTIFS(Table2[Surname], E158, Table2[Embarked], P158, Table2[Pclass], C158, Table2[SibSp], K158, Table2[Ticket], M158) + COUNTIFS(Table2[Surname], E158,  Table2[Embarked], P158, Table2[Pclass], C158, Table2[Parch], L158, Table2[Ticket], M158) - COUNTIFS(Table2[Surname], E158,  Table2[Embarked], P158, Table2[Pclass], C158,  Table2[SibSp], K158,  Table2[Parch], L158, Table2[Ticket], M158) -1</f>
        <v>0</v>
      </c>
      <c r="H158" s="5">
        <f>COUNTIFS(Table2[Ticket], M158) -1</f>
        <v>0</v>
      </c>
      <c r="I158" s="7" t="s">
        <v>19</v>
      </c>
      <c r="J158" s="5">
        <v>16</v>
      </c>
      <c r="K158" s="7">
        <v>0</v>
      </c>
      <c r="L158" s="7">
        <v>0</v>
      </c>
      <c r="M158" s="7">
        <v>35851</v>
      </c>
      <c r="N158" s="5">
        <v>7.7332999999999998</v>
      </c>
      <c r="O158" s="7"/>
      <c r="P158" s="5" t="s">
        <v>29</v>
      </c>
    </row>
    <row r="159" spans="1:16" x14ac:dyDescent="0.25">
      <c r="A159" s="6">
        <v>158</v>
      </c>
      <c r="B159" s="6">
        <v>0</v>
      </c>
      <c r="C159" s="6">
        <v>3</v>
      </c>
      <c r="D159" s="6" t="s">
        <v>249</v>
      </c>
      <c r="E159" s="7" t="str">
        <f t="shared" si="2"/>
        <v>Corn</v>
      </c>
      <c r="F159" s="5">
        <f>COUNTIFS(Table2[Surname], E159, Table2[Embarked], P159, Table2[Pclass], C159, Table2[SibSp], K159) + COUNTIFS(Table2[Surname], E159,  Table2[Embarked], P159, Table2[Pclass], C159, Table2[Parch], L159) - COUNTIFS(Table2[Surname], E159,  Table2[Embarked], P159, Table2[Pclass], C159,  Table2[SibSp], K159,  Table2[Parch], L159) -1</f>
        <v>0</v>
      </c>
      <c r="G159" s="5">
        <f>COUNTIFS(Table2[Surname], E159, Table2[Embarked], P159, Table2[Pclass], C159, Table2[SibSp], K159, Table2[Ticket], M159) + COUNTIFS(Table2[Surname], E159,  Table2[Embarked], P159, Table2[Pclass], C159, Table2[Parch], L159, Table2[Ticket], M159) - COUNTIFS(Table2[Surname], E159,  Table2[Embarked], P159, Table2[Pclass], C159,  Table2[SibSp], K159,  Table2[Parch], L159, Table2[Ticket], M159) -1</f>
        <v>0</v>
      </c>
      <c r="H159" s="5">
        <f>COUNTIFS(Table2[Ticket], M159) -1</f>
        <v>0</v>
      </c>
      <c r="I159" s="8" t="s">
        <v>15</v>
      </c>
      <c r="J159" s="10">
        <v>30</v>
      </c>
      <c r="K159" s="8">
        <v>0</v>
      </c>
      <c r="L159" s="8">
        <v>0</v>
      </c>
      <c r="M159" s="8" t="s">
        <v>250</v>
      </c>
      <c r="N159" s="10">
        <v>8.0500000000000007</v>
      </c>
      <c r="O159" s="8"/>
      <c r="P159" s="10" t="s">
        <v>17</v>
      </c>
    </row>
    <row r="160" spans="1:16" x14ac:dyDescent="0.25">
      <c r="A160" s="4">
        <v>159</v>
      </c>
      <c r="B160" s="4">
        <v>0</v>
      </c>
      <c r="C160" s="4">
        <v>3</v>
      </c>
      <c r="D160" s="4" t="s">
        <v>251</v>
      </c>
      <c r="E160" s="7" t="str">
        <f t="shared" si="2"/>
        <v>Smiljanic</v>
      </c>
      <c r="F160" s="5">
        <f>COUNTIFS(Table2[Surname], E160, Table2[Embarked], P160, Table2[Pclass], C160, Table2[SibSp], K160) + COUNTIFS(Table2[Surname], E160,  Table2[Embarked], P160, Table2[Pclass], C160, Table2[Parch], L160) - COUNTIFS(Table2[Surname], E160,  Table2[Embarked], P160, Table2[Pclass], C160,  Table2[SibSp], K160,  Table2[Parch], L160) -1</f>
        <v>0</v>
      </c>
      <c r="G160" s="5">
        <f>COUNTIFS(Table2[Surname], E160, Table2[Embarked], P160, Table2[Pclass], C160, Table2[SibSp], K160, Table2[Ticket], M160) + COUNTIFS(Table2[Surname], E160,  Table2[Embarked], P160, Table2[Pclass], C160, Table2[Parch], L160, Table2[Ticket], M160) - COUNTIFS(Table2[Surname], E160,  Table2[Embarked], P160, Table2[Pclass], C160,  Table2[SibSp], K160,  Table2[Parch], L160, Table2[Ticket], M160) -1</f>
        <v>0</v>
      </c>
      <c r="H160" s="5">
        <f>COUNTIFS(Table2[Ticket], M160) -1</f>
        <v>0</v>
      </c>
      <c r="I160" s="7" t="s">
        <v>15</v>
      </c>
      <c r="J160" s="5"/>
      <c r="K160" s="7">
        <v>0</v>
      </c>
      <c r="L160" s="7">
        <v>0</v>
      </c>
      <c r="M160" s="7">
        <v>315037</v>
      </c>
      <c r="N160" s="5">
        <v>8.6624999999999996</v>
      </c>
      <c r="O160" s="7"/>
      <c r="P160" s="5" t="s">
        <v>17</v>
      </c>
    </row>
    <row r="161" spans="1:16" x14ac:dyDescent="0.25">
      <c r="A161" s="6">
        <v>160</v>
      </c>
      <c r="B161" s="6">
        <v>0</v>
      </c>
      <c r="C161" s="6">
        <v>3</v>
      </c>
      <c r="D161" s="6" t="s">
        <v>252</v>
      </c>
      <c r="E161" s="7" t="str">
        <f t="shared" si="2"/>
        <v>Sage</v>
      </c>
      <c r="F161" s="5">
        <f>COUNTIFS(Table2[Surname], E161, Table2[Embarked], P161, Table2[Pclass], C161, Table2[SibSp], K161) + COUNTIFS(Table2[Surname], E161,  Table2[Embarked], P161, Table2[Pclass], C161, Table2[Parch], L161) - COUNTIFS(Table2[Surname], E161,  Table2[Embarked], P161, Table2[Pclass], C161,  Table2[SibSp], K161,  Table2[Parch], L161) -1</f>
        <v>6</v>
      </c>
      <c r="G161" s="5">
        <f>COUNTIFS(Table2[Surname], E161, Table2[Embarked], P161, Table2[Pclass], C161, Table2[SibSp], K161, Table2[Ticket], M161) + COUNTIFS(Table2[Surname], E161,  Table2[Embarked], P161, Table2[Pclass], C161, Table2[Parch], L161, Table2[Ticket], M161) - COUNTIFS(Table2[Surname], E161,  Table2[Embarked], P161, Table2[Pclass], C161,  Table2[SibSp], K161,  Table2[Parch], L161, Table2[Ticket], M161) -1</f>
        <v>6</v>
      </c>
      <c r="H161" s="5">
        <f>COUNTIFS(Table2[Ticket], M161) -1</f>
        <v>6</v>
      </c>
      <c r="I161" s="8" t="s">
        <v>15</v>
      </c>
      <c r="J161" s="10"/>
      <c r="K161" s="8">
        <v>8</v>
      </c>
      <c r="L161" s="8">
        <v>2</v>
      </c>
      <c r="M161" s="8" t="s">
        <v>253</v>
      </c>
      <c r="N161" s="10">
        <v>69.55</v>
      </c>
      <c r="O161" s="8"/>
      <c r="P161" s="10" t="s">
        <v>17</v>
      </c>
    </row>
    <row r="162" spans="1:16" x14ac:dyDescent="0.25">
      <c r="A162" s="4">
        <v>161</v>
      </c>
      <c r="B162" s="4">
        <v>0</v>
      </c>
      <c r="C162" s="4">
        <v>3</v>
      </c>
      <c r="D162" s="4" t="s">
        <v>254</v>
      </c>
      <c r="E162" s="7" t="str">
        <f t="shared" si="2"/>
        <v>Cribb</v>
      </c>
      <c r="F162" s="5">
        <f>COUNTIFS(Table2[Surname], E162, Table2[Embarked], P162, Table2[Pclass], C162, Table2[SibSp], K162) + COUNTIFS(Table2[Surname], E162,  Table2[Embarked], P162, Table2[Pclass], C162, Table2[Parch], L162) - COUNTIFS(Table2[Surname], E162,  Table2[Embarked], P162, Table2[Pclass], C162,  Table2[SibSp], K162,  Table2[Parch], L162) -1</f>
        <v>0</v>
      </c>
      <c r="G162" s="5">
        <f>COUNTIFS(Table2[Surname], E162, Table2[Embarked], P162, Table2[Pclass], C162, Table2[SibSp], K162, Table2[Ticket], M162) + COUNTIFS(Table2[Surname], E162,  Table2[Embarked], P162, Table2[Pclass], C162, Table2[Parch], L162, Table2[Ticket], M162) - COUNTIFS(Table2[Surname], E162,  Table2[Embarked], P162, Table2[Pclass], C162,  Table2[SibSp], K162,  Table2[Parch], L162, Table2[Ticket], M162) -1</f>
        <v>0</v>
      </c>
      <c r="H162" s="5">
        <f>COUNTIFS(Table2[Ticket], M162) -1</f>
        <v>0</v>
      </c>
      <c r="I162" s="7" t="s">
        <v>15</v>
      </c>
      <c r="J162" s="5">
        <v>44</v>
      </c>
      <c r="K162" s="7">
        <v>0</v>
      </c>
      <c r="L162" s="7">
        <v>1</v>
      </c>
      <c r="M162" s="7">
        <v>371362</v>
      </c>
      <c r="N162" s="5">
        <v>16.100000000000001</v>
      </c>
      <c r="O162" s="7"/>
      <c r="P162" s="5" t="s">
        <v>17</v>
      </c>
    </row>
    <row r="163" spans="1:16" x14ac:dyDescent="0.25">
      <c r="A163" s="6">
        <v>162</v>
      </c>
      <c r="B163" s="6">
        <v>1</v>
      </c>
      <c r="C163" s="6">
        <v>2</v>
      </c>
      <c r="D163" s="6" t="s">
        <v>255</v>
      </c>
      <c r="E163" s="7" t="str">
        <f t="shared" si="2"/>
        <v>Watt</v>
      </c>
      <c r="F163" s="5">
        <f>COUNTIFS(Table2[Surname], E163, Table2[Embarked], P163, Table2[Pclass], C163, Table2[SibSp], K163) + COUNTIFS(Table2[Surname], E163,  Table2[Embarked], P163, Table2[Pclass], C163, Table2[Parch], L163) - COUNTIFS(Table2[Surname], E163,  Table2[Embarked], P163, Table2[Pclass], C163,  Table2[SibSp], K163,  Table2[Parch], L163) -1</f>
        <v>0</v>
      </c>
      <c r="G163" s="5">
        <f>COUNTIFS(Table2[Surname], E163, Table2[Embarked], P163, Table2[Pclass], C163, Table2[SibSp], K163, Table2[Ticket], M163) + COUNTIFS(Table2[Surname], E163,  Table2[Embarked], P163, Table2[Pclass], C163, Table2[Parch], L163, Table2[Ticket], M163) - COUNTIFS(Table2[Surname], E163,  Table2[Embarked], P163, Table2[Pclass], C163,  Table2[SibSp], K163,  Table2[Parch], L163, Table2[Ticket], M163) -1</f>
        <v>0</v>
      </c>
      <c r="H163" s="5">
        <f>COUNTIFS(Table2[Ticket], M163) -1</f>
        <v>0</v>
      </c>
      <c r="I163" s="8" t="s">
        <v>19</v>
      </c>
      <c r="J163" s="10">
        <v>40</v>
      </c>
      <c r="K163" s="8">
        <v>0</v>
      </c>
      <c r="L163" s="8">
        <v>0</v>
      </c>
      <c r="M163" s="8" t="s">
        <v>256</v>
      </c>
      <c r="N163" s="10">
        <v>15.75</v>
      </c>
      <c r="O163" s="8"/>
      <c r="P163" s="10" t="s">
        <v>17</v>
      </c>
    </row>
    <row r="164" spans="1:16" x14ac:dyDescent="0.25">
      <c r="A164" s="4">
        <v>163</v>
      </c>
      <c r="B164" s="4">
        <v>0</v>
      </c>
      <c r="C164" s="4">
        <v>3</v>
      </c>
      <c r="D164" s="4" t="s">
        <v>257</v>
      </c>
      <c r="E164" s="7" t="str">
        <f t="shared" si="2"/>
        <v>Bengtsson</v>
      </c>
      <c r="F164" s="5">
        <f>COUNTIFS(Table2[Surname], E164, Table2[Embarked], P164, Table2[Pclass], C164, Table2[SibSp], K164) + COUNTIFS(Table2[Surname], E164,  Table2[Embarked], P164, Table2[Pclass], C164, Table2[Parch], L164) - COUNTIFS(Table2[Surname], E164,  Table2[Embarked], P164, Table2[Pclass], C164,  Table2[SibSp], K164,  Table2[Parch], L164) -1</f>
        <v>0</v>
      </c>
      <c r="G164" s="5">
        <f>COUNTIFS(Table2[Surname], E164, Table2[Embarked], P164, Table2[Pclass], C164, Table2[SibSp], K164, Table2[Ticket], M164) + COUNTIFS(Table2[Surname], E164,  Table2[Embarked], P164, Table2[Pclass], C164, Table2[Parch], L164, Table2[Ticket], M164) - COUNTIFS(Table2[Surname], E164,  Table2[Embarked], P164, Table2[Pclass], C164,  Table2[SibSp], K164,  Table2[Parch], L164, Table2[Ticket], M164) -1</f>
        <v>0</v>
      </c>
      <c r="H164" s="5">
        <f>COUNTIFS(Table2[Ticket], M164) -1</f>
        <v>0</v>
      </c>
      <c r="I164" s="7" t="s">
        <v>15</v>
      </c>
      <c r="J164" s="5">
        <v>26</v>
      </c>
      <c r="K164" s="7">
        <v>0</v>
      </c>
      <c r="L164" s="7">
        <v>0</v>
      </c>
      <c r="M164" s="7">
        <v>347068</v>
      </c>
      <c r="N164" s="5">
        <v>7.7750000000000004</v>
      </c>
      <c r="O164" s="7"/>
      <c r="P164" s="5" t="s">
        <v>17</v>
      </c>
    </row>
    <row r="165" spans="1:16" x14ac:dyDescent="0.25">
      <c r="A165" s="6">
        <v>164</v>
      </c>
      <c r="B165" s="6">
        <v>0</v>
      </c>
      <c r="C165" s="6">
        <v>3</v>
      </c>
      <c r="D165" s="6" t="s">
        <v>258</v>
      </c>
      <c r="E165" s="7" t="str">
        <f t="shared" si="2"/>
        <v>Calic</v>
      </c>
      <c r="F165" s="5">
        <f>COUNTIFS(Table2[Surname], E165, Table2[Embarked], P165, Table2[Pclass], C165, Table2[SibSp], K165) + COUNTIFS(Table2[Surname], E165,  Table2[Embarked], P165, Table2[Pclass], C165, Table2[Parch], L165) - COUNTIFS(Table2[Surname], E165,  Table2[Embarked], P165, Table2[Pclass], C165,  Table2[SibSp], K165,  Table2[Parch], L165) -1</f>
        <v>1</v>
      </c>
      <c r="G165" s="5">
        <f>COUNTIFS(Table2[Surname], E165, Table2[Embarked], P165, Table2[Pclass], C165, Table2[SibSp], K165, Table2[Ticket], M165) + COUNTIFS(Table2[Surname], E165,  Table2[Embarked], P165, Table2[Pclass], C165, Table2[Parch], L165, Table2[Ticket], M165) - COUNTIFS(Table2[Surname], E165,  Table2[Embarked], P165, Table2[Pclass], C165,  Table2[SibSp], K165,  Table2[Parch], L165, Table2[Ticket], M165) -1</f>
        <v>0</v>
      </c>
      <c r="H165" s="5">
        <f>COUNTIFS(Table2[Ticket], M165) -1</f>
        <v>0</v>
      </c>
      <c r="I165" s="8" t="s">
        <v>15</v>
      </c>
      <c r="J165" s="10">
        <v>17</v>
      </c>
      <c r="K165" s="8">
        <v>0</v>
      </c>
      <c r="L165" s="8">
        <v>0</v>
      </c>
      <c r="M165" s="8">
        <v>315093</v>
      </c>
      <c r="N165" s="10">
        <v>8.6624999999999996</v>
      </c>
      <c r="O165" s="8"/>
      <c r="P165" s="10" t="s">
        <v>17</v>
      </c>
    </row>
    <row r="166" spans="1:16" x14ac:dyDescent="0.25">
      <c r="A166" s="4">
        <v>165</v>
      </c>
      <c r="B166" s="4">
        <v>0</v>
      </c>
      <c r="C166" s="4">
        <v>3</v>
      </c>
      <c r="D166" s="4" t="s">
        <v>259</v>
      </c>
      <c r="E166" s="7" t="str">
        <f t="shared" si="2"/>
        <v>Panula</v>
      </c>
      <c r="F166" s="5">
        <f>COUNTIFS(Table2[Surname], E166, Table2[Embarked], P166, Table2[Pclass], C166, Table2[SibSp], K166) + COUNTIFS(Table2[Surname], E166,  Table2[Embarked], P166, Table2[Pclass], C166, Table2[Parch], L166) - COUNTIFS(Table2[Surname], E166,  Table2[Embarked], P166, Table2[Pclass], C166,  Table2[SibSp], K166,  Table2[Parch], L166) -1</f>
        <v>4</v>
      </c>
      <c r="G166" s="5">
        <f>COUNTIFS(Table2[Surname], E166, Table2[Embarked], P166, Table2[Pclass], C166, Table2[SibSp], K166, Table2[Ticket], M166) + COUNTIFS(Table2[Surname], E166,  Table2[Embarked], P166, Table2[Pclass], C166, Table2[Parch], L166, Table2[Ticket], M166) - COUNTIFS(Table2[Surname], E166,  Table2[Embarked], P166, Table2[Pclass], C166,  Table2[SibSp], K166,  Table2[Parch], L166, Table2[Ticket], M166) -1</f>
        <v>4</v>
      </c>
      <c r="H166" s="5">
        <f>COUNTIFS(Table2[Ticket], M166) -1</f>
        <v>5</v>
      </c>
      <c r="I166" s="7" t="s">
        <v>15</v>
      </c>
      <c r="J166" s="5">
        <v>1</v>
      </c>
      <c r="K166" s="7">
        <v>4</v>
      </c>
      <c r="L166" s="7">
        <v>1</v>
      </c>
      <c r="M166" s="7">
        <v>3101295</v>
      </c>
      <c r="N166" s="5">
        <v>39.6875</v>
      </c>
      <c r="O166" s="7"/>
      <c r="P166" s="5" t="s">
        <v>17</v>
      </c>
    </row>
    <row r="167" spans="1:16" x14ac:dyDescent="0.25">
      <c r="A167" s="6">
        <v>166</v>
      </c>
      <c r="B167" s="6">
        <v>1</v>
      </c>
      <c r="C167" s="6">
        <v>3</v>
      </c>
      <c r="D167" s="6" t="s">
        <v>260</v>
      </c>
      <c r="E167" s="7" t="str">
        <f t="shared" si="2"/>
        <v>Goldsmith</v>
      </c>
      <c r="F167" s="5">
        <f>COUNTIFS(Table2[Surname], E167, Table2[Embarked], P167, Table2[Pclass], C167, Table2[SibSp], K167) + COUNTIFS(Table2[Surname], E167,  Table2[Embarked], P167, Table2[Pclass], C167, Table2[Parch], L167) - COUNTIFS(Table2[Surname], E167,  Table2[Embarked], P167, Table2[Pclass], C167,  Table2[SibSp], K167,  Table2[Parch], L167) -1</f>
        <v>0</v>
      </c>
      <c r="G167" s="5">
        <f>COUNTIFS(Table2[Surname], E167, Table2[Embarked], P167, Table2[Pclass], C167, Table2[SibSp], K167, Table2[Ticket], M167) + COUNTIFS(Table2[Surname], E167,  Table2[Embarked], P167, Table2[Pclass], C167, Table2[Parch], L167, Table2[Ticket], M167) - COUNTIFS(Table2[Surname], E167,  Table2[Embarked], P167, Table2[Pclass], C167,  Table2[SibSp], K167,  Table2[Parch], L167, Table2[Ticket], M167) -1</f>
        <v>0</v>
      </c>
      <c r="H167" s="5">
        <f>COUNTIFS(Table2[Ticket], M167) -1</f>
        <v>2</v>
      </c>
      <c r="I167" s="8" t="s">
        <v>15</v>
      </c>
      <c r="J167" s="10">
        <v>9</v>
      </c>
      <c r="K167" s="8">
        <v>0</v>
      </c>
      <c r="L167" s="8">
        <v>2</v>
      </c>
      <c r="M167" s="8">
        <v>363291</v>
      </c>
      <c r="N167" s="10">
        <v>20.524999999999999</v>
      </c>
      <c r="O167" s="8"/>
      <c r="P167" s="10" t="s">
        <v>17</v>
      </c>
    </row>
    <row r="168" spans="1:16" x14ac:dyDescent="0.25">
      <c r="A168" s="4">
        <v>167</v>
      </c>
      <c r="B168" s="4">
        <v>1</v>
      </c>
      <c r="C168" s="4">
        <v>1</v>
      </c>
      <c r="D168" s="4" t="s">
        <v>261</v>
      </c>
      <c r="E168" s="7" t="str">
        <f t="shared" si="2"/>
        <v>Chibnall</v>
      </c>
      <c r="F168" s="5">
        <f>COUNTIFS(Table2[Surname], E168, Table2[Embarked], P168, Table2[Pclass], C168, Table2[SibSp], K168) + COUNTIFS(Table2[Surname], E168,  Table2[Embarked], P168, Table2[Pclass], C168, Table2[Parch], L168) - COUNTIFS(Table2[Surname], E168,  Table2[Embarked], P168, Table2[Pclass], C168,  Table2[SibSp], K168,  Table2[Parch], L168) -1</f>
        <v>0</v>
      </c>
      <c r="G168" s="5">
        <f>COUNTIFS(Table2[Surname], E168, Table2[Embarked], P168, Table2[Pclass], C168, Table2[SibSp], K168, Table2[Ticket], M168) + COUNTIFS(Table2[Surname], E168,  Table2[Embarked], P168, Table2[Pclass], C168, Table2[Parch], L168, Table2[Ticket], M168) - COUNTIFS(Table2[Surname], E168,  Table2[Embarked], P168, Table2[Pclass], C168,  Table2[SibSp], K168,  Table2[Parch], L168, Table2[Ticket], M168) -1</f>
        <v>0</v>
      </c>
      <c r="H168" s="5">
        <f>COUNTIFS(Table2[Ticket], M168) -1</f>
        <v>1</v>
      </c>
      <c r="I168" s="7" t="s">
        <v>19</v>
      </c>
      <c r="J168" s="5"/>
      <c r="K168" s="7">
        <v>0</v>
      </c>
      <c r="L168" s="7">
        <v>1</v>
      </c>
      <c r="M168" s="7">
        <v>113505</v>
      </c>
      <c r="N168" s="5">
        <v>55</v>
      </c>
      <c r="O168" s="7" t="s">
        <v>262</v>
      </c>
      <c r="P168" s="5" t="s">
        <v>17</v>
      </c>
    </row>
    <row r="169" spans="1:16" x14ac:dyDescent="0.25">
      <c r="A169" s="6">
        <v>168</v>
      </c>
      <c r="B169" s="6">
        <v>0</v>
      </c>
      <c r="C169" s="6">
        <v>3</v>
      </c>
      <c r="D169" s="6" t="s">
        <v>263</v>
      </c>
      <c r="E169" s="7" t="str">
        <f t="shared" si="2"/>
        <v>Skoog</v>
      </c>
      <c r="F169" s="5">
        <f>COUNTIFS(Table2[Surname], E169, Table2[Embarked], P169, Table2[Pclass], C169, Table2[SibSp], K169) + COUNTIFS(Table2[Surname], E169,  Table2[Embarked], P169, Table2[Pclass], C169, Table2[Parch], L169) - COUNTIFS(Table2[Surname], E169,  Table2[Embarked], P169, Table2[Pclass], C169,  Table2[SibSp], K169,  Table2[Parch], L169) -1</f>
        <v>1</v>
      </c>
      <c r="G169" s="5">
        <f>COUNTIFS(Table2[Surname], E169, Table2[Embarked], P169, Table2[Pclass], C169, Table2[SibSp], K169, Table2[Ticket], M169) + COUNTIFS(Table2[Surname], E169,  Table2[Embarked], P169, Table2[Pclass], C169, Table2[Parch], L169, Table2[Ticket], M169) - COUNTIFS(Table2[Surname], E169,  Table2[Embarked], P169, Table2[Pclass], C169,  Table2[SibSp], K169,  Table2[Parch], L169, Table2[Ticket], M169) -1</f>
        <v>1</v>
      </c>
      <c r="H169" s="5">
        <f>COUNTIFS(Table2[Ticket], M169) -1</f>
        <v>5</v>
      </c>
      <c r="I169" s="8" t="s">
        <v>19</v>
      </c>
      <c r="J169" s="10">
        <v>45</v>
      </c>
      <c r="K169" s="8">
        <v>1</v>
      </c>
      <c r="L169" s="8">
        <v>4</v>
      </c>
      <c r="M169" s="8">
        <v>347088</v>
      </c>
      <c r="N169" s="10">
        <v>27.9</v>
      </c>
      <c r="O169" s="8"/>
      <c r="P169" s="10" t="s">
        <v>17</v>
      </c>
    </row>
    <row r="170" spans="1:16" x14ac:dyDescent="0.25">
      <c r="A170" s="4">
        <v>169</v>
      </c>
      <c r="B170" s="4">
        <v>0</v>
      </c>
      <c r="C170" s="4">
        <v>1</v>
      </c>
      <c r="D170" s="4" t="s">
        <v>264</v>
      </c>
      <c r="E170" s="7" t="str">
        <f t="shared" si="2"/>
        <v>Baumann</v>
      </c>
      <c r="F170" s="5">
        <f>COUNTIFS(Table2[Surname], E170, Table2[Embarked], P170, Table2[Pclass], C170, Table2[SibSp], K170) + COUNTIFS(Table2[Surname], E170,  Table2[Embarked], P170, Table2[Pclass], C170, Table2[Parch], L170) - COUNTIFS(Table2[Surname], E170,  Table2[Embarked], P170, Table2[Pclass], C170,  Table2[SibSp], K170,  Table2[Parch], L170) -1</f>
        <v>0</v>
      </c>
      <c r="G170" s="5">
        <f>COUNTIFS(Table2[Surname], E170, Table2[Embarked], P170, Table2[Pclass], C170, Table2[SibSp], K170, Table2[Ticket], M170) + COUNTIFS(Table2[Surname], E170,  Table2[Embarked], P170, Table2[Pclass], C170, Table2[Parch], L170, Table2[Ticket], M170) - COUNTIFS(Table2[Surname], E170,  Table2[Embarked], P170, Table2[Pclass], C170,  Table2[SibSp], K170,  Table2[Parch], L170, Table2[Ticket], M170) -1</f>
        <v>0</v>
      </c>
      <c r="H170" s="5">
        <f>COUNTIFS(Table2[Ticket], M170) -1</f>
        <v>0</v>
      </c>
      <c r="I170" s="7" t="s">
        <v>15</v>
      </c>
      <c r="J170" s="5"/>
      <c r="K170" s="7">
        <v>0</v>
      </c>
      <c r="L170" s="7">
        <v>0</v>
      </c>
      <c r="M170" s="7" t="s">
        <v>265</v>
      </c>
      <c r="N170" s="5">
        <v>25.925000000000001</v>
      </c>
      <c r="O170" s="7"/>
      <c r="P170" s="5" t="s">
        <v>17</v>
      </c>
    </row>
    <row r="171" spans="1:16" x14ac:dyDescent="0.25">
      <c r="A171" s="6">
        <v>170</v>
      </c>
      <c r="B171" s="6">
        <v>0</v>
      </c>
      <c r="C171" s="6">
        <v>3</v>
      </c>
      <c r="D171" s="6" t="s">
        <v>266</v>
      </c>
      <c r="E171" s="7" t="str">
        <f t="shared" si="2"/>
        <v>Ling</v>
      </c>
      <c r="F171" s="5">
        <f>COUNTIFS(Table2[Surname], E171, Table2[Embarked], P171, Table2[Pclass], C171, Table2[SibSp], K171) + COUNTIFS(Table2[Surname], E171,  Table2[Embarked], P171, Table2[Pclass], C171, Table2[Parch], L171) - COUNTIFS(Table2[Surname], E171,  Table2[Embarked], P171, Table2[Pclass], C171,  Table2[SibSp], K171,  Table2[Parch], L171) -1</f>
        <v>0</v>
      </c>
      <c r="G171" s="5">
        <f>COUNTIFS(Table2[Surname], E171, Table2[Embarked], P171, Table2[Pclass], C171, Table2[SibSp], K171, Table2[Ticket], M171) + COUNTIFS(Table2[Surname], E171,  Table2[Embarked], P171, Table2[Pclass], C171, Table2[Parch], L171, Table2[Ticket], M171) - COUNTIFS(Table2[Surname], E171,  Table2[Embarked], P171, Table2[Pclass], C171,  Table2[SibSp], K171,  Table2[Parch], L171, Table2[Ticket], M171) -1</f>
        <v>0</v>
      </c>
      <c r="H171" s="5">
        <f>COUNTIFS(Table2[Ticket], M171) -1</f>
        <v>6</v>
      </c>
      <c r="I171" s="8" t="s">
        <v>15</v>
      </c>
      <c r="J171" s="10">
        <v>28</v>
      </c>
      <c r="K171" s="8">
        <v>0</v>
      </c>
      <c r="L171" s="8">
        <v>0</v>
      </c>
      <c r="M171" s="8">
        <v>1601</v>
      </c>
      <c r="N171" s="10">
        <v>56.495800000000003</v>
      </c>
      <c r="O171" s="8"/>
      <c r="P171" s="10" t="s">
        <v>17</v>
      </c>
    </row>
    <row r="172" spans="1:16" x14ac:dyDescent="0.25">
      <c r="A172" s="4">
        <v>171</v>
      </c>
      <c r="B172" s="4">
        <v>0</v>
      </c>
      <c r="C172" s="4">
        <v>1</v>
      </c>
      <c r="D172" s="4" t="s">
        <v>267</v>
      </c>
      <c r="E172" s="7" t="str">
        <f t="shared" si="2"/>
        <v>Van der hoef</v>
      </c>
      <c r="F172" s="5">
        <f>COUNTIFS(Table2[Surname], E172, Table2[Embarked], P172, Table2[Pclass], C172, Table2[SibSp], K172) + COUNTIFS(Table2[Surname], E172,  Table2[Embarked], P172, Table2[Pclass], C172, Table2[Parch], L172) - COUNTIFS(Table2[Surname], E172,  Table2[Embarked], P172, Table2[Pclass], C172,  Table2[SibSp], K172,  Table2[Parch], L172) -1</f>
        <v>0</v>
      </c>
      <c r="G172" s="5">
        <f>COUNTIFS(Table2[Surname], E172, Table2[Embarked], P172, Table2[Pclass], C172, Table2[SibSp], K172, Table2[Ticket], M172) + COUNTIFS(Table2[Surname], E172,  Table2[Embarked], P172, Table2[Pclass], C172, Table2[Parch], L172, Table2[Ticket], M172) - COUNTIFS(Table2[Surname], E172,  Table2[Embarked], P172, Table2[Pclass], C172,  Table2[SibSp], K172,  Table2[Parch], L172, Table2[Ticket], M172) -1</f>
        <v>0</v>
      </c>
      <c r="H172" s="5">
        <f>COUNTIFS(Table2[Ticket], M172) -1</f>
        <v>0</v>
      </c>
      <c r="I172" s="7" t="s">
        <v>15</v>
      </c>
      <c r="J172" s="5">
        <v>61</v>
      </c>
      <c r="K172" s="7">
        <v>0</v>
      </c>
      <c r="L172" s="7">
        <v>0</v>
      </c>
      <c r="M172" s="7">
        <v>111240</v>
      </c>
      <c r="N172" s="5">
        <v>33.5</v>
      </c>
      <c r="O172" s="7" t="s">
        <v>268</v>
      </c>
      <c r="P172" s="5" t="s">
        <v>17</v>
      </c>
    </row>
    <row r="173" spans="1:16" x14ac:dyDescent="0.25">
      <c r="A173" s="6">
        <v>172</v>
      </c>
      <c r="B173" s="6">
        <v>0</v>
      </c>
      <c r="C173" s="6">
        <v>3</v>
      </c>
      <c r="D173" s="6" t="s">
        <v>269</v>
      </c>
      <c r="E173" s="7" t="str">
        <f t="shared" si="2"/>
        <v>Rice</v>
      </c>
      <c r="F173" s="5">
        <f>COUNTIFS(Table2[Surname], E173, Table2[Embarked], P173, Table2[Pclass], C173, Table2[SibSp], K173) + COUNTIFS(Table2[Surname], E173,  Table2[Embarked], P173, Table2[Pclass], C173, Table2[Parch], L173) - COUNTIFS(Table2[Surname], E173,  Table2[Embarked], P173, Table2[Pclass], C173,  Table2[SibSp], K173,  Table2[Parch], L173) -1</f>
        <v>3</v>
      </c>
      <c r="G173" s="5">
        <f>COUNTIFS(Table2[Surname], E173, Table2[Embarked], P173, Table2[Pclass], C173, Table2[SibSp], K173, Table2[Ticket], M173) + COUNTIFS(Table2[Surname], E173,  Table2[Embarked], P173, Table2[Pclass], C173, Table2[Parch], L173, Table2[Ticket], M173) - COUNTIFS(Table2[Surname], E173,  Table2[Embarked], P173, Table2[Pclass], C173,  Table2[SibSp], K173,  Table2[Parch], L173, Table2[Ticket], M173) -1</f>
        <v>3</v>
      </c>
      <c r="H173" s="5">
        <f>COUNTIFS(Table2[Ticket], M173) -1</f>
        <v>4</v>
      </c>
      <c r="I173" s="8" t="s">
        <v>15</v>
      </c>
      <c r="J173" s="10">
        <v>4</v>
      </c>
      <c r="K173" s="8">
        <v>4</v>
      </c>
      <c r="L173" s="8">
        <v>1</v>
      </c>
      <c r="M173" s="8">
        <v>382652</v>
      </c>
      <c r="N173" s="10">
        <v>29.125</v>
      </c>
      <c r="O173" s="8"/>
      <c r="P173" s="10" t="s">
        <v>29</v>
      </c>
    </row>
    <row r="174" spans="1:16" x14ac:dyDescent="0.25">
      <c r="A174" s="4">
        <v>173</v>
      </c>
      <c r="B174" s="4">
        <v>1</v>
      </c>
      <c r="C174" s="4">
        <v>3</v>
      </c>
      <c r="D174" s="4" t="s">
        <v>270</v>
      </c>
      <c r="E174" s="7" t="str">
        <f t="shared" si="2"/>
        <v>Johnson</v>
      </c>
      <c r="F174" s="5">
        <f>COUNTIFS(Table2[Surname], E174, Table2[Embarked], P174, Table2[Pclass], C174, Table2[SibSp], K174) + COUNTIFS(Table2[Surname], E174,  Table2[Embarked], P174, Table2[Pclass], C174, Table2[Parch], L174) - COUNTIFS(Table2[Surname], E174,  Table2[Embarked], P174, Table2[Pclass], C174,  Table2[SibSp], K174,  Table2[Parch], L174) -1</f>
        <v>1</v>
      </c>
      <c r="G174" s="5">
        <f>COUNTIFS(Table2[Surname], E174, Table2[Embarked], P174, Table2[Pclass], C174, Table2[SibSp], K174, Table2[Ticket], M174) + COUNTIFS(Table2[Surname], E174,  Table2[Embarked], P174, Table2[Pclass], C174, Table2[Parch], L174, Table2[Ticket], M174) - COUNTIFS(Table2[Surname], E174,  Table2[Embarked], P174, Table2[Pclass], C174,  Table2[SibSp], K174,  Table2[Parch], L174, Table2[Ticket], M174) -1</f>
        <v>1</v>
      </c>
      <c r="H174" s="5">
        <f>COUNTIFS(Table2[Ticket], M174) -1</f>
        <v>2</v>
      </c>
      <c r="I174" s="7" t="s">
        <v>19</v>
      </c>
      <c r="J174" s="5">
        <v>1</v>
      </c>
      <c r="K174" s="7">
        <v>1</v>
      </c>
      <c r="L174" s="7">
        <v>1</v>
      </c>
      <c r="M174" s="7">
        <v>347742</v>
      </c>
      <c r="N174" s="5">
        <v>11.1333</v>
      </c>
      <c r="O174" s="7"/>
      <c r="P174" s="5" t="s">
        <v>17</v>
      </c>
    </row>
    <row r="175" spans="1:16" x14ac:dyDescent="0.25">
      <c r="A175" s="6">
        <v>174</v>
      </c>
      <c r="B175" s="6">
        <v>0</v>
      </c>
      <c r="C175" s="6">
        <v>3</v>
      </c>
      <c r="D175" s="6" t="s">
        <v>271</v>
      </c>
      <c r="E175" s="7" t="str">
        <f t="shared" si="2"/>
        <v>Sivola</v>
      </c>
      <c r="F175" s="5">
        <f>COUNTIFS(Table2[Surname], E175, Table2[Embarked], P175, Table2[Pclass], C175, Table2[SibSp], K175) + COUNTIFS(Table2[Surname], E175,  Table2[Embarked], P175, Table2[Pclass], C175, Table2[Parch], L175) - COUNTIFS(Table2[Surname], E175,  Table2[Embarked], P175, Table2[Pclass], C175,  Table2[SibSp], K175,  Table2[Parch], L175) -1</f>
        <v>0</v>
      </c>
      <c r="G175" s="5">
        <f>COUNTIFS(Table2[Surname], E175, Table2[Embarked], P175, Table2[Pclass], C175, Table2[SibSp], K175, Table2[Ticket], M175) + COUNTIFS(Table2[Surname], E175,  Table2[Embarked], P175, Table2[Pclass], C175, Table2[Parch], L175, Table2[Ticket], M175) - COUNTIFS(Table2[Surname], E175,  Table2[Embarked], P175, Table2[Pclass], C175,  Table2[SibSp], K175,  Table2[Parch], L175, Table2[Ticket], M175) -1</f>
        <v>0</v>
      </c>
      <c r="H175" s="5">
        <f>COUNTIFS(Table2[Ticket], M175) -1</f>
        <v>0</v>
      </c>
      <c r="I175" s="8" t="s">
        <v>15</v>
      </c>
      <c r="J175" s="10">
        <v>21</v>
      </c>
      <c r="K175" s="8">
        <v>0</v>
      </c>
      <c r="L175" s="8">
        <v>0</v>
      </c>
      <c r="M175" s="8" t="s">
        <v>272</v>
      </c>
      <c r="N175" s="10">
        <v>7.9249999999999998</v>
      </c>
      <c r="O175" s="8"/>
      <c r="P175" s="10" t="s">
        <v>17</v>
      </c>
    </row>
    <row r="176" spans="1:16" x14ac:dyDescent="0.25">
      <c r="A176" s="4">
        <v>175</v>
      </c>
      <c r="B176" s="4">
        <v>0</v>
      </c>
      <c r="C176" s="4">
        <v>1</v>
      </c>
      <c r="D176" s="4" t="s">
        <v>273</v>
      </c>
      <c r="E176" s="7" t="str">
        <f t="shared" si="2"/>
        <v>Smith</v>
      </c>
      <c r="F176" s="5">
        <f>COUNTIFS(Table2[Surname], E176, Table2[Embarked], P176, Table2[Pclass], C176, Table2[SibSp], K176) + COUNTIFS(Table2[Surname], E176,  Table2[Embarked], P176, Table2[Pclass], C176, Table2[Parch], L176) - COUNTIFS(Table2[Surname], E176,  Table2[Embarked], P176, Table2[Pclass], C176,  Table2[SibSp], K176,  Table2[Parch], L176) -1</f>
        <v>0</v>
      </c>
      <c r="G176" s="5">
        <f>COUNTIFS(Table2[Surname], E176, Table2[Embarked], P176, Table2[Pclass], C176, Table2[SibSp], K176, Table2[Ticket], M176) + COUNTIFS(Table2[Surname], E176,  Table2[Embarked], P176, Table2[Pclass], C176, Table2[Parch], L176, Table2[Ticket], M176) - COUNTIFS(Table2[Surname], E176,  Table2[Embarked], P176, Table2[Pclass], C176,  Table2[SibSp], K176,  Table2[Parch], L176, Table2[Ticket], M176) -1</f>
        <v>0</v>
      </c>
      <c r="H176" s="5">
        <f>COUNTIFS(Table2[Ticket], M176) -1</f>
        <v>0</v>
      </c>
      <c r="I176" s="7" t="s">
        <v>15</v>
      </c>
      <c r="J176" s="5">
        <v>56</v>
      </c>
      <c r="K176" s="7">
        <v>0</v>
      </c>
      <c r="L176" s="7">
        <v>0</v>
      </c>
      <c r="M176" s="7">
        <v>17764</v>
      </c>
      <c r="N176" s="5">
        <v>30.695799999999998</v>
      </c>
      <c r="O176" s="7" t="s">
        <v>274</v>
      </c>
      <c r="P176" s="5" t="s">
        <v>22</v>
      </c>
    </row>
    <row r="177" spans="1:16" x14ac:dyDescent="0.25">
      <c r="A177" s="6">
        <v>176</v>
      </c>
      <c r="B177" s="6">
        <v>0</v>
      </c>
      <c r="C177" s="6">
        <v>3</v>
      </c>
      <c r="D177" s="6" t="s">
        <v>275</v>
      </c>
      <c r="E177" s="7" t="str">
        <f t="shared" si="2"/>
        <v>Klasen</v>
      </c>
      <c r="F177" s="5">
        <f>COUNTIFS(Table2[Surname], E177, Table2[Embarked], P177, Table2[Pclass], C177, Table2[SibSp], K177) + COUNTIFS(Table2[Surname], E177,  Table2[Embarked], P177, Table2[Pclass], C177, Table2[Parch], L177) - COUNTIFS(Table2[Surname], E177,  Table2[Embarked], P177, Table2[Pclass], C177,  Table2[SibSp], K177,  Table2[Parch], L177) -1</f>
        <v>0</v>
      </c>
      <c r="G177" s="5">
        <f>COUNTIFS(Table2[Surname], E177, Table2[Embarked], P177, Table2[Pclass], C177, Table2[SibSp], K177, Table2[Ticket], M177) + COUNTIFS(Table2[Surname], E177,  Table2[Embarked], P177, Table2[Pclass], C177, Table2[Parch], L177, Table2[Ticket], M177) - COUNTIFS(Table2[Surname], E177,  Table2[Embarked], P177, Table2[Pclass], C177,  Table2[SibSp], K177,  Table2[Parch], L177, Table2[Ticket], M177) -1</f>
        <v>0</v>
      </c>
      <c r="H177" s="5">
        <f>COUNTIFS(Table2[Ticket], M177) -1</f>
        <v>0</v>
      </c>
      <c r="I177" s="8" t="s">
        <v>15</v>
      </c>
      <c r="J177" s="10">
        <v>18</v>
      </c>
      <c r="K177" s="8">
        <v>1</v>
      </c>
      <c r="L177" s="8">
        <v>1</v>
      </c>
      <c r="M177" s="8">
        <v>350404</v>
      </c>
      <c r="N177" s="10">
        <v>7.8541999999999996</v>
      </c>
      <c r="O177" s="8"/>
      <c r="P177" s="10" t="s">
        <v>17</v>
      </c>
    </row>
    <row r="178" spans="1:16" x14ac:dyDescent="0.25">
      <c r="A178" s="4">
        <v>177</v>
      </c>
      <c r="B178" s="4">
        <v>0</v>
      </c>
      <c r="C178" s="4">
        <v>3</v>
      </c>
      <c r="D178" s="4" t="s">
        <v>276</v>
      </c>
      <c r="E178" s="7" t="str">
        <f t="shared" si="2"/>
        <v>Lefebre</v>
      </c>
      <c r="F178" s="5">
        <f>COUNTIFS(Table2[Surname], E178, Table2[Embarked], P178, Table2[Pclass], C178, Table2[SibSp], K178) + COUNTIFS(Table2[Surname], E178,  Table2[Embarked], P178, Table2[Pclass], C178, Table2[Parch], L178) - COUNTIFS(Table2[Surname], E178,  Table2[Embarked], P178, Table2[Pclass], C178,  Table2[SibSp], K178,  Table2[Parch], L178) -1</f>
        <v>3</v>
      </c>
      <c r="G178" s="5">
        <f>COUNTIFS(Table2[Surname], E178, Table2[Embarked], P178, Table2[Pclass], C178, Table2[SibSp], K178, Table2[Ticket], M178) + COUNTIFS(Table2[Surname], E178,  Table2[Embarked], P178, Table2[Pclass], C178, Table2[Parch], L178, Table2[Ticket], M178) - COUNTIFS(Table2[Surname], E178,  Table2[Embarked], P178, Table2[Pclass], C178,  Table2[SibSp], K178,  Table2[Parch], L178, Table2[Ticket], M178) -1</f>
        <v>3</v>
      </c>
      <c r="H178" s="5">
        <f>COUNTIFS(Table2[Ticket], M178) -1</f>
        <v>3</v>
      </c>
      <c r="I178" s="7" t="s">
        <v>15</v>
      </c>
      <c r="J178" s="5"/>
      <c r="K178" s="7">
        <v>3</v>
      </c>
      <c r="L178" s="7">
        <v>1</v>
      </c>
      <c r="M178" s="7">
        <v>4133</v>
      </c>
      <c r="N178" s="5">
        <v>25.466699999999999</v>
      </c>
      <c r="O178" s="7"/>
      <c r="P178" s="5" t="s">
        <v>17</v>
      </c>
    </row>
    <row r="179" spans="1:16" x14ac:dyDescent="0.25">
      <c r="A179" s="6">
        <v>178</v>
      </c>
      <c r="B179" s="6">
        <v>0</v>
      </c>
      <c r="C179" s="6">
        <v>1</v>
      </c>
      <c r="D179" s="6" t="s">
        <v>277</v>
      </c>
      <c r="E179" s="7" t="str">
        <f t="shared" si="2"/>
        <v>Isham</v>
      </c>
      <c r="F179" s="5">
        <f>COUNTIFS(Table2[Surname], E179, Table2[Embarked], P179, Table2[Pclass], C179, Table2[SibSp], K179) + COUNTIFS(Table2[Surname], E179,  Table2[Embarked], P179, Table2[Pclass], C179, Table2[Parch], L179) - COUNTIFS(Table2[Surname], E179,  Table2[Embarked], P179, Table2[Pclass], C179,  Table2[SibSp], K179,  Table2[Parch], L179) -1</f>
        <v>0</v>
      </c>
      <c r="G179" s="5">
        <f>COUNTIFS(Table2[Surname], E179, Table2[Embarked], P179, Table2[Pclass], C179, Table2[SibSp], K179, Table2[Ticket], M179) + COUNTIFS(Table2[Surname], E179,  Table2[Embarked], P179, Table2[Pclass], C179, Table2[Parch], L179, Table2[Ticket], M179) - COUNTIFS(Table2[Surname], E179,  Table2[Embarked], P179, Table2[Pclass], C179,  Table2[SibSp], K179,  Table2[Parch], L179, Table2[Ticket], M179) -1</f>
        <v>0</v>
      </c>
      <c r="H179" s="5">
        <f>COUNTIFS(Table2[Ticket], M179) -1</f>
        <v>0</v>
      </c>
      <c r="I179" s="8" t="s">
        <v>19</v>
      </c>
      <c r="J179" s="10">
        <v>50</v>
      </c>
      <c r="K179" s="8">
        <v>0</v>
      </c>
      <c r="L179" s="8">
        <v>0</v>
      </c>
      <c r="M179" s="8" t="s">
        <v>278</v>
      </c>
      <c r="N179" s="10">
        <v>28.712499999999999</v>
      </c>
      <c r="O179" s="8" t="s">
        <v>279</v>
      </c>
      <c r="P179" s="10" t="s">
        <v>22</v>
      </c>
    </row>
    <row r="180" spans="1:16" x14ac:dyDescent="0.25">
      <c r="A180" s="4">
        <v>179</v>
      </c>
      <c r="B180" s="4">
        <v>0</v>
      </c>
      <c r="C180" s="4">
        <v>2</v>
      </c>
      <c r="D180" s="4" t="s">
        <v>280</v>
      </c>
      <c r="E180" s="7" t="str">
        <f t="shared" si="2"/>
        <v>Hale</v>
      </c>
      <c r="F180" s="5">
        <f>COUNTIFS(Table2[Surname], E180, Table2[Embarked], P180, Table2[Pclass], C180, Table2[SibSp], K180) + COUNTIFS(Table2[Surname], E180,  Table2[Embarked], P180, Table2[Pclass], C180, Table2[Parch], L180) - COUNTIFS(Table2[Surname], E180,  Table2[Embarked], P180, Table2[Pclass], C180,  Table2[SibSp], K180,  Table2[Parch], L180) -1</f>
        <v>0</v>
      </c>
      <c r="G180" s="5">
        <f>COUNTIFS(Table2[Surname], E180, Table2[Embarked], P180, Table2[Pclass], C180, Table2[SibSp], K180, Table2[Ticket], M180) + COUNTIFS(Table2[Surname], E180,  Table2[Embarked], P180, Table2[Pclass], C180, Table2[Parch], L180, Table2[Ticket], M180) - COUNTIFS(Table2[Surname], E180,  Table2[Embarked], P180, Table2[Pclass], C180,  Table2[SibSp], K180,  Table2[Parch], L180, Table2[Ticket], M180) -1</f>
        <v>0</v>
      </c>
      <c r="H180" s="5">
        <f>COUNTIFS(Table2[Ticket], M180) -1</f>
        <v>0</v>
      </c>
      <c r="I180" s="7" t="s">
        <v>15</v>
      </c>
      <c r="J180" s="5">
        <v>30</v>
      </c>
      <c r="K180" s="7">
        <v>0</v>
      </c>
      <c r="L180" s="7">
        <v>0</v>
      </c>
      <c r="M180" s="7">
        <v>250653</v>
      </c>
      <c r="N180" s="5">
        <v>13</v>
      </c>
      <c r="O180" s="7"/>
      <c r="P180" s="5" t="s">
        <v>17</v>
      </c>
    </row>
    <row r="181" spans="1:16" x14ac:dyDescent="0.25">
      <c r="A181" s="6">
        <v>180</v>
      </c>
      <c r="B181" s="6">
        <v>0</v>
      </c>
      <c r="C181" s="6">
        <v>3</v>
      </c>
      <c r="D181" s="6" t="s">
        <v>281</v>
      </c>
      <c r="E181" s="7" t="str">
        <f t="shared" si="2"/>
        <v>Leonard</v>
      </c>
      <c r="F181" s="5">
        <f>COUNTIFS(Table2[Surname], E181, Table2[Embarked], P181, Table2[Pclass], C181, Table2[SibSp], K181) + COUNTIFS(Table2[Surname], E181,  Table2[Embarked], P181, Table2[Pclass], C181, Table2[Parch], L181) - COUNTIFS(Table2[Surname], E181,  Table2[Embarked], P181, Table2[Pclass], C181,  Table2[SibSp], K181,  Table2[Parch], L181) -1</f>
        <v>0</v>
      </c>
      <c r="G181" s="5">
        <f>COUNTIFS(Table2[Surname], E181, Table2[Embarked], P181, Table2[Pclass], C181, Table2[SibSp], K181, Table2[Ticket], M181) + COUNTIFS(Table2[Surname], E181,  Table2[Embarked], P181, Table2[Pclass], C181, Table2[Parch], L181, Table2[Ticket], M181) - COUNTIFS(Table2[Surname], E181,  Table2[Embarked], P181, Table2[Pclass], C181,  Table2[SibSp], K181,  Table2[Parch], L181, Table2[Ticket], M181) -1</f>
        <v>0</v>
      </c>
      <c r="H181" s="5">
        <f>COUNTIFS(Table2[Ticket], M181) -1</f>
        <v>3</v>
      </c>
      <c r="I181" s="8" t="s">
        <v>15</v>
      </c>
      <c r="J181" s="10">
        <v>36</v>
      </c>
      <c r="K181" s="8">
        <v>0</v>
      </c>
      <c r="L181" s="8">
        <v>0</v>
      </c>
      <c r="M181" s="8" t="s">
        <v>282</v>
      </c>
      <c r="N181" s="10">
        <v>0</v>
      </c>
      <c r="O181" s="8"/>
      <c r="P181" s="10" t="s">
        <v>17</v>
      </c>
    </row>
    <row r="182" spans="1:16" x14ac:dyDescent="0.25">
      <c r="A182" s="4">
        <v>181</v>
      </c>
      <c r="B182" s="4">
        <v>0</v>
      </c>
      <c r="C182" s="4">
        <v>3</v>
      </c>
      <c r="D182" s="4" t="s">
        <v>283</v>
      </c>
      <c r="E182" s="7" t="str">
        <f t="shared" si="2"/>
        <v>Sage</v>
      </c>
      <c r="F182" s="5">
        <f>COUNTIFS(Table2[Surname], E182, Table2[Embarked], P182, Table2[Pclass], C182, Table2[SibSp], K182) + COUNTIFS(Table2[Surname], E182,  Table2[Embarked], P182, Table2[Pclass], C182, Table2[Parch], L182) - COUNTIFS(Table2[Surname], E182,  Table2[Embarked], P182, Table2[Pclass], C182,  Table2[SibSp], K182,  Table2[Parch], L182) -1</f>
        <v>6</v>
      </c>
      <c r="G182" s="5">
        <f>COUNTIFS(Table2[Surname], E182, Table2[Embarked], P182, Table2[Pclass], C182, Table2[SibSp], K182, Table2[Ticket], M182) + COUNTIFS(Table2[Surname], E182,  Table2[Embarked], P182, Table2[Pclass], C182, Table2[Parch], L182, Table2[Ticket], M182) - COUNTIFS(Table2[Surname], E182,  Table2[Embarked], P182, Table2[Pclass], C182,  Table2[SibSp], K182,  Table2[Parch], L182, Table2[Ticket], M182) -1</f>
        <v>6</v>
      </c>
      <c r="H182" s="5">
        <f>COUNTIFS(Table2[Ticket], M182) -1</f>
        <v>6</v>
      </c>
      <c r="I182" s="7" t="s">
        <v>19</v>
      </c>
      <c r="J182" s="5"/>
      <c r="K182" s="7">
        <v>8</v>
      </c>
      <c r="L182" s="7">
        <v>2</v>
      </c>
      <c r="M182" s="7" t="s">
        <v>253</v>
      </c>
      <c r="N182" s="5">
        <v>69.55</v>
      </c>
      <c r="O182" s="7"/>
      <c r="P182" s="5" t="s">
        <v>17</v>
      </c>
    </row>
    <row r="183" spans="1:16" x14ac:dyDescent="0.25">
      <c r="A183" s="6">
        <v>182</v>
      </c>
      <c r="B183" s="6">
        <v>0</v>
      </c>
      <c r="C183" s="6">
        <v>2</v>
      </c>
      <c r="D183" s="6" t="s">
        <v>284</v>
      </c>
      <c r="E183" s="7" t="str">
        <f t="shared" si="2"/>
        <v>Pernot</v>
      </c>
      <c r="F183" s="5">
        <f>COUNTIFS(Table2[Surname], E183, Table2[Embarked], P183, Table2[Pclass], C183, Table2[SibSp], K183) + COUNTIFS(Table2[Surname], E183,  Table2[Embarked], P183, Table2[Pclass], C183, Table2[Parch], L183) - COUNTIFS(Table2[Surname], E183,  Table2[Embarked], P183, Table2[Pclass], C183,  Table2[SibSp], K183,  Table2[Parch], L183) -1</f>
        <v>0</v>
      </c>
      <c r="G183" s="5">
        <f>COUNTIFS(Table2[Surname], E183, Table2[Embarked], P183, Table2[Pclass], C183, Table2[SibSp], K183, Table2[Ticket], M183) + COUNTIFS(Table2[Surname], E183,  Table2[Embarked], P183, Table2[Pclass], C183, Table2[Parch], L183, Table2[Ticket], M183) - COUNTIFS(Table2[Surname], E183,  Table2[Embarked], P183, Table2[Pclass], C183,  Table2[SibSp], K183,  Table2[Parch], L183, Table2[Ticket], M183) -1</f>
        <v>0</v>
      </c>
      <c r="H183" s="5">
        <f>COUNTIFS(Table2[Ticket], M183) -1</f>
        <v>0</v>
      </c>
      <c r="I183" s="8" t="s">
        <v>15</v>
      </c>
      <c r="J183" s="10"/>
      <c r="K183" s="8">
        <v>0</v>
      </c>
      <c r="L183" s="8">
        <v>0</v>
      </c>
      <c r="M183" s="8" t="s">
        <v>285</v>
      </c>
      <c r="N183" s="10">
        <v>15.05</v>
      </c>
      <c r="O183" s="8"/>
      <c r="P183" s="10" t="s">
        <v>22</v>
      </c>
    </row>
    <row r="184" spans="1:16" x14ac:dyDescent="0.25">
      <c r="A184" s="4">
        <v>183</v>
      </c>
      <c r="B184" s="4">
        <v>0</v>
      </c>
      <c r="C184" s="4">
        <v>3</v>
      </c>
      <c r="D184" s="4" t="s">
        <v>286</v>
      </c>
      <c r="E184" s="7" t="str">
        <f t="shared" si="2"/>
        <v>Asplund</v>
      </c>
      <c r="F184" s="5">
        <f>COUNTIFS(Table2[Surname], E184, Table2[Embarked], P184, Table2[Pclass], C184, Table2[SibSp], K184) + COUNTIFS(Table2[Surname], E184,  Table2[Embarked], P184, Table2[Pclass], C184, Table2[Parch], L184) - COUNTIFS(Table2[Surname], E184,  Table2[Embarked], P184, Table2[Pclass], C184,  Table2[SibSp], K184,  Table2[Parch], L184) -1</f>
        <v>2</v>
      </c>
      <c r="G184" s="5">
        <f>COUNTIFS(Table2[Surname], E184, Table2[Embarked], P184, Table2[Pclass], C184, Table2[SibSp], K184, Table2[Ticket], M184) + COUNTIFS(Table2[Surname], E184,  Table2[Embarked], P184, Table2[Pclass], C184, Table2[Parch], L184, Table2[Ticket], M184) - COUNTIFS(Table2[Surname], E184,  Table2[Embarked], P184, Table2[Pclass], C184,  Table2[SibSp], K184,  Table2[Parch], L184, Table2[Ticket], M184) -1</f>
        <v>2</v>
      </c>
      <c r="H184" s="5">
        <f>COUNTIFS(Table2[Ticket], M184) -1</f>
        <v>3</v>
      </c>
      <c r="I184" s="7" t="s">
        <v>15</v>
      </c>
      <c r="J184" s="5">
        <v>9</v>
      </c>
      <c r="K184" s="7">
        <v>4</v>
      </c>
      <c r="L184" s="7">
        <v>2</v>
      </c>
      <c r="M184" s="7">
        <v>347077</v>
      </c>
      <c r="N184" s="5">
        <v>31.387499999999999</v>
      </c>
      <c r="O184" s="7"/>
      <c r="P184" s="5" t="s">
        <v>17</v>
      </c>
    </row>
    <row r="185" spans="1:16" x14ac:dyDescent="0.25">
      <c r="A185" s="6">
        <v>184</v>
      </c>
      <c r="B185" s="6">
        <v>1</v>
      </c>
      <c r="C185" s="6">
        <v>2</v>
      </c>
      <c r="D185" s="6" t="s">
        <v>287</v>
      </c>
      <c r="E185" s="7" t="str">
        <f t="shared" si="2"/>
        <v>Becker</v>
      </c>
      <c r="F185" s="5">
        <f>COUNTIFS(Table2[Surname], E185, Table2[Embarked], P185, Table2[Pclass], C185, Table2[SibSp], K185) + COUNTIFS(Table2[Surname], E185,  Table2[Embarked], P185, Table2[Pclass], C185, Table2[Parch], L185) - COUNTIFS(Table2[Surname], E185,  Table2[Embarked], P185, Table2[Pclass], C185,  Table2[SibSp], K185,  Table2[Parch], L185) -1</f>
        <v>1</v>
      </c>
      <c r="G185" s="5">
        <f>COUNTIFS(Table2[Surname], E185, Table2[Embarked], P185, Table2[Pclass], C185, Table2[SibSp], K185, Table2[Ticket], M185) + COUNTIFS(Table2[Surname], E185,  Table2[Embarked], P185, Table2[Pclass], C185, Table2[Parch], L185, Table2[Ticket], M185) - COUNTIFS(Table2[Surname], E185,  Table2[Embarked], P185, Table2[Pclass], C185,  Table2[SibSp], K185,  Table2[Parch], L185, Table2[Ticket], M185) -1</f>
        <v>1</v>
      </c>
      <c r="H185" s="5">
        <f>COUNTIFS(Table2[Ticket], M185) -1</f>
        <v>1</v>
      </c>
      <c r="I185" s="8" t="s">
        <v>15</v>
      </c>
      <c r="J185" s="10">
        <v>1</v>
      </c>
      <c r="K185" s="8">
        <v>2</v>
      </c>
      <c r="L185" s="8">
        <v>1</v>
      </c>
      <c r="M185" s="8">
        <v>230136</v>
      </c>
      <c r="N185" s="10">
        <v>39</v>
      </c>
      <c r="O185" s="8" t="s">
        <v>288</v>
      </c>
      <c r="P185" s="10" t="s">
        <v>17</v>
      </c>
    </row>
    <row r="186" spans="1:16" x14ac:dyDescent="0.25">
      <c r="A186" s="4">
        <v>185</v>
      </c>
      <c r="B186" s="4">
        <v>1</v>
      </c>
      <c r="C186" s="4">
        <v>3</v>
      </c>
      <c r="D186" s="4" t="s">
        <v>289</v>
      </c>
      <c r="E186" s="7" t="str">
        <f t="shared" si="2"/>
        <v>Kink-Heilmann</v>
      </c>
      <c r="F186" s="5">
        <f>COUNTIFS(Table2[Surname], E186, Table2[Embarked], P186, Table2[Pclass], C186, Table2[SibSp], K186) + COUNTIFS(Table2[Surname], E186,  Table2[Embarked], P186, Table2[Pclass], C186, Table2[Parch], L186) - COUNTIFS(Table2[Surname], E186,  Table2[Embarked], P186, Table2[Pclass], C186,  Table2[SibSp], K186,  Table2[Parch], L186) -1</f>
        <v>0</v>
      </c>
      <c r="G186" s="5">
        <f>COUNTIFS(Table2[Surname], E186, Table2[Embarked], P186, Table2[Pclass], C186, Table2[SibSp], K186, Table2[Ticket], M186) + COUNTIFS(Table2[Surname], E186,  Table2[Embarked], P186, Table2[Pclass], C186, Table2[Parch], L186, Table2[Ticket], M186) - COUNTIFS(Table2[Surname], E186,  Table2[Embarked], P186, Table2[Pclass], C186,  Table2[SibSp], K186,  Table2[Parch], L186, Table2[Ticket], M186) -1</f>
        <v>0</v>
      </c>
      <c r="H186" s="5">
        <f>COUNTIFS(Table2[Ticket], M186) -1</f>
        <v>0</v>
      </c>
      <c r="I186" s="7" t="s">
        <v>19</v>
      </c>
      <c r="J186" s="5">
        <v>4</v>
      </c>
      <c r="K186" s="7">
        <v>0</v>
      </c>
      <c r="L186" s="7">
        <v>2</v>
      </c>
      <c r="M186" s="7">
        <v>315153</v>
      </c>
      <c r="N186" s="5">
        <v>22.024999999999999</v>
      </c>
      <c r="O186" s="7"/>
      <c r="P186" s="5" t="s">
        <v>17</v>
      </c>
    </row>
    <row r="187" spans="1:16" x14ac:dyDescent="0.25">
      <c r="A187" s="6">
        <v>186</v>
      </c>
      <c r="B187" s="6">
        <v>0</v>
      </c>
      <c r="C187" s="6">
        <v>1</v>
      </c>
      <c r="D187" s="6" t="s">
        <v>290</v>
      </c>
      <c r="E187" s="7" t="str">
        <f t="shared" si="2"/>
        <v>Rood</v>
      </c>
      <c r="F187" s="5">
        <f>COUNTIFS(Table2[Surname], E187, Table2[Embarked], P187, Table2[Pclass], C187, Table2[SibSp], K187) + COUNTIFS(Table2[Surname], E187,  Table2[Embarked], P187, Table2[Pclass], C187, Table2[Parch], L187) - COUNTIFS(Table2[Surname], E187,  Table2[Embarked], P187, Table2[Pclass], C187,  Table2[SibSp], K187,  Table2[Parch], L187) -1</f>
        <v>0</v>
      </c>
      <c r="G187" s="5">
        <f>COUNTIFS(Table2[Surname], E187, Table2[Embarked], P187, Table2[Pclass], C187, Table2[SibSp], K187, Table2[Ticket], M187) + COUNTIFS(Table2[Surname], E187,  Table2[Embarked], P187, Table2[Pclass], C187, Table2[Parch], L187, Table2[Ticket], M187) - COUNTIFS(Table2[Surname], E187,  Table2[Embarked], P187, Table2[Pclass], C187,  Table2[SibSp], K187,  Table2[Parch], L187, Table2[Ticket], M187) -1</f>
        <v>0</v>
      </c>
      <c r="H187" s="5">
        <f>COUNTIFS(Table2[Ticket], M187) -1</f>
        <v>0</v>
      </c>
      <c r="I187" s="8" t="s">
        <v>15</v>
      </c>
      <c r="J187" s="10"/>
      <c r="K187" s="8">
        <v>0</v>
      </c>
      <c r="L187" s="8">
        <v>0</v>
      </c>
      <c r="M187" s="8">
        <v>113767</v>
      </c>
      <c r="N187" s="10">
        <v>50</v>
      </c>
      <c r="O187" s="8" t="s">
        <v>291</v>
      </c>
      <c r="P187" s="10" t="s">
        <v>17</v>
      </c>
    </row>
    <row r="188" spans="1:16" x14ac:dyDescent="0.25">
      <c r="A188" s="4">
        <v>187</v>
      </c>
      <c r="B188" s="4">
        <v>1</v>
      </c>
      <c r="C188" s="4">
        <v>3</v>
      </c>
      <c r="D188" s="4" t="s">
        <v>292</v>
      </c>
      <c r="E188" s="7" t="str">
        <f t="shared" si="2"/>
        <v>O'Brien</v>
      </c>
      <c r="F188" s="5">
        <f>COUNTIFS(Table2[Surname], E188, Table2[Embarked], P188, Table2[Pclass], C188, Table2[SibSp], K188) + COUNTIFS(Table2[Surname], E188,  Table2[Embarked], P188, Table2[Pclass], C188, Table2[Parch], L188) - COUNTIFS(Table2[Surname], E188,  Table2[Embarked], P188, Table2[Pclass], C188,  Table2[SibSp], K188,  Table2[Parch], L188) -1</f>
        <v>2</v>
      </c>
      <c r="G188" s="5">
        <f>COUNTIFS(Table2[Surname], E188, Table2[Embarked], P188, Table2[Pclass], C188, Table2[SibSp], K188, Table2[Ticket], M188) + COUNTIFS(Table2[Surname], E188,  Table2[Embarked], P188, Table2[Pclass], C188, Table2[Parch], L188, Table2[Ticket], M188) - COUNTIFS(Table2[Surname], E188,  Table2[Embarked], P188, Table2[Pclass], C188,  Table2[SibSp], K188,  Table2[Parch], L188, Table2[Ticket], M188) -1</f>
        <v>1</v>
      </c>
      <c r="H188" s="5">
        <f>COUNTIFS(Table2[Ticket], M188) -1</f>
        <v>1</v>
      </c>
      <c r="I188" s="7" t="s">
        <v>19</v>
      </c>
      <c r="J188" s="5"/>
      <c r="K188" s="7">
        <v>1</v>
      </c>
      <c r="L188" s="7">
        <v>0</v>
      </c>
      <c r="M188" s="7">
        <v>370365</v>
      </c>
      <c r="N188" s="5">
        <v>15.5</v>
      </c>
      <c r="O188" s="7"/>
      <c r="P188" s="5" t="s">
        <v>29</v>
      </c>
    </row>
    <row r="189" spans="1:16" x14ac:dyDescent="0.25">
      <c r="A189" s="6">
        <v>188</v>
      </c>
      <c r="B189" s="6">
        <v>1</v>
      </c>
      <c r="C189" s="6">
        <v>1</v>
      </c>
      <c r="D189" s="6" t="s">
        <v>293</v>
      </c>
      <c r="E189" s="7" t="str">
        <f t="shared" si="2"/>
        <v>Romaine</v>
      </c>
      <c r="F189" s="5">
        <f>COUNTIFS(Table2[Surname], E189, Table2[Embarked], P189, Table2[Pclass], C189, Table2[SibSp], K189) + COUNTIFS(Table2[Surname], E189,  Table2[Embarked], P189, Table2[Pclass], C189, Table2[Parch], L189) - COUNTIFS(Table2[Surname], E189,  Table2[Embarked], P189, Table2[Pclass], C189,  Table2[SibSp], K189,  Table2[Parch], L189) -1</f>
        <v>0</v>
      </c>
      <c r="G189" s="5">
        <f>COUNTIFS(Table2[Surname], E189, Table2[Embarked], P189, Table2[Pclass], C189, Table2[SibSp], K189, Table2[Ticket], M189) + COUNTIFS(Table2[Surname], E189,  Table2[Embarked], P189, Table2[Pclass], C189, Table2[Parch], L189, Table2[Ticket], M189) - COUNTIFS(Table2[Surname], E189,  Table2[Embarked], P189, Table2[Pclass], C189,  Table2[SibSp], K189,  Table2[Parch], L189, Table2[Ticket], M189) -1</f>
        <v>0</v>
      </c>
      <c r="H189" s="5">
        <f>COUNTIFS(Table2[Ticket], M189) -1</f>
        <v>0</v>
      </c>
      <c r="I189" s="8" t="s">
        <v>15</v>
      </c>
      <c r="J189" s="10">
        <v>45</v>
      </c>
      <c r="K189" s="8">
        <v>0</v>
      </c>
      <c r="L189" s="8">
        <v>0</v>
      </c>
      <c r="M189" s="8">
        <v>111428</v>
      </c>
      <c r="N189" s="10">
        <v>26.55</v>
      </c>
      <c r="O189" s="8"/>
      <c r="P189" s="10" t="s">
        <v>17</v>
      </c>
    </row>
    <row r="190" spans="1:16" x14ac:dyDescent="0.25">
      <c r="A190" s="4">
        <v>189</v>
      </c>
      <c r="B190" s="4">
        <v>0</v>
      </c>
      <c r="C190" s="4">
        <v>3</v>
      </c>
      <c r="D190" s="4" t="s">
        <v>294</v>
      </c>
      <c r="E190" s="7" t="str">
        <f t="shared" si="2"/>
        <v>Bourke</v>
      </c>
      <c r="F190" s="5">
        <f>COUNTIFS(Table2[Surname], E190, Table2[Embarked], P190, Table2[Pclass], C190, Table2[SibSp], K190) + COUNTIFS(Table2[Surname], E190,  Table2[Embarked], P190, Table2[Pclass], C190, Table2[Parch], L190) - COUNTIFS(Table2[Surname], E190,  Table2[Embarked], P190, Table2[Pclass], C190,  Table2[SibSp], K190,  Table2[Parch], L190) -1</f>
        <v>1</v>
      </c>
      <c r="G190" s="5">
        <f>COUNTIFS(Table2[Surname], E190, Table2[Embarked], P190, Table2[Pclass], C190, Table2[SibSp], K190, Table2[Ticket], M190) + COUNTIFS(Table2[Surname], E190,  Table2[Embarked], P190, Table2[Pclass], C190, Table2[Parch], L190, Table2[Ticket], M190) - COUNTIFS(Table2[Surname], E190,  Table2[Embarked], P190, Table2[Pclass], C190,  Table2[SibSp], K190,  Table2[Parch], L190, Table2[Ticket], M190) -1</f>
        <v>1</v>
      </c>
      <c r="H190" s="5">
        <f>COUNTIFS(Table2[Ticket], M190) -1</f>
        <v>1</v>
      </c>
      <c r="I190" s="7" t="s">
        <v>15</v>
      </c>
      <c r="J190" s="5">
        <v>40</v>
      </c>
      <c r="K190" s="7">
        <v>1</v>
      </c>
      <c r="L190" s="7">
        <v>1</v>
      </c>
      <c r="M190" s="7">
        <v>364849</v>
      </c>
      <c r="N190" s="5">
        <v>15.5</v>
      </c>
      <c r="O190" s="7"/>
      <c r="P190" s="5" t="s">
        <v>29</v>
      </c>
    </row>
    <row r="191" spans="1:16" x14ac:dyDescent="0.25">
      <c r="A191" s="6">
        <v>190</v>
      </c>
      <c r="B191" s="6">
        <v>0</v>
      </c>
      <c r="C191" s="6">
        <v>3</v>
      </c>
      <c r="D191" s="6" t="s">
        <v>295</v>
      </c>
      <c r="E191" s="7" t="str">
        <f t="shared" si="2"/>
        <v>Turcin</v>
      </c>
      <c r="F191" s="5">
        <f>COUNTIFS(Table2[Surname], E191, Table2[Embarked], P191, Table2[Pclass], C191, Table2[SibSp], K191) + COUNTIFS(Table2[Surname], E191,  Table2[Embarked], P191, Table2[Pclass], C191, Table2[Parch], L191) - COUNTIFS(Table2[Surname], E191,  Table2[Embarked], P191, Table2[Pclass], C191,  Table2[SibSp], K191,  Table2[Parch], L191) -1</f>
        <v>0</v>
      </c>
      <c r="G191" s="5">
        <f>COUNTIFS(Table2[Surname], E191, Table2[Embarked], P191, Table2[Pclass], C191, Table2[SibSp], K191, Table2[Ticket], M191) + COUNTIFS(Table2[Surname], E191,  Table2[Embarked], P191, Table2[Pclass], C191, Table2[Parch], L191, Table2[Ticket], M191) - COUNTIFS(Table2[Surname], E191,  Table2[Embarked], P191, Table2[Pclass], C191,  Table2[SibSp], K191,  Table2[Parch], L191, Table2[Ticket], M191) -1</f>
        <v>0</v>
      </c>
      <c r="H191" s="5">
        <f>COUNTIFS(Table2[Ticket], M191) -1</f>
        <v>0</v>
      </c>
      <c r="I191" s="8" t="s">
        <v>15</v>
      </c>
      <c r="J191" s="10">
        <v>36</v>
      </c>
      <c r="K191" s="8">
        <v>0</v>
      </c>
      <c r="L191" s="8">
        <v>0</v>
      </c>
      <c r="M191" s="8">
        <v>349247</v>
      </c>
      <c r="N191" s="10">
        <v>7.8958000000000004</v>
      </c>
      <c r="O191" s="8"/>
      <c r="P191" s="10" t="s">
        <v>17</v>
      </c>
    </row>
    <row r="192" spans="1:16" x14ac:dyDescent="0.25">
      <c r="A192" s="4">
        <v>191</v>
      </c>
      <c r="B192" s="4">
        <v>1</v>
      </c>
      <c r="C192" s="4">
        <v>2</v>
      </c>
      <c r="D192" s="4" t="s">
        <v>296</v>
      </c>
      <c r="E192" s="7" t="str">
        <f t="shared" si="2"/>
        <v>Pinsky</v>
      </c>
      <c r="F192" s="5">
        <f>COUNTIFS(Table2[Surname], E192, Table2[Embarked], P192, Table2[Pclass], C192, Table2[SibSp], K192) + COUNTIFS(Table2[Surname], E192,  Table2[Embarked], P192, Table2[Pclass], C192, Table2[Parch], L192) - COUNTIFS(Table2[Surname], E192,  Table2[Embarked], P192, Table2[Pclass], C192,  Table2[SibSp], K192,  Table2[Parch], L192) -1</f>
        <v>0</v>
      </c>
      <c r="G192" s="5">
        <f>COUNTIFS(Table2[Surname], E192, Table2[Embarked], P192, Table2[Pclass], C192, Table2[SibSp], K192, Table2[Ticket], M192) + COUNTIFS(Table2[Surname], E192,  Table2[Embarked], P192, Table2[Pclass], C192, Table2[Parch], L192, Table2[Ticket], M192) - COUNTIFS(Table2[Surname], E192,  Table2[Embarked], P192, Table2[Pclass], C192,  Table2[SibSp], K192,  Table2[Parch], L192, Table2[Ticket], M192) -1</f>
        <v>0</v>
      </c>
      <c r="H192" s="5">
        <f>COUNTIFS(Table2[Ticket], M192) -1</f>
        <v>0</v>
      </c>
      <c r="I192" s="7" t="s">
        <v>19</v>
      </c>
      <c r="J192" s="5">
        <v>32</v>
      </c>
      <c r="K192" s="7">
        <v>0</v>
      </c>
      <c r="L192" s="7">
        <v>0</v>
      </c>
      <c r="M192" s="7">
        <v>234604</v>
      </c>
      <c r="N192" s="5">
        <v>13</v>
      </c>
      <c r="O192" s="7"/>
      <c r="P192" s="5" t="s">
        <v>17</v>
      </c>
    </row>
    <row r="193" spans="1:16" x14ac:dyDescent="0.25">
      <c r="A193" s="6">
        <v>192</v>
      </c>
      <c r="B193" s="6">
        <v>0</v>
      </c>
      <c r="C193" s="6">
        <v>2</v>
      </c>
      <c r="D193" s="6" t="s">
        <v>297</v>
      </c>
      <c r="E193" s="7" t="str">
        <f t="shared" si="2"/>
        <v>Carbines</v>
      </c>
      <c r="F193" s="5">
        <f>COUNTIFS(Table2[Surname], E193, Table2[Embarked], P193, Table2[Pclass], C193, Table2[SibSp], K193) + COUNTIFS(Table2[Surname], E193,  Table2[Embarked], P193, Table2[Pclass], C193, Table2[Parch], L193) - COUNTIFS(Table2[Surname], E193,  Table2[Embarked], P193, Table2[Pclass], C193,  Table2[SibSp], K193,  Table2[Parch], L193) -1</f>
        <v>0</v>
      </c>
      <c r="G193" s="5">
        <f>COUNTIFS(Table2[Surname], E193, Table2[Embarked], P193, Table2[Pclass], C193, Table2[SibSp], K193, Table2[Ticket], M193) + COUNTIFS(Table2[Surname], E193,  Table2[Embarked], P193, Table2[Pclass], C193, Table2[Parch], L193, Table2[Ticket], M193) - COUNTIFS(Table2[Surname], E193,  Table2[Embarked], P193, Table2[Pclass], C193,  Table2[SibSp], K193,  Table2[Parch], L193, Table2[Ticket], M193) -1</f>
        <v>0</v>
      </c>
      <c r="H193" s="5">
        <f>COUNTIFS(Table2[Ticket], M193) -1</f>
        <v>0</v>
      </c>
      <c r="I193" s="8" t="s">
        <v>15</v>
      </c>
      <c r="J193" s="10">
        <v>19</v>
      </c>
      <c r="K193" s="8">
        <v>0</v>
      </c>
      <c r="L193" s="8">
        <v>0</v>
      </c>
      <c r="M193" s="8">
        <v>28424</v>
      </c>
      <c r="N193" s="10">
        <v>13</v>
      </c>
      <c r="O193" s="8"/>
      <c r="P193" s="10" t="s">
        <v>17</v>
      </c>
    </row>
    <row r="194" spans="1:16" x14ac:dyDescent="0.25">
      <c r="A194" s="4">
        <v>193</v>
      </c>
      <c r="B194" s="4">
        <v>1</v>
      </c>
      <c r="C194" s="4">
        <v>3</v>
      </c>
      <c r="D194" s="4" t="s">
        <v>298</v>
      </c>
      <c r="E194" s="7" t="str">
        <f t="shared" si="2"/>
        <v>Andersen-Jensen</v>
      </c>
      <c r="F194" s="5">
        <f>COUNTIFS(Table2[Surname], E194, Table2[Embarked], P194, Table2[Pclass], C194, Table2[SibSp], K194) + COUNTIFS(Table2[Surname], E194,  Table2[Embarked], P194, Table2[Pclass], C194, Table2[Parch], L194) - COUNTIFS(Table2[Surname], E194,  Table2[Embarked], P194, Table2[Pclass], C194,  Table2[SibSp], K194,  Table2[Parch], L194) -1</f>
        <v>0</v>
      </c>
      <c r="G194" s="5">
        <f>COUNTIFS(Table2[Surname], E194, Table2[Embarked], P194, Table2[Pclass], C194, Table2[SibSp], K194, Table2[Ticket], M194) + COUNTIFS(Table2[Surname], E194,  Table2[Embarked], P194, Table2[Pclass], C194, Table2[Parch], L194, Table2[Ticket], M194) - COUNTIFS(Table2[Surname], E194,  Table2[Embarked], P194, Table2[Pclass], C194,  Table2[SibSp], K194,  Table2[Parch], L194, Table2[Ticket], M194) -1</f>
        <v>0</v>
      </c>
      <c r="H194" s="5">
        <f>COUNTIFS(Table2[Ticket], M194) -1</f>
        <v>0</v>
      </c>
      <c r="I194" s="7" t="s">
        <v>19</v>
      </c>
      <c r="J194" s="5">
        <v>19</v>
      </c>
      <c r="K194" s="7">
        <v>1</v>
      </c>
      <c r="L194" s="7">
        <v>0</v>
      </c>
      <c r="M194" s="7">
        <v>350046</v>
      </c>
      <c r="N194" s="5">
        <v>7.8541999999999996</v>
      </c>
      <c r="O194" s="7"/>
      <c r="P194" s="5" t="s">
        <v>17</v>
      </c>
    </row>
    <row r="195" spans="1:16" x14ac:dyDescent="0.25">
      <c r="A195" s="6">
        <v>194</v>
      </c>
      <c r="B195" s="6">
        <v>1</v>
      </c>
      <c r="C195" s="6">
        <v>2</v>
      </c>
      <c r="D195" s="6" t="s">
        <v>299</v>
      </c>
      <c r="E195" s="7" t="str">
        <f t="shared" ref="E195:E258" si="3">LEFT(D195, FIND(",",$D$2:$D$900,1) - 1)</f>
        <v>Navratil</v>
      </c>
      <c r="F195" s="5">
        <f>COUNTIFS(Table2[Surname], E195, Table2[Embarked], P195, Table2[Pclass], C195, Table2[SibSp], K195) + COUNTIFS(Table2[Surname], E195,  Table2[Embarked], P195, Table2[Pclass], C195, Table2[Parch], L195) - COUNTIFS(Table2[Surname], E195,  Table2[Embarked], P195, Table2[Pclass], C195,  Table2[SibSp], K195,  Table2[Parch], L195) -1</f>
        <v>1</v>
      </c>
      <c r="G195" s="5">
        <f>COUNTIFS(Table2[Surname], E195, Table2[Embarked], P195, Table2[Pclass], C195, Table2[SibSp], K195, Table2[Ticket], M195) + COUNTIFS(Table2[Surname], E195,  Table2[Embarked], P195, Table2[Pclass], C195, Table2[Parch], L195, Table2[Ticket], M195) - COUNTIFS(Table2[Surname], E195,  Table2[Embarked], P195, Table2[Pclass], C195,  Table2[SibSp], K195,  Table2[Parch], L195, Table2[Ticket], M195) -1</f>
        <v>1</v>
      </c>
      <c r="H195" s="5">
        <f>COUNTIFS(Table2[Ticket], M195) -1</f>
        <v>2</v>
      </c>
      <c r="I195" s="8" t="s">
        <v>15</v>
      </c>
      <c r="J195" s="10">
        <v>3</v>
      </c>
      <c r="K195" s="8">
        <v>1</v>
      </c>
      <c r="L195" s="8">
        <v>1</v>
      </c>
      <c r="M195" s="8">
        <v>230080</v>
      </c>
      <c r="N195" s="10">
        <v>26</v>
      </c>
      <c r="O195" s="8" t="s">
        <v>234</v>
      </c>
      <c r="P195" s="10" t="s">
        <v>17</v>
      </c>
    </row>
    <row r="196" spans="1:16" x14ac:dyDescent="0.25">
      <c r="A196" s="4">
        <v>195</v>
      </c>
      <c r="B196" s="4">
        <v>1</v>
      </c>
      <c r="C196" s="4">
        <v>1</v>
      </c>
      <c r="D196" s="4" t="s">
        <v>300</v>
      </c>
      <c r="E196" s="7" t="str">
        <f t="shared" si="3"/>
        <v>Brown</v>
      </c>
      <c r="F196" s="5">
        <f>COUNTIFS(Table2[Surname], E196, Table2[Embarked], P196, Table2[Pclass], C196, Table2[SibSp], K196) + COUNTIFS(Table2[Surname], E196,  Table2[Embarked], P196, Table2[Pclass], C196, Table2[Parch], L196) - COUNTIFS(Table2[Surname], E196,  Table2[Embarked], P196, Table2[Pclass], C196,  Table2[SibSp], K196,  Table2[Parch], L196) -1</f>
        <v>0</v>
      </c>
      <c r="G196" s="5">
        <f>COUNTIFS(Table2[Surname], E196, Table2[Embarked], P196, Table2[Pclass], C196, Table2[SibSp], K196, Table2[Ticket], M196) + COUNTIFS(Table2[Surname], E196,  Table2[Embarked], P196, Table2[Pclass], C196, Table2[Parch], L196, Table2[Ticket], M196) - COUNTIFS(Table2[Surname], E196,  Table2[Embarked], P196, Table2[Pclass], C196,  Table2[SibSp], K196,  Table2[Parch], L196, Table2[Ticket], M196) -1</f>
        <v>0</v>
      </c>
      <c r="H196" s="5">
        <f>COUNTIFS(Table2[Ticket], M196) -1</f>
        <v>0</v>
      </c>
      <c r="I196" s="7" t="s">
        <v>19</v>
      </c>
      <c r="J196" s="5">
        <v>44</v>
      </c>
      <c r="K196" s="7">
        <v>0</v>
      </c>
      <c r="L196" s="7">
        <v>0</v>
      </c>
      <c r="M196" s="7" t="s">
        <v>301</v>
      </c>
      <c r="N196" s="5">
        <v>27.720800000000001</v>
      </c>
      <c r="O196" s="7" t="s">
        <v>302</v>
      </c>
      <c r="P196" s="5" t="s">
        <v>22</v>
      </c>
    </row>
    <row r="197" spans="1:16" x14ac:dyDescent="0.25">
      <c r="A197" s="6">
        <v>196</v>
      </c>
      <c r="B197" s="6">
        <v>1</v>
      </c>
      <c r="C197" s="6">
        <v>1</v>
      </c>
      <c r="D197" s="6" t="s">
        <v>303</v>
      </c>
      <c r="E197" s="7" t="str">
        <f t="shared" si="3"/>
        <v>Lurette</v>
      </c>
      <c r="F197" s="5">
        <f>COUNTIFS(Table2[Surname], E197, Table2[Embarked], P197, Table2[Pclass], C197, Table2[SibSp], K197) + COUNTIFS(Table2[Surname], E197,  Table2[Embarked], P197, Table2[Pclass], C197, Table2[Parch], L197) - COUNTIFS(Table2[Surname], E197,  Table2[Embarked], P197, Table2[Pclass], C197,  Table2[SibSp], K197,  Table2[Parch], L197) -1</f>
        <v>0</v>
      </c>
      <c r="G197" s="5">
        <f>COUNTIFS(Table2[Surname], E197, Table2[Embarked], P197, Table2[Pclass], C197, Table2[SibSp], K197, Table2[Ticket], M197) + COUNTIFS(Table2[Surname], E197,  Table2[Embarked], P197, Table2[Pclass], C197, Table2[Parch], L197, Table2[Ticket], M197) - COUNTIFS(Table2[Surname], E197,  Table2[Embarked], P197, Table2[Pclass], C197,  Table2[SibSp], K197,  Table2[Parch], L197, Table2[Ticket], M197) -1</f>
        <v>0</v>
      </c>
      <c r="H197" s="5">
        <f>COUNTIFS(Table2[Ticket], M197) -1</f>
        <v>1</v>
      </c>
      <c r="I197" s="8" t="s">
        <v>19</v>
      </c>
      <c r="J197" s="10">
        <v>58</v>
      </c>
      <c r="K197" s="8">
        <v>0</v>
      </c>
      <c r="L197" s="8">
        <v>0</v>
      </c>
      <c r="M197" s="8" t="s">
        <v>65</v>
      </c>
      <c r="N197" s="10">
        <v>146.52080000000001</v>
      </c>
      <c r="O197" s="8" t="s">
        <v>304</v>
      </c>
      <c r="P197" s="10" t="s">
        <v>22</v>
      </c>
    </row>
    <row r="198" spans="1:16" x14ac:dyDescent="0.25">
      <c r="A198" s="4">
        <v>197</v>
      </c>
      <c r="B198" s="4">
        <v>0</v>
      </c>
      <c r="C198" s="4">
        <v>3</v>
      </c>
      <c r="D198" s="4" t="s">
        <v>305</v>
      </c>
      <c r="E198" s="7" t="str">
        <f t="shared" si="3"/>
        <v>Mernagh</v>
      </c>
      <c r="F198" s="5">
        <f>COUNTIFS(Table2[Surname], E198, Table2[Embarked], P198, Table2[Pclass], C198, Table2[SibSp], K198) + COUNTIFS(Table2[Surname], E198,  Table2[Embarked], P198, Table2[Pclass], C198, Table2[Parch], L198) - COUNTIFS(Table2[Surname], E198,  Table2[Embarked], P198, Table2[Pclass], C198,  Table2[SibSp], K198,  Table2[Parch], L198) -1</f>
        <v>0</v>
      </c>
      <c r="G198" s="5">
        <f>COUNTIFS(Table2[Surname], E198, Table2[Embarked], P198, Table2[Pclass], C198, Table2[SibSp], K198, Table2[Ticket], M198) + COUNTIFS(Table2[Surname], E198,  Table2[Embarked], P198, Table2[Pclass], C198, Table2[Parch], L198, Table2[Ticket], M198) - COUNTIFS(Table2[Surname], E198,  Table2[Embarked], P198, Table2[Pclass], C198,  Table2[SibSp], K198,  Table2[Parch], L198, Table2[Ticket], M198) -1</f>
        <v>0</v>
      </c>
      <c r="H198" s="5">
        <f>COUNTIFS(Table2[Ticket], M198) -1</f>
        <v>0</v>
      </c>
      <c r="I198" s="7" t="s">
        <v>15</v>
      </c>
      <c r="J198" s="5"/>
      <c r="K198" s="7">
        <v>0</v>
      </c>
      <c r="L198" s="7">
        <v>0</v>
      </c>
      <c r="M198" s="7">
        <v>368703</v>
      </c>
      <c r="N198" s="5">
        <v>7.75</v>
      </c>
      <c r="O198" s="7"/>
      <c r="P198" s="5" t="s">
        <v>29</v>
      </c>
    </row>
    <row r="199" spans="1:16" x14ac:dyDescent="0.25">
      <c r="A199" s="6">
        <v>198</v>
      </c>
      <c r="B199" s="6">
        <v>0</v>
      </c>
      <c r="C199" s="6">
        <v>3</v>
      </c>
      <c r="D199" s="6" t="s">
        <v>306</v>
      </c>
      <c r="E199" s="7" t="str">
        <f t="shared" si="3"/>
        <v>Olsen</v>
      </c>
      <c r="F199" s="5">
        <f>COUNTIFS(Table2[Surname], E199, Table2[Embarked], P199, Table2[Pclass], C199, Table2[SibSp], K199) + COUNTIFS(Table2[Surname], E199,  Table2[Embarked], P199, Table2[Pclass], C199, Table2[Parch], L199) - COUNTIFS(Table2[Surname], E199,  Table2[Embarked], P199, Table2[Pclass], C199,  Table2[SibSp], K199,  Table2[Parch], L199) -1</f>
        <v>2</v>
      </c>
      <c r="G199" s="5">
        <f>COUNTIFS(Table2[Surname], E199, Table2[Embarked], P199, Table2[Pclass], C199, Table2[SibSp], K199, Table2[Ticket], M199) + COUNTIFS(Table2[Surname], E199,  Table2[Embarked], P199, Table2[Pclass], C199, Table2[Parch], L199, Table2[Ticket], M199) - COUNTIFS(Table2[Surname], E199,  Table2[Embarked], P199, Table2[Pclass], C199,  Table2[SibSp], K199,  Table2[Parch], L199, Table2[Ticket], M199) -1</f>
        <v>0</v>
      </c>
      <c r="H199" s="5">
        <f>COUNTIFS(Table2[Ticket], M199) -1</f>
        <v>0</v>
      </c>
      <c r="I199" s="8" t="s">
        <v>15</v>
      </c>
      <c r="J199" s="10">
        <v>42</v>
      </c>
      <c r="K199" s="8">
        <v>0</v>
      </c>
      <c r="L199" s="8">
        <v>1</v>
      </c>
      <c r="M199" s="8">
        <v>4579</v>
      </c>
      <c r="N199" s="10">
        <v>8.4041999999999994</v>
      </c>
      <c r="O199" s="8"/>
      <c r="P199" s="10" t="s">
        <v>17</v>
      </c>
    </row>
    <row r="200" spans="1:16" x14ac:dyDescent="0.25">
      <c r="A200" s="4">
        <v>199</v>
      </c>
      <c r="B200" s="4">
        <v>1</v>
      </c>
      <c r="C200" s="4">
        <v>3</v>
      </c>
      <c r="D200" s="4" t="s">
        <v>307</v>
      </c>
      <c r="E200" s="7" t="str">
        <f t="shared" si="3"/>
        <v>Madigan</v>
      </c>
      <c r="F200" s="5">
        <f>COUNTIFS(Table2[Surname], E200, Table2[Embarked], P200, Table2[Pclass], C200, Table2[SibSp], K200) + COUNTIFS(Table2[Surname], E200,  Table2[Embarked], P200, Table2[Pclass], C200, Table2[Parch], L200) - COUNTIFS(Table2[Surname], E200,  Table2[Embarked], P200, Table2[Pclass], C200,  Table2[SibSp], K200,  Table2[Parch], L200) -1</f>
        <v>0</v>
      </c>
      <c r="G200" s="5">
        <f>COUNTIFS(Table2[Surname], E200, Table2[Embarked], P200, Table2[Pclass], C200, Table2[SibSp], K200, Table2[Ticket], M200) + COUNTIFS(Table2[Surname], E200,  Table2[Embarked], P200, Table2[Pclass], C200, Table2[Parch], L200, Table2[Ticket], M200) - COUNTIFS(Table2[Surname], E200,  Table2[Embarked], P200, Table2[Pclass], C200,  Table2[SibSp], K200,  Table2[Parch], L200, Table2[Ticket], M200) -1</f>
        <v>0</v>
      </c>
      <c r="H200" s="5">
        <f>COUNTIFS(Table2[Ticket], M200) -1</f>
        <v>0</v>
      </c>
      <c r="I200" s="7" t="s">
        <v>19</v>
      </c>
      <c r="J200" s="5"/>
      <c r="K200" s="7">
        <v>0</v>
      </c>
      <c r="L200" s="7">
        <v>0</v>
      </c>
      <c r="M200" s="7">
        <v>370370</v>
      </c>
      <c r="N200" s="5">
        <v>7.75</v>
      </c>
      <c r="O200" s="7"/>
      <c r="P200" s="5" t="s">
        <v>29</v>
      </c>
    </row>
    <row r="201" spans="1:16" x14ac:dyDescent="0.25">
      <c r="A201" s="6">
        <v>200</v>
      </c>
      <c r="B201" s="6">
        <v>0</v>
      </c>
      <c r="C201" s="6">
        <v>2</v>
      </c>
      <c r="D201" s="6" t="s">
        <v>308</v>
      </c>
      <c r="E201" s="7" t="str">
        <f t="shared" si="3"/>
        <v>Yrois</v>
      </c>
      <c r="F201" s="5">
        <f>COUNTIFS(Table2[Surname], E201, Table2[Embarked], P201, Table2[Pclass], C201, Table2[SibSp], K201) + COUNTIFS(Table2[Surname], E201,  Table2[Embarked], P201, Table2[Pclass], C201, Table2[Parch], L201) - COUNTIFS(Table2[Surname], E201,  Table2[Embarked], P201, Table2[Pclass], C201,  Table2[SibSp], K201,  Table2[Parch], L201) -1</f>
        <v>0</v>
      </c>
      <c r="G201" s="5">
        <f>COUNTIFS(Table2[Surname], E201, Table2[Embarked], P201, Table2[Pclass], C201, Table2[SibSp], K201, Table2[Ticket], M201) + COUNTIFS(Table2[Surname], E201,  Table2[Embarked], P201, Table2[Pclass], C201, Table2[Parch], L201, Table2[Ticket], M201) - COUNTIFS(Table2[Surname], E201,  Table2[Embarked], P201, Table2[Pclass], C201,  Table2[SibSp], K201,  Table2[Parch], L201, Table2[Ticket], M201) -1</f>
        <v>0</v>
      </c>
      <c r="H201" s="5">
        <f>COUNTIFS(Table2[Ticket], M201) -1</f>
        <v>0</v>
      </c>
      <c r="I201" s="8" t="s">
        <v>19</v>
      </c>
      <c r="J201" s="10">
        <v>24</v>
      </c>
      <c r="K201" s="8">
        <v>0</v>
      </c>
      <c r="L201" s="8">
        <v>0</v>
      </c>
      <c r="M201" s="8">
        <v>248747</v>
      </c>
      <c r="N201" s="10">
        <v>13</v>
      </c>
      <c r="O201" s="8"/>
      <c r="P201" s="10" t="s">
        <v>17</v>
      </c>
    </row>
    <row r="202" spans="1:16" x14ac:dyDescent="0.25">
      <c r="A202" s="4">
        <v>201</v>
      </c>
      <c r="B202" s="4">
        <v>0</v>
      </c>
      <c r="C202" s="4">
        <v>3</v>
      </c>
      <c r="D202" s="4" t="s">
        <v>309</v>
      </c>
      <c r="E202" s="7" t="str">
        <f t="shared" si="3"/>
        <v>Vande Walle</v>
      </c>
      <c r="F202" s="5">
        <f>COUNTIFS(Table2[Surname], E202, Table2[Embarked], P202, Table2[Pclass], C202, Table2[SibSp], K202) + COUNTIFS(Table2[Surname], E202,  Table2[Embarked], P202, Table2[Pclass], C202, Table2[Parch], L202) - COUNTIFS(Table2[Surname], E202,  Table2[Embarked], P202, Table2[Pclass], C202,  Table2[SibSp], K202,  Table2[Parch], L202) -1</f>
        <v>0</v>
      </c>
      <c r="G202" s="5">
        <f>COUNTIFS(Table2[Surname], E202, Table2[Embarked], P202, Table2[Pclass], C202, Table2[SibSp], K202, Table2[Ticket], M202) + COUNTIFS(Table2[Surname], E202,  Table2[Embarked], P202, Table2[Pclass], C202, Table2[Parch], L202, Table2[Ticket], M202) - COUNTIFS(Table2[Surname], E202,  Table2[Embarked], P202, Table2[Pclass], C202,  Table2[SibSp], K202,  Table2[Parch], L202, Table2[Ticket], M202) -1</f>
        <v>0</v>
      </c>
      <c r="H202" s="5">
        <f>COUNTIFS(Table2[Ticket], M202) -1</f>
        <v>0</v>
      </c>
      <c r="I202" s="7" t="s">
        <v>15</v>
      </c>
      <c r="J202" s="5">
        <v>28</v>
      </c>
      <c r="K202" s="7">
        <v>0</v>
      </c>
      <c r="L202" s="7">
        <v>0</v>
      </c>
      <c r="M202" s="7">
        <v>345770</v>
      </c>
      <c r="N202" s="5">
        <v>9.5</v>
      </c>
      <c r="O202" s="7"/>
      <c r="P202" s="5" t="s">
        <v>17</v>
      </c>
    </row>
    <row r="203" spans="1:16" x14ac:dyDescent="0.25">
      <c r="A203" s="6">
        <v>202</v>
      </c>
      <c r="B203" s="6">
        <v>0</v>
      </c>
      <c r="C203" s="6">
        <v>3</v>
      </c>
      <c r="D203" s="6" t="s">
        <v>310</v>
      </c>
      <c r="E203" s="7" t="str">
        <f t="shared" si="3"/>
        <v>Sage</v>
      </c>
      <c r="F203" s="5">
        <f>COUNTIFS(Table2[Surname], E203, Table2[Embarked], P203, Table2[Pclass], C203, Table2[SibSp], K203) + COUNTIFS(Table2[Surname], E203,  Table2[Embarked], P203, Table2[Pclass], C203, Table2[Parch], L203) - COUNTIFS(Table2[Surname], E203,  Table2[Embarked], P203, Table2[Pclass], C203,  Table2[SibSp], K203,  Table2[Parch], L203) -1</f>
        <v>6</v>
      </c>
      <c r="G203" s="5">
        <f>COUNTIFS(Table2[Surname], E203, Table2[Embarked], P203, Table2[Pclass], C203, Table2[SibSp], K203, Table2[Ticket], M203) + COUNTIFS(Table2[Surname], E203,  Table2[Embarked], P203, Table2[Pclass], C203, Table2[Parch], L203, Table2[Ticket], M203) - COUNTIFS(Table2[Surname], E203,  Table2[Embarked], P203, Table2[Pclass], C203,  Table2[SibSp], K203,  Table2[Parch], L203, Table2[Ticket], M203) -1</f>
        <v>6</v>
      </c>
      <c r="H203" s="5">
        <f>COUNTIFS(Table2[Ticket], M203) -1</f>
        <v>6</v>
      </c>
      <c r="I203" s="8" t="s">
        <v>15</v>
      </c>
      <c r="J203" s="10"/>
      <c r="K203" s="8">
        <v>8</v>
      </c>
      <c r="L203" s="8">
        <v>2</v>
      </c>
      <c r="M203" s="8" t="s">
        <v>253</v>
      </c>
      <c r="N203" s="10">
        <v>69.55</v>
      </c>
      <c r="O203" s="8"/>
      <c r="P203" s="10" t="s">
        <v>17</v>
      </c>
    </row>
    <row r="204" spans="1:16" x14ac:dyDescent="0.25">
      <c r="A204" s="4">
        <v>203</v>
      </c>
      <c r="B204" s="4">
        <v>0</v>
      </c>
      <c r="C204" s="4">
        <v>3</v>
      </c>
      <c r="D204" s="4" t="s">
        <v>311</v>
      </c>
      <c r="E204" s="7" t="str">
        <f t="shared" si="3"/>
        <v>Johanson</v>
      </c>
      <c r="F204" s="5">
        <f>COUNTIFS(Table2[Surname], E204, Table2[Embarked], P204, Table2[Pclass], C204, Table2[SibSp], K204) + COUNTIFS(Table2[Surname], E204,  Table2[Embarked], P204, Table2[Pclass], C204, Table2[Parch], L204) - COUNTIFS(Table2[Surname], E204,  Table2[Embarked], P204, Table2[Pclass], C204,  Table2[SibSp], K204,  Table2[Parch], L204) -1</f>
        <v>0</v>
      </c>
      <c r="G204" s="5">
        <f>COUNTIFS(Table2[Surname], E204, Table2[Embarked], P204, Table2[Pclass], C204, Table2[SibSp], K204, Table2[Ticket], M204) + COUNTIFS(Table2[Surname], E204,  Table2[Embarked], P204, Table2[Pclass], C204, Table2[Parch], L204, Table2[Ticket], M204) - COUNTIFS(Table2[Surname], E204,  Table2[Embarked], P204, Table2[Pclass], C204,  Table2[SibSp], K204,  Table2[Parch], L204, Table2[Ticket], M204) -1</f>
        <v>0</v>
      </c>
      <c r="H204" s="5">
        <f>COUNTIFS(Table2[Ticket], M204) -1</f>
        <v>0</v>
      </c>
      <c r="I204" s="7" t="s">
        <v>15</v>
      </c>
      <c r="J204" s="5">
        <v>34</v>
      </c>
      <c r="K204" s="7">
        <v>0</v>
      </c>
      <c r="L204" s="7">
        <v>0</v>
      </c>
      <c r="M204" s="7">
        <v>3101264</v>
      </c>
      <c r="N204" s="5">
        <v>6.4958</v>
      </c>
      <c r="O204" s="7"/>
      <c r="P204" s="5" t="s">
        <v>17</v>
      </c>
    </row>
    <row r="205" spans="1:16" x14ac:dyDescent="0.25">
      <c r="A205" s="6">
        <v>204</v>
      </c>
      <c r="B205" s="6">
        <v>0</v>
      </c>
      <c r="C205" s="6">
        <v>3</v>
      </c>
      <c r="D205" s="6" t="s">
        <v>312</v>
      </c>
      <c r="E205" s="7" t="str">
        <f t="shared" si="3"/>
        <v>Youseff</v>
      </c>
      <c r="F205" s="5">
        <f>COUNTIFS(Table2[Surname], E205, Table2[Embarked], P205, Table2[Pclass], C205, Table2[SibSp], K205) + COUNTIFS(Table2[Surname], E205,  Table2[Embarked], P205, Table2[Pclass], C205, Table2[Parch], L205) - COUNTIFS(Table2[Surname], E205,  Table2[Embarked], P205, Table2[Pclass], C205,  Table2[SibSp], K205,  Table2[Parch], L205) -1</f>
        <v>0</v>
      </c>
      <c r="G205" s="5">
        <f>COUNTIFS(Table2[Surname], E205, Table2[Embarked], P205, Table2[Pclass], C205, Table2[SibSp], K205, Table2[Ticket], M205) + COUNTIFS(Table2[Surname], E205,  Table2[Embarked], P205, Table2[Pclass], C205, Table2[Parch], L205, Table2[Ticket], M205) - COUNTIFS(Table2[Surname], E205,  Table2[Embarked], P205, Table2[Pclass], C205,  Table2[SibSp], K205,  Table2[Parch], L205, Table2[Ticket], M205) -1</f>
        <v>0</v>
      </c>
      <c r="H205" s="5">
        <f>COUNTIFS(Table2[Ticket], M205) -1</f>
        <v>0</v>
      </c>
      <c r="I205" s="8" t="s">
        <v>15</v>
      </c>
      <c r="J205" s="10">
        <v>45.5</v>
      </c>
      <c r="K205" s="8">
        <v>0</v>
      </c>
      <c r="L205" s="8">
        <v>0</v>
      </c>
      <c r="M205" s="8">
        <v>2628</v>
      </c>
      <c r="N205" s="10">
        <v>7.2249999999999996</v>
      </c>
      <c r="O205" s="8"/>
      <c r="P205" s="10" t="s">
        <v>22</v>
      </c>
    </row>
    <row r="206" spans="1:16" x14ac:dyDescent="0.25">
      <c r="A206" s="4">
        <v>205</v>
      </c>
      <c r="B206" s="4">
        <v>1</v>
      </c>
      <c r="C206" s="4">
        <v>3</v>
      </c>
      <c r="D206" s="4" t="s">
        <v>313</v>
      </c>
      <c r="E206" s="7" t="str">
        <f t="shared" si="3"/>
        <v>Cohen</v>
      </c>
      <c r="F206" s="5">
        <f>COUNTIFS(Table2[Surname], E206, Table2[Embarked], P206, Table2[Pclass], C206, Table2[SibSp], K206) + COUNTIFS(Table2[Surname], E206,  Table2[Embarked], P206, Table2[Pclass], C206, Table2[Parch], L206) - COUNTIFS(Table2[Surname], E206,  Table2[Embarked], P206, Table2[Pclass], C206,  Table2[SibSp], K206,  Table2[Parch], L206) -1</f>
        <v>0</v>
      </c>
      <c r="G206" s="5">
        <f>COUNTIFS(Table2[Surname], E206, Table2[Embarked], P206, Table2[Pclass], C206, Table2[SibSp], K206, Table2[Ticket], M206) + COUNTIFS(Table2[Surname], E206,  Table2[Embarked], P206, Table2[Pclass], C206, Table2[Parch], L206, Table2[Ticket], M206) - COUNTIFS(Table2[Surname], E206,  Table2[Embarked], P206, Table2[Pclass], C206,  Table2[SibSp], K206,  Table2[Parch], L206, Table2[Ticket], M206) -1</f>
        <v>0</v>
      </c>
      <c r="H206" s="5">
        <f>COUNTIFS(Table2[Ticket], M206) -1</f>
        <v>0</v>
      </c>
      <c r="I206" s="7" t="s">
        <v>15</v>
      </c>
      <c r="J206" s="5">
        <v>18</v>
      </c>
      <c r="K206" s="7">
        <v>0</v>
      </c>
      <c r="L206" s="7">
        <v>0</v>
      </c>
      <c r="M206" s="7" t="s">
        <v>314</v>
      </c>
      <c r="N206" s="5">
        <v>8.0500000000000007</v>
      </c>
      <c r="O206" s="7"/>
      <c r="P206" s="5" t="s">
        <v>17</v>
      </c>
    </row>
    <row r="207" spans="1:16" x14ac:dyDescent="0.25">
      <c r="A207" s="6">
        <v>206</v>
      </c>
      <c r="B207" s="6">
        <v>0</v>
      </c>
      <c r="C207" s="6">
        <v>3</v>
      </c>
      <c r="D207" s="6" t="s">
        <v>315</v>
      </c>
      <c r="E207" s="7" t="str">
        <f t="shared" si="3"/>
        <v>Strom</v>
      </c>
      <c r="F207" s="5">
        <f>COUNTIFS(Table2[Surname], E207, Table2[Embarked], P207, Table2[Pclass], C207, Table2[SibSp], K207) + COUNTIFS(Table2[Surname], E207,  Table2[Embarked], P207, Table2[Pclass], C207, Table2[Parch], L207) - COUNTIFS(Table2[Surname], E207,  Table2[Embarked], P207, Table2[Pclass], C207,  Table2[SibSp], K207,  Table2[Parch], L207) -1</f>
        <v>1</v>
      </c>
      <c r="G207" s="5">
        <f>COUNTIFS(Table2[Surname], E207, Table2[Embarked], P207, Table2[Pclass], C207, Table2[SibSp], K207, Table2[Ticket], M207) + COUNTIFS(Table2[Surname], E207,  Table2[Embarked], P207, Table2[Pclass], C207, Table2[Parch], L207, Table2[Ticket], M207) - COUNTIFS(Table2[Surname], E207,  Table2[Embarked], P207, Table2[Pclass], C207,  Table2[SibSp], K207,  Table2[Parch], L207, Table2[Ticket], M207) -1</f>
        <v>1</v>
      </c>
      <c r="H207" s="5">
        <f>COUNTIFS(Table2[Ticket], M207) -1</f>
        <v>1</v>
      </c>
      <c r="I207" s="8" t="s">
        <v>19</v>
      </c>
      <c r="J207" s="10">
        <v>2</v>
      </c>
      <c r="K207" s="8">
        <v>0</v>
      </c>
      <c r="L207" s="8">
        <v>1</v>
      </c>
      <c r="M207" s="8">
        <v>347054</v>
      </c>
      <c r="N207" s="10">
        <v>10.4625</v>
      </c>
      <c r="O207" s="8" t="s">
        <v>37</v>
      </c>
      <c r="P207" s="10" t="s">
        <v>17</v>
      </c>
    </row>
    <row r="208" spans="1:16" x14ac:dyDescent="0.25">
      <c r="A208" s="4">
        <v>207</v>
      </c>
      <c r="B208" s="4">
        <v>0</v>
      </c>
      <c r="C208" s="4">
        <v>3</v>
      </c>
      <c r="D208" s="4" t="s">
        <v>316</v>
      </c>
      <c r="E208" s="7" t="str">
        <f t="shared" si="3"/>
        <v>Backstrom</v>
      </c>
      <c r="F208" s="5">
        <f>COUNTIFS(Table2[Surname], E208, Table2[Embarked], P208, Table2[Pclass], C208, Table2[SibSp], K208) + COUNTIFS(Table2[Surname], E208,  Table2[Embarked], P208, Table2[Pclass], C208, Table2[Parch], L208) - COUNTIFS(Table2[Surname], E208,  Table2[Embarked], P208, Table2[Pclass], C208,  Table2[SibSp], K208,  Table2[Parch], L208) -1</f>
        <v>1</v>
      </c>
      <c r="G208" s="5">
        <f>COUNTIFS(Table2[Surname], E208, Table2[Embarked], P208, Table2[Pclass], C208, Table2[SibSp], K208, Table2[Ticket], M208) + COUNTIFS(Table2[Surname], E208,  Table2[Embarked], P208, Table2[Pclass], C208, Table2[Parch], L208, Table2[Ticket], M208) - COUNTIFS(Table2[Surname], E208,  Table2[Embarked], P208, Table2[Pclass], C208,  Table2[SibSp], K208,  Table2[Parch], L208, Table2[Ticket], M208) -1</f>
        <v>1</v>
      </c>
      <c r="H208" s="5">
        <f>COUNTIFS(Table2[Ticket], M208) -1</f>
        <v>1</v>
      </c>
      <c r="I208" s="7" t="s">
        <v>15</v>
      </c>
      <c r="J208" s="5">
        <v>32</v>
      </c>
      <c r="K208" s="7">
        <v>1</v>
      </c>
      <c r="L208" s="7">
        <v>0</v>
      </c>
      <c r="M208" s="7">
        <v>3101278</v>
      </c>
      <c r="N208" s="5">
        <v>15.85</v>
      </c>
      <c r="O208" s="7"/>
      <c r="P208" s="5" t="s">
        <v>17</v>
      </c>
    </row>
    <row r="209" spans="1:16" x14ac:dyDescent="0.25">
      <c r="A209" s="6">
        <v>208</v>
      </c>
      <c r="B209" s="6">
        <v>1</v>
      </c>
      <c r="C209" s="6">
        <v>3</v>
      </c>
      <c r="D209" s="6" t="s">
        <v>317</v>
      </c>
      <c r="E209" s="7" t="str">
        <f t="shared" si="3"/>
        <v>Albimona</v>
      </c>
      <c r="F209" s="5">
        <f>COUNTIFS(Table2[Surname], E209, Table2[Embarked], P209, Table2[Pclass], C209, Table2[SibSp], K209) + COUNTIFS(Table2[Surname], E209,  Table2[Embarked], P209, Table2[Pclass], C209, Table2[Parch], L209) - COUNTIFS(Table2[Surname], E209,  Table2[Embarked], P209, Table2[Pclass], C209,  Table2[SibSp], K209,  Table2[Parch], L209) -1</f>
        <v>0</v>
      </c>
      <c r="G209" s="5">
        <f>COUNTIFS(Table2[Surname], E209, Table2[Embarked], P209, Table2[Pclass], C209, Table2[SibSp], K209, Table2[Ticket], M209) + COUNTIFS(Table2[Surname], E209,  Table2[Embarked], P209, Table2[Pclass], C209, Table2[Parch], L209, Table2[Ticket], M209) - COUNTIFS(Table2[Surname], E209,  Table2[Embarked], P209, Table2[Pclass], C209,  Table2[SibSp], K209,  Table2[Parch], L209, Table2[Ticket], M209) -1</f>
        <v>0</v>
      </c>
      <c r="H209" s="5">
        <f>COUNTIFS(Table2[Ticket], M209) -1</f>
        <v>1</v>
      </c>
      <c r="I209" s="8" t="s">
        <v>15</v>
      </c>
      <c r="J209" s="10">
        <v>26</v>
      </c>
      <c r="K209" s="8">
        <v>0</v>
      </c>
      <c r="L209" s="8">
        <v>0</v>
      </c>
      <c r="M209" s="8">
        <v>2699</v>
      </c>
      <c r="N209" s="10">
        <v>18.787500000000001</v>
      </c>
      <c r="O209" s="8"/>
      <c r="P209" s="10" t="s">
        <v>22</v>
      </c>
    </row>
    <row r="210" spans="1:16" x14ac:dyDescent="0.25">
      <c r="A210" s="4">
        <v>209</v>
      </c>
      <c r="B210" s="4">
        <v>1</v>
      </c>
      <c r="C210" s="4">
        <v>3</v>
      </c>
      <c r="D210" s="4" t="s">
        <v>318</v>
      </c>
      <c r="E210" s="7" t="str">
        <f t="shared" si="3"/>
        <v>Carr</v>
      </c>
      <c r="F210" s="5">
        <f>COUNTIFS(Table2[Surname], E210, Table2[Embarked], P210, Table2[Pclass], C210, Table2[SibSp], K210) + COUNTIFS(Table2[Surname], E210,  Table2[Embarked], P210, Table2[Pclass], C210, Table2[Parch], L210) - COUNTIFS(Table2[Surname], E210,  Table2[Embarked], P210, Table2[Pclass], C210,  Table2[SibSp], K210,  Table2[Parch], L210) -1</f>
        <v>0</v>
      </c>
      <c r="G210" s="5">
        <f>COUNTIFS(Table2[Surname], E210, Table2[Embarked], P210, Table2[Pclass], C210, Table2[SibSp], K210, Table2[Ticket], M210) + COUNTIFS(Table2[Surname], E210,  Table2[Embarked], P210, Table2[Pclass], C210, Table2[Parch], L210, Table2[Ticket], M210) - COUNTIFS(Table2[Surname], E210,  Table2[Embarked], P210, Table2[Pclass], C210,  Table2[SibSp], K210,  Table2[Parch], L210, Table2[Ticket], M210) -1</f>
        <v>0</v>
      </c>
      <c r="H210" s="5">
        <f>COUNTIFS(Table2[Ticket], M210) -1</f>
        <v>0</v>
      </c>
      <c r="I210" s="7" t="s">
        <v>19</v>
      </c>
      <c r="J210" s="5">
        <v>16</v>
      </c>
      <c r="K210" s="7">
        <v>0</v>
      </c>
      <c r="L210" s="7">
        <v>0</v>
      </c>
      <c r="M210" s="7">
        <v>367231</v>
      </c>
      <c r="N210" s="5">
        <v>7.75</v>
      </c>
      <c r="O210" s="7"/>
      <c r="P210" s="5" t="s">
        <v>29</v>
      </c>
    </row>
    <row r="211" spans="1:16" x14ac:dyDescent="0.25">
      <c r="A211" s="6">
        <v>210</v>
      </c>
      <c r="B211" s="6">
        <v>1</v>
      </c>
      <c r="C211" s="6">
        <v>1</v>
      </c>
      <c r="D211" s="6" t="s">
        <v>319</v>
      </c>
      <c r="E211" s="7" t="str">
        <f t="shared" si="3"/>
        <v>Blank</v>
      </c>
      <c r="F211" s="5">
        <f>COUNTIFS(Table2[Surname], E211, Table2[Embarked], P211, Table2[Pclass], C211, Table2[SibSp], K211) + COUNTIFS(Table2[Surname], E211,  Table2[Embarked], P211, Table2[Pclass], C211, Table2[Parch], L211) - COUNTIFS(Table2[Surname], E211,  Table2[Embarked], P211, Table2[Pclass], C211,  Table2[SibSp], K211,  Table2[Parch], L211) -1</f>
        <v>0</v>
      </c>
      <c r="G211" s="5">
        <f>COUNTIFS(Table2[Surname], E211, Table2[Embarked], P211, Table2[Pclass], C211, Table2[SibSp], K211, Table2[Ticket], M211) + COUNTIFS(Table2[Surname], E211,  Table2[Embarked], P211, Table2[Pclass], C211, Table2[Parch], L211, Table2[Ticket], M211) - COUNTIFS(Table2[Surname], E211,  Table2[Embarked], P211, Table2[Pclass], C211,  Table2[SibSp], K211,  Table2[Parch], L211, Table2[Ticket], M211) -1</f>
        <v>0</v>
      </c>
      <c r="H211" s="5">
        <f>COUNTIFS(Table2[Ticket], M211) -1</f>
        <v>0</v>
      </c>
      <c r="I211" s="8" t="s">
        <v>15</v>
      </c>
      <c r="J211" s="10">
        <v>40</v>
      </c>
      <c r="K211" s="8">
        <v>0</v>
      </c>
      <c r="L211" s="8">
        <v>0</v>
      </c>
      <c r="M211" s="8">
        <v>112277</v>
      </c>
      <c r="N211" s="10">
        <v>31</v>
      </c>
      <c r="O211" s="8" t="s">
        <v>320</v>
      </c>
      <c r="P211" s="10" t="s">
        <v>22</v>
      </c>
    </row>
    <row r="212" spans="1:16" x14ac:dyDescent="0.25">
      <c r="A212" s="4">
        <v>211</v>
      </c>
      <c r="B212" s="4">
        <v>0</v>
      </c>
      <c r="C212" s="4">
        <v>3</v>
      </c>
      <c r="D212" s="4" t="s">
        <v>321</v>
      </c>
      <c r="E212" s="7" t="str">
        <f t="shared" si="3"/>
        <v>Ali</v>
      </c>
      <c r="F212" s="5">
        <f>COUNTIFS(Table2[Surname], E212, Table2[Embarked], P212, Table2[Pclass], C212, Table2[SibSp], K212) + COUNTIFS(Table2[Surname], E212,  Table2[Embarked], P212, Table2[Pclass], C212, Table2[Parch], L212) - COUNTIFS(Table2[Surname], E212,  Table2[Embarked], P212, Table2[Pclass], C212,  Table2[SibSp], K212,  Table2[Parch], L212) -1</f>
        <v>1</v>
      </c>
      <c r="G212" s="5">
        <f>COUNTIFS(Table2[Surname], E212, Table2[Embarked], P212, Table2[Pclass], C212, Table2[SibSp], K212, Table2[Ticket], M212) + COUNTIFS(Table2[Surname], E212,  Table2[Embarked], P212, Table2[Pclass], C212, Table2[Parch], L212, Table2[Ticket], M212) - COUNTIFS(Table2[Surname], E212,  Table2[Embarked], P212, Table2[Pclass], C212,  Table2[SibSp], K212,  Table2[Parch], L212, Table2[Ticket], M212) -1</f>
        <v>0</v>
      </c>
      <c r="H212" s="5">
        <f>COUNTIFS(Table2[Ticket], M212) -1</f>
        <v>0</v>
      </c>
      <c r="I212" s="7" t="s">
        <v>15</v>
      </c>
      <c r="J212" s="5">
        <v>24</v>
      </c>
      <c r="K212" s="7">
        <v>0</v>
      </c>
      <c r="L212" s="7">
        <v>0</v>
      </c>
      <c r="M212" s="7" t="s">
        <v>322</v>
      </c>
      <c r="N212" s="5">
        <v>7.05</v>
      </c>
      <c r="O212" s="7"/>
      <c r="P212" s="5" t="s">
        <v>17</v>
      </c>
    </row>
    <row r="213" spans="1:16" x14ac:dyDescent="0.25">
      <c r="A213" s="6">
        <v>212</v>
      </c>
      <c r="B213" s="6">
        <v>1</v>
      </c>
      <c r="C213" s="6">
        <v>2</v>
      </c>
      <c r="D213" s="6" t="s">
        <v>323</v>
      </c>
      <c r="E213" s="7" t="str">
        <f t="shared" si="3"/>
        <v>Cameron</v>
      </c>
      <c r="F213" s="5">
        <f>COUNTIFS(Table2[Surname], E213, Table2[Embarked], P213, Table2[Pclass], C213, Table2[SibSp], K213) + COUNTIFS(Table2[Surname], E213,  Table2[Embarked], P213, Table2[Pclass], C213, Table2[Parch], L213) - COUNTIFS(Table2[Surname], E213,  Table2[Embarked], P213, Table2[Pclass], C213,  Table2[SibSp], K213,  Table2[Parch], L213) -1</f>
        <v>0</v>
      </c>
      <c r="G213" s="5">
        <f>COUNTIFS(Table2[Surname], E213, Table2[Embarked], P213, Table2[Pclass], C213, Table2[SibSp], K213, Table2[Ticket], M213) + COUNTIFS(Table2[Surname], E213,  Table2[Embarked], P213, Table2[Pclass], C213, Table2[Parch], L213, Table2[Ticket], M213) - COUNTIFS(Table2[Surname], E213,  Table2[Embarked], P213, Table2[Pclass], C213,  Table2[SibSp], K213,  Table2[Parch], L213, Table2[Ticket], M213) -1</f>
        <v>0</v>
      </c>
      <c r="H213" s="5">
        <f>COUNTIFS(Table2[Ticket], M213) -1</f>
        <v>0</v>
      </c>
      <c r="I213" s="8" t="s">
        <v>19</v>
      </c>
      <c r="J213" s="10">
        <v>35</v>
      </c>
      <c r="K213" s="8">
        <v>0</v>
      </c>
      <c r="L213" s="8">
        <v>0</v>
      </c>
      <c r="M213" s="8" t="s">
        <v>324</v>
      </c>
      <c r="N213" s="10">
        <v>21</v>
      </c>
      <c r="O213" s="8"/>
      <c r="P213" s="10" t="s">
        <v>17</v>
      </c>
    </row>
    <row r="214" spans="1:16" x14ac:dyDescent="0.25">
      <c r="A214" s="4">
        <v>213</v>
      </c>
      <c r="B214" s="4">
        <v>0</v>
      </c>
      <c r="C214" s="4">
        <v>3</v>
      </c>
      <c r="D214" s="4" t="s">
        <v>325</v>
      </c>
      <c r="E214" s="7" t="str">
        <f t="shared" si="3"/>
        <v>Perkin</v>
      </c>
      <c r="F214" s="5">
        <f>COUNTIFS(Table2[Surname], E214, Table2[Embarked], P214, Table2[Pclass], C214, Table2[SibSp], K214) + COUNTIFS(Table2[Surname], E214,  Table2[Embarked], P214, Table2[Pclass], C214, Table2[Parch], L214) - COUNTIFS(Table2[Surname], E214,  Table2[Embarked], P214, Table2[Pclass], C214,  Table2[SibSp], K214,  Table2[Parch], L214) -1</f>
        <v>0</v>
      </c>
      <c r="G214" s="5">
        <f>COUNTIFS(Table2[Surname], E214, Table2[Embarked], P214, Table2[Pclass], C214, Table2[SibSp], K214, Table2[Ticket], M214) + COUNTIFS(Table2[Surname], E214,  Table2[Embarked], P214, Table2[Pclass], C214, Table2[Parch], L214, Table2[Ticket], M214) - COUNTIFS(Table2[Surname], E214,  Table2[Embarked], P214, Table2[Pclass], C214,  Table2[SibSp], K214,  Table2[Parch], L214, Table2[Ticket], M214) -1</f>
        <v>0</v>
      </c>
      <c r="H214" s="5">
        <f>COUNTIFS(Table2[Ticket], M214) -1</f>
        <v>0</v>
      </c>
      <c r="I214" s="7" t="s">
        <v>15</v>
      </c>
      <c r="J214" s="5">
        <v>22</v>
      </c>
      <c r="K214" s="7">
        <v>0</v>
      </c>
      <c r="L214" s="7">
        <v>0</v>
      </c>
      <c r="M214" s="7" t="s">
        <v>326</v>
      </c>
      <c r="N214" s="5">
        <v>7.25</v>
      </c>
      <c r="O214" s="7"/>
      <c r="P214" s="5" t="s">
        <v>17</v>
      </c>
    </row>
    <row r="215" spans="1:16" x14ac:dyDescent="0.25">
      <c r="A215" s="6">
        <v>214</v>
      </c>
      <c r="B215" s="6">
        <v>0</v>
      </c>
      <c r="C215" s="6">
        <v>2</v>
      </c>
      <c r="D215" s="6" t="s">
        <v>327</v>
      </c>
      <c r="E215" s="7" t="str">
        <f t="shared" si="3"/>
        <v>Givard</v>
      </c>
      <c r="F215" s="5">
        <f>COUNTIFS(Table2[Surname], E215, Table2[Embarked], P215, Table2[Pclass], C215, Table2[SibSp], K215) + COUNTIFS(Table2[Surname], E215,  Table2[Embarked], P215, Table2[Pclass], C215, Table2[Parch], L215) - COUNTIFS(Table2[Surname], E215,  Table2[Embarked], P215, Table2[Pclass], C215,  Table2[SibSp], K215,  Table2[Parch], L215) -1</f>
        <v>0</v>
      </c>
      <c r="G215" s="5">
        <f>COUNTIFS(Table2[Surname], E215, Table2[Embarked], P215, Table2[Pclass], C215, Table2[SibSp], K215, Table2[Ticket], M215) + COUNTIFS(Table2[Surname], E215,  Table2[Embarked], P215, Table2[Pclass], C215, Table2[Parch], L215, Table2[Ticket], M215) - COUNTIFS(Table2[Surname], E215,  Table2[Embarked], P215, Table2[Pclass], C215,  Table2[SibSp], K215,  Table2[Parch], L215, Table2[Ticket], M215) -1</f>
        <v>0</v>
      </c>
      <c r="H215" s="5">
        <f>COUNTIFS(Table2[Ticket], M215) -1</f>
        <v>0</v>
      </c>
      <c r="I215" s="8" t="s">
        <v>15</v>
      </c>
      <c r="J215" s="10">
        <v>30</v>
      </c>
      <c r="K215" s="8">
        <v>0</v>
      </c>
      <c r="L215" s="8">
        <v>0</v>
      </c>
      <c r="M215" s="8">
        <v>250646</v>
      </c>
      <c r="N215" s="10">
        <v>13</v>
      </c>
      <c r="O215" s="8"/>
      <c r="P215" s="10" t="s">
        <v>17</v>
      </c>
    </row>
    <row r="216" spans="1:16" x14ac:dyDescent="0.25">
      <c r="A216" s="4">
        <v>215</v>
      </c>
      <c r="B216" s="4">
        <v>0</v>
      </c>
      <c r="C216" s="4">
        <v>3</v>
      </c>
      <c r="D216" s="4" t="s">
        <v>328</v>
      </c>
      <c r="E216" s="7" t="str">
        <f t="shared" si="3"/>
        <v>Kiernan</v>
      </c>
      <c r="F216" s="5">
        <f>COUNTIFS(Table2[Surname], E216, Table2[Embarked], P216, Table2[Pclass], C216, Table2[SibSp], K216) + COUNTIFS(Table2[Surname], E216,  Table2[Embarked], P216, Table2[Pclass], C216, Table2[Parch], L216) - COUNTIFS(Table2[Surname], E216,  Table2[Embarked], P216, Table2[Pclass], C216,  Table2[SibSp], K216,  Table2[Parch], L216) -1</f>
        <v>0</v>
      </c>
      <c r="G216" s="5">
        <f>COUNTIFS(Table2[Surname], E216, Table2[Embarked], P216, Table2[Pclass], C216, Table2[SibSp], K216, Table2[Ticket], M216) + COUNTIFS(Table2[Surname], E216,  Table2[Embarked], P216, Table2[Pclass], C216, Table2[Parch], L216, Table2[Ticket], M216) - COUNTIFS(Table2[Surname], E216,  Table2[Embarked], P216, Table2[Pclass], C216,  Table2[SibSp], K216,  Table2[Parch], L216, Table2[Ticket], M216) -1</f>
        <v>0</v>
      </c>
      <c r="H216" s="5">
        <f>COUNTIFS(Table2[Ticket], M216) -1</f>
        <v>0</v>
      </c>
      <c r="I216" s="7" t="s">
        <v>15</v>
      </c>
      <c r="J216" s="5"/>
      <c r="K216" s="7">
        <v>1</v>
      </c>
      <c r="L216" s="7">
        <v>0</v>
      </c>
      <c r="M216" s="7">
        <v>367229</v>
      </c>
      <c r="N216" s="5">
        <v>7.75</v>
      </c>
      <c r="O216" s="7"/>
      <c r="P216" s="5" t="s">
        <v>29</v>
      </c>
    </row>
    <row r="217" spans="1:16" x14ac:dyDescent="0.25">
      <c r="A217" s="6">
        <v>216</v>
      </c>
      <c r="B217" s="6">
        <v>1</v>
      </c>
      <c r="C217" s="6">
        <v>1</v>
      </c>
      <c r="D217" s="6" t="s">
        <v>329</v>
      </c>
      <c r="E217" s="7" t="str">
        <f t="shared" si="3"/>
        <v>Newell</v>
      </c>
      <c r="F217" s="5">
        <f>COUNTIFS(Table2[Surname], E217, Table2[Embarked], P217, Table2[Pclass], C217, Table2[SibSp], K217) + COUNTIFS(Table2[Surname], E217,  Table2[Embarked], P217, Table2[Pclass], C217, Table2[Parch], L217) - COUNTIFS(Table2[Surname], E217,  Table2[Embarked], P217, Table2[Pclass], C217,  Table2[SibSp], K217,  Table2[Parch], L217) -1</f>
        <v>1</v>
      </c>
      <c r="G217" s="5">
        <f>COUNTIFS(Table2[Surname], E217, Table2[Embarked], P217, Table2[Pclass], C217, Table2[SibSp], K217, Table2[Ticket], M217) + COUNTIFS(Table2[Surname], E217,  Table2[Embarked], P217, Table2[Pclass], C217, Table2[Parch], L217, Table2[Ticket], M217) - COUNTIFS(Table2[Surname], E217,  Table2[Embarked], P217, Table2[Pclass], C217,  Table2[SibSp], K217,  Table2[Parch], L217, Table2[Ticket], M217) -1</f>
        <v>1</v>
      </c>
      <c r="H217" s="5">
        <f>COUNTIFS(Table2[Ticket], M217) -1</f>
        <v>2</v>
      </c>
      <c r="I217" s="8" t="s">
        <v>19</v>
      </c>
      <c r="J217" s="10">
        <v>31</v>
      </c>
      <c r="K217" s="8">
        <v>1</v>
      </c>
      <c r="L217" s="8">
        <v>0</v>
      </c>
      <c r="M217" s="8">
        <v>35273</v>
      </c>
      <c r="N217" s="10">
        <v>113.27500000000001</v>
      </c>
      <c r="O217" s="8" t="s">
        <v>330</v>
      </c>
      <c r="P217" s="10" t="s">
        <v>22</v>
      </c>
    </row>
    <row r="218" spans="1:16" x14ac:dyDescent="0.25">
      <c r="A218" s="4">
        <v>217</v>
      </c>
      <c r="B218" s="4">
        <v>1</v>
      </c>
      <c r="C218" s="4">
        <v>3</v>
      </c>
      <c r="D218" s="4" t="s">
        <v>331</v>
      </c>
      <c r="E218" s="7" t="str">
        <f t="shared" si="3"/>
        <v>Honkanen</v>
      </c>
      <c r="F218" s="5">
        <f>COUNTIFS(Table2[Surname], E218, Table2[Embarked], P218, Table2[Pclass], C218, Table2[SibSp], K218) + COUNTIFS(Table2[Surname], E218,  Table2[Embarked], P218, Table2[Pclass], C218, Table2[Parch], L218) - COUNTIFS(Table2[Surname], E218,  Table2[Embarked], P218, Table2[Pclass], C218,  Table2[SibSp], K218,  Table2[Parch], L218) -1</f>
        <v>0</v>
      </c>
      <c r="G218" s="5">
        <f>COUNTIFS(Table2[Surname], E218, Table2[Embarked], P218, Table2[Pclass], C218, Table2[SibSp], K218, Table2[Ticket], M218) + COUNTIFS(Table2[Surname], E218,  Table2[Embarked], P218, Table2[Pclass], C218, Table2[Parch], L218, Table2[Ticket], M218) - COUNTIFS(Table2[Surname], E218,  Table2[Embarked], P218, Table2[Pclass], C218,  Table2[SibSp], K218,  Table2[Parch], L218, Table2[Ticket], M218) -1</f>
        <v>0</v>
      </c>
      <c r="H218" s="5">
        <f>COUNTIFS(Table2[Ticket], M218) -1</f>
        <v>0</v>
      </c>
      <c r="I218" s="7" t="s">
        <v>19</v>
      </c>
      <c r="J218" s="5">
        <v>27</v>
      </c>
      <c r="K218" s="7">
        <v>0</v>
      </c>
      <c r="L218" s="7">
        <v>0</v>
      </c>
      <c r="M218" s="7" t="s">
        <v>332</v>
      </c>
      <c r="N218" s="5">
        <v>7.9249999999999998</v>
      </c>
      <c r="O218" s="7"/>
      <c r="P218" s="5" t="s">
        <v>17</v>
      </c>
    </row>
    <row r="219" spans="1:16" x14ac:dyDescent="0.25">
      <c r="A219" s="6">
        <v>218</v>
      </c>
      <c r="B219" s="6">
        <v>0</v>
      </c>
      <c r="C219" s="6">
        <v>2</v>
      </c>
      <c r="D219" s="6" t="s">
        <v>333</v>
      </c>
      <c r="E219" s="7" t="str">
        <f t="shared" si="3"/>
        <v>Jacobsohn</v>
      </c>
      <c r="F219" s="5">
        <f>COUNTIFS(Table2[Surname], E219, Table2[Embarked], P219, Table2[Pclass], C219, Table2[SibSp], K219) + COUNTIFS(Table2[Surname], E219,  Table2[Embarked], P219, Table2[Pclass], C219, Table2[Parch], L219) - COUNTIFS(Table2[Surname], E219,  Table2[Embarked], P219, Table2[Pclass], C219,  Table2[SibSp], K219,  Table2[Parch], L219) -1</f>
        <v>0</v>
      </c>
      <c r="G219" s="5">
        <f>COUNTIFS(Table2[Surname], E219, Table2[Embarked], P219, Table2[Pclass], C219, Table2[SibSp], K219, Table2[Ticket], M219) + COUNTIFS(Table2[Surname], E219,  Table2[Embarked], P219, Table2[Pclass], C219, Table2[Parch], L219, Table2[Ticket], M219) - COUNTIFS(Table2[Surname], E219,  Table2[Embarked], P219, Table2[Pclass], C219,  Table2[SibSp], K219,  Table2[Parch], L219, Table2[Ticket], M219) -1</f>
        <v>0</v>
      </c>
      <c r="H219" s="5">
        <f>COUNTIFS(Table2[Ticket], M219) -1</f>
        <v>1</v>
      </c>
      <c r="I219" s="8" t="s">
        <v>15</v>
      </c>
      <c r="J219" s="10">
        <v>42</v>
      </c>
      <c r="K219" s="8">
        <v>1</v>
      </c>
      <c r="L219" s="8">
        <v>0</v>
      </c>
      <c r="M219" s="8">
        <v>243847</v>
      </c>
      <c r="N219" s="10">
        <v>27</v>
      </c>
      <c r="O219" s="8"/>
      <c r="P219" s="10" t="s">
        <v>17</v>
      </c>
    </row>
    <row r="220" spans="1:16" x14ac:dyDescent="0.25">
      <c r="A220" s="4">
        <v>219</v>
      </c>
      <c r="B220" s="4">
        <v>1</v>
      </c>
      <c r="C220" s="4">
        <v>1</v>
      </c>
      <c r="D220" s="4" t="s">
        <v>334</v>
      </c>
      <c r="E220" s="7" t="str">
        <f t="shared" si="3"/>
        <v>Bazzani</v>
      </c>
      <c r="F220" s="5">
        <f>COUNTIFS(Table2[Surname], E220, Table2[Embarked], P220, Table2[Pclass], C220, Table2[SibSp], K220) + COUNTIFS(Table2[Surname], E220,  Table2[Embarked], P220, Table2[Pclass], C220, Table2[Parch], L220) - COUNTIFS(Table2[Surname], E220,  Table2[Embarked], P220, Table2[Pclass], C220,  Table2[SibSp], K220,  Table2[Parch], L220) -1</f>
        <v>0</v>
      </c>
      <c r="G220" s="5">
        <f>COUNTIFS(Table2[Surname], E220, Table2[Embarked], P220, Table2[Pclass], C220, Table2[SibSp], K220, Table2[Ticket], M220) + COUNTIFS(Table2[Surname], E220,  Table2[Embarked], P220, Table2[Pclass], C220, Table2[Parch], L220, Table2[Ticket], M220) - COUNTIFS(Table2[Surname], E220,  Table2[Embarked], P220, Table2[Pclass], C220,  Table2[SibSp], K220,  Table2[Parch], L220, Table2[Ticket], M220) -1</f>
        <v>0</v>
      </c>
      <c r="H220" s="5">
        <f>COUNTIFS(Table2[Ticket], M220) -1</f>
        <v>0</v>
      </c>
      <c r="I220" s="7" t="s">
        <v>19</v>
      </c>
      <c r="J220" s="5">
        <v>32</v>
      </c>
      <c r="K220" s="7">
        <v>0</v>
      </c>
      <c r="L220" s="7">
        <v>0</v>
      </c>
      <c r="M220" s="7">
        <v>11813</v>
      </c>
      <c r="N220" s="5">
        <v>76.291700000000006</v>
      </c>
      <c r="O220" s="7" t="s">
        <v>335</v>
      </c>
      <c r="P220" s="5" t="s">
        <v>22</v>
      </c>
    </row>
    <row r="221" spans="1:16" x14ac:dyDescent="0.25">
      <c r="A221" s="6">
        <v>220</v>
      </c>
      <c r="B221" s="6">
        <v>0</v>
      </c>
      <c r="C221" s="6">
        <v>2</v>
      </c>
      <c r="D221" s="6" t="s">
        <v>336</v>
      </c>
      <c r="E221" s="7" t="str">
        <f t="shared" si="3"/>
        <v>Harris</v>
      </c>
      <c r="F221" s="5">
        <f>COUNTIFS(Table2[Surname], E221, Table2[Embarked], P221, Table2[Pclass], C221, Table2[SibSp], K221) + COUNTIFS(Table2[Surname], E221,  Table2[Embarked], P221, Table2[Pclass], C221, Table2[Parch], L221) - COUNTIFS(Table2[Surname], E221,  Table2[Embarked], P221, Table2[Pclass], C221,  Table2[SibSp], K221,  Table2[Parch], L221) -1</f>
        <v>1</v>
      </c>
      <c r="G221" s="5">
        <f>COUNTIFS(Table2[Surname], E221, Table2[Embarked], P221, Table2[Pclass], C221, Table2[SibSp], K221, Table2[Ticket], M221) + COUNTIFS(Table2[Surname], E221,  Table2[Embarked], P221, Table2[Pclass], C221, Table2[Parch], L221, Table2[Ticket], M221) - COUNTIFS(Table2[Surname], E221,  Table2[Embarked], P221, Table2[Pclass], C221,  Table2[SibSp], K221,  Table2[Parch], L221, Table2[Ticket], M221) -1</f>
        <v>0</v>
      </c>
      <c r="H221" s="5">
        <f>COUNTIFS(Table2[Ticket], M221) -1</f>
        <v>0</v>
      </c>
      <c r="I221" s="8" t="s">
        <v>15</v>
      </c>
      <c r="J221" s="10">
        <v>30</v>
      </c>
      <c r="K221" s="8">
        <v>0</v>
      </c>
      <c r="L221" s="8">
        <v>0</v>
      </c>
      <c r="M221" s="8" t="s">
        <v>337</v>
      </c>
      <c r="N221" s="10">
        <v>10.5</v>
      </c>
      <c r="O221" s="8"/>
      <c r="P221" s="10" t="s">
        <v>17</v>
      </c>
    </row>
    <row r="222" spans="1:16" x14ac:dyDescent="0.25">
      <c r="A222" s="4">
        <v>221</v>
      </c>
      <c r="B222" s="4">
        <v>1</v>
      </c>
      <c r="C222" s="4">
        <v>3</v>
      </c>
      <c r="D222" s="4" t="s">
        <v>338</v>
      </c>
      <c r="E222" s="7" t="str">
        <f t="shared" si="3"/>
        <v>Sunderland</v>
      </c>
      <c r="F222" s="5">
        <f>COUNTIFS(Table2[Surname], E222, Table2[Embarked], P222, Table2[Pclass], C222, Table2[SibSp], K222) + COUNTIFS(Table2[Surname], E222,  Table2[Embarked], P222, Table2[Pclass], C222, Table2[Parch], L222) - COUNTIFS(Table2[Surname], E222,  Table2[Embarked], P222, Table2[Pclass], C222,  Table2[SibSp], K222,  Table2[Parch], L222) -1</f>
        <v>0</v>
      </c>
      <c r="G222" s="5">
        <f>COUNTIFS(Table2[Surname], E222, Table2[Embarked], P222, Table2[Pclass], C222, Table2[SibSp], K222, Table2[Ticket], M222) + COUNTIFS(Table2[Surname], E222,  Table2[Embarked], P222, Table2[Pclass], C222, Table2[Parch], L222, Table2[Ticket], M222) - COUNTIFS(Table2[Surname], E222,  Table2[Embarked], P222, Table2[Pclass], C222,  Table2[SibSp], K222,  Table2[Parch], L222, Table2[Ticket], M222) -1</f>
        <v>0</v>
      </c>
      <c r="H222" s="5">
        <f>COUNTIFS(Table2[Ticket], M222) -1</f>
        <v>0</v>
      </c>
      <c r="I222" s="7" t="s">
        <v>15</v>
      </c>
      <c r="J222" s="5">
        <v>16</v>
      </c>
      <c r="K222" s="7">
        <v>0</v>
      </c>
      <c r="L222" s="7">
        <v>0</v>
      </c>
      <c r="M222" s="7" t="s">
        <v>339</v>
      </c>
      <c r="N222" s="5">
        <v>8.0500000000000007</v>
      </c>
      <c r="O222" s="7"/>
      <c r="P222" s="5" t="s">
        <v>17</v>
      </c>
    </row>
    <row r="223" spans="1:16" x14ac:dyDescent="0.25">
      <c r="A223" s="6">
        <v>222</v>
      </c>
      <c r="B223" s="6">
        <v>0</v>
      </c>
      <c r="C223" s="6">
        <v>2</v>
      </c>
      <c r="D223" s="6" t="s">
        <v>340</v>
      </c>
      <c r="E223" s="7" t="str">
        <f t="shared" si="3"/>
        <v>Bracken</v>
      </c>
      <c r="F223" s="5">
        <f>COUNTIFS(Table2[Surname], E223, Table2[Embarked], P223, Table2[Pclass], C223, Table2[SibSp], K223) + COUNTIFS(Table2[Surname], E223,  Table2[Embarked], P223, Table2[Pclass], C223, Table2[Parch], L223) - COUNTIFS(Table2[Surname], E223,  Table2[Embarked], P223, Table2[Pclass], C223,  Table2[SibSp], K223,  Table2[Parch], L223) -1</f>
        <v>0</v>
      </c>
      <c r="G223" s="5">
        <f>COUNTIFS(Table2[Surname], E223, Table2[Embarked], P223, Table2[Pclass], C223, Table2[SibSp], K223, Table2[Ticket], M223) + COUNTIFS(Table2[Surname], E223,  Table2[Embarked], P223, Table2[Pclass], C223, Table2[Parch], L223, Table2[Ticket], M223) - COUNTIFS(Table2[Surname], E223,  Table2[Embarked], P223, Table2[Pclass], C223,  Table2[SibSp], K223,  Table2[Parch], L223, Table2[Ticket], M223) -1</f>
        <v>0</v>
      </c>
      <c r="H223" s="5">
        <f>COUNTIFS(Table2[Ticket], M223) -1</f>
        <v>0</v>
      </c>
      <c r="I223" s="8" t="s">
        <v>15</v>
      </c>
      <c r="J223" s="10">
        <v>27</v>
      </c>
      <c r="K223" s="8">
        <v>0</v>
      </c>
      <c r="L223" s="8">
        <v>0</v>
      </c>
      <c r="M223" s="8">
        <v>220367</v>
      </c>
      <c r="N223" s="10">
        <v>13</v>
      </c>
      <c r="O223" s="8"/>
      <c r="P223" s="10" t="s">
        <v>17</v>
      </c>
    </row>
    <row r="224" spans="1:16" x14ac:dyDescent="0.25">
      <c r="A224" s="4">
        <v>223</v>
      </c>
      <c r="B224" s="4">
        <v>0</v>
      </c>
      <c r="C224" s="4">
        <v>3</v>
      </c>
      <c r="D224" s="4" t="s">
        <v>341</v>
      </c>
      <c r="E224" s="7" t="str">
        <f t="shared" si="3"/>
        <v>Green</v>
      </c>
      <c r="F224" s="5">
        <f>COUNTIFS(Table2[Surname], E224, Table2[Embarked], P224, Table2[Pclass], C224, Table2[SibSp], K224) + COUNTIFS(Table2[Surname], E224,  Table2[Embarked], P224, Table2[Pclass], C224, Table2[Parch], L224) - COUNTIFS(Table2[Surname], E224,  Table2[Embarked], P224, Table2[Pclass], C224,  Table2[SibSp], K224,  Table2[Parch], L224) -1</f>
        <v>0</v>
      </c>
      <c r="G224" s="5">
        <f>COUNTIFS(Table2[Surname], E224, Table2[Embarked], P224, Table2[Pclass], C224, Table2[SibSp], K224, Table2[Ticket], M224) + COUNTIFS(Table2[Surname], E224,  Table2[Embarked], P224, Table2[Pclass], C224, Table2[Parch], L224, Table2[Ticket], M224) - COUNTIFS(Table2[Surname], E224,  Table2[Embarked], P224, Table2[Pclass], C224,  Table2[SibSp], K224,  Table2[Parch], L224, Table2[Ticket], M224) -1</f>
        <v>0</v>
      </c>
      <c r="H224" s="5">
        <f>COUNTIFS(Table2[Ticket], M224) -1</f>
        <v>0</v>
      </c>
      <c r="I224" s="7" t="s">
        <v>15</v>
      </c>
      <c r="J224" s="5">
        <v>51</v>
      </c>
      <c r="K224" s="7">
        <v>0</v>
      </c>
      <c r="L224" s="7">
        <v>0</v>
      </c>
      <c r="M224" s="7">
        <v>21440</v>
      </c>
      <c r="N224" s="5">
        <v>8.0500000000000007</v>
      </c>
      <c r="O224" s="7"/>
      <c r="P224" s="5" t="s">
        <v>17</v>
      </c>
    </row>
    <row r="225" spans="1:16" x14ac:dyDescent="0.25">
      <c r="A225" s="6">
        <v>224</v>
      </c>
      <c r="B225" s="6">
        <v>0</v>
      </c>
      <c r="C225" s="6">
        <v>3</v>
      </c>
      <c r="D225" s="6" t="s">
        <v>342</v>
      </c>
      <c r="E225" s="7" t="str">
        <f t="shared" si="3"/>
        <v>Nenkoff</v>
      </c>
      <c r="F225" s="5">
        <f>COUNTIFS(Table2[Surname], E225, Table2[Embarked], P225, Table2[Pclass], C225, Table2[SibSp], K225) + COUNTIFS(Table2[Surname], E225,  Table2[Embarked], P225, Table2[Pclass], C225, Table2[Parch], L225) - COUNTIFS(Table2[Surname], E225,  Table2[Embarked], P225, Table2[Pclass], C225,  Table2[SibSp], K225,  Table2[Parch], L225) -1</f>
        <v>0</v>
      </c>
      <c r="G225" s="5">
        <f>COUNTIFS(Table2[Surname], E225, Table2[Embarked], P225, Table2[Pclass], C225, Table2[SibSp], K225, Table2[Ticket], M225) + COUNTIFS(Table2[Surname], E225,  Table2[Embarked], P225, Table2[Pclass], C225, Table2[Parch], L225, Table2[Ticket], M225) - COUNTIFS(Table2[Surname], E225,  Table2[Embarked], P225, Table2[Pclass], C225,  Table2[SibSp], K225,  Table2[Parch], L225, Table2[Ticket], M225) -1</f>
        <v>0</v>
      </c>
      <c r="H225" s="5">
        <f>COUNTIFS(Table2[Ticket], M225) -1</f>
        <v>0</v>
      </c>
      <c r="I225" s="8" t="s">
        <v>15</v>
      </c>
      <c r="J225" s="10"/>
      <c r="K225" s="8">
        <v>0</v>
      </c>
      <c r="L225" s="8">
        <v>0</v>
      </c>
      <c r="M225" s="8">
        <v>349234</v>
      </c>
      <c r="N225" s="10">
        <v>7.8958000000000004</v>
      </c>
      <c r="O225" s="8"/>
      <c r="P225" s="10" t="s">
        <v>17</v>
      </c>
    </row>
    <row r="226" spans="1:16" x14ac:dyDescent="0.25">
      <c r="A226" s="4">
        <v>225</v>
      </c>
      <c r="B226" s="4">
        <v>1</v>
      </c>
      <c r="C226" s="4">
        <v>1</v>
      </c>
      <c r="D226" s="4" t="s">
        <v>343</v>
      </c>
      <c r="E226" s="7" t="str">
        <f t="shared" si="3"/>
        <v>Hoyt</v>
      </c>
      <c r="F226" s="5">
        <f>COUNTIFS(Table2[Surname], E226, Table2[Embarked], P226, Table2[Pclass], C226, Table2[SibSp], K226) + COUNTIFS(Table2[Surname], E226,  Table2[Embarked], P226, Table2[Pclass], C226, Table2[Parch], L226) - COUNTIFS(Table2[Surname], E226,  Table2[Embarked], P226, Table2[Pclass], C226,  Table2[SibSp], K226,  Table2[Parch], L226) -1</f>
        <v>1</v>
      </c>
      <c r="G226" s="5">
        <f>COUNTIFS(Table2[Surname], E226, Table2[Embarked], P226, Table2[Pclass], C226, Table2[SibSp], K226, Table2[Ticket], M226) + COUNTIFS(Table2[Surname], E226,  Table2[Embarked], P226, Table2[Pclass], C226, Table2[Parch], L226, Table2[Ticket], M226) - COUNTIFS(Table2[Surname], E226,  Table2[Embarked], P226, Table2[Pclass], C226,  Table2[SibSp], K226,  Table2[Parch], L226, Table2[Ticket], M226) -1</f>
        <v>1</v>
      </c>
      <c r="H226" s="5">
        <f>COUNTIFS(Table2[Ticket], M226) -1</f>
        <v>1</v>
      </c>
      <c r="I226" s="7" t="s">
        <v>15</v>
      </c>
      <c r="J226" s="5">
        <v>38</v>
      </c>
      <c r="K226" s="7">
        <v>1</v>
      </c>
      <c r="L226" s="7">
        <v>0</v>
      </c>
      <c r="M226" s="7">
        <v>19943</v>
      </c>
      <c r="N226" s="5">
        <v>90</v>
      </c>
      <c r="O226" s="7" t="s">
        <v>344</v>
      </c>
      <c r="P226" s="5" t="s">
        <v>17</v>
      </c>
    </row>
    <row r="227" spans="1:16" x14ac:dyDescent="0.25">
      <c r="A227" s="6">
        <v>226</v>
      </c>
      <c r="B227" s="6">
        <v>0</v>
      </c>
      <c r="C227" s="6">
        <v>3</v>
      </c>
      <c r="D227" s="6" t="s">
        <v>345</v>
      </c>
      <c r="E227" s="7" t="str">
        <f t="shared" si="3"/>
        <v>Berglund</v>
      </c>
      <c r="F227" s="5">
        <f>COUNTIFS(Table2[Surname], E227, Table2[Embarked], P227, Table2[Pclass], C227, Table2[SibSp], K227) + COUNTIFS(Table2[Surname], E227,  Table2[Embarked], P227, Table2[Pclass], C227, Table2[Parch], L227) - COUNTIFS(Table2[Surname], E227,  Table2[Embarked], P227, Table2[Pclass], C227,  Table2[SibSp], K227,  Table2[Parch], L227) -1</f>
        <v>0</v>
      </c>
      <c r="G227" s="5">
        <f>COUNTIFS(Table2[Surname], E227, Table2[Embarked], P227, Table2[Pclass], C227, Table2[SibSp], K227, Table2[Ticket], M227) + COUNTIFS(Table2[Surname], E227,  Table2[Embarked], P227, Table2[Pclass], C227, Table2[Parch], L227, Table2[Ticket], M227) - COUNTIFS(Table2[Surname], E227,  Table2[Embarked], P227, Table2[Pclass], C227,  Table2[SibSp], K227,  Table2[Parch], L227, Table2[Ticket], M227) -1</f>
        <v>0</v>
      </c>
      <c r="H227" s="5">
        <f>COUNTIFS(Table2[Ticket], M227) -1</f>
        <v>0</v>
      </c>
      <c r="I227" s="8" t="s">
        <v>15</v>
      </c>
      <c r="J227" s="10">
        <v>22</v>
      </c>
      <c r="K227" s="8">
        <v>0</v>
      </c>
      <c r="L227" s="8">
        <v>0</v>
      </c>
      <c r="M227" s="8" t="s">
        <v>346</v>
      </c>
      <c r="N227" s="10">
        <v>9.35</v>
      </c>
      <c r="O227" s="8"/>
      <c r="P227" s="10" t="s">
        <v>17</v>
      </c>
    </row>
    <row r="228" spans="1:16" x14ac:dyDescent="0.25">
      <c r="A228" s="4">
        <v>227</v>
      </c>
      <c r="B228" s="4">
        <v>1</v>
      </c>
      <c r="C228" s="4">
        <v>2</v>
      </c>
      <c r="D228" s="4" t="s">
        <v>347</v>
      </c>
      <c r="E228" s="7" t="str">
        <f t="shared" si="3"/>
        <v>Mellors</v>
      </c>
      <c r="F228" s="5">
        <f>COUNTIFS(Table2[Surname], E228, Table2[Embarked], P228, Table2[Pclass], C228, Table2[SibSp], K228) + COUNTIFS(Table2[Surname], E228,  Table2[Embarked], P228, Table2[Pclass], C228, Table2[Parch], L228) - COUNTIFS(Table2[Surname], E228,  Table2[Embarked], P228, Table2[Pclass], C228,  Table2[SibSp], K228,  Table2[Parch], L228) -1</f>
        <v>0</v>
      </c>
      <c r="G228" s="5">
        <f>COUNTIFS(Table2[Surname], E228, Table2[Embarked], P228, Table2[Pclass], C228, Table2[SibSp], K228, Table2[Ticket], M228) + COUNTIFS(Table2[Surname], E228,  Table2[Embarked], P228, Table2[Pclass], C228, Table2[Parch], L228, Table2[Ticket], M228) - COUNTIFS(Table2[Surname], E228,  Table2[Embarked], P228, Table2[Pclass], C228,  Table2[SibSp], K228,  Table2[Parch], L228, Table2[Ticket], M228) -1</f>
        <v>0</v>
      </c>
      <c r="H228" s="5">
        <f>COUNTIFS(Table2[Ticket], M228) -1</f>
        <v>0</v>
      </c>
      <c r="I228" s="7" t="s">
        <v>15</v>
      </c>
      <c r="J228" s="5">
        <v>19</v>
      </c>
      <c r="K228" s="7">
        <v>0</v>
      </c>
      <c r="L228" s="7">
        <v>0</v>
      </c>
      <c r="M228" s="7" t="s">
        <v>348</v>
      </c>
      <c r="N228" s="5">
        <v>10.5</v>
      </c>
      <c r="O228" s="7"/>
      <c r="P228" s="5" t="s">
        <v>17</v>
      </c>
    </row>
    <row r="229" spans="1:16" x14ac:dyDescent="0.25">
      <c r="A229" s="6">
        <v>228</v>
      </c>
      <c r="B229" s="6">
        <v>0</v>
      </c>
      <c r="C229" s="6">
        <v>3</v>
      </c>
      <c r="D229" s="6" t="s">
        <v>349</v>
      </c>
      <c r="E229" s="7" t="str">
        <f t="shared" si="3"/>
        <v>Lovell</v>
      </c>
      <c r="F229" s="5">
        <f>COUNTIFS(Table2[Surname], E229, Table2[Embarked], P229, Table2[Pclass], C229, Table2[SibSp], K229) + COUNTIFS(Table2[Surname], E229,  Table2[Embarked], P229, Table2[Pclass], C229, Table2[Parch], L229) - COUNTIFS(Table2[Surname], E229,  Table2[Embarked], P229, Table2[Pclass], C229,  Table2[SibSp], K229,  Table2[Parch], L229) -1</f>
        <v>0</v>
      </c>
      <c r="G229" s="5">
        <f>COUNTIFS(Table2[Surname], E229, Table2[Embarked], P229, Table2[Pclass], C229, Table2[SibSp], K229, Table2[Ticket], M229) + COUNTIFS(Table2[Surname], E229,  Table2[Embarked], P229, Table2[Pclass], C229, Table2[Parch], L229, Table2[Ticket], M229) - COUNTIFS(Table2[Surname], E229,  Table2[Embarked], P229, Table2[Pclass], C229,  Table2[SibSp], K229,  Table2[Parch], L229, Table2[Ticket], M229) -1</f>
        <v>0</v>
      </c>
      <c r="H229" s="5">
        <f>COUNTIFS(Table2[Ticket], M229) -1</f>
        <v>0</v>
      </c>
      <c r="I229" s="8" t="s">
        <v>15</v>
      </c>
      <c r="J229" s="10">
        <v>20.5</v>
      </c>
      <c r="K229" s="8">
        <v>0</v>
      </c>
      <c r="L229" s="8">
        <v>0</v>
      </c>
      <c r="M229" s="8" t="s">
        <v>350</v>
      </c>
      <c r="N229" s="10">
        <v>7.25</v>
      </c>
      <c r="O229" s="8"/>
      <c r="P229" s="10" t="s">
        <v>17</v>
      </c>
    </row>
    <row r="230" spans="1:16" x14ac:dyDescent="0.25">
      <c r="A230" s="4">
        <v>229</v>
      </c>
      <c r="B230" s="4">
        <v>0</v>
      </c>
      <c r="C230" s="4">
        <v>2</v>
      </c>
      <c r="D230" s="4" t="s">
        <v>351</v>
      </c>
      <c r="E230" s="7" t="str">
        <f t="shared" si="3"/>
        <v>Fahlstrom</v>
      </c>
      <c r="F230" s="5">
        <f>COUNTIFS(Table2[Surname], E230, Table2[Embarked], P230, Table2[Pclass], C230, Table2[SibSp], K230) + COUNTIFS(Table2[Surname], E230,  Table2[Embarked], P230, Table2[Pclass], C230, Table2[Parch], L230) - COUNTIFS(Table2[Surname], E230,  Table2[Embarked], P230, Table2[Pclass], C230,  Table2[SibSp], K230,  Table2[Parch], L230) -1</f>
        <v>0</v>
      </c>
      <c r="G230" s="5">
        <f>COUNTIFS(Table2[Surname], E230, Table2[Embarked], P230, Table2[Pclass], C230, Table2[SibSp], K230, Table2[Ticket], M230) + COUNTIFS(Table2[Surname], E230,  Table2[Embarked], P230, Table2[Pclass], C230, Table2[Parch], L230, Table2[Ticket], M230) - COUNTIFS(Table2[Surname], E230,  Table2[Embarked], P230, Table2[Pclass], C230,  Table2[SibSp], K230,  Table2[Parch], L230, Table2[Ticket], M230) -1</f>
        <v>0</v>
      </c>
      <c r="H230" s="5">
        <f>COUNTIFS(Table2[Ticket], M230) -1</f>
        <v>0</v>
      </c>
      <c r="I230" s="7" t="s">
        <v>15</v>
      </c>
      <c r="J230" s="5">
        <v>18</v>
      </c>
      <c r="K230" s="7">
        <v>0</v>
      </c>
      <c r="L230" s="7">
        <v>0</v>
      </c>
      <c r="M230" s="7">
        <v>236171</v>
      </c>
      <c r="N230" s="5">
        <v>13</v>
      </c>
      <c r="O230" s="7"/>
      <c r="P230" s="5" t="s">
        <v>17</v>
      </c>
    </row>
    <row r="231" spans="1:16" x14ac:dyDescent="0.25">
      <c r="A231" s="6">
        <v>230</v>
      </c>
      <c r="B231" s="6">
        <v>0</v>
      </c>
      <c r="C231" s="6">
        <v>3</v>
      </c>
      <c r="D231" s="6" t="s">
        <v>352</v>
      </c>
      <c r="E231" s="7" t="str">
        <f t="shared" si="3"/>
        <v>Lefebre</v>
      </c>
      <c r="F231" s="5">
        <f>COUNTIFS(Table2[Surname], E231, Table2[Embarked], P231, Table2[Pclass], C231, Table2[SibSp], K231) + COUNTIFS(Table2[Surname], E231,  Table2[Embarked], P231, Table2[Pclass], C231, Table2[Parch], L231) - COUNTIFS(Table2[Surname], E231,  Table2[Embarked], P231, Table2[Pclass], C231,  Table2[SibSp], K231,  Table2[Parch], L231) -1</f>
        <v>3</v>
      </c>
      <c r="G231" s="5">
        <f>COUNTIFS(Table2[Surname], E231, Table2[Embarked], P231, Table2[Pclass], C231, Table2[SibSp], K231, Table2[Ticket], M231) + COUNTIFS(Table2[Surname], E231,  Table2[Embarked], P231, Table2[Pclass], C231, Table2[Parch], L231, Table2[Ticket], M231) - COUNTIFS(Table2[Surname], E231,  Table2[Embarked], P231, Table2[Pclass], C231,  Table2[SibSp], K231,  Table2[Parch], L231, Table2[Ticket], M231) -1</f>
        <v>3</v>
      </c>
      <c r="H231" s="5">
        <f>COUNTIFS(Table2[Ticket], M231) -1</f>
        <v>3</v>
      </c>
      <c r="I231" s="8" t="s">
        <v>19</v>
      </c>
      <c r="J231" s="10"/>
      <c r="K231" s="8">
        <v>3</v>
      </c>
      <c r="L231" s="8">
        <v>1</v>
      </c>
      <c r="M231" s="8">
        <v>4133</v>
      </c>
      <c r="N231" s="10">
        <v>25.466699999999999</v>
      </c>
      <c r="O231" s="8"/>
      <c r="P231" s="10" t="s">
        <v>17</v>
      </c>
    </row>
    <row r="232" spans="1:16" x14ac:dyDescent="0.25">
      <c r="A232" s="4">
        <v>231</v>
      </c>
      <c r="B232" s="4">
        <v>1</v>
      </c>
      <c r="C232" s="4">
        <v>1</v>
      </c>
      <c r="D232" s="4" t="s">
        <v>353</v>
      </c>
      <c r="E232" s="7" t="str">
        <f t="shared" si="3"/>
        <v>Harris</v>
      </c>
      <c r="F232" s="5">
        <f>COUNTIFS(Table2[Surname], E232, Table2[Embarked], P232, Table2[Pclass], C232, Table2[SibSp], K232) + COUNTIFS(Table2[Surname], E232,  Table2[Embarked], P232, Table2[Pclass], C232, Table2[Parch], L232) - COUNTIFS(Table2[Surname], E232,  Table2[Embarked], P232, Table2[Pclass], C232,  Table2[SibSp], K232,  Table2[Parch], L232) -1</f>
        <v>1</v>
      </c>
      <c r="G232" s="5">
        <f>COUNTIFS(Table2[Surname], E232, Table2[Embarked], P232, Table2[Pclass], C232, Table2[SibSp], K232, Table2[Ticket], M232) + COUNTIFS(Table2[Surname], E232,  Table2[Embarked], P232, Table2[Pclass], C232, Table2[Parch], L232, Table2[Ticket], M232) - COUNTIFS(Table2[Surname], E232,  Table2[Embarked], P232, Table2[Pclass], C232,  Table2[SibSp], K232,  Table2[Parch], L232, Table2[Ticket], M232) -1</f>
        <v>1</v>
      </c>
      <c r="H232" s="5">
        <f>COUNTIFS(Table2[Ticket], M232) -1</f>
        <v>1</v>
      </c>
      <c r="I232" s="7" t="s">
        <v>19</v>
      </c>
      <c r="J232" s="5">
        <v>35</v>
      </c>
      <c r="K232" s="7">
        <v>1</v>
      </c>
      <c r="L232" s="7">
        <v>0</v>
      </c>
      <c r="M232" s="7">
        <v>36973</v>
      </c>
      <c r="N232" s="5">
        <v>83.474999999999994</v>
      </c>
      <c r="O232" s="7" t="s">
        <v>112</v>
      </c>
      <c r="P232" s="5" t="s">
        <v>17</v>
      </c>
    </row>
    <row r="233" spans="1:16" x14ac:dyDescent="0.25">
      <c r="A233" s="6">
        <v>232</v>
      </c>
      <c r="B233" s="6">
        <v>0</v>
      </c>
      <c r="C233" s="6">
        <v>3</v>
      </c>
      <c r="D233" s="6" t="s">
        <v>354</v>
      </c>
      <c r="E233" s="7" t="str">
        <f t="shared" si="3"/>
        <v>Larsson</v>
      </c>
      <c r="F233" s="5">
        <f>COUNTIFS(Table2[Surname], E233, Table2[Embarked], P233, Table2[Pclass], C233, Table2[SibSp], K233) + COUNTIFS(Table2[Surname], E233,  Table2[Embarked], P233, Table2[Pclass], C233, Table2[Parch], L233) - COUNTIFS(Table2[Surname], E233,  Table2[Embarked], P233, Table2[Pclass], C233,  Table2[SibSp], K233,  Table2[Parch], L233) -1</f>
        <v>1</v>
      </c>
      <c r="G233" s="5">
        <f>COUNTIFS(Table2[Surname], E233, Table2[Embarked], P233, Table2[Pclass], C233, Table2[SibSp], K233, Table2[Ticket], M233) + COUNTIFS(Table2[Surname], E233,  Table2[Embarked], P233, Table2[Pclass], C233, Table2[Parch], L233, Table2[Ticket], M233) - COUNTIFS(Table2[Surname], E233,  Table2[Embarked], P233, Table2[Pclass], C233,  Table2[SibSp], K233,  Table2[Parch], L233, Table2[Ticket], M233) -1</f>
        <v>0</v>
      </c>
      <c r="H233" s="5">
        <f>COUNTIFS(Table2[Ticket], M233) -1</f>
        <v>0</v>
      </c>
      <c r="I233" s="8" t="s">
        <v>15</v>
      </c>
      <c r="J233" s="10">
        <v>29</v>
      </c>
      <c r="K233" s="8">
        <v>0</v>
      </c>
      <c r="L233" s="8">
        <v>0</v>
      </c>
      <c r="M233" s="8">
        <v>347067</v>
      </c>
      <c r="N233" s="10">
        <v>7.7750000000000004</v>
      </c>
      <c r="O233" s="8"/>
      <c r="P233" s="10" t="s">
        <v>17</v>
      </c>
    </row>
    <row r="234" spans="1:16" x14ac:dyDescent="0.25">
      <c r="A234" s="4">
        <v>233</v>
      </c>
      <c r="B234" s="4">
        <v>0</v>
      </c>
      <c r="C234" s="4">
        <v>2</v>
      </c>
      <c r="D234" s="4" t="s">
        <v>355</v>
      </c>
      <c r="E234" s="7" t="str">
        <f t="shared" si="3"/>
        <v>Sjostedt</v>
      </c>
      <c r="F234" s="5">
        <f>COUNTIFS(Table2[Surname], E234, Table2[Embarked], P234, Table2[Pclass], C234, Table2[SibSp], K234) + COUNTIFS(Table2[Surname], E234,  Table2[Embarked], P234, Table2[Pclass], C234, Table2[Parch], L234) - COUNTIFS(Table2[Surname], E234,  Table2[Embarked], P234, Table2[Pclass], C234,  Table2[SibSp], K234,  Table2[Parch], L234) -1</f>
        <v>0</v>
      </c>
      <c r="G234" s="5">
        <f>COUNTIFS(Table2[Surname], E234, Table2[Embarked], P234, Table2[Pclass], C234, Table2[SibSp], K234, Table2[Ticket], M234) + COUNTIFS(Table2[Surname], E234,  Table2[Embarked], P234, Table2[Pclass], C234, Table2[Parch], L234, Table2[Ticket], M234) - COUNTIFS(Table2[Surname], E234,  Table2[Embarked], P234, Table2[Pclass], C234,  Table2[SibSp], K234,  Table2[Parch], L234, Table2[Ticket], M234) -1</f>
        <v>0</v>
      </c>
      <c r="H234" s="5">
        <f>COUNTIFS(Table2[Ticket], M234) -1</f>
        <v>0</v>
      </c>
      <c r="I234" s="7" t="s">
        <v>15</v>
      </c>
      <c r="J234" s="5">
        <v>59</v>
      </c>
      <c r="K234" s="7">
        <v>0</v>
      </c>
      <c r="L234" s="7">
        <v>0</v>
      </c>
      <c r="M234" s="7">
        <v>237442</v>
      </c>
      <c r="N234" s="5">
        <v>13.5</v>
      </c>
      <c r="O234" s="7"/>
      <c r="P234" s="5" t="s">
        <v>17</v>
      </c>
    </row>
    <row r="235" spans="1:16" x14ac:dyDescent="0.25">
      <c r="A235" s="6">
        <v>234</v>
      </c>
      <c r="B235" s="6">
        <v>1</v>
      </c>
      <c r="C235" s="6">
        <v>3</v>
      </c>
      <c r="D235" s="6" t="s">
        <v>356</v>
      </c>
      <c r="E235" s="7" t="str">
        <f t="shared" si="3"/>
        <v>Asplund</v>
      </c>
      <c r="F235" s="5">
        <f>COUNTIFS(Table2[Surname], E235, Table2[Embarked], P235, Table2[Pclass], C235, Table2[SibSp], K235) + COUNTIFS(Table2[Surname], E235,  Table2[Embarked], P235, Table2[Pclass], C235, Table2[Parch], L235) - COUNTIFS(Table2[Surname], E235,  Table2[Embarked], P235, Table2[Pclass], C235,  Table2[SibSp], K235,  Table2[Parch], L235) -1</f>
        <v>2</v>
      </c>
      <c r="G235" s="5">
        <f>COUNTIFS(Table2[Surname], E235, Table2[Embarked], P235, Table2[Pclass], C235, Table2[SibSp], K235, Table2[Ticket], M235) + COUNTIFS(Table2[Surname], E235,  Table2[Embarked], P235, Table2[Pclass], C235, Table2[Parch], L235, Table2[Ticket], M235) - COUNTIFS(Table2[Surname], E235,  Table2[Embarked], P235, Table2[Pclass], C235,  Table2[SibSp], K235,  Table2[Parch], L235, Table2[Ticket], M235) -1</f>
        <v>2</v>
      </c>
      <c r="H235" s="5">
        <f>COUNTIFS(Table2[Ticket], M235) -1</f>
        <v>3</v>
      </c>
      <c r="I235" s="8" t="s">
        <v>19</v>
      </c>
      <c r="J235" s="10">
        <v>5</v>
      </c>
      <c r="K235" s="8">
        <v>4</v>
      </c>
      <c r="L235" s="8">
        <v>2</v>
      </c>
      <c r="M235" s="8">
        <v>347077</v>
      </c>
      <c r="N235" s="10">
        <v>31.387499999999999</v>
      </c>
      <c r="O235" s="8"/>
      <c r="P235" s="10" t="s">
        <v>17</v>
      </c>
    </row>
    <row r="236" spans="1:16" x14ac:dyDescent="0.25">
      <c r="A236" s="4">
        <v>235</v>
      </c>
      <c r="B236" s="4">
        <v>0</v>
      </c>
      <c r="C236" s="4">
        <v>2</v>
      </c>
      <c r="D236" s="4" t="s">
        <v>357</v>
      </c>
      <c r="E236" s="7" t="str">
        <f t="shared" si="3"/>
        <v>Leyson</v>
      </c>
      <c r="F236" s="5">
        <f>COUNTIFS(Table2[Surname], E236, Table2[Embarked], P236, Table2[Pclass], C236, Table2[SibSp], K236) + COUNTIFS(Table2[Surname], E236,  Table2[Embarked], P236, Table2[Pclass], C236, Table2[Parch], L236) - COUNTIFS(Table2[Surname], E236,  Table2[Embarked], P236, Table2[Pclass], C236,  Table2[SibSp], K236,  Table2[Parch], L236) -1</f>
        <v>0</v>
      </c>
      <c r="G236" s="5">
        <f>COUNTIFS(Table2[Surname], E236, Table2[Embarked], P236, Table2[Pclass], C236, Table2[SibSp], K236, Table2[Ticket], M236) + COUNTIFS(Table2[Surname], E236,  Table2[Embarked], P236, Table2[Pclass], C236, Table2[Parch], L236, Table2[Ticket], M236) - COUNTIFS(Table2[Surname], E236,  Table2[Embarked], P236, Table2[Pclass], C236,  Table2[SibSp], K236,  Table2[Parch], L236, Table2[Ticket], M236) -1</f>
        <v>0</v>
      </c>
      <c r="H236" s="5">
        <f>COUNTIFS(Table2[Ticket], M236) -1</f>
        <v>0</v>
      </c>
      <c r="I236" s="7" t="s">
        <v>15</v>
      </c>
      <c r="J236" s="5">
        <v>24</v>
      </c>
      <c r="K236" s="7">
        <v>0</v>
      </c>
      <c r="L236" s="7">
        <v>0</v>
      </c>
      <c r="M236" s="7" t="s">
        <v>358</v>
      </c>
      <c r="N236" s="5">
        <v>10.5</v>
      </c>
      <c r="O236" s="7"/>
      <c r="P236" s="5" t="s">
        <v>17</v>
      </c>
    </row>
    <row r="237" spans="1:16" x14ac:dyDescent="0.25">
      <c r="A237" s="6">
        <v>236</v>
      </c>
      <c r="B237" s="6">
        <v>0</v>
      </c>
      <c r="C237" s="6">
        <v>3</v>
      </c>
      <c r="D237" s="6" t="s">
        <v>359</v>
      </c>
      <c r="E237" s="7" t="str">
        <f t="shared" si="3"/>
        <v>Harknett</v>
      </c>
      <c r="F237" s="5">
        <f>COUNTIFS(Table2[Surname], E237, Table2[Embarked], P237, Table2[Pclass], C237, Table2[SibSp], K237) + COUNTIFS(Table2[Surname], E237,  Table2[Embarked], P237, Table2[Pclass], C237, Table2[Parch], L237) - COUNTIFS(Table2[Surname], E237,  Table2[Embarked], P237, Table2[Pclass], C237,  Table2[SibSp], K237,  Table2[Parch], L237) -1</f>
        <v>0</v>
      </c>
      <c r="G237" s="5">
        <f>COUNTIFS(Table2[Surname], E237, Table2[Embarked], P237, Table2[Pclass], C237, Table2[SibSp], K237, Table2[Ticket], M237) + COUNTIFS(Table2[Surname], E237,  Table2[Embarked], P237, Table2[Pclass], C237, Table2[Parch], L237, Table2[Ticket], M237) - COUNTIFS(Table2[Surname], E237,  Table2[Embarked], P237, Table2[Pclass], C237,  Table2[SibSp], K237,  Table2[Parch], L237, Table2[Ticket], M237) -1</f>
        <v>0</v>
      </c>
      <c r="H237" s="5">
        <f>COUNTIFS(Table2[Ticket], M237) -1</f>
        <v>0</v>
      </c>
      <c r="I237" s="8" t="s">
        <v>19</v>
      </c>
      <c r="J237" s="10"/>
      <c r="K237" s="8">
        <v>0</v>
      </c>
      <c r="L237" s="8">
        <v>0</v>
      </c>
      <c r="M237" s="8" t="s">
        <v>360</v>
      </c>
      <c r="N237" s="10">
        <v>7.55</v>
      </c>
      <c r="O237" s="8"/>
      <c r="P237" s="10" t="s">
        <v>17</v>
      </c>
    </row>
    <row r="238" spans="1:16" x14ac:dyDescent="0.25">
      <c r="A238" s="4">
        <v>237</v>
      </c>
      <c r="B238" s="4">
        <v>0</v>
      </c>
      <c r="C238" s="4">
        <v>2</v>
      </c>
      <c r="D238" s="4" t="s">
        <v>361</v>
      </c>
      <c r="E238" s="7" t="str">
        <f t="shared" si="3"/>
        <v>Hold</v>
      </c>
      <c r="F238" s="5">
        <f>COUNTIFS(Table2[Surname], E238, Table2[Embarked], P238, Table2[Pclass], C238, Table2[SibSp], K238) + COUNTIFS(Table2[Surname], E238,  Table2[Embarked], P238, Table2[Pclass], C238, Table2[Parch], L238) - COUNTIFS(Table2[Surname], E238,  Table2[Embarked], P238, Table2[Pclass], C238,  Table2[SibSp], K238,  Table2[Parch], L238) -1</f>
        <v>0</v>
      </c>
      <c r="G238" s="5">
        <f>COUNTIFS(Table2[Surname], E238, Table2[Embarked], P238, Table2[Pclass], C238, Table2[SibSp], K238, Table2[Ticket], M238) + COUNTIFS(Table2[Surname], E238,  Table2[Embarked], P238, Table2[Pclass], C238, Table2[Parch], L238, Table2[Ticket], M238) - COUNTIFS(Table2[Surname], E238,  Table2[Embarked], P238, Table2[Pclass], C238,  Table2[SibSp], K238,  Table2[Parch], L238, Table2[Ticket], M238) -1</f>
        <v>0</v>
      </c>
      <c r="H238" s="5">
        <f>COUNTIFS(Table2[Ticket], M238) -1</f>
        <v>0</v>
      </c>
      <c r="I238" s="7" t="s">
        <v>15</v>
      </c>
      <c r="J238" s="5">
        <v>44</v>
      </c>
      <c r="K238" s="7">
        <v>1</v>
      </c>
      <c r="L238" s="7">
        <v>0</v>
      </c>
      <c r="M238" s="7">
        <v>26707</v>
      </c>
      <c r="N238" s="5">
        <v>26</v>
      </c>
      <c r="O238" s="7"/>
      <c r="P238" s="5" t="s">
        <v>17</v>
      </c>
    </row>
    <row r="239" spans="1:16" x14ac:dyDescent="0.25">
      <c r="A239" s="6">
        <v>238</v>
      </c>
      <c r="B239" s="6">
        <v>1</v>
      </c>
      <c r="C239" s="6">
        <v>2</v>
      </c>
      <c r="D239" s="6" t="s">
        <v>362</v>
      </c>
      <c r="E239" s="7" t="str">
        <f t="shared" si="3"/>
        <v>Collyer</v>
      </c>
      <c r="F239" s="5">
        <f>COUNTIFS(Table2[Surname], E239, Table2[Embarked], P239, Table2[Pclass], C239, Table2[SibSp], K239) + COUNTIFS(Table2[Surname], E239,  Table2[Embarked], P239, Table2[Pclass], C239, Table2[Parch], L239) - COUNTIFS(Table2[Surname], E239,  Table2[Embarked], P239, Table2[Pclass], C239,  Table2[SibSp], K239,  Table2[Parch], L239) -1</f>
        <v>0</v>
      </c>
      <c r="G239" s="5">
        <f>COUNTIFS(Table2[Surname], E239, Table2[Embarked], P239, Table2[Pclass], C239, Table2[SibSp], K239, Table2[Ticket], M239) + COUNTIFS(Table2[Surname], E239,  Table2[Embarked], P239, Table2[Pclass], C239, Table2[Parch], L239, Table2[Ticket], M239) - COUNTIFS(Table2[Surname], E239,  Table2[Embarked], P239, Table2[Pclass], C239,  Table2[SibSp], K239,  Table2[Parch], L239, Table2[Ticket], M239) -1</f>
        <v>0</v>
      </c>
      <c r="H239" s="5">
        <f>COUNTIFS(Table2[Ticket], M239) -1</f>
        <v>2</v>
      </c>
      <c r="I239" s="8" t="s">
        <v>19</v>
      </c>
      <c r="J239" s="10">
        <v>8</v>
      </c>
      <c r="K239" s="8">
        <v>0</v>
      </c>
      <c r="L239" s="8">
        <v>2</v>
      </c>
      <c r="M239" s="8" t="s">
        <v>363</v>
      </c>
      <c r="N239" s="10">
        <v>26.25</v>
      </c>
      <c r="O239" s="8"/>
      <c r="P239" s="10" t="s">
        <v>17</v>
      </c>
    </row>
    <row r="240" spans="1:16" x14ac:dyDescent="0.25">
      <c r="A240" s="4">
        <v>239</v>
      </c>
      <c r="B240" s="4">
        <v>0</v>
      </c>
      <c r="C240" s="4">
        <v>2</v>
      </c>
      <c r="D240" s="4" t="s">
        <v>364</v>
      </c>
      <c r="E240" s="7" t="str">
        <f t="shared" si="3"/>
        <v>Pengelly</v>
      </c>
      <c r="F240" s="5">
        <f>COUNTIFS(Table2[Surname], E240, Table2[Embarked], P240, Table2[Pclass], C240, Table2[SibSp], K240) + COUNTIFS(Table2[Surname], E240,  Table2[Embarked], P240, Table2[Pclass], C240, Table2[Parch], L240) - COUNTIFS(Table2[Surname], E240,  Table2[Embarked], P240, Table2[Pclass], C240,  Table2[SibSp], K240,  Table2[Parch], L240) -1</f>
        <v>0</v>
      </c>
      <c r="G240" s="5">
        <f>COUNTIFS(Table2[Surname], E240, Table2[Embarked], P240, Table2[Pclass], C240, Table2[SibSp], K240, Table2[Ticket], M240) + COUNTIFS(Table2[Surname], E240,  Table2[Embarked], P240, Table2[Pclass], C240, Table2[Parch], L240, Table2[Ticket], M240) - COUNTIFS(Table2[Surname], E240,  Table2[Embarked], P240, Table2[Pclass], C240,  Table2[SibSp], K240,  Table2[Parch], L240, Table2[Ticket], M240) -1</f>
        <v>0</v>
      </c>
      <c r="H240" s="5">
        <f>COUNTIFS(Table2[Ticket], M240) -1</f>
        <v>0</v>
      </c>
      <c r="I240" s="7" t="s">
        <v>15</v>
      </c>
      <c r="J240" s="5">
        <v>19</v>
      </c>
      <c r="K240" s="7">
        <v>0</v>
      </c>
      <c r="L240" s="7">
        <v>0</v>
      </c>
      <c r="M240" s="7">
        <v>28665</v>
      </c>
      <c r="N240" s="5">
        <v>10.5</v>
      </c>
      <c r="O240" s="7"/>
      <c r="P240" s="5" t="s">
        <v>17</v>
      </c>
    </row>
    <row r="241" spans="1:16" x14ac:dyDescent="0.25">
      <c r="A241" s="6">
        <v>240</v>
      </c>
      <c r="B241" s="6">
        <v>0</v>
      </c>
      <c r="C241" s="6">
        <v>2</v>
      </c>
      <c r="D241" s="6" t="s">
        <v>365</v>
      </c>
      <c r="E241" s="7" t="str">
        <f t="shared" si="3"/>
        <v>Hunt</v>
      </c>
      <c r="F241" s="5">
        <f>COUNTIFS(Table2[Surname], E241, Table2[Embarked], P241, Table2[Pclass], C241, Table2[SibSp], K241) + COUNTIFS(Table2[Surname], E241,  Table2[Embarked], P241, Table2[Pclass], C241, Table2[Parch], L241) - COUNTIFS(Table2[Surname], E241,  Table2[Embarked], P241, Table2[Pclass], C241,  Table2[SibSp], K241,  Table2[Parch], L241) -1</f>
        <v>0</v>
      </c>
      <c r="G241" s="5">
        <f>COUNTIFS(Table2[Surname], E241, Table2[Embarked], P241, Table2[Pclass], C241, Table2[SibSp], K241, Table2[Ticket], M241) + COUNTIFS(Table2[Surname], E241,  Table2[Embarked], P241, Table2[Pclass], C241, Table2[Parch], L241, Table2[Ticket], M241) - COUNTIFS(Table2[Surname], E241,  Table2[Embarked], P241, Table2[Pclass], C241,  Table2[SibSp], K241,  Table2[Parch], L241, Table2[Ticket], M241) -1</f>
        <v>0</v>
      </c>
      <c r="H241" s="5">
        <f>COUNTIFS(Table2[Ticket], M241) -1</f>
        <v>0</v>
      </c>
      <c r="I241" s="8" t="s">
        <v>15</v>
      </c>
      <c r="J241" s="10">
        <v>33</v>
      </c>
      <c r="K241" s="8">
        <v>0</v>
      </c>
      <c r="L241" s="8">
        <v>0</v>
      </c>
      <c r="M241" s="8" t="s">
        <v>366</v>
      </c>
      <c r="N241" s="10">
        <v>12.275</v>
      </c>
      <c r="O241" s="8"/>
      <c r="P241" s="10" t="s">
        <v>17</v>
      </c>
    </row>
    <row r="242" spans="1:16" x14ac:dyDescent="0.25">
      <c r="A242" s="4">
        <v>241</v>
      </c>
      <c r="B242" s="4">
        <v>0</v>
      </c>
      <c r="C242" s="4">
        <v>3</v>
      </c>
      <c r="D242" s="4" t="s">
        <v>367</v>
      </c>
      <c r="E242" s="7" t="str">
        <f t="shared" si="3"/>
        <v>Zabour</v>
      </c>
      <c r="F242" s="5">
        <f>COUNTIFS(Table2[Surname], E242, Table2[Embarked], P242, Table2[Pclass], C242, Table2[SibSp], K242) + COUNTIFS(Table2[Surname], E242,  Table2[Embarked], P242, Table2[Pclass], C242, Table2[Parch], L242) - COUNTIFS(Table2[Surname], E242,  Table2[Embarked], P242, Table2[Pclass], C242,  Table2[SibSp], K242,  Table2[Parch], L242) -1</f>
        <v>1</v>
      </c>
      <c r="G242" s="5">
        <f>COUNTIFS(Table2[Surname], E242, Table2[Embarked], P242, Table2[Pclass], C242, Table2[SibSp], K242, Table2[Ticket], M242) + COUNTIFS(Table2[Surname], E242,  Table2[Embarked], P242, Table2[Pclass], C242, Table2[Parch], L242, Table2[Ticket], M242) - COUNTIFS(Table2[Surname], E242,  Table2[Embarked], P242, Table2[Pclass], C242,  Table2[SibSp], K242,  Table2[Parch], L242, Table2[Ticket], M242) -1</f>
        <v>1</v>
      </c>
      <c r="H242" s="5">
        <f>COUNTIFS(Table2[Ticket], M242) -1</f>
        <v>1</v>
      </c>
      <c r="I242" s="7" t="s">
        <v>19</v>
      </c>
      <c r="J242" s="5"/>
      <c r="K242" s="7">
        <v>1</v>
      </c>
      <c r="L242" s="7">
        <v>0</v>
      </c>
      <c r="M242" s="7">
        <v>2665</v>
      </c>
      <c r="N242" s="5">
        <v>14.4542</v>
      </c>
      <c r="O242" s="7"/>
      <c r="P242" s="5" t="s">
        <v>22</v>
      </c>
    </row>
    <row r="243" spans="1:16" x14ac:dyDescent="0.25">
      <c r="A243" s="6">
        <v>242</v>
      </c>
      <c r="B243" s="6">
        <v>1</v>
      </c>
      <c r="C243" s="6">
        <v>3</v>
      </c>
      <c r="D243" s="6" t="s">
        <v>368</v>
      </c>
      <c r="E243" s="7" t="str">
        <f t="shared" si="3"/>
        <v>Murphy</v>
      </c>
      <c r="F243" s="5">
        <f>COUNTIFS(Table2[Surname], E243, Table2[Embarked], P243, Table2[Pclass], C243, Table2[SibSp], K243) + COUNTIFS(Table2[Surname], E243,  Table2[Embarked], P243, Table2[Pclass], C243, Table2[Parch], L243) - COUNTIFS(Table2[Surname], E243,  Table2[Embarked], P243, Table2[Pclass], C243,  Table2[SibSp], K243,  Table2[Parch], L243) -1</f>
        <v>1</v>
      </c>
      <c r="G243" s="5">
        <f>COUNTIFS(Table2[Surname], E243, Table2[Embarked], P243, Table2[Pclass], C243, Table2[SibSp], K243, Table2[Ticket], M243) + COUNTIFS(Table2[Surname], E243,  Table2[Embarked], P243, Table2[Pclass], C243, Table2[Parch], L243, Table2[Ticket], M243) - COUNTIFS(Table2[Surname], E243,  Table2[Embarked], P243, Table2[Pclass], C243,  Table2[SibSp], K243,  Table2[Parch], L243, Table2[Ticket], M243) -1</f>
        <v>1</v>
      </c>
      <c r="H243" s="5">
        <f>COUNTIFS(Table2[Ticket], M243) -1</f>
        <v>1</v>
      </c>
      <c r="I243" s="8" t="s">
        <v>19</v>
      </c>
      <c r="J243" s="10"/>
      <c r="K243" s="8">
        <v>1</v>
      </c>
      <c r="L243" s="8">
        <v>0</v>
      </c>
      <c r="M243" s="8">
        <v>367230</v>
      </c>
      <c r="N243" s="10">
        <v>15.5</v>
      </c>
      <c r="O243" s="8"/>
      <c r="P243" s="10" t="s">
        <v>29</v>
      </c>
    </row>
    <row r="244" spans="1:16" x14ac:dyDescent="0.25">
      <c r="A244" s="4">
        <v>243</v>
      </c>
      <c r="B244" s="4">
        <v>0</v>
      </c>
      <c r="C244" s="4">
        <v>2</v>
      </c>
      <c r="D244" s="4" t="s">
        <v>369</v>
      </c>
      <c r="E244" s="7" t="str">
        <f t="shared" si="3"/>
        <v>Coleridge</v>
      </c>
      <c r="F244" s="5">
        <f>COUNTIFS(Table2[Surname], E244, Table2[Embarked], P244, Table2[Pclass], C244, Table2[SibSp], K244) + COUNTIFS(Table2[Surname], E244,  Table2[Embarked], P244, Table2[Pclass], C244, Table2[Parch], L244) - COUNTIFS(Table2[Surname], E244,  Table2[Embarked], P244, Table2[Pclass], C244,  Table2[SibSp], K244,  Table2[Parch], L244) -1</f>
        <v>0</v>
      </c>
      <c r="G244" s="5">
        <f>COUNTIFS(Table2[Surname], E244, Table2[Embarked], P244, Table2[Pclass], C244, Table2[SibSp], K244, Table2[Ticket], M244) + COUNTIFS(Table2[Surname], E244,  Table2[Embarked], P244, Table2[Pclass], C244, Table2[Parch], L244, Table2[Ticket], M244) - COUNTIFS(Table2[Surname], E244,  Table2[Embarked], P244, Table2[Pclass], C244,  Table2[SibSp], K244,  Table2[Parch], L244, Table2[Ticket], M244) -1</f>
        <v>0</v>
      </c>
      <c r="H244" s="5">
        <f>COUNTIFS(Table2[Ticket], M244) -1</f>
        <v>0</v>
      </c>
      <c r="I244" s="7" t="s">
        <v>15</v>
      </c>
      <c r="J244" s="5">
        <v>29</v>
      </c>
      <c r="K244" s="7">
        <v>0</v>
      </c>
      <c r="L244" s="7">
        <v>0</v>
      </c>
      <c r="M244" s="7" t="s">
        <v>370</v>
      </c>
      <c r="N244" s="5">
        <v>10.5</v>
      </c>
      <c r="O244" s="7"/>
      <c r="P244" s="5" t="s">
        <v>17</v>
      </c>
    </row>
    <row r="245" spans="1:16" x14ac:dyDescent="0.25">
      <c r="A245" s="6">
        <v>244</v>
      </c>
      <c r="B245" s="6">
        <v>0</v>
      </c>
      <c r="C245" s="6">
        <v>3</v>
      </c>
      <c r="D245" s="6" t="s">
        <v>371</v>
      </c>
      <c r="E245" s="7" t="str">
        <f t="shared" si="3"/>
        <v>Maenpaa</v>
      </c>
      <c r="F245" s="5">
        <f>COUNTIFS(Table2[Surname], E245, Table2[Embarked], P245, Table2[Pclass], C245, Table2[SibSp], K245) + COUNTIFS(Table2[Surname], E245,  Table2[Embarked], P245, Table2[Pclass], C245, Table2[Parch], L245) - COUNTIFS(Table2[Surname], E245,  Table2[Embarked], P245, Table2[Pclass], C245,  Table2[SibSp], K245,  Table2[Parch], L245) -1</f>
        <v>0</v>
      </c>
      <c r="G245" s="5">
        <f>COUNTIFS(Table2[Surname], E245, Table2[Embarked], P245, Table2[Pclass], C245, Table2[SibSp], K245, Table2[Ticket], M245) + COUNTIFS(Table2[Surname], E245,  Table2[Embarked], P245, Table2[Pclass], C245, Table2[Parch], L245, Table2[Ticket], M245) - COUNTIFS(Table2[Surname], E245,  Table2[Embarked], P245, Table2[Pclass], C245,  Table2[SibSp], K245,  Table2[Parch], L245, Table2[Ticket], M245) -1</f>
        <v>0</v>
      </c>
      <c r="H245" s="5">
        <f>COUNTIFS(Table2[Ticket], M245) -1</f>
        <v>0</v>
      </c>
      <c r="I245" s="8" t="s">
        <v>15</v>
      </c>
      <c r="J245" s="10">
        <v>22</v>
      </c>
      <c r="K245" s="8">
        <v>0</v>
      </c>
      <c r="L245" s="8">
        <v>0</v>
      </c>
      <c r="M245" s="8" t="s">
        <v>372</v>
      </c>
      <c r="N245" s="10">
        <v>7.125</v>
      </c>
      <c r="O245" s="8"/>
      <c r="P245" s="10" t="s">
        <v>17</v>
      </c>
    </row>
    <row r="246" spans="1:16" x14ac:dyDescent="0.25">
      <c r="A246" s="4">
        <v>245</v>
      </c>
      <c r="B246" s="4">
        <v>0</v>
      </c>
      <c r="C246" s="4">
        <v>3</v>
      </c>
      <c r="D246" s="4" t="s">
        <v>373</v>
      </c>
      <c r="E246" s="7" t="str">
        <f t="shared" si="3"/>
        <v>Attalah</v>
      </c>
      <c r="F246" s="5">
        <f>COUNTIFS(Table2[Surname], E246, Table2[Embarked], P246, Table2[Pclass], C246, Table2[SibSp], K246) + COUNTIFS(Table2[Surname], E246,  Table2[Embarked], P246, Table2[Pclass], C246, Table2[Parch], L246) - COUNTIFS(Table2[Surname], E246,  Table2[Embarked], P246, Table2[Pclass], C246,  Table2[SibSp], K246,  Table2[Parch], L246) -1</f>
        <v>1</v>
      </c>
      <c r="G246" s="5">
        <f>COUNTIFS(Table2[Surname], E246, Table2[Embarked], P246, Table2[Pclass], C246, Table2[SibSp], K246, Table2[Ticket], M246) + COUNTIFS(Table2[Surname], E246,  Table2[Embarked], P246, Table2[Pclass], C246, Table2[Parch], L246, Table2[Ticket], M246) - COUNTIFS(Table2[Surname], E246,  Table2[Embarked], P246, Table2[Pclass], C246,  Table2[SibSp], K246,  Table2[Parch], L246, Table2[Ticket], M246) -1</f>
        <v>0</v>
      </c>
      <c r="H246" s="5">
        <f>COUNTIFS(Table2[Ticket], M246) -1</f>
        <v>0</v>
      </c>
      <c r="I246" s="7" t="s">
        <v>15</v>
      </c>
      <c r="J246" s="5">
        <v>30</v>
      </c>
      <c r="K246" s="7">
        <v>0</v>
      </c>
      <c r="L246" s="7">
        <v>0</v>
      </c>
      <c r="M246" s="7">
        <v>2694</v>
      </c>
      <c r="N246" s="5">
        <v>7.2249999999999996</v>
      </c>
      <c r="O246" s="7"/>
      <c r="P246" s="5" t="s">
        <v>22</v>
      </c>
    </row>
    <row r="247" spans="1:16" x14ac:dyDescent="0.25">
      <c r="A247" s="6">
        <v>246</v>
      </c>
      <c r="B247" s="6">
        <v>0</v>
      </c>
      <c r="C247" s="6">
        <v>1</v>
      </c>
      <c r="D247" s="6" t="s">
        <v>374</v>
      </c>
      <c r="E247" s="7" t="str">
        <f t="shared" si="3"/>
        <v>Minahan</v>
      </c>
      <c r="F247" s="5">
        <f>COUNTIFS(Table2[Surname], E247, Table2[Embarked], P247, Table2[Pclass], C247, Table2[SibSp], K247) + COUNTIFS(Table2[Surname], E247,  Table2[Embarked], P247, Table2[Pclass], C247, Table2[Parch], L247) - COUNTIFS(Table2[Surname], E247,  Table2[Embarked], P247, Table2[Pclass], C247,  Table2[SibSp], K247,  Table2[Parch], L247) -1</f>
        <v>1</v>
      </c>
      <c r="G247" s="5">
        <f>COUNTIFS(Table2[Surname], E247, Table2[Embarked], P247, Table2[Pclass], C247, Table2[SibSp], K247, Table2[Ticket], M247) + COUNTIFS(Table2[Surname], E247,  Table2[Embarked], P247, Table2[Pclass], C247, Table2[Parch], L247, Table2[Ticket], M247) - COUNTIFS(Table2[Surname], E247,  Table2[Embarked], P247, Table2[Pclass], C247,  Table2[SibSp], K247,  Table2[Parch], L247, Table2[Ticket], M247) -1</f>
        <v>1</v>
      </c>
      <c r="H247" s="5">
        <f>COUNTIFS(Table2[Ticket], M247) -1</f>
        <v>1</v>
      </c>
      <c r="I247" s="8" t="s">
        <v>15</v>
      </c>
      <c r="J247" s="10">
        <v>44</v>
      </c>
      <c r="K247" s="8">
        <v>2</v>
      </c>
      <c r="L247" s="8">
        <v>0</v>
      </c>
      <c r="M247" s="8">
        <v>19928</v>
      </c>
      <c r="N247" s="10">
        <v>90</v>
      </c>
      <c r="O247" s="8" t="s">
        <v>375</v>
      </c>
      <c r="P247" s="10" t="s">
        <v>29</v>
      </c>
    </row>
    <row r="248" spans="1:16" x14ac:dyDescent="0.25">
      <c r="A248" s="4">
        <v>247</v>
      </c>
      <c r="B248" s="4">
        <v>0</v>
      </c>
      <c r="C248" s="4">
        <v>3</v>
      </c>
      <c r="D248" s="4" t="s">
        <v>376</v>
      </c>
      <c r="E248" s="7" t="str">
        <f t="shared" si="3"/>
        <v>Lindahl</v>
      </c>
      <c r="F248" s="5">
        <f>COUNTIFS(Table2[Surname], E248, Table2[Embarked], P248, Table2[Pclass], C248, Table2[SibSp], K248) + COUNTIFS(Table2[Surname], E248,  Table2[Embarked], P248, Table2[Pclass], C248, Table2[Parch], L248) - COUNTIFS(Table2[Surname], E248,  Table2[Embarked], P248, Table2[Pclass], C248,  Table2[SibSp], K248,  Table2[Parch], L248) -1</f>
        <v>0</v>
      </c>
      <c r="G248" s="5">
        <f>COUNTIFS(Table2[Surname], E248, Table2[Embarked], P248, Table2[Pclass], C248, Table2[SibSp], K248, Table2[Ticket], M248) + COUNTIFS(Table2[Surname], E248,  Table2[Embarked], P248, Table2[Pclass], C248, Table2[Parch], L248, Table2[Ticket], M248) - COUNTIFS(Table2[Surname], E248,  Table2[Embarked], P248, Table2[Pclass], C248,  Table2[SibSp], K248,  Table2[Parch], L248, Table2[Ticket], M248) -1</f>
        <v>0</v>
      </c>
      <c r="H248" s="5">
        <f>COUNTIFS(Table2[Ticket], M248) -1</f>
        <v>0</v>
      </c>
      <c r="I248" s="7" t="s">
        <v>19</v>
      </c>
      <c r="J248" s="5">
        <v>25</v>
      </c>
      <c r="K248" s="7">
        <v>0</v>
      </c>
      <c r="L248" s="7">
        <v>0</v>
      </c>
      <c r="M248" s="7">
        <v>347071</v>
      </c>
      <c r="N248" s="5">
        <v>7.7750000000000004</v>
      </c>
      <c r="O248" s="7"/>
      <c r="P248" s="5" t="s">
        <v>17</v>
      </c>
    </row>
    <row r="249" spans="1:16" x14ac:dyDescent="0.25">
      <c r="A249" s="6">
        <v>248</v>
      </c>
      <c r="B249" s="6">
        <v>1</v>
      </c>
      <c r="C249" s="6">
        <v>2</v>
      </c>
      <c r="D249" s="6" t="s">
        <v>377</v>
      </c>
      <c r="E249" s="7" t="str">
        <f t="shared" si="3"/>
        <v>Hamalainen</v>
      </c>
      <c r="F249" s="5">
        <f>COUNTIFS(Table2[Surname], E249, Table2[Embarked], P249, Table2[Pclass], C249, Table2[SibSp], K249) + COUNTIFS(Table2[Surname], E249,  Table2[Embarked], P249, Table2[Pclass], C249, Table2[Parch], L249) - COUNTIFS(Table2[Surname], E249,  Table2[Embarked], P249, Table2[Pclass], C249,  Table2[SibSp], K249,  Table2[Parch], L249) -1</f>
        <v>0</v>
      </c>
      <c r="G249" s="5">
        <f>COUNTIFS(Table2[Surname], E249, Table2[Embarked], P249, Table2[Pclass], C249, Table2[SibSp], K249, Table2[Ticket], M249) + COUNTIFS(Table2[Surname], E249,  Table2[Embarked], P249, Table2[Pclass], C249, Table2[Parch], L249, Table2[Ticket], M249) - COUNTIFS(Table2[Surname], E249,  Table2[Embarked], P249, Table2[Pclass], C249,  Table2[SibSp], K249,  Table2[Parch], L249, Table2[Ticket], M249) -1</f>
        <v>0</v>
      </c>
      <c r="H249" s="5">
        <f>COUNTIFS(Table2[Ticket], M249) -1</f>
        <v>1</v>
      </c>
      <c r="I249" s="8" t="s">
        <v>19</v>
      </c>
      <c r="J249" s="10">
        <v>24</v>
      </c>
      <c r="K249" s="8">
        <v>0</v>
      </c>
      <c r="L249" s="8">
        <v>2</v>
      </c>
      <c r="M249" s="8">
        <v>250649</v>
      </c>
      <c r="N249" s="10">
        <v>14.5</v>
      </c>
      <c r="O249" s="8"/>
      <c r="P249" s="10" t="s">
        <v>17</v>
      </c>
    </row>
    <row r="250" spans="1:16" x14ac:dyDescent="0.25">
      <c r="A250" s="4">
        <v>249</v>
      </c>
      <c r="B250" s="4">
        <v>1</v>
      </c>
      <c r="C250" s="4">
        <v>1</v>
      </c>
      <c r="D250" s="4" t="s">
        <v>378</v>
      </c>
      <c r="E250" s="7" t="str">
        <f t="shared" si="3"/>
        <v>Beckwith</v>
      </c>
      <c r="F250" s="5">
        <f>COUNTIFS(Table2[Surname], E250, Table2[Embarked], P250, Table2[Pclass], C250, Table2[SibSp], K250) + COUNTIFS(Table2[Surname], E250,  Table2[Embarked], P250, Table2[Pclass], C250, Table2[Parch], L250) - COUNTIFS(Table2[Surname], E250,  Table2[Embarked], P250, Table2[Pclass], C250,  Table2[SibSp], K250,  Table2[Parch], L250) -1</f>
        <v>1</v>
      </c>
      <c r="G250" s="5">
        <f>COUNTIFS(Table2[Surname], E250, Table2[Embarked], P250, Table2[Pclass], C250, Table2[SibSp], K250, Table2[Ticket], M250) + COUNTIFS(Table2[Surname], E250,  Table2[Embarked], P250, Table2[Pclass], C250, Table2[Parch], L250, Table2[Ticket], M250) - COUNTIFS(Table2[Surname], E250,  Table2[Embarked], P250, Table2[Pclass], C250,  Table2[SibSp], K250,  Table2[Parch], L250, Table2[Ticket], M250) -1</f>
        <v>1</v>
      </c>
      <c r="H250" s="5">
        <f>COUNTIFS(Table2[Ticket], M250) -1</f>
        <v>1</v>
      </c>
      <c r="I250" s="7" t="s">
        <v>15</v>
      </c>
      <c r="J250" s="5">
        <v>37</v>
      </c>
      <c r="K250" s="7">
        <v>1</v>
      </c>
      <c r="L250" s="7">
        <v>1</v>
      </c>
      <c r="M250" s="7">
        <v>11751</v>
      </c>
      <c r="N250" s="5">
        <v>52.554200000000002</v>
      </c>
      <c r="O250" s="7" t="s">
        <v>379</v>
      </c>
      <c r="P250" s="5" t="s">
        <v>17</v>
      </c>
    </row>
    <row r="251" spans="1:16" x14ac:dyDescent="0.25">
      <c r="A251" s="6">
        <v>250</v>
      </c>
      <c r="B251" s="6">
        <v>0</v>
      </c>
      <c r="C251" s="6">
        <v>2</v>
      </c>
      <c r="D251" s="6" t="s">
        <v>380</v>
      </c>
      <c r="E251" s="7" t="str">
        <f t="shared" si="3"/>
        <v>Carter</v>
      </c>
      <c r="F251" s="5">
        <f>COUNTIFS(Table2[Surname], E251, Table2[Embarked], P251, Table2[Pclass], C251, Table2[SibSp], K251) + COUNTIFS(Table2[Surname], E251,  Table2[Embarked], P251, Table2[Pclass], C251, Table2[Parch], L251) - COUNTIFS(Table2[Surname], E251,  Table2[Embarked], P251, Table2[Pclass], C251,  Table2[SibSp], K251,  Table2[Parch], L251) -1</f>
        <v>1</v>
      </c>
      <c r="G251" s="5">
        <f>COUNTIFS(Table2[Surname], E251, Table2[Embarked], P251, Table2[Pclass], C251, Table2[SibSp], K251, Table2[Ticket], M251) + COUNTIFS(Table2[Surname], E251,  Table2[Embarked], P251, Table2[Pclass], C251, Table2[Parch], L251, Table2[Ticket], M251) - COUNTIFS(Table2[Surname], E251,  Table2[Embarked], P251, Table2[Pclass], C251,  Table2[SibSp], K251,  Table2[Parch], L251, Table2[Ticket], M251) -1</f>
        <v>1</v>
      </c>
      <c r="H251" s="5">
        <f>COUNTIFS(Table2[Ticket], M251) -1</f>
        <v>1</v>
      </c>
      <c r="I251" s="8" t="s">
        <v>15</v>
      </c>
      <c r="J251" s="10">
        <v>54</v>
      </c>
      <c r="K251" s="8">
        <v>1</v>
      </c>
      <c r="L251" s="8">
        <v>0</v>
      </c>
      <c r="M251" s="8">
        <v>244252</v>
      </c>
      <c r="N251" s="10">
        <v>26</v>
      </c>
      <c r="O251" s="8"/>
      <c r="P251" s="10" t="s">
        <v>17</v>
      </c>
    </row>
    <row r="252" spans="1:16" x14ac:dyDescent="0.25">
      <c r="A252" s="4">
        <v>251</v>
      </c>
      <c r="B252" s="4">
        <v>0</v>
      </c>
      <c r="C252" s="4">
        <v>3</v>
      </c>
      <c r="D252" s="4" t="s">
        <v>381</v>
      </c>
      <c r="E252" s="7" t="str">
        <f t="shared" si="3"/>
        <v>Reed</v>
      </c>
      <c r="F252" s="5">
        <f>COUNTIFS(Table2[Surname], E252, Table2[Embarked], P252, Table2[Pclass], C252, Table2[SibSp], K252) + COUNTIFS(Table2[Surname], E252,  Table2[Embarked], P252, Table2[Pclass], C252, Table2[Parch], L252) - COUNTIFS(Table2[Surname], E252,  Table2[Embarked], P252, Table2[Pclass], C252,  Table2[SibSp], K252,  Table2[Parch], L252) -1</f>
        <v>0</v>
      </c>
      <c r="G252" s="5">
        <f>COUNTIFS(Table2[Surname], E252, Table2[Embarked], P252, Table2[Pclass], C252, Table2[SibSp], K252, Table2[Ticket], M252) + COUNTIFS(Table2[Surname], E252,  Table2[Embarked], P252, Table2[Pclass], C252, Table2[Parch], L252, Table2[Ticket], M252) - COUNTIFS(Table2[Surname], E252,  Table2[Embarked], P252, Table2[Pclass], C252,  Table2[SibSp], K252,  Table2[Parch], L252, Table2[Ticket], M252) -1</f>
        <v>0</v>
      </c>
      <c r="H252" s="5">
        <f>COUNTIFS(Table2[Ticket], M252) -1</f>
        <v>0</v>
      </c>
      <c r="I252" s="7" t="s">
        <v>15</v>
      </c>
      <c r="J252" s="5"/>
      <c r="K252" s="7">
        <v>0</v>
      </c>
      <c r="L252" s="7">
        <v>0</v>
      </c>
      <c r="M252" s="7">
        <v>362316</v>
      </c>
      <c r="N252" s="5">
        <v>7.25</v>
      </c>
      <c r="O252" s="7"/>
      <c r="P252" s="5" t="s">
        <v>17</v>
      </c>
    </row>
    <row r="253" spans="1:16" x14ac:dyDescent="0.25">
      <c r="A253" s="6">
        <v>252</v>
      </c>
      <c r="B253" s="6">
        <v>0</v>
      </c>
      <c r="C253" s="6">
        <v>3</v>
      </c>
      <c r="D253" s="6" t="s">
        <v>382</v>
      </c>
      <c r="E253" s="7" t="str">
        <f t="shared" si="3"/>
        <v>Strom</v>
      </c>
      <c r="F253" s="5">
        <f>COUNTIFS(Table2[Surname], E253, Table2[Embarked], P253, Table2[Pclass], C253, Table2[SibSp], K253) + COUNTIFS(Table2[Surname], E253,  Table2[Embarked], P253, Table2[Pclass], C253, Table2[Parch], L253) - COUNTIFS(Table2[Surname], E253,  Table2[Embarked], P253, Table2[Pclass], C253,  Table2[SibSp], K253,  Table2[Parch], L253) -1</f>
        <v>1</v>
      </c>
      <c r="G253" s="5">
        <f>COUNTIFS(Table2[Surname], E253, Table2[Embarked], P253, Table2[Pclass], C253, Table2[SibSp], K253, Table2[Ticket], M253) + COUNTIFS(Table2[Surname], E253,  Table2[Embarked], P253, Table2[Pclass], C253, Table2[Parch], L253, Table2[Ticket], M253) - COUNTIFS(Table2[Surname], E253,  Table2[Embarked], P253, Table2[Pclass], C253,  Table2[SibSp], K253,  Table2[Parch], L253, Table2[Ticket], M253) -1</f>
        <v>1</v>
      </c>
      <c r="H253" s="5">
        <f>COUNTIFS(Table2[Ticket], M253) -1</f>
        <v>1</v>
      </c>
      <c r="I253" s="8" t="s">
        <v>19</v>
      </c>
      <c r="J253" s="10">
        <v>29</v>
      </c>
      <c r="K253" s="8">
        <v>1</v>
      </c>
      <c r="L253" s="8">
        <v>1</v>
      </c>
      <c r="M253" s="8">
        <v>347054</v>
      </c>
      <c r="N253" s="10">
        <v>10.4625</v>
      </c>
      <c r="O253" s="8" t="s">
        <v>37</v>
      </c>
      <c r="P253" s="10" t="s">
        <v>17</v>
      </c>
    </row>
    <row r="254" spans="1:16" x14ac:dyDescent="0.25">
      <c r="A254" s="4">
        <v>253</v>
      </c>
      <c r="B254" s="4">
        <v>0</v>
      </c>
      <c r="C254" s="4">
        <v>1</v>
      </c>
      <c r="D254" s="4" t="s">
        <v>383</v>
      </c>
      <c r="E254" s="7" t="str">
        <f t="shared" si="3"/>
        <v>Stead</v>
      </c>
      <c r="F254" s="5">
        <f>COUNTIFS(Table2[Surname], E254, Table2[Embarked], P254, Table2[Pclass], C254, Table2[SibSp], K254) + COUNTIFS(Table2[Surname], E254,  Table2[Embarked], P254, Table2[Pclass], C254, Table2[Parch], L254) - COUNTIFS(Table2[Surname], E254,  Table2[Embarked], P254, Table2[Pclass], C254,  Table2[SibSp], K254,  Table2[Parch], L254) -1</f>
        <v>0</v>
      </c>
      <c r="G254" s="5">
        <f>COUNTIFS(Table2[Surname], E254, Table2[Embarked], P254, Table2[Pclass], C254, Table2[SibSp], K254, Table2[Ticket], M254) + COUNTIFS(Table2[Surname], E254,  Table2[Embarked], P254, Table2[Pclass], C254, Table2[Parch], L254, Table2[Ticket], M254) - COUNTIFS(Table2[Surname], E254,  Table2[Embarked], P254, Table2[Pclass], C254,  Table2[SibSp], K254,  Table2[Parch], L254, Table2[Ticket], M254) -1</f>
        <v>0</v>
      </c>
      <c r="H254" s="5">
        <f>COUNTIFS(Table2[Ticket], M254) -1</f>
        <v>0</v>
      </c>
      <c r="I254" s="7" t="s">
        <v>15</v>
      </c>
      <c r="J254" s="5">
        <v>62</v>
      </c>
      <c r="K254" s="7">
        <v>0</v>
      </c>
      <c r="L254" s="7">
        <v>0</v>
      </c>
      <c r="M254" s="7">
        <v>113514</v>
      </c>
      <c r="N254" s="5">
        <v>26.55</v>
      </c>
      <c r="O254" s="7" t="s">
        <v>384</v>
      </c>
      <c r="P254" s="5" t="s">
        <v>17</v>
      </c>
    </row>
    <row r="255" spans="1:16" x14ac:dyDescent="0.25">
      <c r="A255" s="6">
        <v>254</v>
      </c>
      <c r="B255" s="6">
        <v>0</v>
      </c>
      <c r="C255" s="6">
        <v>3</v>
      </c>
      <c r="D255" s="6" t="s">
        <v>385</v>
      </c>
      <c r="E255" s="7" t="str">
        <f t="shared" si="3"/>
        <v>Lobb</v>
      </c>
      <c r="F255" s="5">
        <f>COUNTIFS(Table2[Surname], E255, Table2[Embarked], P255, Table2[Pclass], C255, Table2[SibSp], K255) + COUNTIFS(Table2[Surname], E255,  Table2[Embarked], P255, Table2[Pclass], C255, Table2[Parch], L255) - COUNTIFS(Table2[Surname], E255,  Table2[Embarked], P255, Table2[Pclass], C255,  Table2[SibSp], K255,  Table2[Parch], L255) -1</f>
        <v>1</v>
      </c>
      <c r="G255" s="5">
        <f>COUNTIFS(Table2[Surname], E255, Table2[Embarked], P255, Table2[Pclass], C255, Table2[SibSp], K255, Table2[Ticket], M255) + COUNTIFS(Table2[Surname], E255,  Table2[Embarked], P255, Table2[Pclass], C255, Table2[Parch], L255, Table2[Ticket], M255) - COUNTIFS(Table2[Surname], E255,  Table2[Embarked], P255, Table2[Pclass], C255,  Table2[SibSp], K255,  Table2[Parch], L255, Table2[Ticket], M255) -1</f>
        <v>1</v>
      </c>
      <c r="H255" s="5">
        <f>COUNTIFS(Table2[Ticket], M255) -1</f>
        <v>1</v>
      </c>
      <c r="I255" s="8" t="s">
        <v>15</v>
      </c>
      <c r="J255" s="10">
        <v>30</v>
      </c>
      <c r="K255" s="8">
        <v>1</v>
      </c>
      <c r="L255" s="8">
        <v>0</v>
      </c>
      <c r="M255" s="8" t="s">
        <v>386</v>
      </c>
      <c r="N255" s="10">
        <v>16.100000000000001</v>
      </c>
      <c r="O255" s="8"/>
      <c r="P255" s="10" t="s">
        <v>17</v>
      </c>
    </row>
    <row r="256" spans="1:16" x14ac:dyDescent="0.25">
      <c r="A256" s="4">
        <v>255</v>
      </c>
      <c r="B256" s="4">
        <v>0</v>
      </c>
      <c r="C256" s="4">
        <v>3</v>
      </c>
      <c r="D256" s="4" t="s">
        <v>387</v>
      </c>
      <c r="E256" s="7" t="str">
        <f t="shared" si="3"/>
        <v>Rosblom</v>
      </c>
      <c r="F256" s="5">
        <f>COUNTIFS(Table2[Surname], E256, Table2[Embarked], P256, Table2[Pclass], C256, Table2[SibSp], K256) + COUNTIFS(Table2[Surname], E256,  Table2[Embarked], P256, Table2[Pclass], C256, Table2[Parch], L256) - COUNTIFS(Table2[Surname], E256,  Table2[Embarked], P256, Table2[Pclass], C256,  Table2[SibSp], K256,  Table2[Parch], L256) -1</f>
        <v>0</v>
      </c>
      <c r="G256" s="5">
        <f>COUNTIFS(Table2[Surname], E256, Table2[Embarked], P256, Table2[Pclass], C256, Table2[SibSp], K256, Table2[Ticket], M256) + COUNTIFS(Table2[Surname], E256,  Table2[Embarked], P256, Table2[Pclass], C256, Table2[Parch], L256, Table2[Ticket], M256) - COUNTIFS(Table2[Surname], E256,  Table2[Embarked], P256, Table2[Pclass], C256,  Table2[SibSp], K256,  Table2[Parch], L256, Table2[Ticket], M256) -1</f>
        <v>0</v>
      </c>
      <c r="H256" s="5">
        <f>COUNTIFS(Table2[Ticket], M256) -1</f>
        <v>1</v>
      </c>
      <c r="I256" s="7" t="s">
        <v>19</v>
      </c>
      <c r="J256" s="5">
        <v>41</v>
      </c>
      <c r="K256" s="7">
        <v>0</v>
      </c>
      <c r="L256" s="7">
        <v>2</v>
      </c>
      <c r="M256" s="7">
        <v>370129</v>
      </c>
      <c r="N256" s="5">
        <v>20.212499999999999</v>
      </c>
      <c r="O256" s="7"/>
      <c r="P256" s="5" t="s">
        <v>17</v>
      </c>
    </row>
    <row r="257" spans="1:16" x14ac:dyDescent="0.25">
      <c r="A257" s="6">
        <v>256</v>
      </c>
      <c r="B257" s="6">
        <v>1</v>
      </c>
      <c r="C257" s="6">
        <v>3</v>
      </c>
      <c r="D257" s="6" t="s">
        <v>388</v>
      </c>
      <c r="E257" s="7" t="str">
        <f t="shared" si="3"/>
        <v>Touma</v>
      </c>
      <c r="F257" s="5">
        <f>COUNTIFS(Table2[Surname], E257, Table2[Embarked], P257, Table2[Pclass], C257, Table2[SibSp], K257) + COUNTIFS(Table2[Surname], E257,  Table2[Embarked], P257, Table2[Pclass], C257, Table2[Parch], L257) - COUNTIFS(Table2[Surname], E257,  Table2[Embarked], P257, Table2[Pclass], C257,  Table2[SibSp], K257,  Table2[Parch], L257) -1</f>
        <v>0</v>
      </c>
      <c r="G257" s="5">
        <f>COUNTIFS(Table2[Surname], E257, Table2[Embarked], P257, Table2[Pclass], C257, Table2[SibSp], K257, Table2[Ticket], M257) + COUNTIFS(Table2[Surname], E257,  Table2[Embarked], P257, Table2[Pclass], C257, Table2[Parch], L257, Table2[Ticket], M257) - COUNTIFS(Table2[Surname], E257,  Table2[Embarked], P257, Table2[Pclass], C257,  Table2[SibSp], K257,  Table2[Parch], L257, Table2[Ticket], M257) -1</f>
        <v>0</v>
      </c>
      <c r="H257" s="5">
        <f>COUNTIFS(Table2[Ticket], M257) -1</f>
        <v>0</v>
      </c>
      <c r="I257" s="8" t="s">
        <v>19</v>
      </c>
      <c r="J257" s="10">
        <v>29</v>
      </c>
      <c r="K257" s="8">
        <v>0</v>
      </c>
      <c r="L257" s="8">
        <v>2</v>
      </c>
      <c r="M257" s="8">
        <v>2650</v>
      </c>
      <c r="N257" s="10">
        <v>15.245799999999999</v>
      </c>
      <c r="O257" s="8"/>
      <c r="P257" s="10" t="s">
        <v>22</v>
      </c>
    </row>
    <row r="258" spans="1:16" x14ac:dyDescent="0.25">
      <c r="A258" s="4">
        <v>257</v>
      </c>
      <c r="B258" s="4">
        <v>1</v>
      </c>
      <c r="C258" s="4">
        <v>1</v>
      </c>
      <c r="D258" s="4" t="s">
        <v>389</v>
      </c>
      <c r="E258" s="7" t="str">
        <f t="shared" si="3"/>
        <v>Thorne</v>
      </c>
      <c r="F258" s="5">
        <f>COUNTIFS(Table2[Surname], E258, Table2[Embarked], P258, Table2[Pclass], C258, Table2[SibSp], K258) + COUNTIFS(Table2[Surname], E258,  Table2[Embarked], P258, Table2[Pclass], C258, Table2[Parch], L258) - COUNTIFS(Table2[Surname], E258,  Table2[Embarked], P258, Table2[Pclass], C258,  Table2[SibSp], K258,  Table2[Parch], L258) -1</f>
        <v>0</v>
      </c>
      <c r="G258" s="5">
        <f>COUNTIFS(Table2[Surname], E258, Table2[Embarked], P258, Table2[Pclass], C258, Table2[SibSp], K258, Table2[Ticket], M258) + COUNTIFS(Table2[Surname], E258,  Table2[Embarked], P258, Table2[Pclass], C258, Table2[Parch], L258, Table2[Ticket], M258) - COUNTIFS(Table2[Surname], E258,  Table2[Embarked], P258, Table2[Pclass], C258,  Table2[SibSp], K258,  Table2[Parch], L258, Table2[Ticket], M258) -1</f>
        <v>0</v>
      </c>
      <c r="H258" s="5">
        <f>COUNTIFS(Table2[Ticket], M258) -1</f>
        <v>0</v>
      </c>
      <c r="I258" s="7" t="s">
        <v>19</v>
      </c>
      <c r="J258" s="5"/>
      <c r="K258" s="7">
        <v>0</v>
      </c>
      <c r="L258" s="7">
        <v>0</v>
      </c>
      <c r="M258" s="7" t="s">
        <v>390</v>
      </c>
      <c r="N258" s="5">
        <v>79.2</v>
      </c>
      <c r="O258" s="7"/>
      <c r="P258" s="5" t="s">
        <v>22</v>
      </c>
    </row>
    <row r="259" spans="1:16" x14ac:dyDescent="0.25">
      <c r="A259" s="6">
        <v>258</v>
      </c>
      <c r="B259" s="6">
        <v>1</v>
      </c>
      <c r="C259" s="6">
        <v>1</v>
      </c>
      <c r="D259" s="6" t="s">
        <v>391</v>
      </c>
      <c r="E259" s="7" t="str">
        <f t="shared" ref="E259:E322" si="4">LEFT(D259, FIND(",",$D$2:$D$900,1) - 1)</f>
        <v>Cherry</v>
      </c>
      <c r="F259" s="5">
        <f>COUNTIFS(Table2[Surname], E259, Table2[Embarked], P259, Table2[Pclass], C259, Table2[SibSp], K259) + COUNTIFS(Table2[Surname], E259,  Table2[Embarked], P259, Table2[Pclass], C259, Table2[Parch], L259) - COUNTIFS(Table2[Surname], E259,  Table2[Embarked], P259, Table2[Pclass], C259,  Table2[SibSp], K259,  Table2[Parch], L259) -1</f>
        <v>0</v>
      </c>
      <c r="G259" s="5">
        <f>COUNTIFS(Table2[Surname], E259, Table2[Embarked], P259, Table2[Pclass], C259, Table2[SibSp], K259, Table2[Ticket], M259) + COUNTIFS(Table2[Surname], E259,  Table2[Embarked], P259, Table2[Pclass], C259, Table2[Parch], L259, Table2[Ticket], M259) - COUNTIFS(Table2[Surname], E259,  Table2[Embarked], P259, Table2[Pclass], C259,  Table2[SibSp], K259,  Table2[Parch], L259, Table2[Ticket], M259) -1</f>
        <v>0</v>
      </c>
      <c r="H259" s="5">
        <f>COUNTIFS(Table2[Ticket], M259) -1</f>
        <v>2</v>
      </c>
      <c r="I259" s="8" t="s">
        <v>19</v>
      </c>
      <c r="J259" s="10">
        <v>30</v>
      </c>
      <c r="K259" s="8">
        <v>0</v>
      </c>
      <c r="L259" s="8">
        <v>0</v>
      </c>
      <c r="M259" s="8">
        <v>110152</v>
      </c>
      <c r="N259" s="10">
        <v>86.5</v>
      </c>
      <c r="O259" s="8" t="s">
        <v>392</v>
      </c>
      <c r="P259" s="10" t="s">
        <v>17</v>
      </c>
    </row>
    <row r="260" spans="1:16" x14ac:dyDescent="0.25">
      <c r="A260" s="4">
        <v>259</v>
      </c>
      <c r="B260" s="4">
        <v>1</v>
      </c>
      <c r="C260" s="4">
        <v>1</v>
      </c>
      <c r="D260" s="4" t="s">
        <v>393</v>
      </c>
      <c r="E260" s="7" t="str">
        <f t="shared" si="4"/>
        <v>Ward</v>
      </c>
      <c r="F260" s="5">
        <f>COUNTIFS(Table2[Surname], E260, Table2[Embarked], P260, Table2[Pclass], C260, Table2[SibSp], K260) + COUNTIFS(Table2[Surname], E260,  Table2[Embarked], P260, Table2[Pclass], C260, Table2[Parch], L260) - COUNTIFS(Table2[Surname], E260,  Table2[Embarked], P260, Table2[Pclass], C260,  Table2[SibSp], K260,  Table2[Parch], L260) -1</f>
        <v>0</v>
      </c>
      <c r="G260" s="5">
        <f>COUNTIFS(Table2[Surname], E260, Table2[Embarked], P260, Table2[Pclass], C260, Table2[SibSp], K260, Table2[Ticket], M260) + COUNTIFS(Table2[Surname], E260,  Table2[Embarked], P260, Table2[Pclass], C260, Table2[Parch], L260, Table2[Ticket], M260) - COUNTIFS(Table2[Surname], E260,  Table2[Embarked], P260, Table2[Pclass], C260,  Table2[SibSp], K260,  Table2[Parch], L260, Table2[Ticket], M260) -1</f>
        <v>0</v>
      </c>
      <c r="H260" s="5">
        <f>COUNTIFS(Table2[Ticket], M260) -1</f>
        <v>2</v>
      </c>
      <c r="I260" s="7" t="s">
        <v>19</v>
      </c>
      <c r="J260" s="5">
        <v>35</v>
      </c>
      <c r="K260" s="7">
        <v>0</v>
      </c>
      <c r="L260" s="7">
        <v>0</v>
      </c>
      <c r="M260" s="7" t="s">
        <v>394</v>
      </c>
      <c r="N260" s="5">
        <v>512.32920000000001</v>
      </c>
      <c r="O260" s="7"/>
      <c r="P260" s="5" t="s">
        <v>22</v>
      </c>
    </row>
    <row r="261" spans="1:16" x14ac:dyDescent="0.25">
      <c r="A261" s="6">
        <v>260</v>
      </c>
      <c r="B261" s="6">
        <v>1</v>
      </c>
      <c r="C261" s="6">
        <v>2</v>
      </c>
      <c r="D261" s="6" t="s">
        <v>395</v>
      </c>
      <c r="E261" s="7" t="str">
        <f t="shared" si="4"/>
        <v>Parrish</v>
      </c>
      <c r="F261" s="5">
        <f>COUNTIFS(Table2[Surname], E261, Table2[Embarked], P261, Table2[Pclass], C261, Table2[SibSp], K261) + COUNTIFS(Table2[Surname], E261,  Table2[Embarked], P261, Table2[Pclass], C261, Table2[Parch], L261) - COUNTIFS(Table2[Surname], E261,  Table2[Embarked], P261, Table2[Pclass], C261,  Table2[SibSp], K261,  Table2[Parch], L261) -1</f>
        <v>0</v>
      </c>
      <c r="G261" s="5">
        <f>COUNTIFS(Table2[Surname], E261, Table2[Embarked], P261, Table2[Pclass], C261, Table2[SibSp], K261, Table2[Ticket], M261) + COUNTIFS(Table2[Surname], E261,  Table2[Embarked], P261, Table2[Pclass], C261, Table2[Parch], L261, Table2[Ticket], M261) - COUNTIFS(Table2[Surname], E261,  Table2[Embarked], P261, Table2[Pclass], C261,  Table2[SibSp], K261,  Table2[Parch], L261, Table2[Ticket], M261) -1</f>
        <v>0</v>
      </c>
      <c r="H261" s="5">
        <f>COUNTIFS(Table2[Ticket], M261) -1</f>
        <v>1</v>
      </c>
      <c r="I261" s="8" t="s">
        <v>19</v>
      </c>
      <c r="J261" s="10">
        <v>50</v>
      </c>
      <c r="K261" s="8">
        <v>0</v>
      </c>
      <c r="L261" s="8">
        <v>1</v>
      </c>
      <c r="M261" s="8">
        <v>230433</v>
      </c>
      <c r="N261" s="10">
        <v>26</v>
      </c>
      <c r="O261" s="8"/>
      <c r="P261" s="10" t="s">
        <v>17</v>
      </c>
    </row>
    <row r="262" spans="1:16" x14ac:dyDescent="0.25">
      <c r="A262" s="4">
        <v>261</v>
      </c>
      <c r="B262" s="4">
        <v>0</v>
      </c>
      <c r="C262" s="4">
        <v>3</v>
      </c>
      <c r="D262" s="4" t="s">
        <v>396</v>
      </c>
      <c r="E262" s="7" t="str">
        <f t="shared" si="4"/>
        <v>Smith</v>
      </c>
      <c r="F262" s="5">
        <f>COUNTIFS(Table2[Surname], E262, Table2[Embarked], P262, Table2[Pclass], C262, Table2[SibSp], K262) + COUNTIFS(Table2[Surname], E262,  Table2[Embarked], P262, Table2[Pclass], C262, Table2[Parch], L262) - COUNTIFS(Table2[Surname], E262,  Table2[Embarked], P262, Table2[Pclass], C262,  Table2[SibSp], K262,  Table2[Parch], L262) -1</f>
        <v>0</v>
      </c>
      <c r="G262" s="5">
        <f>COUNTIFS(Table2[Surname], E262, Table2[Embarked], P262, Table2[Pclass], C262, Table2[SibSp], K262, Table2[Ticket], M262) + COUNTIFS(Table2[Surname], E262,  Table2[Embarked], P262, Table2[Pclass], C262, Table2[Parch], L262, Table2[Ticket], M262) - COUNTIFS(Table2[Surname], E262,  Table2[Embarked], P262, Table2[Pclass], C262,  Table2[SibSp], K262,  Table2[Parch], L262, Table2[Ticket], M262) -1</f>
        <v>0</v>
      </c>
      <c r="H262" s="5">
        <f>COUNTIFS(Table2[Ticket], M262) -1</f>
        <v>0</v>
      </c>
      <c r="I262" s="7" t="s">
        <v>15</v>
      </c>
      <c r="J262" s="5"/>
      <c r="K262" s="7">
        <v>0</v>
      </c>
      <c r="L262" s="7">
        <v>0</v>
      </c>
      <c r="M262" s="7">
        <v>384461</v>
      </c>
      <c r="N262" s="5">
        <v>7.75</v>
      </c>
      <c r="O262" s="7"/>
      <c r="P262" s="5" t="s">
        <v>29</v>
      </c>
    </row>
    <row r="263" spans="1:16" x14ac:dyDescent="0.25">
      <c r="A263" s="6">
        <v>262</v>
      </c>
      <c r="B263" s="6">
        <v>1</v>
      </c>
      <c r="C263" s="6">
        <v>3</v>
      </c>
      <c r="D263" s="6" t="s">
        <v>397</v>
      </c>
      <c r="E263" s="7" t="str">
        <f t="shared" si="4"/>
        <v>Asplund</v>
      </c>
      <c r="F263" s="5">
        <f>COUNTIFS(Table2[Surname], E263, Table2[Embarked], P263, Table2[Pclass], C263, Table2[SibSp], K263) + COUNTIFS(Table2[Surname], E263,  Table2[Embarked], P263, Table2[Pclass], C263, Table2[Parch], L263) - COUNTIFS(Table2[Surname], E263,  Table2[Embarked], P263, Table2[Pclass], C263,  Table2[SibSp], K263,  Table2[Parch], L263) -1</f>
        <v>2</v>
      </c>
      <c r="G263" s="5">
        <f>COUNTIFS(Table2[Surname], E263, Table2[Embarked], P263, Table2[Pclass], C263, Table2[SibSp], K263, Table2[Ticket], M263) + COUNTIFS(Table2[Surname], E263,  Table2[Embarked], P263, Table2[Pclass], C263, Table2[Parch], L263, Table2[Ticket], M263) - COUNTIFS(Table2[Surname], E263,  Table2[Embarked], P263, Table2[Pclass], C263,  Table2[SibSp], K263,  Table2[Parch], L263, Table2[Ticket], M263) -1</f>
        <v>2</v>
      </c>
      <c r="H263" s="5">
        <f>COUNTIFS(Table2[Ticket], M263) -1</f>
        <v>3</v>
      </c>
      <c r="I263" s="8" t="s">
        <v>15</v>
      </c>
      <c r="J263" s="10">
        <v>3</v>
      </c>
      <c r="K263" s="8">
        <v>4</v>
      </c>
      <c r="L263" s="8">
        <v>2</v>
      </c>
      <c r="M263" s="8">
        <v>347077</v>
      </c>
      <c r="N263" s="10">
        <v>31.387499999999999</v>
      </c>
      <c r="O263" s="8"/>
      <c r="P263" s="10" t="s">
        <v>17</v>
      </c>
    </row>
    <row r="264" spans="1:16" x14ac:dyDescent="0.25">
      <c r="A264" s="4">
        <v>263</v>
      </c>
      <c r="B264" s="4">
        <v>0</v>
      </c>
      <c r="C264" s="4">
        <v>1</v>
      </c>
      <c r="D264" s="4" t="s">
        <v>398</v>
      </c>
      <c r="E264" s="7" t="str">
        <f t="shared" si="4"/>
        <v>Taussig</v>
      </c>
      <c r="F264" s="5">
        <f>COUNTIFS(Table2[Surname], E264, Table2[Embarked], P264, Table2[Pclass], C264, Table2[SibSp], K264) + COUNTIFS(Table2[Surname], E264,  Table2[Embarked], P264, Table2[Pclass], C264, Table2[Parch], L264) - COUNTIFS(Table2[Surname], E264,  Table2[Embarked], P264, Table2[Pclass], C264,  Table2[SibSp], K264,  Table2[Parch], L264) -1</f>
        <v>1</v>
      </c>
      <c r="G264" s="5">
        <f>COUNTIFS(Table2[Surname], E264, Table2[Embarked], P264, Table2[Pclass], C264, Table2[SibSp], K264, Table2[Ticket], M264) + COUNTIFS(Table2[Surname], E264,  Table2[Embarked], P264, Table2[Pclass], C264, Table2[Parch], L264, Table2[Ticket], M264) - COUNTIFS(Table2[Surname], E264,  Table2[Embarked], P264, Table2[Pclass], C264,  Table2[SibSp], K264,  Table2[Parch], L264, Table2[Ticket], M264) -1</f>
        <v>1</v>
      </c>
      <c r="H264" s="5">
        <f>COUNTIFS(Table2[Ticket], M264) -1</f>
        <v>2</v>
      </c>
      <c r="I264" s="7" t="s">
        <v>15</v>
      </c>
      <c r="J264" s="5">
        <v>52</v>
      </c>
      <c r="K264" s="7">
        <v>1</v>
      </c>
      <c r="L264" s="7">
        <v>1</v>
      </c>
      <c r="M264" s="7">
        <v>110413</v>
      </c>
      <c r="N264" s="5">
        <v>79.650000000000006</v>
      </c>
      <c r="O264" s="7" t="s">
        <v>399</v>
      </c>
      <c r="P264" s="5" t="s">
        <v>17</v>
      </c>
    </row>
    <row r="265" spans="1:16" x14ac:dyDescent="0.25">
      <c r="A265" s="6">
        <v>264</v>
      </c>
      <c r="B265" s="6">
        <v>0</v>
      </c>
      <c r="C265" s="6">
        <v>1</v>
      </c>
      <c r="D265" s="6" t="s">
        <v>400</v>
      </c>
      <c r="E265" s="7" t="str">
        <f t="shared" si="4"/>
        <v>Harrison</v>
      </c>
      <c r="F265" s="5">
        <f>COUNTIFS(Table2[Surname], E265, Table2[Embarked], P265, Table2[Pclass], C265, Table2[SibSp], K265) + COUNTIFS(Table2[Surname], E265,  Table2[Embarked], P265, Table2[Pclass], C265, Table2[Parch], L265) - COUNTIFS(Table2[Surname], E265,  Table2[Embarked], P265, Table2[Pclass], C265,  Table2[SibSp], K265,  Table2[Parch], L265) -1</f>
        <v>0</v>
      </c>
      <c r="G265" s="5">
        <f>COUNTIFS(Table2[Surname], E265, Table2[Embarked], P265, Table2[Pclass], C265, Table2[SibSp], K265, Table2[Ticket], M265) + COUNTIFS(Table2[Surname], E265,  Table2[Embarked], P265, Table2[Pclass], C265, Table2[Parch], L265, Table2[Ticket], M265) - COUNTIFS(Table2[Surname], E265,  Table2[Embarked], P265, Table2[Pclass], C265,  Table2[SibSp], K265,  Table2[Parch], L265, Table2[Ticket], M265) -1</f>
        <v>0</v>
      </c>
      <c r="H265" s="5">
        <f>COUNTIFS(Table2[Ticket], M265) -1</f>
        <v>0</v>
      </c>
      <c r="I265" s="8" t="s">
        <v>15</v>
      </c>
      <c r="J265" s="10">
        <v>40</v>
      </c>
      <c r="K265" s="8">
        <v>0</v>
      </c>
      <c r="L265" s="8">
        <v>0</v>
      </c>
      <c r="M265" s="8">
        <v>112059</v>
      </c>
      <c r="N265" s="10">
        <v>0</v>
      </c>
      <c r="O265" s="8" t="s">
        <v>401</v>
      </c>
      <c r="P265" s="10" t="s">
        <v>17</v>
      </c>
    </row>
    <row r="266" spans="1:16" x14ac:dyDescent="0.25">
      <c r="A266" s="4">
        <v>265</v>
      </c>
      <c r="B266" s="4">
        <v>0</v>
      </c>
      <c r="C266" s="4">
        <v>3</v>
      </c>
      <c r="D266" s="4" t="s">
        <v>402</v>
      </c>
      <c r="E266" s="7" t="str">
        <f t="shared" si="4"/>
        <v>Henry</v>
      </c>
      <c r="F266" s="5">
        <f>COUNTIFS(Table2[Surname], E266, Table2[Embarked], P266, Table2[Pclass], C266, Table2[SibSp], K266) + COUNTIFS(Table2[Surname], E266,  Table2[Embarked], P266, Table2[Pclass], C266, Table2[Parch], L266) - COUNTIFS(Table2[Surname], E266,  Table2[Embarked], P266, Table2[Pclass], C266,  Table2[SibSp], K266,  Table2[Parch], L266) -1</f>
        <v>0</v>
      </c>
      <c r="G266" s="5">
        <f>COUNTIFS(Table2[Surname], E266, Table2[Embarked], P266, Table2[Pclass], C266, Table2[SibSp], K266, Table2[Ticket], M266) + COUNTIFS(Table2[Surname], E266,  Table2[Embarked], P266, Table2[Pclass], C266, Table2[Parch], L266, Table2[Ticket], M266) - COUNTIFS(Table2[Surname], E266,  Table2[Embarked], P266, Table2[Pclass], C266,  Table2[SibSp], K266,  Table2[Parch], L266, Table2[Ticket], M266) -1</f>
        <v>0</v>
      </c>
      <c r="H266" s="5">
        <f>COUNTIFS(Table2[Ticket], M266) -1</f>
        <v>0</v>
      </c>
      <c r="I266" s="7" t="s">
        <v>19</v>
      </c>
      <c r="J266" s="5"/>
      <c r="K266" s="7">
        <v>0</v>
      </c>
      <c r="L266" s="7">
        <v>0</v>
      </c>
      <c r="M266" s="7">
        <v>382649</v>
      </c>
      <c r="N266" s="5">
        <v>7.75</v>
      </c>
      <c r="O266" s="7"/>
      <c r="P266" s="5" t="s">
        <v>29</v>
      </c>
    </row>
    <row r="267" spans="1:16" x14ac:dyDescent="0.25">
      <c r="A267" s="6">
        <v>266</v>
      </c>
      <c r="B267" s="6">
        <v>0</v>
      </c>
      <c r="C267" s="6">
        <v>2</v>
      </c>
      <c r="D267" s="6" t="s">
        <v>403</v>
      </c>
      <c r="E267" s="7" t="str">
        <f t="shared" si="4"/>
        <v>Reeves</v>
      </c>
      <c r="F267" s="5">
        <f>COUNTIFS(Table2[Surname], E267, Table2[Embarked], P267, Table2[Pclass], C267, Table2[SibSp], K267) + COUNTIFS(Table2[Surname], E267,  Table2[Embarked], P267, Table2[Pclass], C267, Table2[Parch], L267) - COUNTIFS(Table2[Surname], E267,  Table2[Embarked], P267, Table2[Pclass], C267,  Table2[SibSp], K267,  Table2[Parch], L267) -1</f>
        <v>0</v>
      </c>
      <c r="G267" s="5">
        <f>COUNTIFS(Table2[Surname], E267, Table2[Embarked], P267, Table2[Pclass], C267, Table2[SibSp], K267, Table2[Ticket], M267) + COUNTIFS(Table2[Surname], E267,  Table2[Embarked], P267, Table2[Pclass], C267, Table2[Parch], L267, Table2[Ticket], M267) - COUNTIFS(Table2[Surname], E267,  Table2[Embarked], P267, Table2[Pclass], C267,  Table2[SibSp], K267,  Table2[Parch], L267, Table2[Ticket], M267) -1</f>
        <v>0</v>
      </c>
      <c r="H267" s="5">
        <f>COUNTIFS(Table2[Ticket], M267) -1</f>
        <v>0</v>
      </c>
      <c r="I267" s="8" t="s">
        <v>15</v>
      </c>
      <c r="J267" s="10">
        <v>36</v>
      </c>
      <c r="K267" s="8">
        <v>0</v>
      </c>
      <c r="L267" s="8">
        <v>0</v>
      </c>
      <c r="M267" s="8" t="s">
        <v>404</v>
      </c>
      <c r="N267" s="10">
        <v>10.5</v>
      </c>
      <c r="O267" s="8"/>
      <c r="P267" s="10" t="s">
        <v>17</v>
      </c>
    </row>
    <row r="268" spans="1:16" x14ac:dyDescent="0.25">
      <c r="A268" s="4">
        <v>267</v>
      </c>
      <c r="B268" s="4">
        <v>0</v>
      </c>
      <c r="C268" s="4">
        <v>3</v>
      </c>
      <c r="D268" s="4" t="s">
        <v>405</v>
      </c>
      <c r="E268" s="7" t="str">
        <f t="shared" si="4"/>
        <v>Panula</v>
      </c>
      <c r="F268" s="5">
        <f>COUNTIFS(Table2[Surname], E268, Table2[Embarked], P268, Table2[Pclass], C268, Table2[SibSp], K268) + COUNTIFS(Table2[Surname], E268,  Table2[Embarked], P268, Table2[Pclass], C268, Table2[Parch], L268) - COUNTIFS(Table2[Surname], E268,  Table2[Embarked], P268, Table2[Pclass], C268,  Table2[SibSp], K268,  Table2[Parch], L268) -1</f>
        <v>4</v>
      </c>
      <c r="G268" s="5">
        <f>COUNTIFS(Table2[Surname], E268, Table2[Embarked], P268, Table2[Pclass], C268, Table2[SibSp], K268, Table2[Ticket], M268) + COUNTIFS(Table2[Surname], E268,  Table2[Embarked], P268, Table2[Pclass], C268, Table2[Parch], L268, Table2[Ticket], M268) - COUNTIFS(Table2[Surname], E268,  Table2[Embarked], P268, Table2[Pclass], C268,  Table2[SibSp], K268,  Table2[Parch], L268, Table2[Ticket], M268) -1</f>
        <v>4</v>
      </c>
      <c r="H268" s="5">
        <f>COUNTIFS(Table2[Ticket], M268) -1</f>
        <v>5</v>
      </c>
      <c r="I268" s="7" t="s">
        <v>15</v>
      </c>
      <c r="J268" s="5">
        <v>16</v>
      </c>
      <c r="K268" s="7">
        <v>4</v>
      </c>
      <c r="L268" s="7">
        <v>1</v>
      </c>
      <c r="M268" s="7">
        <v>3101295</v>
      </c>
      <c r="N268" s="5">
        <v>39.6875</v>
      </c>
      <c r="O268" s="7"/>
      <c r="P268" s="5" t="s">
        <v>17</v>
      </c>
    </row>
    <row r="269" spans="1:16" x14ac:dyDescent="0.25">
      <c r="A269" s="6">
        <v>268</v>
      </c>
      <c r="B269" s="6">
        <v>1</v>
      </c>
      <c r="C269" s="6">
        <v>3</v>
      </c>
      <c r="D269" s="6" t="s">
        <v>406</v>
      </c>
      <c r="E269" s="7" t="str">
        <f t="shared" si="4"/>
        <v>Persson</v>
      </c>
      <c r="F269" s="5">
        <f>COUNTIFS(Table2[Surname], E269, Table2[Embarked], P269, Table2[Pclass], C269, Table2[SibSp], K269) + COUNTIFS(Table2[Surname], E269,  Table2[Embarked], P269, Table2[Pclass], C269, Table2[Parch], L269) - COUNTIFS(Table2[Surname], E269,  Table2[Embarked], P269, Table2[Pclass], C269,  Table2[SibSp], K269,  Table2[Parch], L269) -1</f>
        <v>0</v>
      </c>
      <c r="G269" s="5">
        <f>COUNTIFS(Table2[Surname], E269, Table2[Embarked], P269, Table2[Pclass], C269, Table2[SibSp], K269, Table2[Ticket], M269) + COUNTIFS(Table2[Surname], E269,  Table2[Embarked], P269, Table2[Pclass], C269, Table2[Parch], L269, Table2[Ticket], M269) - COUNTIFS(Table2[Surname], E269,  Table2[Embarked], P269, Table2[Pclass], C269,  Table2[SibSp], K269,  Table2[Parch], L269, Table2[Ticket], M269) -1</f>
        <v>0</v>
      </c>
      <c r="H269" s="5">
        <f>COUNTIFS(Table2[Ticket], M269) -1</f>
        <v>0</v>
      </c>
      <c r="I269" s="8" t="s">
        <v>15</v>
      </c>
      <c r="J269" s="10">
        <v>25</v>
      </c>
      <c r="K269" s="8">
        <v>1</v>
      </c>
      <c r="L269" s="8">
        <v>0</v>
      </c>
      <c r="M269" s="8">
        <v>347083</v>
      </c>
      <c r="N269" s="10">
        <v>7.7750000000000004</v>
      </c>
      <c r="O269" s="8"/>
      <c r="P269" s="10" t="s">
        <v>17</v>
      </c>
    </row>
    <row r="270" spans="1:16" x14ac:dyDescent="0.25">
      <c r="A270" s="4">
        <v>269</v>
      </c>
      <c r="B270" s="4">
        <v>1</v>
      </c>
      <c r="C270" s="4">
        <v>1</v>
      </c>
      <c r="D270" s="4" t="s">
        <v>407</v>
      </c>
      <c r="E270" s="7" t="str">
        <f t="shared" si="4"/>
        <v>Graham</v>
      </c>
      <c r="F270" s="5">
        <f>COUNTIFS(Table2[Surname], E270, Table2[Embarked], P270, Table2[Pclass], C270, Table2[SibSp], K270) + COUNTIFS(Table2[Surname], E270,  Table2[Embarked], P270, Table2[Pclass], C270, Table2[Parch], L270) - COUNTIFS(Table2[Surname], E270,  Table2[Embarked], P270, Table2[Pclass], C270,  Table2[SibSp], K270,  Table2[Parch], L270) -1</f>
        <v>2</v>
      </c>
      <c r="G270" s="5">
        <f>COUNTIFS(Table2[Surname], E270, Table2[Embarked], P270, Table2[Pclass], C270, Table2[SibSp], K270, Table2[Ticket], M270) + COUNTIFS(Table2[Surname], E270,  Table2[Embarked], P270, Table2[Pclass], C270, Table2[Parch], L270, Table2[Ticket], M270) - COUNTIFS(Table2[Surname], E270,  Table2[Embarked], P270, Table2[Pclass], C270,  Table2[SibSp], K270,  Table2[Parch], L270, Table2[Ticket], M270) -1</f>
        <v>1</v>
      </c>
      <c r="H270" s="5">
        <f>COUNTIFS(Table2[Ticket], M270) -1</f>
        <v>2</v>
      </c>
      <c r="I270" s="7" t="s">
        <v>19</v>
      </c>
      <c r="J270" s="5">
        <v>58</v>
      </c>
      <c r="K270" s="7">
        <v>0</v>
      </c>
      <c r="L270" s="7">
        <v>1</v>
      </c>
      <c r="M270" s="7" t="s">
        <v>408</v>
      </c>
      <c r="N270" s="5">
        <v>153.46250000000001</v>
      </c>
      <c r="O270" s="7" t="s">
        <v>409</v>
      </c>
      <c r="P270" s="5" t="s">
        <v>17</v>
      </c>
    </row>
    <row r="271" spans="1:16" x14ac:dyDescent="0.25">
      <c r="A271" s="6">
        <v>270</v>
      </c>
      <c r="B271" s="6">
        <v>1</v>
      </c>
      <c r="C271" s="6">
        <v>1</v>
      </c>
      <c r="D271" s="6" t="s">
        <v>410</v>
      </c>
      <c r="E271" s="7" t="str">
        <f t="shared" si="4"/>
        <v>Bissette</v>
      </c>
      <c r="F271" s="5">
        <f>COUNTIFS(Table2[Surname], E271, Table2[Embarked], P271, Table2[Pclass], C271, Table2[SibSp], K271) + COUNTIFS(Table2[Surname], E271,  Table2[Embarked], P271, Table2[Pclass], C271, Table2[Parch], L271) - COUNTIFS(Table2[Surname], E271,  Table2[Embarked], P271, Table2[Pclass], C271,  Table2[SibSp], K271,  Table2[Parch], L271) -1</f>
        <v>0</v>
      </c>
      <c r="G271" s="5">
        <f>COUNTIFS(Table2[Surname], E271, Table2[Embarked], P271, Table2[Pclass], C271, Table2[SibSp], K271, Table2[Ticket], M271) + COUNTIFS(Table2[Surname], E271,  Table2[Embarked], P271, Table2[Pclass], C271, Table2[Parch], L271, Table2[Ticket], M271) - COUNTIFS(Table2[Surname], E271,  Table2[Embarked], P271, Table2[Pclass], C271,  Table2[SibSp], K271,  Table2[Parch], L271, Table2[Ticket], M271) -1</f>
        <v>0</v>
      </c>
      <c r="H271" s="5">
        <f>COUNTIFS(Table2[Ticket], M271) -1</f>
        <v>2</v>
      </c>
      <c r="I271" s="8" t="s">
        <v>19</v>
      </c>
      <c r="J271" s="10">
        <v>35</v>
      </c>
      <c r="K271" s="8">
        <v>0</v>
      </c>
      <c r="L271" s="8">
        <v>0</v>
      </c>
      <c r="M271" s="8" t="s">
        <v>411</v>
      </c>
      <c r="N271" s="10">
        <v>135.63329999999999</v>
      </c>
      <c r="O271" s="8" t="s">
        <v>412</v>
      </c>
      <c r="P271" s="10" t="s">
        <v>17</v>
      </c>
    </row>
    <row r="272" spans="1:16" x14ac:dyDescent="0.25">
      <c r="A272" s="4">
        <v>271</v>
      </c>
      <c r="B272" s="4">
        <v>0</v>
      </c>
      <c r="C272" s="4">
        <v>1</v>
      </c>
      <c r="D272" s="4" t="s">
        <v>413</v>
      </c>
      <c r="E272" s="7" t="str">
        <f t="shared" si="4"/>
        <v>Cairns</v>
      </c>
      <c r="F272" s="5">
        <f>COUNTIFS(Table2[Surname], E272, Table2[Embarked], P272, Table2[Pclass], C272, Table2[SibSp], K272) + COUNTIFS(Table2[Surname], E272,  Table2[Embarked], P272, Table2[Pclass], C272, Table2[Parch], L272) - COUNTIFS(Table2[Surname], E272,  Table2[Embarked], P272, Table2[Pclass], C272,  Table2[SibSp], K272,  Table2[Parch], L272) -1</f>
        <v>0</v>
      </c>
      <c r="G272" s="5">
        <f>COUNTIFS(Table2[Surname], E272, Table2[Embarked], P272, Table2[Pclass], C272, Table2[SibSp], K272, Table2[Ticket], M272) + COUNTIFS(Table2[Surname], E272,  Table2[Embarked], P272, Table2[Pclass], C272, Table2[Parch], L272, Table2[Ticket], M272) - COUNTIFS(Table2[Surname], E272,  Table2[Embarked], P272, Table2[Pclass], C272,  Table2[SibSp], K272,  Table2[Parch], L272, Table2[Ticket], M272) -1</f>
        <v>0</v>
      </c>
      <c r="H272" s="5">
        <f>COUNTIFS(Table2[Ticket], M272) -1</f>
        <v>1</v>
      </c>
      <c r="I272" s="7" t="s">
        <v>15</v>
      </c>
      <c r="J272" s="5"/>
      <c r="K272" s="7">
        <v>0</v>
      </c>
      <c r="L272" s="7">
        <v>0</v>
      </c>
      <c r="M272" s="7">
        <v>113798</v>
      </c>
      <c r="N272" s="5">
        <v>31</v>
      </c>
      <c r="O272" s="7"/>
      <c r="P272" s="5" t="s">
        <v>17</v>
      </c>
    </row>
    <row r="273" spans="1:16" x14ac:dyDescent="0.25">
      <c r="A273" s="6">
        <v>272</v>
      </c>
      <c r="B273" s="6">
        <v>1</v>
      </c>
      <c r="C273" s="6">
        <v>3</v>
      </c>
      <c r="D273" s="6" t="s">
        <v>414</v>
      </c>
      <c r="E273" s="7" t="str">
        <f t="shared" si="4"/>
        <v>Tornquist</v>
      </c>
      <c r="F273" s="5">
        <f>COUNTIFS(Table2[Surname], E273, Table2[Embarked], P273, Table2[Pclass], C273, Table2[SibSp], K273) + COUNTIFS(Table2[Surname], E273,  Table2[Embarked], P273, Table2[Pclass], C273, Table2[Parch], L273) - COUNTIFS(Table2[Surname], E273,  Table2[Embarked], P273, Table2[Pclass], C273,  Table2[SibSp], K273,  Table2[Parch], L273) -1</f>
        <v>0</v>
      </c>
      <c r="G273" s="5">
        <f>COUNTIFS(Table2[Surname], E273, Table2[Embarked], P273, Table2[Pclass], C273, Table2[SibSp], K273, Table2[Ticket], M273) + COUNTIFS(Table2[Surname], E273,  Table2[Embarked], P273, Table2[Pclass], C273, Table2[Parch], L273, Table2[Ticket], M273) - COUNTIFS(Table2[Surname], E273,  Table2[Embarked], P273, Table2[Pclass], C273,  Table2[SibSp], K273,  Table2[Parch], L273, Table2[Ticket], M273) -1</f>
        <v>0</v>
      </c>
      <c r="H273" s="5">
        <f>COUNTIFS(Table2[Ticket], M273) -1</f>
        <v>3</v>
      </c>
      <c r="I273" s="8" t="s">
        <v>15</v>
      </c>
      <c r="J273" s="10">
        <v>25</v>
      </c>
      <c r="K273" s="8">
        <v>0</v>
      </c>
      <c r="L273" s="8">
        <v>0</v>
      </c>
      <c r="M273" s="8" t="s">
        <v>282</v>
      </c>
      <c r="N273" s="10">
        <v>0</v>
      </c>
      <c r="O273" s="8"/>
      <c r="P273" s="10" t="s">
        <v>17</v>
      </c>
    </row>
    <row r="274" spans="1:16" x14ac:dyDescent="0.25">
      <c r="A274" s="4">
        <v>273</v>
      </c>
      <c r="B274" s="4">
        <v>1</v>
      </c>
      <c r="C274" s="4">
        <v>2</v>
      </c>
      <c r="D274" s="4" t="s">
        <v>415</v>
      </c>
      <c r="E274" s="7" t="str">
        <f t="shared" si="4"/>
        <v>Mellinger</v>
      </c>
      <c r="F274" s="5">
        <f>COUNTIFS(Table2[Surname], E274, Table2[Embarked], P274, Table2[Pclass], C274, Table2[SibSp], K274) + COUNTIFS(Table2[Surname], E274,  Table2[Embarked], P274, Table2[Pclass], C274, Table2[Parch], L274) - COUNTIFS(Table2[Surname], E274,  Table2[Embarked], P274, Table2[Pclass], C274,  Table2[SibSp], K274,  Table2[Parch], L274) -1</f>
        <v>1</v>
      </c>
      <c r="G274" s="5">
        <f>COUNTIFS(Table2[Surname], E274, Table2[Embarked], P274, Table2[Pclass], C274, Table2[SibSp], K274, Table2[Ticket], M274) + COUNTIFS(Table2[Surname], E274,  Table2[Embarked], P274, Table2[Pclass], C274, Table2[Parch], L274, Table2[Ticket], M274) - COUNTIFS(Table2[Surname], E274,  Table2[Embarked], P274, Table2[Pclass], C274,  Table2[SibSp], K274,  Table2[Parch], L274, Table2[Ticket], M274) -1</f>
        <v>1</v>
      </c>
      <c r="H274" s="5">
        <f>COUNTIFS(Table2[Ticket], M274) -1</f>
        <v>1</v>
      </c>
      <c r="I274" s="7" t="s">
        <v>19</v>
      </c>
      <c r="J274" s="5">
        <v>41</v>
      </c>
      <c r="K274" s="7">
        <v>0</v>
      </c>
      <c r="L274" s="7">
        <v>1</v>
      </c>
      <c r="M274" s="7">
        <v>250644</v>
      </c>
      <c r="N274" s="5">
        <v>19.5</v>
      </c>
      <c r="O274" s="7"/>
      <c r="P274" s="5" t="s">
        <v>17</v>
      </c>
    </row>
    <row r="275" spans="1:16" x14ac:dyDescent="0.25">
      <c r="A275" s="6">
        <v>274</v>
      </c>
      <c r="B275" s="6">
        <v>0</v>
      </c>
      <c r="C275" s="6">
        <v>1</v>
      </c>
      <c r="D275" s="6" t="s">
        <v>416</v>
      </c>
      <c r="E275" s="7" t="str">
        <f t="shared" si="4"/>
        <v>Natsch</v>
      </c>
      <c r="F275" s="5">
        <f>COUNTIFS(Table2[Surname], E275, Table2[Embarked], P275, Table2[Pclass], C275, Table2[SibSp], K275) + COUNTIFS(Table2[Surname], E275,  Table2[Embarked], P275, Table2[Pclass], C275, Table2[Parch], L275) - COUNTIFS(Table2[Surname], E275,  Table2[Embarked], P275, Table2[Pclass], C275,  Table2[SibSp], K275,  Table2[Parch], L275) -1</f>
        <v>0</v>
      </c>
      <c r="G275" s="5">
        <f>COUNTIFS(Table2[Surname], E275, Table2[Embarked], P275, Table2[Pclass], C275, Table2[SibSp], K275, Table2[Ticket], M275) + COUNTIFS(Table2[Surname], E275,  Table2[Embarked], P275, Table2[Pclass], C275, Table2[Parch], L275, Table2[Ticket], M275) - COUNTIFS(Table2[Surname], E275,  Table2[Embarked], P275, Table2[Pclass], C275,  Table2[SibSp], K275,  Table2[Parch], L275, Table2[Ticket], M275) -1</f>
        <v>0</v>
      </c>
      <c r="H275" s="5">
        <f>COUNTIFS(Table2[Ticket], M275) -1</f>
        <v>0</v>
      </c>
      <c r="I275" s="8" t="s">
        <v>15</v>
      </c>
      <c r="J275" s="10">
        <v>37</v>
      </c>
      <c r="K275" s="8">
        <v>0</v>
      </c>
      <c r="L275" s="8">
        <v>1</v>
      </c>
      <c r="M275" s="8" t="s">
        <v>417</v>
      </c>
      <c r="N275" s="10">
        <v>29.7</v>
      </c>
      <c r="O275" s="8" t="s">
        <v>418</v>
      </c>
      <c r="P275" s="10" t="s">
        <v>22</v>
      </c>
    </row>
    <row r="276" spans="1:16" x14ac:dyDescent="0.25">
      <c r="A276" s="4">
        <v>275</v>
      </c>
      <c r="B276" s="4">
        <v>1</v>
      </c>
      <c r="C276" s="4">
        <v>3</v>
      </c>
      <c r="D276" s="4" t="s">
        <v>419</v>
      </c>
      <c r="E276" s="7" t="str">
        <f t="shared" si="4"/>
        <v>Healy</v>
      </c>
      <c r="F276" s="5">
        <f>COUNTIFS(Table2[Surname], E276, Table2[Embarked], P276, Table2[Pclass], C276, Table2[SibSp], K276) + COUNTIFS(Table2[Surname], E276,  Table2[Embarked], P276, Table2[Pclass], C276, Table2[Parch], L276) - COUNTIFS(Table2[Surname], E276,  Table2[Embarked], P276, Table2[Pclass], C276,  Table2[SibSp], K276,  Table2[Parch], L276) -1</f>
        <v>0</v>
      </c>
      <c r="G276" s="5">
        <f>COUNTIFS(Table2[Surname], E276, Table2[Embarked], P276, Table2[Pclass], C276, Table2[SibSp], K276, Table2[Ticket], M276) + COUNTIFS(Table2[Surname], E276,  Table2[Embarked], P276, Table2[Pclass], C276, Table2[Parch], L276, Table2[Ticket], M276) - COUNTIFS(Table2[Surname], E276,  Table2[Embarked], P276, Table2[Pclass], C276,  Table2[SibSp], K276,  Table2[Parch], L276, Table2[Ticket], M276) -1</f>
        <v>0</v>
      </c>
      <c r="H276" s="5">
        <f>COUNTIFS(Table2[Ticket], M276) -1</f>
        <v>0</v>
      </c>
      <c r="I276" s="7" t="s">
        <v>19</v>
      </c>
      <c r="J276" s="5"/>
      <c r="K276" s="7">
        <v>0</v>
      </c>
      <c r="L276" s="7">
        <v>0</v>
      </c>
      <c r="M276" s="7">
        <v>370375</v>
      </c>
      <c r="N276" s="5">
        <v>7.75</v>
      </c>
      <c r="O276" s="7"/>
      <c r="P276" s="5" t="s">
        <v>29</v>
      </c>
    </row>
    <row r="277" spans="1:16" x14ac:dyDescent="0.25">
      <c r="A277" s="6">
        <v>276</v>
      </c>
      <c r="B277" s="6">
        <v>1</v>
      </c>
      <c r="C277" s="6">
        <v>1</v>
      </c>
      <c r="D277" s="6" t="s">
        <v>420</v>
      </c>
      <c r="E277" s="7" t="str">
        <f t="shared" si="4"/>
        <v>Andrews</v>
      </c>
      <c r="F277" s="5">
        <f>COUNTIFS(Table2[Surname], E277, Table2[Embarked], P277, Table2[Pclass], C277, Table2[SibSp], K277) + COUNTIFS(Table2[Surname], E277,  Table2[Embarked], P277, Table2[Pclass], C277, Table2[Parch], L277) - COUNTIFS(Table2[Surname], E277,  Table2[Embarked], P277, Table2[Pclass], C277,  Table2[SibSp], K277,  Table2[Parch], L277) -1</f>
        <v>1</v>
      </c>
      <c r="G277" s="5">
        <f>COUNTIFS(Table2[Surname], E277, Table2[Embarked], P277, Table2[Pclass], C277, Table2[SibSp], K277, Table2[Ticket], M277) + COUNTIFS(Table2[Surname], E277,  Table2[Embarked], P277, Table2[Pclass], C277, Table2[Parch], L277, Table2[Ticket], M277) - COUNTIFS(Table2[Surname], E277,  Table2[Embarked], P277, Table2[Pclass], C277,  Table2[SibSp], K277,  Table2[Parch], L277, Table2[Ticket], M277) -1</f>
        <v>0</v>
      </c>
      <c r="H277" s="5">
        <f>COUNTIFS(Table2[Ticket], M277) -1</f>
        <v>2</v>
      </c>
      <c r="I277" s="8" t="s">
        <v>19</v>
      </c>
      <c r="J277" s="10">
        <v>63</v>
      </c>
      <c r="K277" s="8">
        <v>1</v>
      </c>
      <c r="L277" s="8">
        <v>0</v>
      </c>
      <c r="M277" s="8">
        <v>13502</v>
      </c>
      <c r="N277" s="10">
        <v>77.958299999999994</v>
      </c>
      <c r="O277" s="8" t="s">
        <v>421</v>
      </c>
      <c r="P277" s="10" t="s">
        <v>17</v>
      </c>
    </row>
    <row r="278" spans="1:16" x14ac:dyDescent="0.25">
      <c r="A278" s="4">
        <v>277</v>
      </c>
      <c r="B278" s="4">
        <v>0</v>
      </c>
      <c r="C278" s="4">
        <v>3</v>
      </c>
      <c r="D278" s="4" t="s">
        <v>422</v>
      </c>
      <c r="E278" s="7" t="str">
        <f t="shared" si="4"/>
        <v>Lindblom</v>
      </c>
      <c r="F278" s="5">
        <f>COUNTIFS(Table2[Surname], E278, Table2[Embarked], P278, Table2[Pclass], C278, Table2[SibSp], K278) + COUNTIFS(Table2[Surname], E278,  Table2[Embarked], P278, Table2[Pclass], C278, Table2[Parch], L278) - COUNTIFS(Table2[Surname], E278,  Table2[Embarked], P278, Table2[Pclass], C278,  Table2[SibSp], K278,  Table2[Parch], L278) -1</f>
        <v>0</v>
      </c>
      <c r="G278" s="5">
        <f>COUNTIFS(Table2[Surname], E278, Table2[Embarked], P278, Table2[Pclass], C278, Table2[SibSp], K278, Table2[Ticket], M278) + COUNTIFS(Table2[Surname], E278,  Table2[Embarked], P278, Table2[Pclass], C278, Table2[Parch], L278, Table2[Ticket], M278) - COUNTIFS(Table2[Surname], E278,  Table2[Embarked], P278, Table2[Pclass], C278,  Table2[SibSp], K278,  Table2[Parch], L278, Table2[Ticket], M278) -1</f>
        <v>0</v>
      </c>
      <c r="H278" s="5">
        <f>COUNTIFS(Table2[Ticket], M278) -1</f>
        <v>0</v>
      </c>
      <c r="I278" s="7" t="s">
        <v>19</v>
      </c>
      <c r="J278" s="5">
        <v>45</v>
      </c>
      <c r="K278" s="7">
        <v>0</v>
      </c>
      <c r="L278" s="7">
        <v>0</v>
      </c>
      <c r="M278" s="7">
        <v>347073</v>
      </c>
      <c r="N278" s="5">
        <v>7.75</v>
      </c>
      <c r="O278" s="7"/>
      <c r="P278" s="5" t="s">
        <v>17</v>
      </c>
    </row>
    <row r="279" spans="1:16" x14ac:dyDescent="0.25">
      <c r="A279" s="6">
        <v>278</v>
      </c>
      <c r="B279" s="6">
        <v>0</v>
      </c>
      <c r="C279" s="6">
        <v>2</v>
      </c>
      <c r="D279" s="6" t="s">
        <v>423</v>
      </c>
      <c r="E279" s="7" t="str">
        <f t="shared" si="4"/>
        <v>Parkes</v>
      </c>
      <c r="F279" s="5">
        <f>COUNTIFS(Table2[Surname], E279, Table2[Embarked], P279, Table2[Pclass], C279, Table2[SibSp], K279) + COUNTIFS(Table2[Surname], E279,  Table2[Embarked], P279, Table2[Pclass], C279, Table2[Parch], L279) - COUNTIFS(Table2[Surname], E279,  Table2[Embarked], P279, Table2[Pclass], C279,  Table2[SibSp], K279,  Table2[Parch], L279) -1</f>
        <v>0</v>
      </c>
      <c r="G279" s="5">
        <f>COUNTIFS(Table2[Surname], E279, Table2[Embarked], P279, Table2[Pclass], C279, Table2[SibSp], K279, Table2[Ticket], M279) + COUNTIFS(Table2[Surname], E279,  Table2[Embarked], P279, Table2[Pclass], C279, Table2[Parch], L279, Table2[Ticket], M279) - COUNTIFS(Table2[Surname], E279,  Table2[Embarked], P279, Table2[Pclass], C279,  Table2[SibSp], K279,  Table2[Parch], L279, Table2[Ticket], M279) -1</f>
        <v>0</v>
      </c>
      <c r="H279" s="5">
        <f>COUNTIFS(Table2[Ticket], M279) -1</f>
        <v>2</v>
      </c>
      <c r="I279" s="8" t="s">
        <v>15</v>
      </c>
      <c r="J279" s="10"/>
      <c r="K279" s="8">
        <v>0</v>
      </c>
      <c r="L279" s="8">
        <v>0</v>
      </c>
      <c r="M279" s="8">
        <v>239853</v>
      </c>
      <c r="N279" s="10">
        <v>0</v>
      </c>
      <c r="O279" s="8"/>
      <c r="P279" s="10" t="s">
        <v>17</v>
      </c>
    </row>
    <row r="280" spans="1:16" x14ac:dyDescent="0.25">
      <c r="A280" s="4">
        <v>279</v>
      </c>
      <c r="B280" s="4">
        <v>0</v>
      </c>
      <c r="C280" s="4">
        <v>3</v>
      </c>
      <c r="D280" s="4" t="s">
        <v>424</v>
      </c>
      <c r="E280" s="7" t="str">
        <f t="shared" si="4"/>
        <v>Rice</v>
      </c>
      <c r="F280" s="5">
        <f>COUNTIFS(Table2[Surname], E280, Table2[Embarked], P280, Table2[Pclass], C280, Table2[SibSp], K280) + COUNTIFS(Table2[Surname], E280,  Table2[Embarked], P280, Table2[Pclass], C280, Table2[Parch], L280) - COUNTIFS(Table2[Surname], E280,  Table2[Embarked], P280, Table2[Pclass], C280,  Table2[SibSp], K280,  Table2[Parch], L280) -1</f>
        <v>3</v>
      </c>
      <c r="G280" s="5">
        <f>COUNTIFS(Table2[Surname], E280, Table2[Embarked], P280, Table2[Pclass], C280, Table2[SibSp], K280, Table2[Ticket], M280) + COUNTIFS(Table2[Surname], E280,  Table2[Embarked], P280, Table2[Pclass], C280, Table2[Parch], L280, Table2[Ticket], M280) - COUNTIFS(Table2[Surname], E280,  Table2[Embarked], P280, Table2[Pclass], C280,  Table2[SibSp], K280,  Table2[Parch], L280, Table2[Ticket], M280) -1</f>
        <v>3</v>
      </c>
      <c r="H280" s="5">
        <f>COUNTIFS(Table2[Ticket], M280) -1</f>
        <v>4</v>
      </c>
      <c r="I280" s="7" t="s">
        <v>15</v>
      </c>
      <c r="J280" s="5">
        <v>7</v>
      </c>
      <c r="K280" s="7">
        <v>4</v>
      </c>
      <c r="L280" s="7">
        <v>1</v>
      </c>
      <c r="M280" s="7">
        <v>382652</v>
      </c>
      <c r="N280" s="5">
        <v>29.125</v>
      </c>
      <c r="O280" s="7"/>
      <c r="P280" s="5" t="s">
        <v>29</v>
      </c>
    </row>
    <row r="281" spans="1:16" x14ac:dyDescent="0.25">
      <c r="A281" s="6">
        <v>280</v>
      </c>
      <c r="B281" s="6">
        <v>1</v>
      </c>
      <c r="C281" s="6">
        <v>3</v>
      </c>
      <c r="D281" s="6" t="s">
        <v>425</v>
      </c>
      <c r="E281" s="7" t="str">
        <f t="shared" si="4"/>
        <v>Abbott</v>
      </c>
      <c r="F281" s="5">
        <f>COUNTIFS(Table2[Surname], E281, Table2[Embarked], P281, Table2[Pclass], C281, Table2[SibSp], K281) + COUNTIFS(Table2[Surname], E281,  Table2[Embarked], P281, Table2[Pclass], C281, Table2[Parch], L281) - COUNTIFS(Table2[Surname], E281,  Table2[Embarked], P281, Table2[Pclass], C281,  Table2[SibSp], K281,  Table2[Parch], L281) -1</f>
        <v>1</v>
      </c>
      <c r="G281" s="5">
        <f>COUNTIFS(Table2[Surname], E281, Table2[Embarked], P281, Table2[Pclass], C281, Table2[SibSp], K281, Table2[Ticket], M281) + COUNTIFS(Table2[Surname], E281,  Table2[Embarked], P281, Table2[Pclass], C281, Table2[Parch], L281, Table2[Ticket], M281) - COUNTIFS(Table2[Surname], E281,  Table2[Embarked], P281, Table2[Pclass], C281,  Table2[SibSp], K281,  Table2[Parch], L281, Table2[Ticket], M281) -1</f>
        <v>1</v>
      </c>
      <c r="H281" s="5">
        <f>COUNTIFS(Table2[Ticket], M281) -1</f>
        <v>1</v>
      </c>
      <c r="I281" s="8" t="s">
        <v>19</v>
      </c>
      <c r="J281" s="10">
        <v>35</v>
      </c>
      <c r="K281" s="8">
        <v>1</v>
      </c>
      <c r="L281" s="8">
        <v>1</v>
      </c>
      <c r="M281" s="8" t="s">
        <v>426</v>
      </c>
      <c r="N281" s="10">
        <v>20.25</v>
      </c>
      <c r="O281" s="8"/>
      <c r="P281" s="10" t="s">
        <v>17</v>
      </c>
    </row>
    <row r="282" spans="1:16" x14ac:dyDescent="0.25">
      <c r="A282" s="4">
        <v>281</v>
      </c>
      <c r="B282" s="4">
        <v>0</v>
      </c>
      <c r="C282" s="4">
        <v>3</v>
      </c>
      <c r="D282" s="4" t="s">
        <v>427</v>
      </c>
      <c r="E282" s="7" t="str">
        <f t="shared" si="4"/>
        <v>Duane</v>
      </c>
      <c r="F282" s="5">
        <f>COUNTIFS(Table2[Surname], E282, Table2[Embarked], P282, Table2[Pclass], C282, Table2[SibSp], K282) + COUNTIFS(Table2[Surname], E282,  Table2[Embarked], P282, Table2[Pclass], C282, Table2[Parch], L282) - COUNTIFS(Table2[Surname], E282,  Table2[Embarked], P282, Table2[Pclass], C282,  Table2[SibSp], K282,  Table2[Parch], L282) -1</f>
        <v>0</v>
      </c>
      <c r="G282" s="5">
        <f>COUNTIFS(Table2[Surname], E282, Table2[Embarked], P282, Table2[Pclass], C282, Table2[SibSp], K282, Table2[Ticket], M282) + COUNTIFS(Table2[Surname], E282,  Table2[Embarked], P282, Table2[Pclass], C282, Table2[Parch], L282, Table2[Ticket], M282) - COUNTIFS(Table2[Surname], E282,  Table2[Embarked], P282, Table2[Pclass], C282,  Table2[SibSp], K282,  Table2[Parch], L282, Table2[Ticket], M282) -1</f>
        <v>0</v>
      </c>
      <c r="H282" s="5">
        <f>COUNTIFS(Table2[Ticket], M282) -1</f>
        <v>0</v>
      </c>
      <c r="I282" s="7" t="s">
        <v>15</v>
      </c>
      <c r="J282" s="5">
        <v>65</v>
      </c>
      <c r="K282" s="7">
        <v>0</v>
      </c>
      <c r="L282" s="7">
        <v>0</v>
      </c>
      <c r="M282" s="7">
        <v>336439</v>
      </c>
      <c r="N282" s="5">
        <v>7.75</v>
      </c>
      <c r="O282" s="7"/>
      <c r="P282" s="5" t="s">
        <v>29</v>
      </c>
    </row>
    <row r="283" spans="1:16" x14ac:dyDescent="0.25">
      <c r="A283" s="6">
        <v>282</v>
      </c>
      <c r="B283" s="6">
        <v>0</v>
      </c>
      <c r="C283" s="6">
        <v>3</v>
      </c>
      <c r="D283" s="6" t="s">
        <v>428</v>
      </c>
      <c r="E283" s="7" t="str">
        <f t="shared" si="4"/>
        <v>Olsson</v>
      </c>
      <c r="F283" s="5">
        <f>COUNTIFS(Table2[Surname], E283, Table2[Embarked], P283, Table2[Pclass], C283, Table2[SibSp], K283) + COUNTIFS(Table2[Surname], E283,  Table2[Embarked], P283, Table2[Pclass], C283, Table2[Parch], L283) - COUNTIFS(Table2[Surname], E283,  Table2[Embarked], P283, Table2[Pclass], C283,  Table2[SibSp], K283,  Table2[Parch], L283) -1</f>
        <v>1</v>
      </c>
      <c r="G283" s="5">
        <f>COUNTIFS(Table2[Surname], E283, Table2[Embarked], P283, Table2[Pclass], C283, Table2[SibSp], K283, Table2[Ticket], M283) + COUNTIFS(Table2[Surname], E283,  Table2[Embarked], P283, Table2[Pclass], C283, Table2[Parch], L283, Table2[Ticket], M283) - COUNTIFS(Table2[Surname], E283,  Table2[Embarked], P283, Table2[Pclass], C283,  Table2[SibSp], K283,  Table2[Parch], L283, Table2[Ticket], M283) -1</f>
        <v>0</v>
      </c>
      <c r="H283" s="5">
        <f>COUNTIFS(Table2[Ticket], M283) -1</f>
        <v>0</v>
      </c>
      <c r="I283" s="8" t="s">
        <v>15</v>
      </c>
      <c r="J283" s="10">
        <v>28</v>
      </c>
      <c r="K283" s="8">
        <v>0</v>
      </c>
      <c r="L283" s="8">
        <v>0</v>
      </c>
      <c r="M283" s="8">
        <v>347464</v>
      </c>
      <c r="N283" s="10">
        <v>7.8541999999999996</v>
      </c>
      <c r="O283" s="8"/>
      <c r="P283" s="10" t="s">
        <v>17</v>
      </c>
    </row>
    <row r="284" spans="1:16" x14ac:dyDescent="0.25">
      <c r="A284" s="4">
        <v>283</v>
      </c>
      <c r="B284" s="4">
        <v>0</v>
      </c>
      <c r="C284" s="4">
        <v>3</v>
      </c>
      <c r="D284" s="4" t="s">
        <v>429</v>
      </c>
      <c r="E284" s="7" t="str">
        <f t="shared" si="4"/>
        <v>de Pelsmaeker</v>
      </c>
      <c r="F284" s="5">
        <f>COUNTIFS(Table2[Surname], E284, Table2[Embarked], P284, Table2[Pclass], C284, Table2[SibSp], K284) + COUNTIFS(Table2[Surname], E284,  Table2[Embarked], P284, Table2[Pclass], C284, Table2[Parch], L284) - COUNTIFS(Table2[Surname], E284,  Table2[Embarked], P284, Table2[Pclass], C284,  Table2[SibSp], K284,  Table2[Parch], L284) -1</f>
        <v>0</v>
      </c>
      <c r="G284" s="5">
        <f>COUNTIFS(Table2[Surname], E284, Table2[Embarked], P284, Table2[Pclass], C284, Table2[SibSp], K284, Table2[Ticket], M284) + COUNTIFS(Table2[Surname], E284,  Table2[Embarked], P284, Table2[Pclass], C284, Table2[Parch], L284, Table2[Ticket], M284) - COUNTIFS(Table2[Surname], E284,  Table2[Embarked], P284, Table2[Pclass], C284,  Table2[SibSp], K284,  Table2[Parch], L284, Table2[Ticket], M284) -1</f>
        <v>0</v>
      </c>
      <c r="H284" s="5">
        <f>COUNTIFS(Table2[Ticket], M284) -1</f>
        <v>0</v>
      </c>
      <c r="I284" s="7" t="s">
        <v>15</v>
      </c>
      <c r="J284" s="5">
        <v>16</v>
      </c>
      <c r="K284" s="7">
        <v>0</v>
      </c>
      <c r="L284" s="7">
        <v>0</v>
      </c>
      <c r="M284" s="7">
        <v>345778</v>
      </c>
      <c r="N284" s="5">
        <v>9.5</v>
      </c>
      <c r="O284" s="7"/>
      <c r="P284" s="5" t="s">
        <v>17</v>
      </c>
    </row>
    <row r="285" spans="1:16" x14ac:dyDescent="0.25">
      <c r="A285" s="6">
        <v>284</v>
      </c>
      <c r="B285" s="6">
        <v>1</v>
      </c>
      <c r="C285" s="6">
        <v>3</v>
      </c>
      <c r="D285" s="6" t="s">
        <v>430</v>
      </c>
      <c r="E285" s="7" t="str">
        <f t="shared" si="4"/>
        <v>Dorking</v>
      </c>
      <c r="F285" s="5">
        <f>COUNTIFS(Table2[Surname], E285, Table2[Embarked], P285, Table2[Pclass], C285, Table2[SibSp], K285) + COUNTIFS(Table2[Surname], E285,  Table2[Embarked], P285, Table2[Pclass], C285, Table2[Parch], L285) - COUNTIFS(Table2[Surname], E285,  Table2[Embarked], P285, Table2[Pclass], C285,  Table2[SibSp], K285,  Table2[Parch], L285) -1</f>
        <v>0</v>
      </c>
      <c r="G285" s="5">
        <f>COUNTIFS(Table2[Surname], E285, Table2[Embarked], P285, Table2[Pclass], C285, Table2[SibSp], K285, Table2[Ticket], M285) + COUNTIFS(Table2[Surname], E285,  Table2[Embarked], P285, Table2[Pclass], C285, Table2[Parch], L285, Table2[Ticket], M285) - COUNTIFS(Table2[Surname], E285,  Table2[Embarked], P285, Table2[Pclass], C285,  Table2[SibSp], K285,  Table2[Parch], L285, Table2[Ticket], M285) -1</f>
        <v>0</v>
      </c>
      <c r="H285" s="5">
        <f>COUNTIFS(Table2[Ticket], M285) -1</f>
        <v>0</v>
      </c>
      <c r="I285" s="8" t="s">
        <v>15</v>
      </c>
      <c r="J285" s="10">
        <v>19</v>
      </c>
      <c r="K285" s="8">
        <v>0</v>
      </c>
      <c r="L285" s="8">
        <v>0</v>
      </c>
      <c r="M285" s="8" t="s">
        <v>431</v>
      </c>
      <c r="N285" s="10">
        <v>8.0500000000000007</v>
      </c>
      <c r="O285" s="8"/>
      <c r="P285" s="10" t="s">
        <v>17</v>
      </c>
    </row>
    <row r="286" spans="1:16" x14ac:dyDescent="0.25">
      <c r="A286" s="4">
        <v>285</v>
      </c>
      <c r="B286" s="4">
        <v>0</v>
      </c>
      <c r="C286" s="4">
        <v>1</v>
      </c>
      <c r="D286" s="4" t="s">
        <v>432</v>
      </c>
      <c r="E286" s="7" t="str">
        <f t="shared" si="4"/>
        <v>Smith</v>
      </c>
      <c r="F286" s="5">
        <f>COUNTIFS(Table2[Surname], E286, Table2[Embarked], P286, Table2[Pclass], C286, Table2[SibSp], K286) + COUNTIFS(Table2[Surname], E286,  Table2[Embarked], P286, Table2[Pclass], C286, Table2[Parch], L286) - COUNTIFS(Table2[Surname], E286,  Table2[Embarked], P286, Table2[Pclass], C286,  Table2[SibSp], K286,  Table2[Parch], L286) -1</f>
        <v>0</v>
      </c>
      <c r="G286" s="5">
        <f>COUNTIFS(Table2[Surname], E286, Table2[Embarked], P286, Table2[Pclass], C286, Table2[SibSp], K286, Table2[Ticket], M286) + COUNTIFS(Table2[Surname], E286,  Table2[Embarked], P286, Table2[Pclass], C286, Table2[Parch], L286, Table2[Ticket], M286) - COUNTIFS(Table2[Surname], E286,  Table2[Embarked], P286, Table2[Pclass], C286,  Table2[SibSp], K286,  Table2[Parch], L286, Table2[Ticket], M286) -1</f>
        <v>0</v>
      </c>
      <c r="H286" s="5">
        <f>COUNTIFS(Table2[Ticket], M286) -1</f>
        <v>0</v>
      </c>
      <c r="I286" s="7" t="s">
        <v>15</v>
      </c>
      <c r="J286" s="5"/>
      <c r="K286" s="7">
        <v>0</v>
      </c>
      <c r="L286" s="7">
        <v>0</v>
      </c>
      <c r="M286" s="7">
        <v>113056</v>
      </c>
      <c r="N286" s="5">
        <v>26</v>
      </c>
      <c r="O286" s="7" t="s">
        <v>433</v>
      </c>
      <c r="P286" s="5" t="s">
        <v>17</v>
      </c>
    </row>
    <row r="287" spans="1:16" x14ac:dyDescent="0.25">
      <c r="A287" s="6">
        <v>286</v>
      </c>
      <c r="B287" s="6">
        <v>0</v>
      </c>
      <c r="C287" s="6">
        <v>3</v>
      </c>
      <c r="D287" s="6" t="s">
        <v>434</v>
      </c>
      <c r="E287" s="7" t="str">
        <f t="shared" si="4"/>
        <v>Stankovic</v>
      </c>
      <c r="F287" s="5">
        <f>COUNTIFS(Table2[Surname], E287, Table2[Embarked], P287, Table2[Pclass], C287, Table2[SibSp], K287) + COUNTIFS(Table2[Surname], E287,  Table2[Embarked], P287, Table2[Pclass], C287, Table2[Parch], L287) - COUNTIFS(Table2[Surname], E287,  Table2[Embarked], P287, Table2[Pclass], C287,  Table2[SibSp], K287,  Table2[Parch], L287) -1</f>
        <v>0</v>
      </c>
      <c r="G287" s="5">
        <f>COUNTIFS(Table2[Surname], E287, Table2[Embarked], P287, Table2[Pclass], C287, Table2[SibSp], K287, Table2[Ticket], M287) + COUNTIFS(Table2[Surname], E287,  Table2[Embarked], P287, Table2[Pclass], C287, Table2[Parch], L287, Table2[Ticket], M287) - COUNTIFS(Table2[Surname], E287,  Table2[Embarked], P287, Table2[Pclass], C287,  Table2[SibSp], K287,  Table2[Parch], L287, Table2[Ticket], M287) -1</f>
        <v>0</v>
      </c>
      <c r="H287" s="5">
        <f>COUNTIFS(Table2[Ticket], M287) -1</f>
        <v>0</v>
      </c>
      <c r="I287" s="8" t="s">
        <v>15</v>
      </c>
      <c r="J287" s="10">
        <v>33</v>
      </c>
      <c r="K287" s="8">
        <v>0</v>
      </c>
      <c r="L287" s="8">
        <v>0</v>
      </c>
      <c r="M287" s="8">
        <v>349239</v>
      </c>
      <c r="N287" s="10">
        <v>8.6624999999999996</v>
      </c>
      <c r="O287" s="8"/>
      <c r="P287" s="10" t="s">
        <v>22</v>
      </c>
    </row>
    <row r="288" spans="1:16" x14ac:dyDescent="0.25">
      <c r="A288" s="4">
        <v>287</v>
      </c>
      <c r="B288" s="4">
        <v>1</v>
      </c>
      <c r="C288" s="4">
        <v>3</v>
      </c>
      <c r="D288" s="4" t="s">
        <v>435</v>
      </c>
      <c r="E288" s="7" t="str">
        <f t="shared" si="4"/>
        <v>de Mulder</v>
      </c>
      <c r="F288" s="5">
        <f>COUNTIFS(Table2[Surname], E288, Table2[Embarked], P288, Table2[Pclass], C288, Table2[SibSp], K288) + COUNTIFS(Table2[Surname], E288,  Table2[Embarked], P288, Table2[Pclass], C288, Table2[Parch], L288) - COUNTIFS(Table2[Surname], E288,  Table2[Embarked], P288, Table2[Pclass], C288,  Table2[SibSp], K288,  Table2[Parch], L288) -1</f>
        <v>0</v>
      </c>
      <c r="G288" s="5">
        <f>COUNTIFS(Table2[Surname], E288, Table2[Embarked], P288, Table2[Pclass], C288, Table2[SibSp], K288, Table2[Ticket], M288) + COUNTIFS(Table2[Surname], E288,  Table2[Embarked], P288, Table2[Pclass], C288, Table2[Parch], L288, Table2[Ticket], M288) - COUNTIFS(Table2[Surname], E288,  Table2[Embarked], P288, Table2[Pclass], C288,  Table2[SibSp], K288,  Table2[Parch], L288, Table2[Ticket], M288) -1</f>
        <v>0</v>
      </c>
      <c r="H288" s="5">
        <f>COUNTIFS(Table2[Ticket], M288) -1</f>
        <v>0</v>
      </c>
      <c r="I288" s="7" t="s">
        <v>15</v>
      </c>
      <c r="J288" s="5">
        <v>30</v>
      </c>
      <c r="K288" s="7">
        <v>0</v>
      </c>
      <c r="L288" s="7">
        <v>0</v>
      </c>
      <c r="M288" s="7">
        <v>345774</v>
      </c>
      <c r="N288" s="5">
        <v>9.5</v>
      </c>
      <c r="O288" s="7"/>
      <c r="P288" s="5" t="s">
        <v>17</v>
      </c>
    </row>
    <row r="289" spans="1:16" x14ac:dyDescent="0.25">
      <c r="A289" s="6">
        <v>288</v>
      </c>
      <c r="B289" s="6">
        <v>0</v>
      </c>
      <c r="C289" s="6">
        <v>3</v>
      </c>
      <c r="D289" s="6" t="s">
        <v>436</v>
      </c>
      <c r="E289" s="7" t="str">
        <f t="shared" si="4"/>
        <v>Naidenoff</v>
      </c>
      <c r="F289" s="5">
        <f>COUNTIFS(Table2[Surname], E289, Table2[Embarked], P289, Table2[Pclass], C289, Table2[SibSp], K289) + COUNTIFS(Table2[Surname], E289,  Table2[Embarked], P289, Table2[Pclass], C289, Table2[Parch], L289) - COUNTIFS(Table2[Surname], E289,  Table2[Embarked], P289, Table2[Pclass], C289,  Table2[SibSp], K289,  Table2[Parch], L289) -1</f>
        <v>0</v>
      </c>
      <c r="G289" s="5">
        <f>COUNTIFS(Table2[Surname], E289, Table2[Embarked], P289, Table2[Pclass], C289, Table2[SibSp], K289, Table2[Ticket], M289) + COUNTIFS(Table2[Surname], E289,  Table2[Embarked], P289, Table2[Pclass], C289, Table2[Parch], L289, Table2[Ticket], M289) - COUNTIFS(Table2[Surname], E289,  Table2[Embarked], P289, Table2[Pclass], C289,  Table2[SibSp], K289,  Table2[Parch], L289, Table2[Ticket], M289) -1</f>
        <v>0</v>
      </c>
      <c r="H289" s="5">
        <f>COUNTIFS(Table2[Ticket], M289) -1</f>
        <v>0</v>
      </c>
      <c r="I289" s="8" t="s">
        <v>15</v>
      </c>
      <c r="J289" s="10">
        <v>22</v>
      </c>
      <c r="K289" s="8">
        <v>0</v>
      </c>
      <c r="L289" s="8">
        <v>0</v>
      </c>
      <c r="M289" s="8">
        <v>349206</v>
      </c>
      <c r="N289" s="10">
        <v>7.8958000000000004</v>
      </c>
      <c r="O289" s="8"/>
      <c r="P289" s="10" t="s">
        <v>17</v>
      </c>
    </row>
    <row r="290" spans="1:16" x14ac:dyDescent="0.25">
      <c r="A290" s="4">
        <v>289</v>
      </c>
      <c r="B290" s="4">
        <v>1</v>
      </c>
      <c r="C290" s="4">
        <v>2</v>
      </c>
      <c r="D290" s="4" t="s">
        <v>437</v>
      </c>
      <c r="E290" s="7" t="str">
        <f t="shared" si="4"/>
        <v>Hosono</v>
      </c>
      <c r="F290" s="5">
        <f>COUNTIFS(Table2[Surname], E290, Table2[Embarked], P290, Table2[Pclass], C290, Table2[SibSp], K290) + COUNTIFS(Table2[Surname], E290,  Table2[Embarked], P290, Table2[Pclass], C290, Table2[Parch], L290) - COUNTIFS(Table2[Surname], E290,  Table2[Embarked], P290, Table2[Pclass], C290,  Table2[SibSp], K290,  Table2[Parch], L290) -1</f>
        <v>0</v>
      </c>
      <c r="G290" s="5">
        <f>COUNTIFS(Table2[Surname], E290, Table2[Embarked], P290, Table2[Pclass], C290, Table2[SibSp], K290, Table2[Ticket], M290) + COUNTIFS(Table2[Surname], E290,  Table2[Embarked], P290, Table2[Pclass], C290, Table2[Parch], L290, Table2[Ticket], M290) - COUNTIFS(Table2[Surname], E290,  Table2[Embarked], P290, Table2[Pclass], C290,  Table2[SibSp], K290,  Table2[Parch], L290, Table2[Ticket], M290) -1</f>
        <v>0</v>
      </c>
      <c r="H290" s="5">
        <f>COUNTIFS(Table2[Ticket], M290) -1</f>
        <v>0</v>
      </c>
      <c r="I290" s="7" t="s">
        <v>15</v>
      </c>
      <c r="J290" s="5">
        <v>42</v>
      </c>
      <c r="K290" s="7">
        <v>0</v>
      </c>
      <c r="L290" s="7">
        <v>0</v>
      </c>
      <c r="M290" s="7">
        <v>237798</v>
      </c>
      <c r="N290" s="5">
        <v>13</v>
      </c>
      <c r="O290" s="7"/>
      <c r="P290" s="5" t="s">
        <v>17</v>
      </c>
    </row>
    <row r="291" spans="1:16" x14ac:dyDescent="0.25">
      <c r="A291" s="6">
        <v>290</v>
      </c>
      <c r="B291" s="6">
        <v>1</v>
      </c>
      <c r="C291" s="6">
        <v>3</v>
      </c>
      <c r="D291" s="6" t="s">
        <v>438</v>
      </c>
      <c r="E291" s="7" t="str">
        <f t="shared" si="4"/>
        <v>Connolly</v>
      </c>
      <c r="F291" s="5">
        <f>COUNTIFS(Table2[Surname], E291, Table2[Embarked], P291, Table2[Pclass], C291, Table2[SibSp], K291) + COUNTIFS(Table2[Surname], E291,  Table2[Embarked], P291, Table2[Pclass], C291, Table2[Parch], L291) - COUNTIFS(Table2[Surname], E291,  Table2[Embarked], P291, Table2[Pclass], C291,  Table2[SibSp], K291,  Table2[Parch], L291) -1</f>
        <v>0</v>
      </c>
      <c r="G291" s="5">
        <f>COUNTIFS(Table2[Surname], E291, Table2[Embarked], P291, Table2[Pclass], C291, Table2[SibSp], K291, Table2[Ticket], M291) + COUNTIFS(Table2[Surname], E291,  Table2[Embarked], P291, Table2[Pclass], C291, Table2[Parch], L291, Table2[Ticket], M291) - COUNTIFS(Table2[Surname], E291,  Table2[Embarked], P291, Table2[Pclass], C291,  Table2[SibSp], K291,  Table2[Parch], L291, Table2[Ticket], M291) -1</f>
        <v>0</v>
      </c>
      <c r="H291" s="5">
        <f>COUNTIFS(Table2[Ticket], M291) -1</f>
        <v>0</v>
      </c>
      <c r="I291" s="8" t="s">
        <v>19</v>
      </c>
      <c r="J291" s="10">
        <v>22</v>
      </c>
      <c r="K291" s="8">
        <v>0</v>
      </c>
      <c r="L291" s="8">
        <v>0</v>
      </c>
      <c r="M291" s="8">
        <v>370373</v>
      </c>
      <c r="N291" s="10">
        <v>7.75</v>
      </c>
      <c r="O291" s="8"/>
      <c r="P291" s="10" t="s">
        <v>29</v>
      </c>
    </row>
    <row r="292" spans="1:16" x14ac:dyDescent="0.25">
      <c r="A292" s="4">
        <v>291</v>
      </c>
      <c r="B292" s="4">
        <v>1</v>
      </c>
      <c r="C292" s="4">
        <v>1</v>
      </c>
      <c r="D292" s="4" t="s">
        <v>439</v>
      </c>
      <c r="E292" s="7" t="str">
        <f t="shared" si="4"/>
        <v>Barber</v>
      </c>
      <c r="F292" s="5">
        <f>COUNTIFS(Table2[Surname], E292, Table2[Embarked], P292, Table2[Pclass], C292, Table2[SibSp], K292) + COUNTIFS(Table2[Surname], E292,  Table2[Embarked], P292, Table2[Pclass], C292, Table2[Parch], L292) - COUNTIFS(Table2[Surname], E292,  Table2[Embarked], P292, Table2[Pclass], C292,  Table2[SibSp], K292,  Table2[Parch], L292) -1</f>
        <v>0</v>
      </c>
      <c r="G292" s="5">
        <f>COUNTIFS(Table2[Surname], E292, Table2[Embarked], P292, Table2[Pclass], C292, Table2[SibSp], K292, Table2[Ticket], M292) + COUNTIFS(Table2[Surname], E292,  Table2[Embarked], P292, Table2[Pclass], C292, Table2[Parch], L292, Table2[Ticket], M292) - COUNTIFS(Table2[Surname], E292,  Table2[Embarked], P292, Table2[Pclass], C292,  Table2[SibSp], K292,  Table2[Parch], L292, Table2[Ticket], M292) -1</f>
        <v>0</v>
      </c>
      <c r="H292" s="5">
        <f>COUNTIFS(Table2[Ticket], M292) -1</f>
        <v>1</v>
      </c>
      <c r="I292" s="7" t="s">
        <v>19</v>
      </c>
      <c r="J292" s="5">
        <v>26</v>
      </c>
      <c r="K292" s="7">
        <v>0</v>
      </c>
      <c r="L292" s="7">
        <v>0</v>
      </c>
      <c r="M292" s="7">
        <v>19877</v>
      </c>
      <c r="N292" s="5">
        <v>78.849999999999994</v>
      </c>
      <c r="O292" s="7"/>
      <c r="P292" s="5" t="s">
        <v>17</v>
      </c>
    </row>
    <row r="293" spans="1:16" x14ac:dyDescent="0.25">
      <c r="A293" s="6">
        <v>292</v>
      </c>
      <c r="B293" s="6">
        <v>1</v>
      </c>
      <c r="C293" s="6">
        <v>1</v>
      </c>
      <c r="D293" s="6" t="s">
        <v>440</v>
      </c>
      <c r="E293" s="7" t="str">
        <f t="shared" si="4"/>
        <v>Bishop</v>
      </c>
      <c r="F293" s="5">
        <f>COUNTIFS(Table2[Surname], E293, Table2[Embarked], P293, Table2[Pclass], C293, Table2[SibSp], K293) + COUNTIFS(Table2[Surname], E293,  Table2[Embarked], P293, Table2[Pclass], C293, Table2[Parch], L293) - COUNTIFS(Table2[Surname], E293,  Table2[Embarked], P293, Table2[Pclass], C293,  Table2[SibSp], K293,  Table2[Parch], L293) -1</f>
        <v>1</v>
      </c>
      <c r="G293" s="5">
        <f>COUNTIFS(Table2[Surname], E293, Table2[Embarked], P293, Table2[Pclass], C293, Table2[SibSp], K293, Table2[Ticket], M293) + COUNTIFS(Table2[Surname], E293,  Table2[Embarked], P293, Table2[Pclass], C293, Table2[Parch], L293, Table2[Ticket], M293) - COUNTIFS(Table2[Surname], E293,  Table2[Embarked], P293, Table2[Pclass], C293,  Table2[SibSp], K293,  Table2[Parch], L293, Table2[Ticket], M293) -1</f>
        <v>1</v>
      </c>
      <c r="H293" s="5">
        <f>COUNTIFS(Table2[Ticket], M293) -1</f>
        <v>1</v>
      </c>
      <c r="I293" s="8" t="s">
        <v>19</v>
      </c>
      <c r="J293" s="10">
        <v>19</v>
      </c>
      <c r="K293" s="8">
        <v>1</v>
      </c>
      <c r="L293" s="8">
        <v>0</v>
      </c>
      <c r="M293" s="8">
        <v>11967</v>
      </c>
      <c r="N293" s="10">
        <v>91.0792</v>
      </c>
      <c r="O293" s="8" t="s">
        <v>441</v>
      </c>
      <c r="P293" s="10" t="s">
        <v>22</v>
      </c>
    </row>
    <row r="294" spans="1:16" x14ac:dyDescent="0.25">
      <c r="A294" s="4">
        <v>293</v>
      </c>
      <c r="B294" s="4">
        <v>0</v>
      </c>
      <c r="C294" s="4">
        <v>2</v>
      </c>
      <c r="D294" s="4" t="s">
        <v>442</v>
      </c>
      <c r="E294" s="7" t="str">
        <f t="shared" si="4"/>
        <v>Levy</v>
      </c>
      <c r="F294" s="5">
        <f>COUNTIFS(Table2[Surname], E294, Table2[Embarked], P294, Table2[Pclass], C294, Table2[SibSp], K294) + COUNTIFS(Table2[Surname], E294,  Table2[Embarked], P294, Table2[Pclass], C294, Table2[Parch], L294) - COUNTIFS(Table2[Surname], E294,  Table2[Embarked], P294, Table2[Pclass], C294,  Table2[SibSp], K294,  Table2[Parch], L294) -1</f>
        <v>0</v>
      </c>
      <c r="G294" s="5">
        <f>COUNTIFS(Table2[Surname], E294, Table2[Embarked], P294, Table2[Pclass], C294, Table2[SibSp], K294, Table2[Ticket], M294) + COUNTIFS(Table2[Surname], E294,  Table2[Embarked], P294, Table2[Pclass], C294, Table2[Parch], L294, Table2[Ticket], M294) - COUNTIFS(Table2[Surname], E294,  Table2[Embarked], P294, Table2[Pclass], C294,  Table2[SibSp], K294,  Table2[Parch], L294, Table2[Ticket], M294) -1</f>
        <v>0</v>
      </c>
      <c r="H294" s="5">
        <f>COUNTIFS(Table2[Ticket], M294) -1</f>
        <v>0</v>
      </c>
      <c r="I294" s="7" t="s">
        <v>15</v>
      </c>
      <c r="J294" s="5">
        <v>36</v>
      </c>
      <c r="K294" s="7">
        <v>0</v>
      </c>
      <c r="L294" s="7">
        <v>0</v>
      </c>
      <c r="M294" s="7" t="s">
        <v>443</v>
      </c>
      <c r="N294" s="5">
        <v>12.875</v>
      </c>
      <c r="O294" s="7" t="s">
        <v>444</v>
      </c>
      <c r="P294" s="5" t="s">
        <v>22</v>
      </c>
    </row>
    <row r="295" spans="1:16" x14ac:dyDescent="0.25">
      <c r="A295" s="6">
        <v>294</v>
      </c>
      <c r="B295" s="6">
        <v>0</v>
      </c>
      <c r="C295" s="6">
        <v>3</v>
      </c>
      <c r="D295" s="6" t="s">
        <v>445</v>
      </c>
      <c r="E295" s="7" t="str">
        <f t="shared" si="4"/>
        <v>Haas</v>
      </c>
      <c r="F295" s="5">
        <f>COUNTIFS(Table2[Surname], E295, Table2[Embarked], P295, Table2[Pclass], C295, Table2[SibSp], K295) + COUNTIFS(Table2[Surname], E295,  Table2[Embarked], P295, Table2[Pclass], C295, Table2[Parch], L295) - COUNTIFS(Table2[Surname], E295,  Table2[Embarked], P295, Table2[Pclass], C295,  Table2[SibSp], K295,  Table2[Parch], L295) -1</f>
        <v>0</v>
      </c>
      <c r="G295" s="5">
        <f>COUNTIFS(Table2[Surname], E295, Table2[Embarked], P295, Table2[Pclass], C295, Table2[SibSp], K295, Table2[Ticket], M295) + COUNTIFS(Table2[Surname], E295,  Table2[Embarked], P295, Table2[Pclass], C295, Table2[Parch], L295, Table2[Ticket], M295) - COUNTIFS(Table2[Surname], E295,  Table2[Embarked], P295, Table2[Pclass], C295,  Table2[SibSp], K295,  Table2[Parch], L295, Table2[Ticket], M295) -1</f>
        <v>0</v>
      </c>
      <c r="H295" s="5">
        <f>COUNTIFS(Table2[Ticket], M295) -1</f>
        <v>0</v>
      </c>
      <c r="I295" s="8" t="s">
        <v>19</v>
      </c>
      <c r="J295" s="10">
        <v>24</v>
      </c>
      <c r="K295" s="8">
        <v>0</v>
      </c>
      <c r="L295" s="8">
        <v>0</v>
      </c>
      <c r="M295" s="8">
        <v>349236</v>
      </c>
      <c r="N295" s="10">
        <v>8.85</v>
      </c>
      <c r="O295" s="8"/>
      <c r="P295" s="10" t="s">
        <v>17</v>
      </c>
    </row>
    <row r="296" spans="1:16" x14ac:dyDescent="0.25">
      <c r="A296" s="4">
        <v>295</v>
      </c>
      <c r="B296" s="4">
        <v>0</v>
      </c>
      <c r="C296" s="4">
        <v>3</v>
      </c>
      <c r="D296" s="4" t="s">
        <v>446</v>
      </c>
      <c r="E296" s="7" t="str">
        <f t="shared" si="4"/>
        <v>Mineff</v>
      </c>
      <c r="F296" s="5">
        <f>COUNTIFS(Table2[Surname], E296, Table2[Embarked], P296, Table2[Pclass], C296, Table2[SibSp], K296) + COUNTIFS(Table2[Surname], E296,  Table2[Embarked], P296, Table2[Pclass], C296, Table2[Parch], L296) - COUNTIFS(Table2[Surname], E296,  Table2[Embarked], P296, Table2[Pclass], C296,  Table2[SibSp], K296,  Table2[Parch], L296) -1</f>
        <v>0</v>
      </c>
      <c r="G296" s="5">
        <f>COUNTIFS(Table2[Surname], E296, Table2[Embarked], P296, Table2[Pclass], C296, Table2[SibSp], K296, Table2[Ticket], M296) + COUNTIFS(Table2[Surname], E296,  Table2[Embarked], P296, Table2[Pclass], C296, Table2[Parch], L296, Table2[Ticket], M296) - COUNTIFS(Table2[Surname], E296,  Table2[Embarked], P296, Table2[Pclass], C296,  Table2[SibSp], K296,  Table2[Parch], L296, Table2[Ticket], M296) -1</f>
        <v>0</v>
      </c>
      <c r="H296" s="5">
        <f>COUNTIFS(Table2[Ticket], M296) -1</f>
        <v>0</v>
      </c>
      <c r="I296" s="7" t="s">
        <v>15</v>
      </c>
      <c r="J296" s="5">
        <v>24</v>
      </c>
      <c r="K296" s="7">
        <v>0</v>
      </c>
      <c r="L296" s="7">
        <v>0</v>
      </c>
      <c r="M296" s="7">
        <v>349233</v>
      </c>
      <c r="N296" s="5">
        <v>7.8958000000000004</v>
      </c>
      <c r="O296" s="7"/>
      <c r="P296" s="5" t="s">
        <v>17</v>
      </c>
    </row>
    <row r="297" spans="1:16" x14ac:dyDescent="0.25">
      <c r="A297" s="6">
        <v>296</v>
      </c>
      <c r="B297" s="6">
        <v>0</v>
      </c>
      <c r="C297" s="6">
        <v>1</v>
      </c>
      <c r="D297" s="6" t="s">
        <v>447</v>
      </c>
      <c r="E297" s="7" t="str">
        <f t="shared" si="4"/>
        <v>Lewy</v>
      </c>
      <c r="F297" s="5">
        <f>COUNTIFS(Table2[Surname], E297, Table2[Embarked], P297, Table2[Pclass], C297, Table2[SibSp], K297) + COUNTIFS(Table2[Surname], E297,  Table2[Embarked], P297, Table2[Pclass], C297, Table2[Parch], L297) - COUNTIFS(Table2[Surname], E297,  Table2[Embarked], P297, Table2[Pclass], C297,  Table2[SibSp], K297,  Table2[Parch], L297) -1</f>
        <v>0</v>
      </c>
      <c r="G297" s="5">
        <f>COUNTIFS(Table2[Surname], E297, Table2[Embarked], P297, Table2[Pclass], C297, Table2[SibSp], K297, Table2[Ticket], M297) + COUNTIFS(Table2[Surname], E297,  Table2[Embarked], P297, Table2[Pclass], C297, Table2[Parch], L297, Table2[Ticket], M297) - COUNTIFS(Table2[Surname], E297,  Table2[Embarked], P297, Table2[Pclass], C297,  Table2[SibSp], K297,  Table2[Parch], L297, Table2[Ticket], M297) -1</f>
        <v>0</v>
      </c>
      <c r="H297" s="5">
        <f>COUNTIFS(Table2[Ticket], M297) -1</f>
        <v>0</v>
      </c>
      <c r="I297" s="8" t="s">
        <v>15</v>
      </c>
      <c r="J297" s="10"/>
      <c r="K297" s="8">
        <v>0</v>
      </c>
      <c r="L297" s="8">
        <v>0</v>
      </c>
      <c r="M297" s="8" t="s">
        <v>448</v>
      </c>
      <c r="N297" s="10">
        <v>27.720800000000001</v>
      </c>
      <c r="O297" s="8"/>
      <c r="P297" s="10" t="s">
        <v>22</v>
      </c>
    </row>
    <row r="298" spans="1:16" x14ac:dyDescent="0.25">
      <c r="A298" s="4">
        <v>297</v>
      </c>
      <c r="B298" s="4">
        <v>0</v>
      </c>
      <c r="C298" s="4">
        <v>3</v>
      </c>
      <c r="D298" s="4" t="s">
        <v>449</v>
      </c>
      <c r="E298" s="7" t="str">
        <f t="shared" si="4"/>
        <v>Hanna</v>
      </c>
      <c r="F298" s="5">
        <f>COUNTIFS(Table2[Surname], E298, Table2[Embarked], P298, Table2[Pclass], C298, Table2[SibSp], K298) + COUNTIFS(Table2[Surname], E298,  Table2[Embarked], P298, Table2[Pclass], C298, Table2[Parch], L298) - COUNTIFS(Table2[Surname], E298,  Table2[Embarked], P298, Table2[Pclass], C298,  Table2[SibSp], K298,  Table2[Parch], L298) -1</f>
        <v>0</v>
      </c>
      <c r="G298" s="5">
        <f>COUNTIFS(Table2[Surname], E298, Table2[Embarked], P298, Table2[Pclass], C298, Table2[SibSp], K298, Table2[Ticket], M298) + COUNTIFS(Table2[Surname], E298,  Table2[Embarked], P298, Table2[Pclass], C298, Table2[Parch], L298, Table2[Ticket], M298) - COUNTIFS(Table2[Surname], E298,  Table2[Embarked], P298, Table2[Pclass], C298,  Table2[SibSp], K298,  Table2[Parch], L298, Table2[Ticket], M298) -1</f>
        <v>0</v>
      </c>
      <c r="H298" s="5">
        <f>COUNTIFS(Table2[Ticket], M298) -1</f>
        <v>0</v>
      </c>
      <c r="I298" s="7" t="s">
        <v>15</v>
      </c>
      <c r="J298" s="5">
        <v>23.5</v>
      </c>
      <c r="K298" s="7">
        <v>0</v>
      </c>
      <c r="L298" s="7">
        <v>0</v>
      </c>
      <c r="M298" s="7">
        <v>2693</v>
      </c>
      <c r="N298" s="5">
        <v>7.2291999999999996</v>
      </c>
      <c r="O298" s="7"/>
      <c r="P298" s="5" t="s">
        <v>22</v>
      </c>
    </row>
    <row r="299" spans="1:16" x14ac:dyDescent="0.25">
      <c r="A299" s="6">
        <v>298</v>
      </c>
      <c r="B299" s="6">
        <v>0</v>
      </c>
      <c r="C299" s="6">
        <v>1</v>
      </c>
      <c r="D299" s="6" t="s">
        <v>450</v>
      </c>
      <c r="E299" s="7" t="str">
        <f t="shared" si="4"/>
        <v>Allison</v>
      </c>
      <c r="F299" s="5">
        <f>COUNTIFS(Table2[Surname], E299, Table2[Embarked], P299, Table2[Pclass], C299, Table2[SibSp], K299) + COUNTIFS(Table2[Surname], E299,  Table2[Embarked], P299, Table2[Pclass], C299, Table2[Parch], L299) - COUNTIFS(Table2[Surname], E299,  Table2[Embarked], P299, Table2[Pclass], C299,  Table2[SibSp], K299,  Table2[Parch], L299) -1</f>
        <v>2</v>
      </c>
      <c r="G299" s="5">
        <f>COUNTIFS(Table2[Surname], E299, Table2[Embarked], P299, Table2[Pclass], C299, Table2[SibSp], K299, Table2[Ticket], M299) + COUNTIFS(Table2[Surname], E299,  Table2[Embarked], P299, Table2[Pclass], C299, Table2[Parch], L299, Table2[Ticket], M299) - COUNTIFS(Table2[Surname], E299,  Table2[Embarked], P299, Table2[Pclass], C299,  Table2[SibSp], K299,  Table2[Parch], L299, Table2[Ticket], M299) -1</f>
        <v>2</v>
      </c>
      <c r="H299" s="5">
        <f>COUNTIFS(Table2[Ticket], M299) -1</f>
        <v>3</v>
      </c>
      <c r="I299" s="8" t="s">
        <v>19</v>
      </c>
      <c r="J299" s="10">
        <v>2</v>
      </c>
      <c r="K299" s="8">
        <v>1</v>
      </c>
      <c r="L299" s="8">
        <v>2</v>
      </c>
      <c r="M299" s="8">
        <v>113781</v>
      </c>
      <c r="N299" s="10">
        <v>151.55000000000001</v>
      </c>
      <c r="O299" s="8" t="s">
        <v>451</v>
      </c>
      <c r="P299" s="10" t="s">
        <v>17</v>
      </c>
    </row>
    <row r="300" spans="1:16" x14ac:dyDescent="0.25">
      <c r="A300" s="4">
        <v>299</v>
      </c>
      <c r="B300" s="4">
        <v>1</v>
      </c>
      <c r="C300" s="4">
        <v>1</v>
      </c>
      <c r="D300" s="4" t="s">
        <v>452</v>
      </c>
      <c r="E300" s="7" t="str">
        <f t="shared" si="4"/>
        <v>Saalfeld</v>
      </c>
      <c r="F300" s="5">
        <f>COUNTIFS(Table2[Surname], E300, Table2[Embarked], P300, Table2[Pclass], C300, Table2[SibSp], K300) + COUNTIFS(Table2[Surname], E300,  Table2[Embarked], P300, Table2[Pclass], C300, Table2[Parch], L300) - COUNTIFS(Table2[Surname], E300,  Table2[Embarked], P300, Table2[Pclass], C300,  Table2[SibSp], K300,  Table2[Parch], L300) -1</f>
        <v>0</v>
      </c>
      <c r="G300" s="5">
        <f>COUNTIFS(Table2[Surname], E300, Table2[Embarked], P300, Table2[Pclass], C300, Table2[SibSp], K300, Table2[Ticket], M300) + COUNTIFS(Table2[Surname], E300,  Table2[Embarked], P300, Table2[Pclass], C300, Table2[Parch], L300, Table2[Ticket], M300) - COUNTIFS(Table2[Surname], E300,  Table2[Embarked], P300, Table2[Pclass], C300,  Table2[SibSp], K300,  Table2[Parch], L300, Table2[Ticket], M300) -1</f>
        <v>0</v>
      </c>
      <c r="H300" s="5">
        <f>COUNTIFS(Table2[Ticket], M300) -1</f>
        <v>0</v>
      </c>
      <c r="I300" s="7" t="s">
        <v>15</v>
      </c>
      <c r="J300" s="5"/>
      <c r="K300" s="7">
        <v>0</v>
      </c>
      <c r="L300" s="7">
        <v>0</v>
      </c>
      <c r="M300" s="7">
        <v>19988</v>
      </c>
      <c r="N300" s="5">
        <v>30.5</v>
      </c>
      <c r="O300" s="7" t="s">
        <v>453</v>
      </c>
      <c r="P300" s="5" t="s">
        <v>17</v>
      </c>
    </row>
    <row r="301" spans="1:16" x14ac:dyDescent="0.25">
      <c r="A301" s="6">
        <v>300</v>
      </c>
      <c r="B301" s="6">
        <v>1</v>
      </c>
      <c r="C301" s="6">
        <v>1</v>
      </c>
      <c r="D301" s="6" t="s">
        <v>454</v>
      </c>
      <c r="E301" s="7" t="str">
        <f t="shared" si="4"/>
        <v>Baxter</v>
      </c>
      <c r="F301" s="5">
        <f>COUNTIFS(Table2[Surname], E301, Table2[Embarked], P301, Table2[Pclass], C301, Table2[SibSp], K301) + COUNTIFS(Table2[Surname], E301,  Table2[Embarked], P301, Table2[Pclass], C301, Table2[Parch], L301) - COUNTIFS(Table2[Surname], E301,  Table2[Embarked], P301, Table2[Pclass], C301,  Table2[SibSp], K301,  Table2[Parch], L301) -1</f>
        <v>1</v>
      </c>
      <c r="G301" s="5">
        <f>COUNTIFS(Table2[Surname], E301, Table2[Embarked], P301, Table2[Pclass], C301, Table2[SibSp], K301, Table2[Ticket], M301) + COUNTIFS(Table2[Surname], E301,  Table2[Embarked], P301, Table2[Pclass], C301, Table2[Parch], L301, Table2[Ticket], M301) - COUNTIFS(Table2[Surname], E301,  Table2[Embarked], P301, Table2[Pclass], C301,  Table2[SibSp], K301,  Table2[Parch], L301, Table2[Ticket], M301) -1</f>
        <v>1</v>
      </c>
      <c r="H301" s="5">
        <f>COUNTIFS(Table2[Ticket], M301) -1</f>
        <v>1</v>
      </c>
      <c r="I301" s="8" t="s">
        <v>19</v>
      </c>
      <c r="J301" s="10">
        <v>50</v>
      </c>
      <c r="K301" s="8">
        <v>0</v>
      </c>
      <c r="L301" s="8">
        <v>1</v>
      </c>
      <c r="M301" s="8" t="s">
        <v>189</v>
      </c>
      <c r="N301" s="10">
        <v>247.52080000000001</v>
      </c>
      <c r="O301" s="8" t="s">
        <v>190</v>
      </c>
      <c r="P301" s="10" t="s">
        <v>22</v>
      </c>
    </row>
    <row r="302" spans="1:16" x14ac:dyDescent="0.25">
      <c r="A302" s="4">
        <v>301</v>
      </c>
      <c r="B302" s="4">
        <v>1</v>
      </c>
      <c r="C302" s="4">
        <v>3</v>
      </c>
      <c r="D302" s="4" t="s">
        <v>455</v>
      </c>
      <c r="E302" s="7" t="str">
        <f t="shared" si="4"/>
        <v>Kelly</v>
      </c>
      <c r="F302" s="5">
        <f>COUNTIFS(Table2[Surname], E302, Table2[Embarked], P302, Table2[Pclass], C302, Table2[SibSp], K302) + COUNTIFS(Table2[Surname], E302,  Table2[Embarked], P302, Table2[Pclass], C302, Table2[Parch], L302) - COUNTIFS(Table2[Surname], E302,  Table2[Embarked], P302, Table2[Pclass], C302,  Table2[SibSp], K302,  Table2[Parch], L302) -1</f>
        <v>1</v>
      </c>
      <c r="G302" s="5">
        <f>COUNTIFS(Table2[Surname], E302, Table2[Embarked], P302, Table2[Pclass], C302, Table2[SibSp], K302, Table2[Ticket], M302) + COUNTIFS(Table2[Surname], E302,  Table2[Embarked], P302, Table2[Pclass], C302, Table2[Parch], L302, Table2[Ticket], M302) - COUNTIFS(Table2[Surname], E302,  Table2[Embarked], P302, Table2[Pclass], C302,  Table2[SibSp], K302,  Table2[Parch], L302, Table2[Ticket], M302) -1</f>
        <v>0</v>
      </c>
      <c r="H302" s="5">
        <f>COUNTIFS(Table2[Ticket], M302) -1</f>
        <v>0</v>
      </c>
      <c r="I302" s="7" t="s">
        <v>19</v>
      </c>
      <c r="J302" s="5"/>
      <c r="K302" s="7">
        <v>0</v>
      </c>
      <c r="L302" s="7">
        <v>0</v>
      </c>
      <c r="M302" s="7">
        <v>9234</v>
      </c>
      <c r="N302" s="5">
        <v>7.75</v>
      </c>
      <c r="O302" s="7"/>
      <c r="P302" s="5" t="s">
        <v>29</v>
      </c>
    </row>
    <row r="303" spans="1:16" x14ac:dyDescent="0.25">
      <c r="A303" s="6">
        <v>302</v>
      </c>
      <c r="B303" s="6">
        <v>1</v>
      </c>
      <c r="C303" s="6">
        <v>3</v>
      </c>
      <c r="D303" s="6" t="s">
        <v>456</v>
      </c>
      <c r="E303" s="7" t="str">
        <f t="shared" si="4"/>
        <v>McCoy</v>
      </c>
      <c r="F303" s="5">
        <f>COUNTIFS(Table2[Surname], E303, Table2[Embarked], P303, Table2[Pclass], C303, Table2[SibSp], K303) + COUNTIFS(Table2[Surname], E303,  Table2[Embarked], P303, Table2[Pclass], C303, Table2[Parch], L303) - COUNTIFS(Table2[Surname], E303,  Table2[Embarked], P303, Table2[Pclass], C303,  Table2[SibSp], K303,  Table2[Parch], L303) -1</f>
        <v>1</v>
      </c>
      <c r="G303" s="5">
        <f>COUNTIFS(Table2[Surname], E303, Table2[Embarked], P303, Table2[Pclass], C303, Table2[SibSp], K303, Table2[Ticket], M303) + COUNTIFS(Table2[Surname], E303,  Table2[Embarked], P303, Table2[Pclass], C303, Table2[Parch], L303, Table2[Ticket], M303) - COUNTIFS(Table2[Surname], E303,  Table2[Embarked], P303, Table2[Pclass], C303,  Table2[SibSp], K303,  Table2[Parch], L303, Table2[Ticket], M303) -1</f>
        <v>1</v>
      </c>
      <c r="H303" s="5">
        <f>COUNTIFS(Table2[Ticket], M303) -1</f>
        <v>1</v>
      </c>
      <c r="I303" s="8" t="s">
        <v>15</v>
      </c>
      <c r="J303" s="10"/>
      <c r="K303" s="8">
        <v>2</v>
      </c>
      <c r="L303" s="8">
        <v>0</v>
      </c>
      <c r="M303" s="8">
        <v>367226</v>
      </c>
      <c r="N303" s="10">
        <v>23.25</v>
      </c>
      <c r="O303" s="8"/>
      <c r="P303" s="10" t="s">
        <v>29</v>
      </c>
    </row>
    <row r="304" spans="1:16" x14ac:dyDescent="0.25">
      <c r="A304" s="4">
        <v>303</v>
      </c>
      <c r="B304" s="4">
        <v>0</v>
      </c>
      <c r="C304" s="4">
        <v>3</v>
      </c>
      <c r="D304" s="4" t="s">
        <v>457</v>
      </c>
      <c r="E304" s="7" t="str">
        <f t="shared" si="4"/>
        <v>Johnson</v>
      </c>
      <c r="F304" s="5">
        <f>COUNTIFS(Table2[Surname], E304, Table2[Embarked], P304, Table2[Pclass], C304, Table2[SibSp], K304) + COUNTIFS(Table2[Surname], E304,  Table2[Embarked], P304, Table2[Pclass], C304, Table2[Parch], L304) - COUNTIFS(Table2[Surname], E304,  Table2[Embarked], P304, Table2[Pclass], C304,  Table2[SibSp], K304,  Table2[Parch], L304) -1</f>
        <v>3</v>
      </c>
      <c r="G304" s="5">
        <f>COUNTIFS(Table2[Surname], E304, Table2[Embarked], P304, Table2[Pclass], C304, Table2[SibSp], K304, Table2[Ticket], M304) + COUNTIFS(Table2[Surname], E304,  Table2[Embarked], P304, Table2[Pclass], C304, Table2[Parch], L304, Table2[Ticket], M304) - COUNTIFS(Table2[Surname], E304,  Table2[Embarked], P304, Table2[Pclass], C304,  Table2[SibSp], K304,  Table2[Parch], L304, Table2[Ticket], M304) -1</f>
        <v>1</v>
      </c>
      <c r="H304" s="5">
        <f>COUNTIFS(Table2[Ticket], M304) -1</f>
        <v>3</v>
      </c>
      <c r="I304" s="7" t="s">
        <v>15</v>
      </c>
      <c r="J304" s="5">
        <v>19</v>
      </c>
      <c r="K304" s="7">
        <v>0</v>
      </c>
      <c r="L304" s="7">
        <v>0</v>
      </c>
      <c r="M304" s="7" t="s">
        <v>282</v>
      </c>
      <c r="N304" s="5">
        <v>0</v>
      </c>
      <c r="O304" s="7"/>
      <c r="P304" s="5" t="s">
        <v>17</v>
      </c>
    </row>
    <row r="305" spans="1:16" x14ac:dyDescent="0.25">
      <c r="A305" s="6">
        <v>304</v>
      </c>
      <c r="B305" s="6">
        <v>1</v>
      </c>
      <c r="C305" s="6">
        <v>2</v>
      </c>
      <c r="D305" s="6" t="s">
        <v>458</v>
      </c>
      <c r="E305" s="7" t="str">
        <f t="shared" si="4"/>
        <v>Keane</v>
      </c>
      <c r="F305" s="5">
        <f>COUNTIFS(Table2[Surname], E305, Table2[Embarked], P305, Table2[Pclass], C305, Table2[SibSp], K305) + COUNTIFS(Table2[Surname], E305,  Table2[Embarked], P305, Table2[Pclass], C305, Table2[Parch], L305) - COUNTIFS(Table2[Surname], E305,  Table2[Embarked], P305, Table2[Pclass], C305,  Table2[SibSp], K305,  Table2[Parch], L305) -1</f>
        <v>0</v>
      </c>
      <c r="G305" s="5">
        <f>COUNTIFS(Table2[Surname], E305, Table2[Embarked], P305, Table2[Pclass], C305, Table2[SibSp], K305, Table2[Ticket], M305) + COUNTIFS(Table2[Surname], E305,  Table2[Embarked], P305, Table2[Pclass], C305, Table2[Parch], L305, Table2[Ticket], M305) - COUNTIFS(Table2[Surname], E305,  Table2[Embarked], P305, Table2[Pclass], C305,  Table2[SibSp], K305,  Table2[Parch], L305, Table2[Ticket], M305) -1</f>
        <v>0</v>
      </c>
      <c r="H305" s="5">
        <f>COUNTIFS(Table2[Ticket], M305) -1</f>
        <v>0</v>
      </c>
      <c r="I305" s="8" t="s">
        <v>19</v>
      </c>
      <c r="J305" s="10"/>
      <c r="K305" s="8">
        <v>0</v>
      </c>
      <c r="L305" s="8">
        <v>0</v>
      </c>
      <c r="M305" s="8">
        <v>226593</v>
      </c>
      <c r="N305" s="10">
        <v>12.35</v>
      </c>
      <c r="O305" s="8" t="s">
        <v>197</v>
      </c>
      <c r="P305" s="10" t="s">
        <v>29</v>
      </c>
    </row>
    <row r="306" spans="1:16" x14ac:dyDescent="0.25">
      <c r="A306" s="4">
        <v>305</v>
      </c>
      <c r="B306" s="4">
        <v>0</v>
      </c>
      <c r="C306" s="4">
        <v>3</v>
      </c>
      <c r="D306" s="4" t="s">
        <v>459</v>
      </c>
      <c r="E306" s="7" t="str">
        <f t="shared" si="4"/>
        <v>Williams</v>
      </c>
      <c r="F306" s="5">
        <f>COUNTIFS(Table2[Surname], E306, Table2[Embarked], P306, Table2[Pclass], C306, Table2[SibSp], K306) + COUNTIFS(Table2[Surname], E306,  Table2[Embarked], P306, Table2[Pclass], C306, Table2[Parch], L306) - COUNTIFS(Table2[Surname], E306,  Table2[Embarked], P306, Table2[Pclass], C306,  Table2[SibSp], K306,  Table2[Parch], L306) -1</f>
        <v>1</v>
      </c>
      <c r="G306" s="5">
        <f>COUNTIFS(Table2[Surname], E306, Table2[Embarked], P306, Table2[Pclass], C306, Table2[SibSp], K306, Table2[Ticket], M306) + COUNTIFS(Table2[Surname], E306,  Table2[Embarked], P306, Table2[Pclass], C306, Table2[Parch], L306, Table2[Ticket], M306) - COUNTIFS(Table2[Surname], E306,  Table2[Embarked], P306, Table2[Pclass], C306,  Table2[SibSp], K306,  Table2[Parch], L306, Table2[Ticket], M306) -1</f>
        <v>0</v>
      </c>
      <c r="H306" s="5">
        <f>COUNTIFS(Table2[Ticket], M306) -1</f>
        <v>0</v>
      </c>
      <c r="I306" s="7" t="s">
        <v>15</v>
      </c>
      <c r="J306" s="5"/>
      <c r="K306" s="7">
        <v>0</v>
      </c>
      <c r="L306" s="7">
        <v>0</v>
      </c>
      <c r="M306" s="7" t="s">
        <v>460</v>
      </c>
      <c r="N306" s="5">
        <v>8.0500000000000007</v>
      </c>
      <c r="O306" s="7"/>
      <c r="P306" s="5" t="s">
        <v>17</v>
      </c>
    </row>
    <row r="307" spans="1:16" x14ac:dyDescent="0.25">
      <c r="A307" s="6">
        <v>306</v>
      </c>
      <c r="B307" s="6">
        <v>1</v>
      </c>
      <c r="C307" s="6">
        <v>1</v>
      </c>
      <c r="D307" s="6" t="s">
        <v>461</v>
      </c>
      <c r="E307" s="7" t="str">
        <f t="shared" si="4"/>
        <v>Allison</v>
      </c>
      <c r="F307" s="5">
        <f>COUNTIFS(Table2[Surname], E307, Table2[Embarked], P307, Table2[Pclass], C307, Table2[SibSp], K307) + COUNTIFS(Table2[Surname], E307,  Table2[Embarked], P307, Table2[Pclass], C307, Table2[Parch], L307) - COUNTIFS(Table2[Surname], E307,  Table2[Embarked], P307, Table2[Pclass], C307,  Table2[SibSp], K307,  Table2[Parch], L307) -1</f>
        <v>2</v>
      </c>
      <c r="G307" s="5">
        <f>COUNTIFS(Table2[Surname], E307, Table2[Embarked], P307, Table2[Pclass], C307, Table2[SibSp], K307, Table2[Ticket], M307) + COUNTIFS(Table2[Surname], E307,  Table2[Embarked], P307, Table2[Pclass], C307, Table2[Parch], L307, Table2[Ticket], M307) - COUNTIFS(Table2[Surname], E307,  Table2[Embarked], P307, Table2[Pclass], C307,  Table2[SibSp], K307,  Table2[Parch], L307, Table2[Ticket], M307) -1</f>
        <v>2</v>
      </c>
      <c r="H307" s="5">
        <f>COUNTIFS(Table2[Ticket], M307) -1</f>
        <v>3</v>
      </c>
      <c r="I307" s="8" t="s">
        <v>15</v>
      </c>
      <c r="J307" s="10">
        <v>0.92</v>
      </c>
      <c r="K307" s="8">
        <v>1</v>
      </c>
      <c r="L307" s="8">
        <v>2</v>
      </c>
      <c r="M307" s="8">
        <v>113781</v>
      </c>
      <c r="N307" s="10">
        <v>151.55000000000001</v>
      </c>
      <c r="O307" s="8" t="s">
        <v>451</v>
      </c>
      <c r="P307" s="10" t="s">
        <v>17</v>
      </c>
    </row>
    <row r="308" spans="1:16" x14ac:dyDescent="0.25">
      <c r="A308" s="4">
        <v>307</v>
      </c>
      <c r="B308" s="4">
        <v>1</v>
      </c>
      <c r="C308" s="4">
        <v>1</v>
      </c>
      <c r="D308" s="4" t="s">
        <v>462</v>
      </c>
      <c r="E308" s="7" t="str">
        <f t="shared" si="4"/>
        <v>Fleming</v>
      </c>
      <c r="F308" s="5">
        <f>COUNTIFS(Table2[Surname], E308, Table2[Embarked], P308, Table2[Pclass], C308, Table2[SibSp], K308) + COUNTIFS(Table2[Surname], E308,  Table2[Embarked], P308, Table2[Pclass], C308, Table2[Parch], L308) - COUNTIFS(Table2[Surname], E308,  Table2[Embarked], P308, Table2[Pclass], C308,  Table2[SibSp], K308,  Table2[Parch], L308) -1</f>
        <v>0</v>
      </c>
      <c r="G308" s="5">
        <f>COUNTIFS(Table2[Surname], E308, Table2[Embarked], P308, Table2[Pclass], C308, Table2[SibSp], K308, Table2[Ticket], M308) + COUNTIFS(Table2[Surname], E308,  Table2[Embarked], P308, Table2[Pclass], C308, Table2[Parch], L308, Table2[Ticket], M308) - COUNTIFS(Table2[Surname], E308,  Table2[Embarked], P308, Table2[Pclass], C308,  Table2[SibSp], K308,  Table2[Parch], L308, Table2[Ticket], M308) -1</f>
        <v>0</v>
      </c>
      <c r="H308" s="5">
        <f>COUNTIFS(Table2[Ticket], M308) -1</f>
        <v>3</v>
      </c>
      <c r="I308" s="7" t="s">
        <v>19</v>
      </c>
      <c r="J308" s="5"/>
      <c r="K308" s="7">
        <v>0</v>
      </c>
      <c r="L308" s="7">
        <v>0</v>
      </c>
      <c r="M308" s="7">
        <v>17421</v>
      </c>
      <c r="N308" s="5">
        <v>110.88330000000001</v>
      </c>
      <c r="O308" s="7"/>
      <c r="P308" s="5" t="s">
        <v>22</v>
      </c>
    </row>
    <row r="309" spans="1:16" x14ac:dyDescent="0.25">
      <c r="A309" s="6">
        <v>308</v>
      </c>
      <c r="B309" s="6">
        <v>1</v>
      </c>
      <c r="C309" s="6">
        <v>1</v>
      </c>
      <c r="D309" s="6" t="s">
        <v>463</v>
      </c>
      <c r="E309" s="7" t="str">
        <f t="shared" si="4"/>
        <v>Penasco y Castellana</v>
      </c>
      <c r="F309" s="5">
        <f>COUNTIFS(Table2[Surname], E309, Table2[Embarked], P309, Table2[Pclass], C309, Table2[SibSp], K309) + COUNTIFS(Table2[Surname], E309,  Table2[Embarked], P309, Table2[Pclass], C309, Table2[Parch], L309) - COUNTIFS(Table2[Surname], E309,  Table2[Embarked], P309, Table2[Pclass], C309,  Table2[SibSp], K309,  Table2[Parch], L309) -1</f>
        <v>1</v>
      </c>
      <c r="G309" s="5">
        <f>COUNTIFS(Table2[Surname], E309, Table2[Embarked], P309, Table2[Pclass], C309, Table2[SibSp], K309, Table2[Ticket], M309) + COUNTIFS(Table2[Surname], E309,  Table2[Embarked], P309, Table2[Pclass], C309, Table2[Parch], L309, Table2[Ticket], M309) - COUNTIFS(Table2[Surname], E309,  Table2[Embarked], P309, Table2[Pclass], C309,  Table2[SibSp], K309,  Table2[Parch], L309, Table2[Ticket], M309) -1</f>
        <v>1</v>
      </c>
      <c r="H309" s="5">
        <f>COUNTIFS(Table2[Ticket], M309) -1</f>
        <v>1</v>
      </c>
      <c r="I309" s="8" t="s">
        <v>19</v>
      </c>
      <c r="J309" s="10">
        <v>17</v>
      </c>
      <c r="K309" s="8">
        <v>1</v>
      </c>
      <c r="L309" s="8">
        <v>0</v>
      </c>
      <c r="M309" s="8" t="s">
        <v>464</v>
      </c>
      <c r="N309" s="10">
        <v>108.9</v>
      </c>
      <c r="O309" s="8" t="s">
        <v>465</v>
      </c>
      <c r="P309" s="10" t="s">
        <v>22</v>
      </c>
    </row>
    <row r="310" spans="1:16" x14ac:dyDescent="0.25">
      <c r="A310" s="4">
        <v>309</v>
      </c>
      <c r="B310" s="4">
        <v>0</v>
      </c>
      <c r="C310" s="4">
        <v>2</v>
      </c>
      <c r="D310" s="4" t="s">
        <v>466</v>
      </c>
      <c r="E310" s="7" t="str">
        <f t="shared" si="4"/>
        <v>Abelson</v>
      </c>
      <c r="F310" s="5">
        <f>COUNTIFS(Table2[Surname], E310, Table2[Embarked], P310, Table2[Pclass], C310, Table2[SibSp], K310) + COUNTIFS(Table2[Surname], E310,  Table2[Embarked], P310, Table2[Pclass], C310, Table2[Parch], L310) - COUNTIFS(Table2[Surname], E310,  Table2[Embarked], P310, Table2[Pclass], C310,  Table2[SibSp], K310,  Table2[Parch], L310) -1</f>
        <v>1</v>
      </c>
      <c r="G310" s="5">
        <f>COUNTIFS(Table2[Surname], E310, Table2[Embarked], P310, Table2[Pclass], C310, Table2[SibSp], K310, Table2[Ticket], M310) + COUNTIFS(Table2[Surname], E310,  Table2[Embarked], P310, Table2[Pclass], C310, Table2[Parch], L310, Table2[Ticket], M310) - COUNTIFS(Table2[Surname], E310,  Table2[Embarked], P310, Table2[Pclass], C310,  Table2[SibSp], K310,  Table2[Parch], L310, Table2[Ticket], M310) -1</f>
        <v>1</v>
      </c>
      <c r="H310" s="5">
        <f>COUNTIFS(Table2[Ticket], M310) -1</f>
        <v>1</v>
      </c>
      <c r="I310" s="7" t="s">
        <v>15</v>
      </c>
      <c r="J310" s="5">
        <v>30</v>
      </c>
      <c r="K310" s="7">
        <v>1</v>
      </c>
      <c r="L310" s="7">
        <v>0</v>
      </c>
      <c r="M310" s="7" t="s">
        <v>467</v>
      </c>
      <c r="N310" s="5">
        <v>24</v>
      </c>
      <c r="O310" s="7"/>
      <c r="P310" s="5" t="s">
        <v>22</v>
      </c>
    </row>
    <row r="311" spans="1:16" x14ac:dyDescent="0.25">
      <c r="A311" s="6">
        <v>310</v>
      </c>
      <c r="B311" s="6">
        <v>1</v>
      </c>
      <c r="C311" s="6">
        <v>1</v>
      </c>
      <c r="D311" s="6" t="s">
        <v>468</v>
      </c>
      <c r="E311" s="7" t="str">
        <f t="shared" si="4"/>
        <v>Francatelli</v>
      </c>
      <c r="F311" s="5">
        <f>COUNTIFS(Table2[Surname], E311, Table2[Embarked], P311, Table2[Pclass], C311, Table2[SibSp], K311) + COUNTIFS(Table2[Surname], E311,  Table2[Embarked], P311, Table2[Pclass], C311, Table2[Parch], L311) - COUNTIFS(Table2[Surname], E311,  Table2[Embarked], P311, Table2[Pclass], C311,  Table2[SibSp], K311,  Table2[Parch], L311) -1</f>
        <v>0</v>
      </c>
      <c r="G311" s="5">
        <f>COUNTIFS(Table2[Surname], E311, Table2[Embarked], P311, Table2[Pclass], C311, Table2[SibSp], K311, Table2[Ticket], M311) + COUNTIFS(Table2[Surname], E311,  Table2[Embarked], P311, Table2[Pclass], C311, Table2[Parch], L311, Table2[Ticket], M311) - COUNTIFS(Table2[Surname], E311,  Table2[Embarked], P311, Table2[Pclass], C311,  Table2[SibSp], K311,  Table2[Parch], L311, Table2[Ticket], M311) -1</f>
        <v>0</v>
      </c>
      <c r="H311" s="5">
        <f>COUNTIFS(Table2[Ticket], M311) -1</f>
        <v>1</v>
      </c>
      <c r="I311" s="8" t="s">
        <v>19</v>
      </c>
      <c r="J311" s="10">
        <v>30</v>
      </c>
      <c r="K311" s="8">
        <v>0</v>
      </c>
      <c r="L311" s="8">
        <v>0</v>
      </c>
      <c r="M311" s="8" t="s">
        <v>469</v>
      </c>
      <c r="N311" s="10">
        <v>56.929200000000002</v>
      </c>
      <c r="O311" s="8" t="s">
        <v>470</v>
      </c>
      <c r="P311" s="10" t="s">
        <v>22</v>
      </c>
    </row>
    <row r="312" spans="1:16" x14ac:dyDescent="0.25">
      <c r="A312" s="4">
        <v>311</v>
      </c>
      <c r="B312" s="4">
        <v>1</v>
      </c>
      <c r="C312" s="4">
        <v>1</v>
      </c>
      <c r="D312" s="4" t="s">
        <v>471</v>
      </c>
      <c r="E312" s="7" t="str">
        <f t="shared" si="4"/>
        <v>Hays</v>
      </c>
      <c r="F312" s="5">
        <f>COUNTIFS(Table2[Surname], E312, Table2[Embarked], P312, Table2[Pclass], C312, Table2[SibSp], K312) + COUNTIFS(Table2[Surname], E312,  Table2[Embarked], P312, Table2[Pclass], C312, Table2[Parch], L312) - COUNTIFS(Table2[Surname], E312,  Table2[Embarked], P312, Table2[Pclass], C312,  Table2[SibSp], K312,  Table2[Parch], L312) -1</f>
        <v>0</v>
      </c>
      <c r="G312" s="5">
        <f>COUNTIFS(Table2[Surname], E312, Table2[Embarked], P312, Table2[Pclass], C312, Table2[SibSp], K312, Table2[Ticket], M312) + COUNTIFS(Table2[Surname], E312,  Table2[Embarked], P312, Table2[Pclass], C312, Table2[Parch], L312, Table2[Ticket], M312) - COUNTIFS(Table2[Surname], E312,  Table2[Embarked], P312, Table2[Pclass], C312,  Table2[SibSp], K312,  Table2[Parch], L312, Table2[Ticket], M312) -1</f>
        <v>0</v>
      </c>
      <c r="H312" s="5">
        <f>COUNTIFS(Table2[Ticket], M312) -1</f>
        <v>1</v>
      </c>
      <c r="I312" s="7" t="s">
        <v>19</v>
      </c>
      <c r="J312" s="5">
        <v>24</v>
      </c>
      <c r="K312" s="7">
        <v>0</v>
      </c>
      <c r="L312" s="7">
        <v>0</v>
      </c>
      <c r="M312" s="7">
        <v>11767</v>
      </c>
      <c r="N312" s="5">
        <v>83.158299999999997</v>
      </c>
      <c r="O312" s="7" t="s">
        <v>472</v>
      </c>
      <c r="P312" s="5" t="s">
        <v>22</v>
      </c>
    </row>
    <row r="313" spans="1:16" x14ac:dyDescent="0.25">
      <c r="A313" s="6">
        <v>312</v>
      </c>
      <c r="B313" s="6">
        <v>1</v>
      </c>
      <c r="C313" s="6">
        <v>1</v>
      </c>
      <c r="D313" s="6" t="s">
        <v>473</v>
      </c>
      <c r="E313" s="7" t="str">
        <f t="shared" si="4"/>
        <v>Ryerson</v>
      </c>
      <c r="F313" s="5">
        <f>COUNTIFS(Table2[Surname], E313, Table2[Embarked], P313, Table2[Pclass], C313, Table2[SibSp], K313) + COUNTIFS(Table2[Surname], E313,  Table2[Embarked], P313, Table2[Pclass], C313, Table2[Parch], L313) - COUNTIFS(Table2[Surname], E313,  Table2[Embarked], P313, Table2[Pclass], C313,  Table2[SibSp], K313,  Table2[Parch], L313) -1</f>
        <v>1</v>
      </c>
      <c r="G313" s="5">
        <f>COUNTIFS(Table2[Surname], E313, Table2[Embarked], P313, Table2[Pclass], C313, Table2[SibSp], K313, Table2[Ticket], M313) + COUNTIFS(Table2[Surname], E313,  Table2[Embarked], P313, Table2[Pclass], C313, Table2[Parch], L313, Table2[Ticket], M313) - COUNTIFS(Table2[Surname], E313,  Table2[Embarked], P313, Table2[Pclass], C313,  Table2[SibSp], K313,  Table2[Parch], L313, Table2[Ticket], M313) -1</f>
        <v>1</v>
      </c>
      <c r="H313" s="5">
        <f>COUNTIFS(Table2[Ticket], M313) -1</f>
        <v>1</v>
      </c>
      <c r="I313" s="8" t="s">
        <v>19</v>
      </c>
      <c r="J313" s="10">
        <v>18</v>
      </c>
      <c r="K313" s="8">
        <v>2</v>
      </c>
      <c r="L313" s="8">
        <v>2</v>
      </c>
      <c r="M313" s="8" t="s">
        <v>474</v>
      </c>
      <c r="N313" s="10">
        <v>262.375</v>
      </c>
      <c r="O313" s="8" t="s">
        <v>475</v>
      </c>
      <c r="P313" s="10" t="s">
        <v>22</v>
      </c>
    </row>
    <row r="314" spans="1:16" x14ac:dyDescent="0.25">
      <c r="A314" s="4">
        <v>313</v>
      </c>
      <c r="B314" s="4">
        <v>0</v>
      </c>
      <c r="C314" s="4">
        <v>2</v>
      </c>
      <c r="D314" s="4" t="s">
        <v>476</v>
      </c>
      <c r="E314" s="7" t="str">
        <f t="shared" si="4"/>
        <v>Lahtinen</v>
      </c>
      <c r="F314" s="5">
        <f>COUNTIFS(Table2[Surname], E314, Table2[Embarked], P314, Table2[Pclass], C314, Table2[SibSp], K314) + COUNTIFS(Table2[Surname], E314,  Table2[Embarked], P314, Table2[Pclass], C314, Table2[Parch], L314) - COUNTIFS(Table2[Surname], E314,  Table2[Embarked], P314, Table2[Pclass], C314,  Table2[SibSp], K314,  Table2[Parch], L314) -1</f>
        <v>0</v>
      </c>
      <c r="G314" s="5">
        <f>COUNTIFS(Table2[Surname], E314, Table2[Embarked], P314, Table2[Pclass], C314, Table2[SibSp], K314, Table2[Ticket], M314) + COUNTIFS(Table2[Surname], E314,  Table2[Embarked], P314, Table2[Pclass], C314, Table2[Parch], L314, Table2[Ticket], M314) - COUNTIFS(Table2[Surname], E314,  Table2[Embarked], P314, Table2[Pclass], C314,  Table2[SibSp], K314,  Table2[Parch], L314, Table2[Ticket], M314) -1</f>
        <v>0</v>
      </c>
      <c r="H314" s="5">
        <f>COUNTIFS(Table2[Ticket], M314) -1</f>
        <v>0</v>
      </c>
      <c r="I314" s="7" t="s">
        <v>19</v>
      </c>
      <c r="J314" s="5">
        <v>26</v>
      </c>
      <c r="K314" s="7">
        <v>1</v>
      </c>
      <c r="L314" s="7">
        <v>1</v>
      </c>
      <c r="M314" s="7">
        <v>250651</v>
      </c>
      <c r="N314" s="5">
        <v>26</v>
      </c>
      <c r="O314" s="7"/>
      <c r="P314" s="5" t="s">
        <v>17</v>
      </c>
    </row>
    <row r="315" spans="1:16" x14ac:dyDescent="0.25">
      <c r="A315" s="6">
        <v>314</v>
      </c>
      <c r="B315" s="6">
        <v>0</v>
      </c>
      <c r="C315" s="6">
        <v>3</v>
      </c>
      <c r="D315" s="6" t="s">
        <v>477</v>
      </c>
      <c r="E315" s="7" t="str">
        <f t="shared" si="4"/>
        <v>Hendekovic</v>
      </c>
      <c r="F315" s="5">
        <f>COUNTIFS(Table2[Surname], E315, Table2[Embarked], P315, Table2[Pclass], C315, Table2[SibSp], K315) + COUNTIFS(Table2[Surname], E315,  Table2[Embarked], P315, Table2[Pclass], C315, Table2[Parch], L315) - COUNTIFS(Table2[Surname], E315,  Table2[Embarked], P315, Table2[Pclass], C315,  Table2[SibSp], K315,  Table2[Parch], L315) -1</f>
        <v>0</v>
      </c>
      <c r="G315" s="5">
        <f>COUNTIFS(Table2[Surname], E315, Table2[Embarked], P315, Table2[Pclass], C315, Table2[SibSp], K315, Table2[Ticket], M315) + COUNTIFS(Table2[Surname], E315,  Table2[Embarked], P315, Table2[Pclass], C315, Table2[Parch], L315, Table2[Ticket], M315) - COUNTIFS(Table2[Surname], E315,  Table2[Embarked], P315, Table2[Pclass], C315,  Table2[SibSp], K315,  Table2[Parch], L315, Table2[Ticket], M315) -1</f>
        <v>0</v>
      </c>
      <c r="H315" s="5">
        <f>COUNTIFS(Table2[Ticket], M315) -1</f>
        <v>0</v>
      </c>
      <c r="I315" s="8" t="s">
        <v>15</v>
      </c>
      <c r="J315" s="10">
        <v>28</v>
      </c>
      <c r="K315" s="8">
        <v>0</v>
      </c>
      <c r="L315" s="8">
        <v>0</v>
      </c>
      <c r="M315" s="8">
        <v>349243</v>
      </c>
      <c r="N315" s="10">
        <v>7.8958000000000004</v>
      </c>
      <c r="O315" s="8"/>
      <c r="P315" s="10" t="s">
        <v>17</v>
      </c>
    </row>
    <row r="316" spans="1:16" x14ac:dyDescent="0.25">
      <c r="A316" s="4">
        <v>315</v>
      </c>
      <c r="B316" s="4">
        <v>0</v>
      </c>
      <c r="C316" s="4">
        <v>2</v>
      </c>
      <c r="D316" s="4" t="s">
        <v>478</v>
      </c>
      <c r="E316" s="7" t="str">
        <f t="shared" si="4"/>
        <v>Hart</v>
      </c>
      <c r="F316" s="5">
        <f>COUNTIFS(Table2[Surname], E316, Table2[Embarked], P316, Table2[Pclass], C316, Table2[SibSp], K316) + COUNTIFS(Table2[Surname], E316,  Table2[Embarked], P316, Table2[Pclass], C316, Table2[Parch], L316) - COUNTIFS(Table2[Surname], E316,  Table2[Embarked], P316, Table2[Pclass], C316,  Table2[SibSp], K316,  Table2[Parch], L316) -1</f>
        <v>1</v>
      </c>
      <c r="G316" s="5">
        <f>COUNTIFS(Table2[Surname], E316, Table2[Embarked], P316, Table2[Pclass], C316, Table2[SibSp], K316, Table2[Ticket], M316) + COUNTIFS(Table2[Surname], E316,  Table2[Embarked], P316, Table2[Pclass], C316, Table2[Parch], L316, Table2[Ticket], M316) - COUNTIFS(Table2[Surname], E316,  Table2[Embarked], P316, Table2[Pclass], C316,  Table2[SibSp], K316,  Table2[Parch], L316, Table2[Ticket], M316) -1</f>
        <v>1</v>
      </c>
      <c r="H316" s="5">
        <f>COUNTIFS(Table2[Ticket], M316) -1</f>
        <v>2</v>
      </c>
      <c r="I316" s="7" t="s">
        <v>15</v>
      </c>
      <c r="J316" s="5">
        <v>43</v>
      </c>
      <c r="K316" s="7">
        <v>1</v>
      </c>
      <c r="L316" s="7">
        <v>1</v>
      </c>
      <c r="M316" s="7" t="s">
        <v>479</v>
      </c>
      <c r="N316" s="5">
        <v>26.25</v>
      </c>
      <c r="O316" s="7"/>
      <c r="P316" s="5" t="s">
        <v>17</v>
      </c>
    </row>
    <row r="317" spans="1:16" x14ac:dyDescent="0.25">
      <c r="A317" s="6">
        <v>316</v>
      </c>
      <c r="B317" s="6">
        <v>1</v>
      </c>
      <c r="C317" s="6">
        <v>3</v>
      </c>
      <c r="D317" s="6" t="s">
        <v>480</v>
      </c>
      <c r="E317" s="7" t="str">
        <f t="shared" si="4"/>
        <v>Nilsson</v>
      </c>
      <c r="F317" s="5">
        <f>COUNTIFS(Table2[Surname], E317, Table2[Embarked], P317, Table2[Pclass], C317, Table2[SibSp], K317) + COUNTIFS(Table2[Surname], E317,  Table2[Embarked], P317, Table2[Pclass], C317, Table2[Parch], L317) - COUNTIFS(Table2[Surname], E317,  Table2[Embarked], P317, Table2[Pclass], C317,  Table2[SibSp], K317,  Table2[Parch], L317) -1</f>
        <v>0</v>
      </c>
      <c r="G317" s="5">
        <f>COUNTIFS(Table2[Surname], E317, Table2[Embarked], P317, Table2[Pclass], C317, Table2[SibSp], K317, Table2[Ticket], M317) + COUNTIFS(Table2[Surname], E317,  Table2[Embarked], P317, Table2[Pclass], C317, Table2[Parch], L317, Table2[Ticket], M317) - COUNTIFS(Table2[Surname], E317,  Table2[Embarked], P317, Table2[Pclass], C317,  Table2[SibSp], K317,  Table2[Parch], L317, Table2[Ticket], M317) -1</f>
        <v>0</v>
      </c>
      <c r="H317" s="5">
        <f>COUNTIFS(Table2[Ticket], M317) -1</f>
        <v>0</v>
      </c>
      <c r="I317" s="8" t="s">
        <v>19</v>
      </c>
      <c r="J317" s="10">
        <v>26</v>
      </c>
      <c r="K317" s="8">
        <v>0</v>
      </c>
      <c r="L317" s="8">
        <v>0</v>
      </c>
      <c r="M317" s="8">
        <v>347470</v>
      </c>
      <c r="N317" s="10">
        <v>7.8541999999999996</v>
      </c>
      <c r="O317" s="8"/>
      <c r="P317" s="10" t="s">
        <v>17</v>
      </c>
    </row>
    <row r="318" spans="1:16" x14ac:dyDescent="0.25">
      <c r="A318" s="4">
        <v>317</v>
      </c>
      <c r="B318" s="4">
        <v>1</v>
      </c>
      <c r="C318" s="4">
        <v>2</v>
      </c>
      <c r="D318" s="4" t="s">
        <v>481</v>
      </c>
      <c r="E318" s="7" t="str">
        <f t="shared" si="4"/>
        <v>Kantor</v>
      </c>
      <c r="F318" s="5">
        <f>COUNTIFS(Table2[Surname], E318, Table2[Embarked], P318, Table2[Pclass], C318, Table2[SibSp], K318) + COUNTIFS(Table2[Surname], E318,  Table2[Embarked], P318, Table2[Pclass], C318, Table2[Parch], L318) - COUNTIFS(Table2[Surname], E318,  Table2[Embarked], P318, Table2[Pclass], C318,  Table2[SibSp], K318,  Table2[Parch], L318) -1</f>
        <v>1</v>
      </c>
      <c r="G318" s="5">
        <f>COUNTIFS(Table2[Surname], E318, Table2[Embarked], P318, Table2[Pclass], C318, Table2[SibSp], K318, Table2[Ticket], M318) + COUNTIFS(Table2[Surname], E318,  Table2[Embarked], P318, Table2[Pclass], C318, Table2[Parch], L318, Table2[Ticket], M318) - COUNTIFS(Table2[Surname], E318,  Table2[Embarked], P318, Table2[Pclass], C318,  Table2[SibSp], K318,  Table2[Parch], L318, Table2[Ticket], M318) -1</f>
        <v>1</v>
      </c>
      <c r="H318" s="5">
        <f>COUNTIFS(Table2[Ticket], M318) -1</f>
        <v>1</v>
      </c>
      <c r="I318" s="7" t="s">
        <v>19</v>
      </c>
      <c r="J318" s="5">
        <v>24</v>
      </c>
      <c r="K318" s="7">
        <v>1</v>
      </c>
      <c r="L318" s="7">
        <v>0</v>
      </c>
      <c r="M318" s="7">
        <v>244367</v>
      </c>
      <c r="N318" s="5">
        <v>26</v>
      </c>
      <c r="O318" s="7"/>
      <c r="P318" s="5" t="s">
        <v>17</v>
      </c>
    </row>
    <row r="319" spans="1:16" x14ac:dyDescent="0.25">
      <c r="A319" s="6">
        <v>318</v>
      </c>
      <c r="B319" s="6">
        <v>0</v>
      </c>
      <c r="C319" s="6">
        <v>2</v>
      </c>
      <c r="D319" s="6" t="s">
        <v>482</v>
      </c>
      <c r="E319" s="7" t="str">
        <f t="shared" si="4"/>
        <v>Moraweck</v>
      </c>
      <c r="F319" s="5">
        <f>COUNTIFS(Table2[Surname], E319, Table2[Embarked], P319, Table2[Pclass], C319, Table2[SibSp], K319) + COUNTIFS(Table2[Surname], E319,  Table2[Embarked], P319, Table2[Pclass], C319, Table2[Parch], L319) - COUNTIFS(Table2[Surname], E319,  Table2[Embarked], P319, Table2[Pclass], C319,  Table2[SibSp], K319,  Table2[Parch], L319) -1</f>
        <v>0</v>
      </c>
      <c r="G319" s="5">
        <f>COUNTIFS(Table2[Surname], E319, Table2[Embarked], P319, Table2[Pclass], C319, Table2[SibSp], K319, Table2[Ticket], M319) + COUNTIFS(Table2[Surname], E319,  Table2[Embarked], P319, Table2[Pclass], C319, Table2[Parch], L319, Table2[Ticket], M319) - COUNTIFS(Table2[Surname], E319,  Table2[Embarked], P319, Table2[Pclass], C319,  Table2[SibSp], K319,  Table2[Parch], L319, Table2[Ticket], M319) -1</f>
        <v>0</v>
      </c>
      <c r="H319" s="5">
        <f>COUNTIFS(Table2[Ticket], M319) -1</f>
        <v>0</v>
      </c>
      <c r="I319" s="8" t="s">
        <v>15</v>
      </c>
      <c r="J319" s="10">
        <v>54</v>
      </c>
      <c r="K319" s="8">
        <v>0</v>
      </c>
      <c r="L319" s="8">
        <v>0</v>
      </c>
      <c r="M319" s="8">
        <v>29011</v>
      </c>
      <c r="N319" s="10">
        <v>14</v>
      </c>
      <c r="O319" s="8"/>
      <c r="P319" s="10" t="s">
        <v>17</v>
      </c>
    </row>
    <row r="320" spans="1:16" x14ac:dyDescent="0.25">
      <c r="A320" s="4">
        <v>319</v>
      </c>
      <c r="B320" s="4">
        <v>1</v>
      </c>
      <c r="C320" s="4">
        <v>1</v>
      </c>
      <c r="D320" s="4" t="s">
        <v>483</v>
      </c>
      <c r="E320" s="7" t="str">
        <f t="shared" si="4"/>
        <v>Wick</v>
      </c>
      <c r="F320" s="5">
        <f>COUNTIFS(Table2[Surname], E320, Table2[Embarked], P320, Table2[Pclass], C320, Table2[SibSp], K320) + COUNTIFS(Table2[Surname], E320,  Table2[Embarked], P320, Table2[Pclass], C320, Table2[Parch], L320) - COUNTIFS(Table2[Surname], E320,  Table2[Embarked], P320, Table2[Pclass], C320,  Table2[SibSp], K320,  Table2[Parch], L320) -1</f>
        <v>0</v>
      </c>
      <c r="G320" s="5">
        <f>COUNTIFS(Table2[Surname], E320, Table2[Embarked], P320, Table2[Pclass], C320, Table2[SibSp], K320, Table2[Ticket], M320) + COUNTIFS(Table2[Surname], E320,  Table2[Embarked], P320, Table2[Pclass], C320, Table2[Parch], L320, Table2[Ticket], M320) - COUNTIFS(Table2[Surname], E320,  Table2[Embarked], P320, Table2[Pclass], C320,  Table2[SibSp], K320,  Table2[Parch], L320, Table2[Ticket], M320) -1</f>
        <v>0</v>
      </c>
      <c r="H320" s="5">
        <f>COUNTIFS(Table2[Ticket], M320) -1</f>
        <v>1</v>
      </c>
      <c r="I320" s="7" t="s">
        <v>19</v>
      </c>
      <c r="J320" s="5">
        <v>31</v>
      </c>
      <c r="K320" s="7">
        <v>0</v>
      </c>
      <c r="L320" s="7">
        <v>2</v>
      </c>
      <c r="M320" s="7">
        <v>36928</v>
      </c>
      <c r="N320" s="5">
        <v>164.86670000000001</v>
      </c>
      <c r="O320" s="7" t="s">
        <v>484</v>
      </c>
      <c r="P320" s="5" t="s">
        <v>17</v>
      </c>
    </row>
    <row r="321" spans="1:16" x14ac:dyDescent="0.25">
      <c r="A321" s="6">
        <v>320</v>
      </c>
      <c r="B321" s="6">
        <v>1</v>
      </c>
      <c r="C321" s="6">
        <v>1</v>
      </c>
      <c r="D321" s="6" t="s">
        <v>485</v>
      </c>
      <c r="E321" s="7" t="str">
        <f t="shared" si="4"/>
        <v>Spedden</v>
      </c>
      <c r="F321" s="5">
        <f>COUNTIFS(Table2[Surname], E321, Table2[Embarked], P321, Table2[Pclass], C321, Table2[SibSp], K321) + COUNTIFS(Table2[Surname], E321,  Table2[Embarked], P321, Table2[Pclass], C321, Table2[Parch], L321) - COUNTIFS(Table2[Surname], E321,  Table2[Embarked], P321, Table2[Pclass], C321,  Table2[SibSp], K321,  Table2[Parch], L321) -1</f>
        <v>0</v>
      </c>
      <c r="G321" s="5">
        <f>COUNTIFS(Table2[Surname], E321, Table2[Embarked], P321, Table2[Pclass], C321, Table2[SibSp], K321, Table2[Ticket], M321) + COUNTIFS(Table2[Surname], E321,  Table2[Embarked], P321, Table2[Pclass], C321, Table2[Parch], L321, Table2[Ticket], M321) - COUNTIFS(Table2[Surname], E321,  Table2[Embarked], P321, Table2[Pclass], C321,  Table2[SibSp], K321,  Table2[Parch], L321, Table2[Ticket], M321) -1</f>
        <v>0</v>
      </c>
      <c r="H321" s="5">
        <f>COUNTIFS(Table2[Ticket], M321) -1</f>
        <v>1</v>
      </c>
      <c r="I321" s="8" t="s">
        <v>19</v>
      </c>
      <c r="J321" s="10">
        <v>40</v>
      </c>
      <c r="K321" s="8">
        <v>1</v>
      </c>
      <c r="L321" s="8">
        <v>1</v>
      </c>
      <c r="M321" s="8">
        <v>16966</v>
      </c>
      <c r="N321" s="10">
        <v>134.5</v>
      </c>
      <c r="O321" s="8" t="s">
        <v>486</v>
      </c>
      <c r="P321" s="10" t="s">
        <v>22</v>
      </c>
    </row>
    <row r="322" spans="1:16" x14ac:dyDescent="0.25">
      <c r="A322" s="4">
        <v>321</v>
      </c>
      <c r="B322" s="4">
        <v>0</v>
      </c>
      <c r="C322" s="4">
        <v>3</v>
      </c>
      <c r="D322" s="4" t="s">
        <v>487</v>
      </c>
      <c r="E322" s="7" t="str">
        <f t="shared" si="4"/>
        <v>Dennis</v>
      </c>
      <c r="F322" s="5">
        <f>COUNTIFS(Table2[Surname], E322, Table2[Embarked], P322, Table2[Pclass], C322, Table2[SibSp], K322) + COUNTIFS(Table2[Surname], E322,  Table2[Embarked], P322, Table2[Pclass], C322, Table2[Parch], L322) - COUNTIFS(Table2[Surname], E322,  Table2[Embarked], P322, Table2[Pclass], C322,  Table2[SibSp], K322,  Table2[Parch], L322) -1</f>
        <v>0</v>
      </c>
      <c r="G322" s="5">
        <f>COUNTIFS(Table2[Surname], E322, Table2[Embarked], P322, Table2[Pclass], C322, Table2[SibSp], K322, Table2[Ticket], M322) + COUNTIFS(Table2[Surname], E322,  Table2[Embarked], P322, Table2[Pclass], C322, Table2[Parch], L322, Table2[Ticket], M322) - COUNTIFS(Table2[Surname], E322,  Table2[Embarked], P322, Table2[Pclass], C322,  Table2[SibSp], K322,  Table2[Parch], L322, Table2[Ticket], M322) -1</f>
        <v>0</v>
      </c>
      <c r="H322" s="5">
        <f>COUNTIFS(Table2[Ticket], M322) -1</f>
        <v>0</v>
      </c>
      <c r="I322" s="7" t="s">
        <v>15</v>
      </c>
      <c r="J322" s="5">
        <v>22</v>
      </c>
      <c r="K322" s="7">
        <v>0</v>
      </c>
      <c r="L322" s="7">
        <v>0</v>
      </c>
      <c r="M322" s="7" t="s">
        <v>488</v>
      </c>
      <c r="N322" s="5">
        <v>7.25</v>
      </c>
      <c r="O322" s="7"/>
      <c r="P322" s="5" t="s">
        <v>17</v>
      </c>
    </row>
    <row r="323" spans="1:16" x14ac:dyDescent="0.25">
      <c r="A323" s="6">
        <v>322</v>
      </c>
      <c r="B323" s="6">
        <v>0</v>
      </c>
      <c r="C323" s="6">
        <v>3</v>
      </c>
      <c r="D323" s="6" t="s">
        <v>489</v>
      </c>
      <c r="E323" s="7" t="str">
        <f t="shared" ref="E323:E386" si="5">LEFT(D323, FIND(",",$D$2:$D$900,1) - 1)</f>
        <v>Danoff</v>
      </c>
      <c r="F323" s="5">
        <f>COUNTIFS(Table2[Surname], E323, Table2[Embarked], P323, Table2[Pclass], C323, Table2[SibSp], K323) + COUNTIFS(Table2[Surname], E323,  Table2[Embarked], P323, Table2[Pclass], C323, Table2[Parch], L323) - COUNTIFS(Table2[Surname], E323,  Table2[Embarked], P323, Table2[Pclass], C323,  Table2[SibSp], K323,  Table2[Parch], L323) -1</f>
        <v>0</v>
      </c>
      <c r="G323" s="5">
        <f>COUNTIFS(Table2[Surname], E323, Table2[Embarked], P323, Table2[Pclass], C323, Table2[SibSp], K323, Table2[Ticket], M323) + COUNTIFS(Table2[Surname], E323,  Table2[Embarked], P323, Table2[Pclass], C323, Table2[Parch], L323, Table2[Ticket], M323) - COUNTIFS(Table2[Surname], E323,  Table2[Embarked], P323, Table2[Pclass], C323,  Table2[SibSp], K323,  Table2[Parch], L323, Table2[Ticket], M323) -1</f>
        <v>0</v>
      </c>
      <c r="H323" s="5">
        <f>COUNTIFS(Table2[Ticket], M323) -1</f>
        <v>0</v>
      </c>
      <c r="I323" s="8" t="s">
        <v>15</v>
      </c>
      <c r="J323" s="10">
        <v>27</v>
      </c>
      <c r="K323" s="8">
        <v>0</v>
      </c>
      <c r="L323" s="8">
        <v>0</v>
      </c>
      <c r="M323" s="8">
        <v>349219</v>
      </c>
      <c r="N323" s="10">
        <v>7.8958000000000004</v>
      </c>
      <c r="O323" s="8"/>
      <c r="P323" s="10" t="s">
        <v>17</v>
      </c>
    </row>
    <row r="324" spans="1:16" x14ac:dyDescent="0.25">
      <c r="A324" s="4">
        <v>323</v>
      </c>
      <c r="B324" s="4">
        <v>1</v>
      </c>
      <c r="C324" s="4">
        <v>2</v>
      </c>
      <c r="D324" s="4" t="s">
        <v>490</v>
      </c>
      <c r="E324" s="7" t="str">
        <f t="shared" si="5"/>
        <v>Slayter</v>
      </c>
      <c r="F324" s="5">
        <f>COUNTIFS(Table2[Surname], E324, Table2[Embarked], P324, Table2[Pclass], C324, Table2[SibSp], K324) + COUNTIFS(Table2[Surname], E324,  Table2[Embarked], P324, Table2[Pclass], C324, Table2[Parch], L324) - COUNTIFS(Table2[Surname], E324,  Table2[Embarked], P324, Table2[Pclass], C324,  Table2[SibSp], K324,  Table2[Parch], L324) -1</f>
        <v>0</v>
      </c>
      <c r="G324" s="5">
        <f>COUNTIFS(Table2[Surname], E324, Table2[Embarked], P324, Table2[Pclass], C324, Table2[SibSp], K324, Table2[Ticket], M324) + COUNTIFS(Table2[Surname], E324,  Table2[Embarked], P324, Table2[Pclass], C324, Table2[Parch], L324, Table2[Ticket], M324) - COUNTIFS(Table2[Surname], E324,  Table2[Embarked], P324, Table2[Pclass], C324,  Table2[SibSp], K324,  Table2[Parch], L324, Table2[Ticket], M324) -1</f>
        <v>0</v>
      </c>
      <c r="H324" s="5">
        <f>COUNTIFS(Table2[Ticket], M324) -1</f>
        <v>0</v>
      </c>
      <c r="I324" s="7" t="s">
        <v>19</v>
      </c>
      <c r="J324" s="5">
        <v>30</v>
      </c>
      <c r="K324" s="7">
        <v>0</v>
      </c>
      <c r="L324" s="7">
        <v>0</v>
      </c>
      <c r="M324" s="7">
        <v>234818</v>
      </c>
      <c r="N324" s="5">
        <v>12.35</v>
      </c>
      <c r="O324" s="7"/>
      <c r="P324" s="5" t="s">
        <v>29</v>
      </c>
    </row>
    <row r="325" spans="1:16" x14ac:dyDescent="0.25">
      <c r="A325" s="6">
        <v>324</v>
      </c>
      <c r="B325" s="6">
        <v>1</v>
      </c>
      <c r="C325" s="6">
        <v>2</v>
      </c>
      <c r="D325" s="6" t="s">
        <v>491</v>
      </c>
      <c r="E325" s="7" t="str">
        <f t="shared" si="5"/>
        <v>Caldwell</v>
      </c>
      <c r="F325" s="5">
        <f>COUNTIFS(Table2[Surname], E325, Table2[Embarked], P325, Table2[Pclass], C325, Table2[SibSp], K325) + COUNTIFS(Table2[Surname], E325,  Table2[Embarked], P325, Table2[Pclass], C325, Table2[Parch], L325) - COUNTIFS(Table2[Surname], E325,  Table2[Embarked], P325, Table2[Pclass], C325,  Table2[SibSp], K325,  Table2[Parch], L325) -1</f>
        <v>0</v>
      </c>
      <c r="G325" s="5">
        <f>COUNTIFS(Table2[Surname], E325, Table2[Embarked], P325, Table2[Pclass], C325, Table2[SibSp], K325, Table2[Ticket], M325) + COUNTIFS(Table2[Surname], E325,  Table2[Embarked], P325, Table2[Pclass], C325, Table2[Parch], L325, Table2[Ticket], M325) - COUNTIFS(Table2[Surname], E325,  Table2[Embarked], P325, Table2[Pclass], C325,  Table2[SibSp], K325,  Table2[Parch], L325, Table2[Ticket], M325) -1</f>
        <v>0</v>
      </c>
      <c r="H325" s="5">
        <f>COUNTIFS(Table2[Ticket], M325) -1</f>
        <v>1</v>
      </c>
      <c r="I325" s="8" t="s">
        <v>19</v>
      </c>
      <c r="J325" s="10">
        <v>22</v>
      </c>
      <c r="K325" s="8">
        <v>1</v>
      </c>
      <c r="L325" s="8">
        <v>1</v>
      </c>
      <c r="M325" s="8">
        <v>248738</v>
      </c>
      <c r="N325" s="10">
        <v>29</v>
      </c>
      <c r="O325" s="8"/>
      <c r="P325" s="10" t="s">
        <v>17</v>
      </c>
    </row>
    <row r="326" spans="1:16" x14ac:dyDescent="0.25">
      <c r="A326" s="4">
        <v>325</v>
      </c>
      <c r="B326" s="4">
        <v>0</v>
      </c>
      <c r="C326" s="4">
        <v>3</v>
      </c>
      <c r="D326" s="4" t="s">
        <v>492</v>
      </c>
      <c r="E326" s="7" t="str">
        <f t="shared" si="5"/>
        <v>Sage</v>
      </c>
      <c r="F326" s="5">
        <f>COUNTIFS(Table2[Surname], E326, Table2[Embarked], P326, Table2[Pclass], C326, Table2[SibSp], K326) + COUNTIFS(Table2[Surname], E326,  Table2[Embarked], P326, Table2[Pclass], C326, Table2[Parch], L326) - COUNTIFS(Table2[Surname], E326,  Table2[Embarked], P326, Table2[Pclass], C326,  Table2[SibSp], K326,  Table2[Parch], L326) -1</f>
        <v>6</v>
      </c>
      <c r="G326" s="5">
        <f>COUNTIFS(Table2[Surname], E326, Table2[Embarked], P326, Table2[Pclass], C326, Table2[SibSp], K326, Table2[Ticket], M326) + COUNTIFS(Table2[Surname], E326,  Table2[Embarked], P326, Table2[Pclass], C326, Table2[Parch], L326, Table2[Ticket], M326) - COUNTIFS(Table2[Surname], E326,  Table2[Embarked], P326, Table2[Pclass], C326,  Table2[SibSp], K326,  Table2[Parch], L326, Table2[Ticket], M326) -1</f>
        <v>6</v>
      </c>
      <c r="H326" s="5">
        <f>COUNTIFS(Table2[Ticket], M326) -1</f>
        <v>6</v>
      </c>
      <c r="I326" s="7" t="s">
        <v>15</v>
      </c>
      <c r="J326" s="5"/>
      <c r="K326" s="7">
        <v>8</v>
      </c>
      <c r="L326" s="7">
        <v>2</v>
      </c>
      <c r="M326" s="7" t="s">
        <v>253</v>
      </c>
      <c r="N326" s="5">
        <v>69.55</v>
      </c>
      <c r="O326" s="7"/>
      <c r="P326" s="5" t="s">
        <v>17</v>
      </c>
    </row>
    <row r="327" spans="1:16" x14ac:dyDescent="0.25">
      <c r="A327" s="6">
        <v>326</v>
      </c>
      <c r="B327" s="6">
        <v>1</v>
      </c>
      <c r="C327" s="6">
        <v>1</v>
      </c>
      <c r="D327" s="6" t="s">
        <v>493</v>
      </c>
      <c r="E327" s="7" t="str">
        <f t="shared" si="5"/>
        <v>Young</v>
      </c>
      <c r="F327" s="5">
        <f>COUNTIFS(Table2[Surname], E327, Table2[Embarked], P327, Table2[Pclass], C327, Table2[SibSp], K327) + COUNTIFS(Table2[Surname], E327,  Table2[Embarked], P327, Table2[Pclass], C327, Table2[Parch], L327) - COUNTIFS(Table2[Surname], E327,  Table2[Embarked], P327, Table2[Pclass], C327,  Table2[SibSp], K327,  Table2[Parch], L327) -1</f>
        <v>0</v>
      </c>
      <c r="G327" s="5">
        <f>COUNTIFS(Table2[Surname], E327, Table2[Embarked], P327, Table2[Pclass], C327, Table2[SibSp], K327, Table2[Ticket], M327) + COUNTIFS(Table2[Surname], E327,  Table2[Embarked], P327, Table2[Pclass], C327, Table2[Parch], L327, Table2[Ticket], M327) - COUNTIFS(Table2[Surname], E327,  Table2[Embarked], P327, Table2[Pclass], C327,  Table2[SibSp], K327,  Table2[Parch], L327, Table2[Ticket], M327) -1</f>
        <v>0</v>
      </c>
      <c r="H327" s="5">
        <f>COUNTIFS(Table2[Ticket], M327) -1</f>
        <v>2</v>
      </c>
      <c r="I327" s="8" t="s">
        <v>19</v>
      </c>
      <c r="J327" s="10">
        <v>36</v>
      </c>
      <c r="K327" s="8">
        <v>0</v>
      </c>
      <c r="L327" s="8">
        <v>0</v>
      </c>
      <c r="M327" s="8" t="s">
        <v>411</v>
      </c>
      <c r="N327" s="10">
        <v>135.63329999999999</v>
      </c>
      <c r="O327" s="8" t="s">
        <v>494</v>
      </c>
      <c r="P327" s="10" t="s">
        <v>22</v>
      </c>
    </row>
    <row r="328" spans="1:16" x14ac:dyDescent="0.25">
      <c r="A328" s="4">
        <v>327</v>
      </c>
      <c r="B328" s="4">
        <v>0</v>
      </c>
      <c r="C328" s="4">
        <v>3</v>
      </c>
      <c r="D328" s="4" t="s">
        <v>495</v>
      </c>
      <c r="E328" s="7" t="str">
        <f t="shared" si="5"/>
        <v>Nysveen</v>
      </c>
      <c r="F328" s="5">
        <f>COUNTIFS(Table2[Surname], E328, Table2[Embarked], P328, Table2[Pclass], C328, Table2[SibSp], K328) + COUNTIFS(Table2[Surname], E328,  Table2[Embarked], P328, Table2[Pclass], C328, Table2[Parch], L328) - COUNTIFS(Table2[Surname], E328,  Table2[Embarked], P328, Table2[Pclass], C328,  Table2[SibSp], K328,  Table2[Parch], L328) -1</f>
        <v>0</v>
      </c>
      <c r="G328" s="5">
        <f>COUNTIFS(Table2[Surname], E328, Table2[Embarked], P328, Table2[Pclass], C328, Table2[SibSp], K328, Table2[Ticket], M328) + COUNTIFS(Table2[Surname], E328,  Table2[Embarked], P328, Table2[Pclass], C328, Table2[Parch], L328, Table2[Ticket], M328) - COUNTIFS(Table2[Surname], E328,  Table2[Embarked], P328, Table2[Pclass], C328,  Table2[SibSp], K328,  Table2[Parch], L328, Table2[Ticket], M328) -1</f>
        <v>0</v>
      </c>
      <c r="H328" s="5">
        <f>COUNTIFS(Table2[Ticket], M328) -1</f>
        <v>0</v>
      </c>
      <c r="I328" s="7" t="s">
        <v>15</v>
      </c>
      <c r="J328" s="5">
        <v>61</v>
      </c>
      <c r="K328" s="7">
        <v>0</v>
      </c>
      <c r="L328" s="7">
        <v>0</v>
      </c>
      <c r="M328" s="7">
        <v>345364</v>
      </c>
      <c r="N328" s="5">
        <v>6.2374999999999998</v>
      </c>
      <c r="O328" s="7"/>
      <c r="P328" s="5" t="s">
        <v>17</v>
      </c>
    </row>
    <row r="329" spans="1:16" x14ac:dyDescent="0.25">
      <c r="A329" s="6">
        <v>328</v>
      </c>
      <c r="B329" s="6">
        <v>1</v>
      </c>
      <c r="C329" s="6">
        <v>2</v>
      </c>
      <c r="D329" s="6" t="s">
        <v>496</v>
      </c>
      <c r="E329" s="7" t="str">
        <f t="shared" si="5"/>
        <v>Ball</v>
      </c>
      <c r="F329" s="5">
        <f>COUNTIFS(Table2[Surname], E329, Table2[Embarked], P329, Table2[Pclass], C329, Table2[SibSp], K329) + COUNTIFS(Table2[Surname], E329,  Table2[Embarked], P329, Table2[Pclass], C329, Table2[Parch], L329) - COUNTIFS(Table2[Surname], E329,  Table2[Embarked], P329, Table2[Pclass], C329,  Table2[SibSp], K329,  Table2[Parch], L329) -1</f>
        <v>0</v>
      </c>
      <c r="G329" s="5">
        <f>COUNTIFS(Table2[Surname], E329, Table2[Embarked], P329, Table2[Pclass], C329, Table2[SibSp], K329, Table2[Ticket], M329) + COUNTIFS(Table2[Surname], E329,  Table2[Embarked], P329, Table2[Pclass], C329, Table2[Parch], L329, Table2[Ticket], M329) - COUNTIFS(Table2[Surname], E329,  Table2[Embarked], P329, Table2[Pclass], C329,  Table2[SibSp], K329,  Table2[Parch], L329, Table2[Ticket], M329) -1</f>
        <v>0</v>
      </c>
      <c r="H329" s="5">
        <f>COUNTIFS(Table2[Ticket], M329) -1</f>
        <v>0</v>
      </c>
      <c r="I329" s="8" t="s">
        <v>19</v>
      </c>
      <c r="J329" s="10">
        <v>36</v>
      </c>
      <c r="K329" s="8">
        <v>0</v>
      </c>
      <c r="L329" s="8">
        <v>0</v>
      </c>
      <c r="M329" s="8">
        <v>28551</v>
      </c>
      <c r="N329" s="10">
        <v>13</v>
      </c>
      <c r="O329" s="8" t="s">
        <v>444</v>
      </c>
      <c r="P329" s="10" t="s">
        <v>17</v>
      </c>
    </row>
    <row r="330" spans="1:16" x14ac:dyDescent="0.25">
      <c r="A330" s="4">
        <v>329</v>
      </c>
      <c r="B330" s="4">
        <v>1</v>
      </c>
      <c r="C330" s="4">
        <v>3</v>
      </c>
      <c r="D330" s="4" t="s">
        <v>497</v>
      </c>
      <c r="E330" s="7" t="str">
        <f t="shared" si="5"/>
        <v>Goldsmith</v>
      </c>
      <c r="F330" s="5">
        <f>COUNTIFS(Table2[Surname], E330, Table2[Embarked], P330, Table2[Pclass], C330, Table2[SibSp], K330) + COUNTIFS(Table2[Surname], E330,  Table2[Embarked], P330, Table2[Pclass], C330, Table2[Parch], L330) - COUNTIFS(Table2[Surname], E330,  Table2[Embarked], P330, Table2[Pclass], C330,  Table2[SibSp], K330,  Table2[Parch], L330) -1</f>
        <v>1</v>
      </c>
      <c r="G330" s="5">
        <f>COUNTIFS(Table2[Surname], E330, Table2[Embarked], P330, Table2[Pclass], C330, Table2[SibSp], K330, Table2[Ticket], M330) + COUNTIFS(Table2[Surname], E330,  Table2[Embarked], P330, Table2[Pclass], C330, Table2[Parch], L330, Table2[Ticket], M330) - COUNTIFS(Table2[Surname], E330,  Table2[Embarked], P330, Table2[Pclass], C330,  Table2[SibSp], K330,  Table2[Parch], L330, Table2[Ticket], M330) -1</f>
        <v>1</v>
      </c>
      <c r="H330" s="5">
        <f>COUNTIFS(Table2[Ticket], M330) -1</f>
        <v>2</v>
      </c>
      <c r="I330" s="7" t="s">
        <v>19</v>
      </c>
      <c r="J330" s="5">
        <v>31</v>
      </c>
      <c r="K330" s="7">
        <v>1</v>
      </c>
      <c r="L330" s="7">
        <v>1</v>
      </c>
      <c r="M330" s="7">
        <v>363291</v>
      </c>
      <c r="N330" s="5">
        <v>20.524999999999999</v>
      </c>
      <c r="O330" s="7"/>
      <c r="P330" s="5" t="s">
        <v>17</v>
      </c>
    </row>
    <row r="331" spans="1:16" x14ac:dyDescent="0.25">
      <c r="A331" s="6">
        <v>330</v>
      </c>
      <c r="B331" s="6">
        <v>1</v>
      </c>
      <c r="C331" s="6">
        <v>1</v>
      </c>
      <c r="D331" s="6" t="s">
        <v>498</v>
      </c>
      <c r="E331" s="7" t="str">
        <f t="shared" si="5"/>
        <v>Hippach</v>
      </c>
      <c r="F331" s="5">
        <f>COUNTIFS(Table2[Surname], E331, Table2[Embarked], P331, Table2[Pclass], C331, Table2[SibSp], K331) + COUNTIFS(Table2[Surname], E331,  Table2[Embarked], P331, Table2[Pclass], C331, Table2[Parch], L331) - COUNTIFS(Table2[Surname], E331,  Table2[Embarked], P331, Table2[Pclass], C331,  Table2[SibSp], K331,  Table2[Parch], L331) -1</f>
        <v>1</v>
      </c>
      <c r="G331" s="5">
        <f>COUNTIFS(Table2[Surname], E331, Table2[Embarked], P331, Table2[Pclass], C331, Table2[SibSp], K331, Table2[Ticket], M331) + COUNTIFS(Table2[Surname], E331,  Table2[Embarked], P331, Table2[Pclass], C331, Table2[Parch], L331, Table2[Ticket], M331) - COUNTIFS(Table2[Surname], E331,  Table2[Embarked], P331, Table2[Pclass], C331,  Table2[SibSp], K331,  Table2[Parch], L331, Table2[Ticket], M331) -1</f>
        <v>1</v>
      </c>
      <c r="H331" s="5">
        <f>COUNTIFS(Table2[Ticket], M331) -1</f>
        <v>1</v>
      </c>
      <c r="I331" s="8" t="s">
        <v>19</v>
      </c>
      <c r="J331" s="10">
        <v>16</v>
      </c>
      <c r="K331" s="8">
        <v>0</v>
      </c>
      <c r="L331" s="8">
        <v>1</v>
      </c>
      <c r="M331" s="8">
        <v>111361</v>
      </c>
      <c r="N331" s="10">
        <v>57.979199999999999</v>
      </c>
      <c r="O331" s="8" t="s">
        <v>499</v>
      </c>
      <c r="P331" s="10" t="s">
        <v>22</v>
      </c>
    </row>
    <row r="332" spans="1:16" x14ac:dyDescent="0.25">
      <c r="A332" s="4">
        <v>331</v>
      </c>
      <c r="B332" s="4">
        <v>1</v>
      </c>
      <c r="C332" s="4">
        <v>3</v>
      </c>
      <c r="D332" s="4" t="s">
        <v>500</v>
      </c>
      <c r="E332" s="7" t="str">
        <f t="shared" si="5"/>
        <v>McCoy</v>
      </c>
      <c r="F332" s="5">
        <f>COUNTIFS(Table2[Surname], E332, Table2[Embarked], P332, Table2[Pclass], C332, Table2[SibSp], K332) + COUNTIFS(Table2[Surname], E332,  Table2[Embarked], P332, Table2[Pclass], C332, Table2[Parch], L332) - COUNTIFS(Table2[Surname], E332,  Table2[Embarked], P332, Table2[Pclass], C332,  Table2[SibSp], K332,  Table2[Parch], L332) -1</f>
        <v>1</v>
      </c>
      <c r="G332" s="5">
        <f>COUNTIFS(Table2[Surname], E332, Table2[Embarked], P332, Table2[Pclass], C332, Table2[SibSp], K332, Table2[Ticket], M332) + COUNTIFS(Table2[Surname], E332,  Table2[Embarked], P332, Table2[Pclass], C332, Table2[Parch], L332, Table2[Ticket], M332) - COUNTIFS(Table2[Surname], E332,  Table2[Embarked], P332, Table2[Pclass], C332,  Table2[SibSp], K332,  Table2[Parch], L332, Table2[Ticket], M332) -1</f>
        <v>1</v>
      </c>
      <c r="H332" s="5">
        <f>COUNTIFS(Table2[Ticket], M332) -1</f>
        <v>1</v>
      </c>
      <c r="I332" s="7" t="s">
        <v>19</v>
      </c>
      <c r="J332" s="5"/>
      <c r="K332" s="7">
        <v>2</v>
      </c>
      <c r="L332" s="7">
        <v>0</v>
      </c>
      <c r="M332" s="7">
        <v>367226</v>
      </c>
      <c r="N332" s="5">
        <v>23.25</v>
      </c>
      <c r="O332" s="7"/>
      <c r="P332" s="5" t="s">
        <v>29</v>
      </c>
    </row>
    <row r="333" spans="1:16" x14ac:dyDescent="0.25">
      <c r="A333" s="6">
        <v>332</v>
      </c>
      <c r="B333" s="6">
        <v>0</v>
      </c>
      <c r="C333" s="6">
        <v>1</v>
      </c>
      <c r="D333" s="6" t="s">
        <v>501</v>
      </c>
      <c r="E333" s="7" t="str">
        <f t="shared" si="5"/>
        <v>Partner</v>
      </c>
      <c r="F333" s="5">
        <f>COUNTIFS(Table2[Surname], E333, Table2[Embarked], P333, Table2[Pclass], C333, Table2[SibSp], K333) + COUNTIFS(Table2[Surname], E333,  Table2[Embarked], P333, Table2[Pclass], C333, Table2[Parch], L333) - COUNTIFS(Table2[Surname], E333,  Table2[Embarked], P333, Table2[Pclass], C333,  Table2[SibSp], K333,  Table2[Parch], L333) -1</f>
        <v>0</v>
      </c>
      <c r="G333" s="5">
        <f>COUNTIFS(Table2[Surname], E333, Table2[Embarked], P333, Table2[Pclass], C333, Table2[SibSp], K333, Table2[Ticket], M333) + COUNTIFS(Table2[Surname], E333,  Table2[Embarked], P333, Table2[Pclass], C333, Table2[Parch], L333, Table2[Ticket], M333) - COUNTIFS(Table2[Surname], E333,  Table2[Embarked], P333, Table2[Pclass], C333,  Table2[SibSp], K333,  Table2[Parch], L333, Table2[Ticket], M333) -1</f>
        <v>0</v>
      </c>
      <c r="H333" s="5">
        <f>COUNTIFS(Table2[Ticket], M333) -1</f>
        <v>0</v>
      </c>
      <c r="I333" s="8" t="s">
        <v>15</v>
      </c>
      <c r="J333" s="10">
        <v>45.5</v>
      </c>
      <c r="K333" s="8">
        <v>0</v>
      </c>
      <c r="L333" s="8">
        <v>0</v>
      </c>
      <c r="M333" s="8">
        <v>113043</v>
      </c>
      <c r="N333" s="10">
        <v>28.5</v>
      </c>
      <c r="O333" s="8" t="s">
        <v>502</v>
      </c>
      <c r="P333" s="10" t="s">
        <v>17</v>
      </c>
    </row>
    <row r="334" spans="1:16" x14ac:dyDescent="0.25">
      <c r="A334" s="4">
        <v>333</v>
      </c>
      <c r="B334" s="4">
        <v>0</v>
      </c>
      <c r="C334" s="4">
        <v>1</v>
      </c>
      <c r="D334" s="4" t="s">
        <v>503</v>
      </c>
      <c r="E334" s="7" t="str">
        <f t="shared" si="5"/>
        <v>Graham</v>
      </c>
      <c r="F334" s="5">
        <f>COUNTIFS(Table2[Surname], E334, Table2[Embarked], P334, Table2[Pclass], C334, Table2[SibSp], K334) + COUNTIFS(Table2[Surname], E334,  Table2[Embarked], P334, Table2[Pclass], C334, Table2[Parch], L334) - COUNTIFS(Table2[Surname], E334,  Table2[Embarked], P334, Table2[Pclass], C334,  Table2[SibSp], K334,  Table2[Parch], L334) -1</f>
        <v>2</v>
      </c>
      <c r="G334" s="5">
        <f>COUNTIFS(Table2[Surname], E334, Table2[Embarked], P334, Table2[Pclass], C334, Table2[SibSp], K334, Table2[Ticket], M334) + COUNTIFS(Table2[Surname], E334,  Table2[Embarked], P334, Table2[Pclass], C334, Table2[Parch], L334, Table2[Ticket], M334) - COUNTIFS(Table2[Surname], E334,  Table2[Embarked], P334, Table2[Pclass], C334,  Table2[SibSp], K334,  Table2[Parch], L334, Table2[Ticket], M334) -1</f>
        <v>1</v>
      </c>
      <c r="H334" s="5">
        <f>COUNTIFS(Table2[Ticket], M334) -1</f>
        <v>2</v>
      </c>
      <c r="I334" s="7" t="s">
        <v>15</v>
      </c>
      <c r="J334" s="5">
        <v>38</v>
      </c>
      <c r="K334" s="7">
        <v>0</v>
      </c>
      <c r="L334" s="7">
        <v>1</v>
      </c>
      <c r="M334" s="7" t="s">
        <v>408</v>
      </c>
      <c r="N334" s="5">
        <v>153.46250000000001</v>
      </c>
      <c r="O334" s="7" t="s">
        <v>504</v>
      </c>
      <c r="P334" s="5" t="s">
        <v>17</v>
      </c>
    </row>
    <row r="335" spans="1:16" x14ac:dyDescent="0.25">
      <c r="A335" s="6">
        <v>334</v>
      </c>
      <c r="B335" s="6">
        <v>0</v>
      </c>
      <c r="C335" s="6">
        <v>3</v>
      </c>
      <c r="D335" s="6" t="s">
        <v>505</v>
      </c>
      <c r="E335" s="7" t="str">
        <f t="shared" si="5"/>
        <v>Vander Planke</v>
      </c>
      <c r="F335" s="5">
        <f>COUNTIFS(Table2[Surname], E335, Table2[Embarked], P335, Table2[Pclass], C335, Table2[SibSp], K335) + COUNTIFS(Table2[Surname], E335,  Table2[Embarked], P335, Table2[Pclass], C335, Table2[Parch], L335) - COUNTIFS(Table2[Surname], E335,  Table2[Embarked], P335, Table2[Pclass], C335,  Table2[SibSp], K335,  Table2[Parch], L335) -1</f>
        <v>2</v>
      </c>
      <c r="G335" s="5">
        <f>COUNTIFS(Table2[Surname], E335, Table2[Embarked], P335, Table2[Pclass], C335, Table2[SibSp], K335, Table2[Ticket], M335) + COUNTIFS(Table2[Surname], E335,  Table2[Embarked], P335, Table2[Pclass], C335, Table2[Parch], L335, Table2[Ticket], M335) - COUNTIFS(Table2[Surname], E335,  Table2[Embarked], P335, Table2[Pclass], C335,  Table2[SibSp], K335,  Table2[Parch], L335, Table2[Ticket], M335) -1</f>
        <v>1</v>
      </c>
      <c r="H335" s="5">
        <f>COUNTIFS(Table2[Ticket], M335) -1</f>
        <v>1</v>
      </c>
      <c r="I335" s="8" t="s">
        <v>15</v>
      </c>
      <c r="J335" s="10">
        <v>16</v>
      </c>
      <c r="K335" s="8">
        <v>2</v>
      </c>
      <c r="L335" s="8">
        <v>0</v>
      </c>
      <c r="M335" s="8">
        <v>345764</v>
      </c>
      <c r="N335" s="10">
        <v>18</v>
      </c>
      <c r="O335" s="8"/>
      <c r="P335" s="10" t="s">
        <v>17</v>
      </c>
    </row>
    <row r="336" spans="1:16" x14ac:dyDescent="0.25">
      <c r="A336" s="4">
        <v>335</v>
      </c>
      <c r="B336" s="4">
        <v>1</v>
      </c>
      <c r="C336" s="4">
        <v>1</v>
      </c>
      <c r="D336" s="4" t="s">
        <v>506</v>
      </c>
      <c r="E336" s="7" t="str">
        <f t="shared" si="5"/>
        <v>Frauenthal</v>
      </c>
      <c r="F336" s="5">
        <f>COUNTIFS(Table2[Surname], E336, Table2[Embarked], P336, Table2[Pclass], C336, Table2[SibSp], K336) + COUNTIFS(Table2[Surname], E336,  Table2[Embarked], P336, Table2[Pclass], C336, Table2[Parch], L336) - COUNTIFS(Table2[Surname], E336,  Table2[Embarked], P336, Table2[Pclass], C336,  Table2[SibSp], K336,  Table2[Parch], L336) -1</f>
        <v>1</v>
      </c>
      <c r="G336" s="5">
        <f>COUNTIFS(Table2[Surname], E336, Table2[Embarked], P336, Table2[Pclass], C336, Table2[SibSp], K336, Table2[Ticket], M336) + COUNTIFS(Table2[Surname], E336,  Table2[Embarked], P336, Table2[Pclass], C336, Table2[Parch], L336, Table2[Ticket], M336) - COUNTIFS(Table2[Surname], E336,  Table2[Embarked], P336, Table2[Pclass], C336,  Table2[SibSp], K336,  Table2[Parch], L336, Table2[Ticket], M336) -1</f>
        <v>1</v>
      </c>
      <c r="H336" s="5">
        <f>COUNTIFS(Table2[Ticket], M336) -1</f>
        <v>1</v>
      </c>
      <c r="I336" s="7" t="s">
        <v>19</v>
      </c>
      <c r="J336" s="5"/>
      <c r="K336" s="7">
        <v>1</v>
      </c>
      <c r="L336" s="7">
        <v>0</v>
      </c>
      <c r="M336" s="7" t="s">
        <v>507</v>
      </c>
      <c r="N336" s="5">
        <v>133.65</v>
      </c>
      <c r="O336" s="7"/>
      <c r="P336" s="5" t="s">
        <v>17</v>
      </c>
    </row>
    <row r="337" spans="1:16" x14ac:dyDescent="0.25">
      <c r="A337" s="6">
        <v>336</v>
      </c>
      <c r="B337" s="6">
        <v>0</v>
      </c>
      <c r="C337" s="6">
        <v>3</v>
      </c>
      <c r="D337" s="6" t="s">
        <v>508</v>
      </c>
      <c r="E337" s="7" t="str">
        <f t="shared" si="5"/>
        <v>Denkoff</v>
      </c>
      <c r="F337" s="5">
        <f>COUNTIFS(Table2[Surname], E337, Table2[Embarked], P337, Table2[Pclass], C337, Table2[SibSp], K337) + COUNTIFS(Table2[Surname], E337,  Table2[Embarked], P337, Table2[Pclass], C337, Table2[Parch], L337) - COUNTIFS(Table2[Surname], E337,  Table2[Embarked], P337, Table2[Pclass], C337,  Table2[SibSp], K337,  Table2[Parch], L337) -1</f>
        <v>0</v>
      </c>
      <c r="G337" s="5">
        <f>COUNTIFS(Table2[Surname], E337, Table2[Embarked], P337, Table2[Pclass], C337, Table2[SibSp], K337, Table2[Ticket], M337) + COUNTIFS(Table2[Surname], E337,  Table2[Embarked], P337, Table2[Pclass], C337, Table2[Parch], L337, Table2[Ticket], M337) - COUNTIFS(Table2[Surname], E337,  Table2[Embarked], P337, Table2[Pclass], C337,  Table2[SibSp], K337,  Table2[Parch], L337, Table2[Ticket], M337) -1</f>
        <v>0</v>
      </c>
      <c r="H337" s="5">
        <f>COUNTIFS(Table2[Ticket], M337) -1</f>
        <v>0</v>
      </c>
      <c r="I337" s="8" t="s">
        <v>15</v>
      </c>
      <c r="J337" s="10"/>
      <c r="K337" s="8">
        <v>0</v>
      </c>
      <c r="L337" s="8">
        <v>0</v>
      </c>
      <c r="M337" s="8">
        <v>349225</v>
      </c>
      <c r="N337" s="10">
        <v>7.8958000000000004</v>
      </c>
      <c r="O337" s="8"/>
      <c r="P337" s="10" t="s">
        <v>17</v>
      </c>
    </row>
    <row r="338" spans="1:16" x14ac:dyDescent="0.25">
      <c r="A338" s="4">
        <v>337</v>
      </c>
      <c r="B338" s="4">
        <v>0</v>
      </c>
      <c r="C338" s="4">
        <v>1</v>
      </c>
      <c r="D338" s="4" t="s">
        <v>509</v>
      </c>
      <c r="E338" s="7" t="str">
        <f t="shared" si="5"/>
        <v>Pears</v>
      </c>
      <c r="F338" s="5">
        <f>COUNTIFS(Table2[Surname], E338, Table2[Embarked], P338, Table2[Pclass], C338, Table2[SibSp], K338) + COUNTIFS(Table2[Surname], E338,  Table2[Embarked], P338, Table2[Pclass], C338, Table2[Parch], L338) - COUNTIFS(Table2[Surname], E338,  Table2[Embarked], P338, Table2[Pclass], C338,  Table2[SibSp], K338,  Table2[Parch], L338) -1</f>
        <v>1</v>
      </c>
      <c r="G338" s="5">
        <f>COUNTIFS(Table2[Surname], E338, Table2[Embarked], P338, Table2[Pclass], C338, Table2[SibSp], K338, Table2[Ticket], M338) + COUNTIFS(Table2[Surname], E338,  Table2[Embarked], P338, Table2[Pclass], C338, Table2[Parch], L338, Table2[Ticket], M338) - COUNTIFS(Table2[Surname], E338,  Table2[Embarked], P338, Table2[Pclass], C338,  Table2[SibSp], K338,  Table2[Parch], L338, Table2[Ticket], M338) -1</f>
        <v>1</v>
      </c>
      <c r="H338" s="5">
        <f>COUNTIFS(Table2[Ticket], M338) -1</f>
        <v>1</v>
      </c>
      <c r="I338" s="7" t="s">
        <v>15</v>
      </c>
      <c r="J338" s="5">
        <v>29</v>
      </c>
      <c r="K338" s="7">
        <v>1</v>
      </c>
      <c r="L338" s="7">
        <v>0</v>
      </c>
      <c r="M338" s="7">
        <v>113776</v>
      </c>
      <c r="N338" s="5">
        <v>66.599999999999994</v>
      </c>
      <c r="O338" s="7" t="s">
        <v>239</v>
      </c>
      <c r="P338" s="5" t="s">
        <v>17</v>
      </c>
    </row>
    <row r="339" spans="1:16" x14ac:dyDescent="0.25">
      <c r="A339" s="6">
        <v>338</v>
      </c>
      <c r="B339" s="6">
        <v>1</v>
      </c>
      <c r="C339" s="6">
        <v>1</v>
      </c>
      <c r="D339" s="6" t="s">
        <v>510</v>
      </c>
      <c r="E339" s="7" t="str">
        <f t="shared" si="5"/>
        <v>Burns</v>
      </c>
      <c r="F339" s="5">
        <f>COUNTIFS(Table2[Surname], E339, Table2[Embarked], P339, Table2[Pclass], C339, Table2[SibSp], K339) + COUNTIFS(Table2[Surname], E339,  Table2[Embarked], P339, Table2[Pclass], C339, Table2[Parch], L339) - COUNTIFS(Table2[Surname], E339,  Table2[Embarked], P339, Table2[Pclass], C339,  Table2[SibSp], K339,  Table2[Parch], L339) -1</f>
        <v>0</v>
      </c>
      <c r="G339" s="5">
        <f>COUNTIFS(Table2[Surname], E339, Table2[Embarked], P339, Table2[Pclass], C339, Table2[SibSp], K339, Table2[Ticket], M339) + COUNTIFS(Table2[Surname], E339,  Table2[Embarked], P339, Table2[Pclass], C339, Table2[Parch], L339, Table2[Ticket], M339) - COUNTIFS(Table2[Surname], E339,  Table2[Embarked], P339, Table2[Pclass], C339,  Table2[SibSp], K339,  Table2[Parch], L339, Table2[Ticket], M339) -1</f>
        <v>0</v>
      </c>
      <c r="H339" s="5">
        <f>COUNTIFS(Table2[Ticket], M339) -1</f>
        <v>1</v>
      </c>
      <c r="I339" s="8" t="s">
        <v>19</v>
      </c>
      <c r="J339" s="10">
        <v>41</v>
      </c>
      <c r="K339" s="8">
        <v>0</v>
      </c>
      <c r="L339" s="8">
        <v>0</v>
      </c>
      <c r="M339" s="8">
        <v>16966</v>
      </c>
      <c r="N339" s="10">
        <v>134.5</v>
      </c>
      <c r="O339" s="8" t="s">
        <v>511</v>
      </c>
      <c r="P339" s="10" t="s">
        <v>22</v>
      </c>
    </row>
    <row r="340" spans="1:16" x14ac:dyDescent="0.25">
      <c r="A340" s="4">
        <v>339</v>
      </c>
      <c r="B340" s="4">
        <v>1</v>
      </c>
      <c r="C340" s="4">
        <v>3</v>
      </c>
      <c r="D340" s="4" t="s">
        <v>512</v>
      </c>
      <c r="E340" s="7" t="str">
        <f t="shared" si="5"/>
        <v>Dahl</v>
      </c>
      <c r="F340" s="5">
        <f>COUNTIFS(Table2[Surname], E340, Table2[Embarked], P340, Table2[Pclass], C340, Table2[SibSp], K340) + COUNTIFS(Table2[Surname], E340,  Table2[Embarked], P340, Table2[Pclass], C340, Table2[Parch], L340) - COUNTIFS(Table2[Surname], E340,  Table2[Embarked], P340, Table2[Pclass], C340,  Table2[SibSp], K340,  Table2[Parch], L340) -1</f>
        <v>0</v>
      </c>
      <c r="G340" s="5">
        <f>COUNTIFS(Table2[Surname], E340, Table2[Embarked], P340, Table2[Pclass], C340, Table2[SibSp], K340, Table2[Ticket], M340) + COUNTIFS(Table2[Surname], E340,  Table2[Embarked], P340, Table2[Pclass], C340, Table2[Parch], L340, Table2[Ticket], M340) - COUNTIFS(Table2[Surname], E340,  Table2[Embarked], P340, Table2[Pclass], C340,  Table2[SibSp], K340,  Table2[Parch], L340, Table2[Ticket], M340) -1</f>
        <v>0</v>
      </c>
      <c r="H340" s="5">
        <f>COUNTIFS(Table2[Ticket], M340) -1</f>
        <v>0</v>
      </c>
      <c r="I340" s="7" t="s">
        <v>15</v>
      </c>
      <c r="J340" s="5">
        <v>45</v>
      </c>
      <c r="K340" s="7">
        <v>0</v>
      </c>
      <c r="L340" s="7">
        <v>0</v>
      </c>
      <c r="M340" s="7">
        <v>7598</v>
      </c>
      <c r="N340" s="5">
        <v>8.0500000000000007</v>
      </c>
      <c r="O340" s="7"/>
      <c r="P340" s="5" t="s">
        <v>17</v>
      </c>
    </row>
    <row r="341" spans="1:16" x14ac:dyDescent="0.25">
      <c r="A341" s="6">
        <v>340</v>
      </c>
      <c r="B341" s="6">
        <v>0</v>
      </c>
      <c r="C341" s="6">
        <v>1</v>
      </c>
      <c r="D341" s="6" t="s">
        <v>513</v>
      </c>
      <c r="E341" s="7" t="str">
        <f t="shared" si="5"/>
        <v>Blackwell</v>
      </c>
      <c r="F341" s="5">
        <f>COUNTIFS(Table2[Surname], E341, Table2[Embarked], P341, Table2[Pclass], C341, Table2[SibSp], K341) + COUNTIFS(Table2[Surname], E341,  Table2[Embarked], P341, Table2[Pclass], C341, Table2[Parch], L341) - COUNTIFS(Table2[Surname], E341,  Table2[Embarked], P341, Table2[Pclass], C341,  Table2[SibSp], K341,  Table2[Parch], L341) -1</f>
        <v>0</v>
      </c>
      <c r="G341" s="5">
        <f>COUNTIFS(Table2[Surname], E341, Table2[Embarked], P341, Table2[Pclass], C341, Table2[SibSp], K341, Table2[Ticket], M341) + COUNTIFS(Table2[Surname], E341,  Table2[Embarked], P341, Table2[Pclass], C341, Table2[Parch], L341, Table2[Ticket], M341) - COUNTIFS(Table2[Surname], E341,  Table2[Embarked], P341, Table2[Pclass], C341,  Table2[SibSp], K341,  Table2[Parch], L341, Table2[Ticket], M341) -1</f>
        <v>0</v>
      </c>
      <c r="H341" s="5">
        <f>COUNTIFS(Table2[Ticket], M341) -1</f>
        <v>0</v>
      </c>
      <c r="I341" s="8" t="s">
        <v>15</v>
      </c>
      <c r="J341" s="10">
        <v>45</v>
      </c>
      <c r="K341" s="8">
        <v>0</v>
      </c>
      <c r="L341" s="8">
        <v>0</v>
      </c>
      <c r="M341" s="8">
        <v>113784</v>
      </c>
      <c r="N341" s="10">
        <v>35.5</v>
      </c>
      <c r="O341" s="8" t="s">
        <v>514</v>
      </c>
      <c r="P341" s="10" t="s">
        <v>17</v>
      </c>
    </row>
    <row r="342" spans="1:16" x14ac:dyDescent="0.25">
      <c r="A342" s="4">
        <v>341</v>
      </c>
      <c r="B342" s="4">
        <v>1</v>
      </c>
      <c r="C342" s="4">
        <v>2</v>
      </c>
      <c r="D342" s="4" t="s">
        <v>515</v>
      </c>
      <c r="E342" s="7" t="str">
        <f t="shared" si="5"/>
        <v>Navratil</v>
      </c>
      <c r="F342" s="5">
        <f>COUNTIFS(Table2[Surname], E342, Table2[Embarked], P342, Table2[Pclass], C342, Table2[SibSp], K342) + COUNTIFS(Table2[Surname], E342,  Table2[Embarked], P342, Table2[Pclass], C342, Table2[Parch], L342) - COUNTIFS(Table2[Surname], E342,  Table2[Embarked], P342, Table2[Pclass], C342,  Table2[SibSp], K342,  Table2[Parch], L342) -1</f>
        <v>1</v>
      </c>
      <c r="G342" s="5">
        <f>COUNTIFS(Table2[Surname], E342, Table2[Embarked], P342, Table2[Pclass], C342, Table2[SibSp], K342, Table2[Ticket], M342) + COUNTIFS(Table2[Surname], E342,  Table2[Embarked], P342, Table2[Pclass], C342, Table2[Parch], L342, Table2[Ticket], M342) - COUNTIFS(Table2[Surname], E342,  Table2[Embarked], P342, Table2[Pclass], C342,  Table2[SibSp], K342,  Table2[Parch], L342, Table2[Ticket], M342) -1</f>
        <v>1</v>
      </c>
      <c r="H342" s="5">
        <f>COUNTIFS(Table2[Ticket], M342) -1</f>
        <v>2</v>
      </c>
      <c r="I342" s="7" t="s">
        <v>15</v>
      </c>
      <c r="J342" s="5">
        <v>2</v>
      </c>
      <c r="K342" s="7">
        <v>1</v>
      </c>
      <c r="L342" s="7">
        <v>1</v>
      </c>
      <c r="M342" s="7">
        <v>230080</v>
      </c>
      <c r="N342" s="5">
        <v>26</v>
      </c>
      <c r="O342" s="7" t="s">
        <v>234</v>
      </c>
      <c r="P342" s="5" t="s">
        <v>17</v>
      </c>
    </row>
    <row r="343" spans="1:16" x14ac:dyDescent="0.25">
      <c r="A343" s="6">
        <v>342</v>
      </c>
      <c r="B343" s="6">
        <v>1</v>
      </c>
      <c r="C343" s="6">
        <v>1</v>
      </c>
      <c r="D343" s="6" t="s">
        <v>516</v>
      </c>
      <c r="E343" s="7" t="str">
        <f t="shared" si="5"/>
        <v>Fortune</v>
      </c>
      <c r="F343" s="5">
        <f>COUNTIFS(Table2[Surname], E343, Table2[Embarked], P343, Table2[Pclass], C343, Table2[SibSp], K343) + COUNTIFS(Table2[Surname], E343,  Table2[Embarked], P343, Table2[Pclass], C343, Table2[Parch], L343) - COUNTIFS(Table2[Surname], E343,  Table2[Embarked], P343, Table2[Pclass], C343,  Table2[SibSp], K343,  Table2[Parch], L343) -1</f>
        <v>2</v>
      </c>
      <c r="G343" s="5">
        <f>COUNTIFS(Table2[Surname], E343, Table2[Embarked], P343, Table2[Pclass], C343, Table2[SibSp], K343, Table2[Ticket], M343) + COUNTIFS(Table2[Surname], E343,  Table2[Embarked], P343, Table2[Pclass], C343, Table2[Parch], L343, Table2[Ticket], M343) - COUNTIFS(Table2[Surname], E343,  Table2[Embarked], P343, Table2[Pclass], C343,  Table2[SibSp], K343,  Table2[Parch], L343, Table2[Ticket], M343) -1</f>
        <v>2</v>
      </c>
      <c r="H343" s="5">
        <f>COUNTIFS(Table2[Ticket], M343) -1</f>
        <v>3</v>
      </c>
      <c r="I343" s="8" t="s">
        <v>19</v>
      </c>
      <c r="J343" s="10">
        <v>24</v>
      </c>
      <c r="K343" s="8">
        <v>3</v>
      </c>
      <c r="L343" s="8">
        <v>2</v>
      </c>
      <c r="M343" s="8">
        <v>19950</v>
      </c>
      <c r="N343" s="10">
        <v>263</v>
      </c>
      <c r="O343" s="8" t="s">
        <v>59</v>
      </c>
      <c r="P343" s="10" t="s">
        <v>17</v>
      </c>
    </row>
    <row r="344" spans="1:16" x14ac:dyDescent="0.25">
      <c r="A344" s="4">
        <v>343</v>
      </c>
      <c r="B344" s="4">
        <v>0</v>
      </c>
      <c r="C344" s="4">
        <v>2</v>
      </c>
      <c r="D344" s="4" t="s">
        <v>517</v>
      </c>
      <c r="E344" s="7" t="str">
        <f t="shared" si="5"/>
        <v>Collander</v>
      </c>
      <c r="F344" s="5">
        <f>COUNTIFS(Table2[Surname], E344, Table2[Embarked], P344, Table2[Pclass], C344, Table2[SibSp], K344) + COUNTIFS(Table2[Surname], E344,  Table2[Embarked], P344, Table2[Pclass], C344, Table2[Parch], L344) - COUNTIFS(Table2[Surname], E344,  Table2[Embarked], P344, Table2[Pclass], C344,  Table2[SibSp], K344,  Table2[Parch], L344) -1</f>
        <v>0</v>
      </c>
      <c r="G344" s="5">
        <f>COUNTIFS(Table2[Surname], E344, Table2[Embarked], P344, Table2[Pclass], C344, Table2[SibSp], K344, Table2[Ticket], M344) + COUNTIFS(Table2[Surname], E344,  Table2[Embarked], P344, Table2[Pclass], C344, Table2[Parch], L344, Table2[Ticket], M344) - COUNTIFS(Table2[Surname], E344,  Table2[Embarked], P344, Table2[Pclass], C344,  Table2[SibSp], K344,  Table2[Parch], L344, Table2[Ticket], M344) -1</f>
        <v>0</v>
      </c>
      <c r="H344" s="5">
        <f>COUNTIFS(Table2[Ticket], M344) -1</f>
        <v>0</v>
      </c>
      <c r="I344" s="7" t="s">
        <v>15</v>
      </c>
      <c r="J344" s="5">
        <v>28</v>
      </c>
      <c r="K344" s="7">
        <v>0</v>
      </c>
      <c r="L344" s="7">
        <v>0</v>
      </c>
      <c r="M344" s="7">
        <v>248740</v>
      </c>
      <c r="N344" s="5">
        <v>13</v>
      </c>
      <c r="O344" s="7"/>
      <c r="P344" s="5" t="s">
        <v>17</v>
      </c>
    </row>
    <row r="345" spans="1:16" x14ac:dyDescent="0.25">
      <c r="A345" s="6">
        <v>344</v>
      </c>
      <c r="B345" s="6">
        <v>0</v>
      </c>
      <c r="C345" s="6">
        <v>2</v>
      </c>
      <c r="D345" s="6" t="s">
        <v>518</v>
      </c>
      <c r="E345" s="7" t="str">
        <f t="shared" si="5"/>
        <v>Sedgwick</v>
      </c>
      <c r="F345" s="5">
        <f>COUNTIFS(Table2[Surname], E345, Table2[Embarked], P345, Table2[Pclass], C345, Table2[SibSp], K345) + COUNTIFS(Table2[Surname], E345,  Table2[Embarked], P345, Table2[Pclass], C345, Table2[Parch], L345) - COUNTIFS(Table2[Surname], E345,  Table2[Embarked], P345, Table2[Pclass], C345,  Table2[SibSp], K345,  Table2[Parch], L345) -1</f>
        <v>0</v>
      </c>
      <c r="G345" s="5">
        <f>COUNTIFS(Table2[Surname], E345, Table2[Embarked], P345, Table2[Pclass], C345, Table2[SibSp], K345, Table2[Ticket], M345) + COUNTIFS(Table2[Surname], E345,  Table2[Embarked], P345, Table2[Pclass], C345, Table2[Parch], L345, Table2[Ticket], M345) - COUNTIFS(Table2[Surname], E345,  Table2[Embarked], P345, Table2[Pclass], C345,  Table2[SibSp], K345,  Table2[Parch], L345, Table2[Ticket], M345) -1</f>
        <v>0</v>
      </c>
      <c r="H345" s="5">
        <f>COUNTIFS(Table2[Ticket], M345) -1</f>
        <v>0</v>
      </c>
      <c r="I345" s="8" t="s">
        <v>15</v>
      </c>
      <c r="J345" s="10">
        <v>25</v>
      </c>
      <c r="K345" s="8">
        <v>0</v>
      </c>
      <c r="L345" s="8">
        <v>0</v>
      </c>
      <c r="M345" s="8">
        <v>244361</v>
      </c>
      <c r="N345" s="10">
        <v>13</v>
      </c>
      <c r="O345" s="8"/>
      <c r="P345" s="10" t="s">
        <v>17</v>
      </c>
    </row>
    <row r="346" spans="1:16" x14ac:dyDescent="0.25">
      <c r="A346" s="4">
        <v>345</v>
      </c>
      <c r="B346" s="4">
        <v>0</v>
      </c>
      <c r="C346" s="4">
        <v>2</v>
      </c>
      <c r="D346" s="4" t="s">
        <v>519</v>
      </c>
      <c r="E346" s="7" t="str">
        <f t="shared" si="5"/>
        <v>Fox</v>
      </c>
      <c r="F346" s="5">
        <f>COUNTIFS(Table2[Surname], E346, Table2[Embarked], P346, Table2[Pclass], C346, Table2[SibSp], K346) + COUNTIFS(Table2[Surname], E346,  Table2[Embarked], P346, Table2[Pclass], C346, Table2[Parch], L346) - COUNTIFS(Table2[Surname], E346,  Table2[Embarked], P346, Table2[Pclass], C346,  Table2[SibSp], K346,  Table2[Parch], L346) -1</f>
        <v>0</v>
      </c>
      <c r="G346" s="5">
        <f>COUNTIFS(Table2[Surname], E346, Table2[Embarked], P346, Table2[Pclass], C346, Table2[SibSp], K346, Table2[Ticket], M346) + COUNTIFS(Table2[Surname], E346,  Table2[Embarked], P346, Table2[Pclass], C346, Table2[Parch], L346, Table2[Ticket], M346) - COUNTIFS(Table2[Surname], E346,  Table2[Embarked], P346, Table2[Pclass], C346,  Table2[SibSp], K346,  Table2[Parch], L346, Table2[Ticket], M346) -1</f>
        <v>0</v>
      </c>
      <c r="H346" s="5">
        <f>COUNTIFS(Table2[Ticket], M346) -1</f>
        <v>0</v>
      </c>
      <c r="I346" s="7" t="s">
        <v>15</v>
      </c>
      <c r="J346" s="5">
        <v>36</v>
      </c>
      <c r="K346" s="7">
        <v>0</v>
      </c>
      <c r="L346" s="7">
        <v>0</v>
      </c>
      <c r="M346" s="7">
        <v>229236</v>
      </c>
      <c r="N346" s="5">
        <v>13</v>
      </c>
      <c r="O346" s="7"/>
      <c r="P346" s="5" t="s">
        <v>17</v>
      </c>
    </row>
    <row r="347" spans="1:16" x14ac:dyDescent="0.25">
      <c r="A347" s="6">
        <v>346</v>
      </c>
      <c r="B347" s="6">
        <v>1</v>
      </c>
      <c r="C347" s="6">
        <v>2</v>
      </c>
      <c r="D347" s="6" t="s">
        <v>520</v>
      </c>
      <c r="E347" s="7" t="str">
        <f t="shared" si="5"/>
        <v>Brown</v>
      </c>
      <c r="F347" s="5">
        <f>COUNTIFS(Table2[Surname], E347, Table2[Embarked], P347, Table2[Pclass], C347, Table2[SibSp], K347) + COUNTIFS(Table2[Surname], E347,  Table2[Embarked], P347, Table2[Pclass], C347, Table2[Parch], L347) - COUNTIFS(Table2[Surname], E347,  Table2[Embarked], P347, Table2[Pclass], C347,  Table2[SibSp], K347,  Table2[Parch], L347) -1</f>
        <v>0</v>
      </c>
      <c r="G347" s="5">
        <f>COUNTIFS(Table2[Surname], E347, Table2[Embarked], P347, Table2[Pclass], C347, Table2[SibSp], K347, Table2[Ticket], M347) + COUNTIFS(Table2[Surname], E347,  Table2[Embarked], P347, Table2[Pclass], C347, Table2[Parch], L347, Table2[Ticket], M347) - COUNTIFS(Table2[Surname], E347,  Table2[Embarked], P347, Table2[Pclass], C347,  Table2[SibSp], K347,  Table2[Parch], L347, Table2[Ticket], M347) -1</f>
        <v>0</v>
      </c>
      <c r="H347" s="5">
        <f>COUNTIFS(Table2[Ticket], M347) -1</f>
        <v>0</v>
      </c>
      <c r="I347" s="8" t="s">
        <v>19</v>
      </c>
      <c r="J347" s="10">
        <v>24</v>
      </c>
      <c r="K347" s="8">
        <v>0</v>
      </c>
      <c r="L347" s="8">
        <v>0</v>
      </c>
      <c r="M347" s="8">
        <v>248733</v>
      </c>
      <c r="N347" s="10">
        <v>13</v>
      </c>
      <c r="O347" s="8" t="s">
        <v>119</v>
      </c>
      <c r="P347" s="10" t="s">
        <v>17</v>
      </c>
    </row>
    <row r="348" spans="1:16" x14ac:dyDescent="0.25">
      <c r="A348" s="4">
        <v>347</v>
      </c>
      <c r="B348" s="4">
        <v>1</v>
      </c>
      <c r="C348" s="4">
        <v>2</v>
      </c>
      <c r="D348" s="4" t="s">
        <v>521</v>
      </c>
      <c r="E348" s="7" t="str">
        <f t="shared" si="5"/>
        <v>Smith</v>
      </c>
      <c r="F348" s="5">
        <f>COUNTIFS(Table2[Surname], E348, Table2[Embarked], P348, Table2[Pclass], C348, Table2[SibSp], K348) + COUNTIFS(Table2[Surname], E348,  Table2[Embarked], P348, Table2[Pclass], C348, Table2[Parch], L348) - COUNTIFS(Table2[Surname], E348,  Table2[Embarked], P348, Table2[Pclass], C348,  Table2[SibSp], K348,  Table2[Parch], L348) -1</f>
        <v>0</v>
      </c>
      <c r="G348" s="5">
        <f>COUNTIFS(Table2[Surname], E348, Table2[Embarked], P348, Table2[Pclass], C348, Table2[SibSp], K348, Table2[Ticket], M348) + COUNTIFS(Table2[Surname], E348,  Table2[Embarked], P348, Table2[Pclass], C348, Table2[Parch], L348, Table2[Ticket], M348) - COUNTIFS(Table2[Surname], E348,  Table2[Embarked], P348, Table2[Pclass], C348,  Table2[SibSp], K348,  Table2[Parch], L348, Table2[Ticket], M348) -1</f>
        <v>0</v>
      </c>
      <c r="H348" s="5">
        <f>COUNTIFS(Table2[Ticket], M348) -1</f>
        <v>0</v>
      </c>
      <c r="I348" s="7" t="s">
        <v>19</v>
      </c>
      <c r="J348" s="5">
        <v>40</v>
      </c>
      <c r="K348" s="7">
        <v>0</v>
      </c>
      <c r="L348" s="7">
        <v>0</v>
      </c>
      <c r="M348" s="7">
        <v>31418</v>
      </c>
      <c r="N348" s="5">
        <v>13</v>
      </c>
      <c r="O348" s="7"/>
      <c r="P348" s="5" t="s">
        <v>17</v>
      </c>
    </row>
    <row r="349" spans="1:16" x14ac:dyDescent="0.25">
      <c r="A349" s="6">
        <v>348</v>
      </c>
      <c r="B349" s="6">
        <v>1</v>
      </c>
      <c r="C349" s="6">
        <v>3</v>
      </c>
      <c r="D349" s="6" t="s">
        <v>522</v>
      </c>
      <c r="E349" s="7" t="str">
        <f t="shared" si="5"/>
        <v>Davison</v>
      </c>
      <c r="F349" s="5">
        <f>COUNTIFS(Table2[Surname], E349, Table2[Embarked], P349, Table2[Pclass], C349, Table2[SibSp], K349) + COUNTIFS(Table2[Surname], E349,  Table2[Embarked], P349, Table2[Pclass], C349, Table2[Parch], L349) - COUNTIFS(Table2[Surname], E349,  Table2[Embarked], P349, Table2[Pclass], C349,  Table2[SibSp], K349,  Table2[Parch], L349) -1</f>
        <v>0</v>
      </c>
      <c r="G349" s="5">
        <f>COUNTIFS(Table2[Surname], E349, Table2[Embarked], P349, Table2[Pclass], C349, Table2[SibSp], K349, Table2[Ticket], M349) + COUNTIFS(Table2[Surname], E349,  Table2[Embarked], P349, Table2[Pclass], C349, Table2[Parch], L349, Table2[Ticket], M349) - COUNTIFS(Table2[Surname], E349,  Table2[Embarked], P349, Table2[Pclass], C349,  Table2[SibSp], K349,  Table2[Parch], L349, Table2[Ticket], M349) -1</f>
        <v>0</v>
      </c>
      <c r="H349" s="5">
        <f>COUNTIFS(Table2[Ticket], M349) -1</f>
        <v>0</v>
      </c>
      <c r="I349" s="8" t="s">
        <v>19</v>
      </c>
      <c r="J349" s="10"/>
      <c r="K349" s="8">
        <v>1</v>
      </c>
      <c r="L349" s="8">
        <v>0</v>
      </c>
      <c r="M349" s="8">
        <v>386525</v>
      </c>
      <c r="N349" s="10">
        <v>16.100000000000001</v>
      </c>
      <c r="O349" s="8"/>
      <c r="P349" s="10" t="s">
        <v>17</v>
      </c>
    </row>
    <row r="350" spans="1:16" x14ac:dyDescent="0.25">
      <c r="A350" s="4">
        <v>349</v>
      </c>
      <c r="B350" s="4">
        <v>1</v>
      </c>
      <c r="C350" s="4">
        <v>3</v>
      </c>
      <c r="D350" s="4" t="s">
        <v>523</v>
      </c>
      <c r="E350" s="7" t="str">
        <f t="shared" si="5"/>
        <v>Coutts</v>
      </c>
      <c r="F350" s="5">
        <f>COUNTIFS(Table2[Surname], E350, Table2[Embarked], P350, Table2[Pclass], C350, Table2[SibSp], K350) + COUNTIFS(Table2[Surname], E350,  Table2[Embarked], P350, Table2[Pclass], C350, Table2[Parch], L350) - COUNTIFS(Table2[Surname], E350,  Table2[Embarked], P350, Table2[Pclass], C350,  Table2[SibSp], K350,  Table2[Parch], L350) -1</f>
        <v>1</v>
      </c>
      <c r="G350" s="5">
        <f>COUNTIFS(Table2[Surname], E350, Table2[Embarked], P350, Table2[Pclass], C350, Table2[SibSp], K350, Table2[Ticket], M350) + COUNTIFS(Table2[Surname], E350,  Table2[Embarked], P350, Table2[Pclass], C350, Table2[Parch], L350, Table2[Ticket], M350) - COUNTIFS(Table2[Surname], E350,  Table2[Embarked], P350, Table2[Pclass], C350,  Table2[SibSp], K350,  Table2[Parch], L350, Table2[Ticket], M350) -1</f>
        <v>1</v>
      </c>
      <c r="H350" s="5">
        <f>COUNTIFS(Table2[Ticket], M350) -1</f>
        <v>1</v>
      </c>
      <c r="I350" s="7" t="s">
        <v>15</v>
      </c>
      <c r="J350" s="5">
        <v>3</v>
      </c>
      <c r="K350" s="7">
        <v>1</v>
      </c>
      <c r="L350" s="7">
        <v>1</v>
      </c>
      <c r="M350" s="7" t="s">
        <v>524</v>
      </c>
      <c r="N350" s="5">
        <v>15.9</v>
      </c>
      <c r="O350" s="7"/>
      <c r="P350" s="5" t="s">
        <v>17</v>
      </c>
    </row>
    <row r="351" spans="1:16" x14ac:dyDescent="0.25">
      <c r="A351" s="6">
        <v>350</v>
      </c>
      <c r="B351" s="6">
        <v>0</v>
      </c>
      <c r="C351" s="6">
        <v>3</v>
      </c>
      <c r="D351" s="6" t="s">
        <v>525</v>
      </c>
      <c r="E351" s="7" t="str">
        <f t="shared" si="5"/>
        <v>Dimic</v>
      </c>
      <c r="F351" s="5">
        <f>COUNTIFS(Table2[Surname], E351, Table2[Embarked], P351, Table2[Pclass], C351, Table2[SibSp], K351) + COUNTIFS(Table2[Surname], E351,  Table2[Embarked], P351, Table2[Pclass], C351, Table2[Parch], L351) - COUNTIFS(Table2[Surname], E351,  Table2[Embarked], P351, Table2[Pclass], C351,  Table2[SibSp], K351,  Table2[Parch], L351) -1</f>
        <v>0</v>
      </c>
      <c r="G351" s="5">
        <f>COUNTIFS(Table2[Surname], E351, Table2[Embarked], P351, Table2[Pclass], C351, Table2[SibSp], K351, Table2[Ticket], M351) + COUNTIFS(Table2[Surname], E351,  Table2[Embarked], P351, Table2[Pclass], C351, Table2[Parch], L351, Table2[Ticket], M351) - COUNTIFS(Table2[Surname], E351,  Table2[Embarked], P351, Table2[Pclass], C351,  Table2[SibSp], K351,  Table2[Parch], L351, Table2[Ticket], M351) -1</f>
        <v>0</v>
      </c>
      <c r="H351" s="5">
        <f>COUNTIFS(Table2[Ticket], M351) -1</f>
        <v>0</v>
      </c>
      <c r="I351" s="8" t="s">
        <v>15</v>
      </c>
      <c r="J351" s="10">
        <v>42</v>
      </c>
      <c r="K351" s="8">
        <v>0</v>
      </c>
      <c r="L351" s="8">
        <v>0</v>
      </c>
      <c r="M351" s="8">
        <v>315088</v>
      </c>
      <c r="N351" s="10">
        <v>8.6624999999999996</v>
      </c>
      <c r="O351" s="8"/>
      <c r="P351" s="10" t="s">
        <v>17</v>
      </c>
    </row>
    <row r="352" spans="1:16" x14ac:dyDescent="0.25">
      <c r="A352" s="4">
        <v>351</v>
      </c>
      <c r="B352" s="4">
        <v>0</v>
      </c>
      <c r="C352" s="4">
        <v>3</v>
      </c>
      <c r="D352" s="4" t="s">
        <v>526</v>
      </c>
      <c r="E352" s="7" t="str">
        <f t="shared" si="5"/>
        <v>Odahl</v>
      </c>
      <c r="F352" s="5">
        <f>COUNTIFS(Table2[Surname], E352, Table2[Embarked], P352, Table2[Pclass], C352, Table2[SibSp], K352) + COUNTIFS(Table2[Surname], E352,  Table2[Embarked], P352, Table2[Pclass], C352, Table2[Parch], L352) - COUNTIFS(Table2[Surname], E352,  Table2[Embarked], P352, Table2[Pclass], C352,  Table2[SibSp], K352,  Table2[Parch], L352) -1</f>
        <v>0</v>
      </c>
      <c r="G352" s="5">
        <f>COUNTIFS(Table2[Surname], E352, Table2[Embarked], P352, Table2[Pclass], C352, Table2[SibSp], K352, Table2[Ticket], M352) + COUNTIFS(Table2[Surname], E352,  Table2[Embarked], P352, Table2[Pclass], C352, Table2[Parch], L352, Table2[Ticket], M352) - COUNTIFS(Table2[Surname], E352,  Table2[Embarked], P352, Table2[Pclass], C352,  Table2[SibSp], K352,  Table2[Parch], L352, Table2[Ticket], M352) -1</f>
        <v>0</v>
      </c>
      <c r="H352" s="5">
        <f>COUNTIFS(Table2[Ticket], M352) -1</f>
        <v>0</v>
      </c>
      <c r="I352" s="7" t="s">
        <v>15</v>
      </c>
      <c r="J352" s="5">
        <v>23</v>
      </c>
      <c r="K352" s="7">
        <v>0</v>
      </c>
      <c r="L352" s="7">
        <v>0</v>
      </c>
      <c r="M352" s="7">
        <v>7267</v>
      </c>
      <c r="N352" s="5">
        <v>9.2249999999999996</v>
      </c>
      <c r="O352" s="7"/>
      <c r="P352" s="5" t="s">
        <v>17</v>
      </c>
    </row>
    <row r="353" spans="1:16" x14ac:dyDescent="0.25">
      <c r="A353" s="6">
        <v>352</v>
      </c>
      <c r="B353" s="6">
        <v>0</v>
      </c>
      <c r="C353" s="6">
        <v>1</v>
      </c>
      <c r="D353" s="6" t="s">
        <v>527</v>
      </c>
      <c r="E353" s="7" t="str">
        <f t="shared" si="5"/>
        <v>Williams-Lambert</v>
      </c>
      <c r="F353" s="5">
        <f>COUNTIFS(Table2[Surname], E353, Table2[Embarked], P353, Table2[Pclass], C353, Table2[SibSp], K353) + COUNTIFS(Table2[Surname], E353,  Table2[Embarked], P353, Table2[Pclass], C353, Table2[Parch], L353) - COUNTIFS(Table2[Surname], E353,  Table2[Embarked], P353, Table2[Pclass], C353,  Table2[SibSp], K353,  Table2[Parch], L353) -1</f>
        <v>0</v>
      </c>
      <c r="G353" s="5">
        <f>COUNTIFS(Table2[Surname], E353, Table2[Embarked], P353, Table2[Pclass], C353, Table2[SibSp], K353, Table2[Ticket], M353) + COUNTIFS(Table2[Surname], E353,  Table2[Embarked], P353, Table2[Pclass], C353, Table2[Parch], L353, Table2[Ticket], M353) - COUNTIFS(Table2[Surname], E353,  Table2[Embarked], P353, Table2[Pclass], C353,  Table2[SibSp], K353,  Table2[Parch], L353, Table2[Ticket], M353) -1</f>
        <v>0</v>
      </c>
      <c r="H353" s="5">
        <f>COUNTIFS(Table2[Ticket], M353) -1</f>
        <v>0</v>
      </c>
      <c r="I353" s="8" t="s">
        <v>15</v>
      </c>
      <c r="J353" s="10"/>
      <c r="K353" s="8">
        <v>0</v>
      </c>
      <c r="L353" s="8">
        <v>0</v>
      </c>
      <c r="M353" s="8">
        <v>113510</v>
      </c>
      <c r="N353" s="10">
        <v>35</v>
      </c>
      <c r="O353" s="8" t="s">
        <v>528</v>
      </c>
      <c r="P353" s="10" t="s">
        <v>17</v>
      </c>
    </row>
    <row r="354" spans="1:16" x14ac:dyDescent="0.25">
      <c r="A354" s="4">
        <v>353</v>
      </c>
      <c r="B354" s="4">
        <v>0</v>
      </c>
      <c r="C354" s="4">
        <v>3</v>
      </c>
      <c r="D354" s="4" t="s">
        <v>529</v>
      </c>
      <c r="E354" s="7" t="str">
        <f t="shared" si="5"/>
        <v>Elias</v>
      </c>
      <c r="F354" s="5">
        <f>COUNTIFS(Table2[Surname], E354, Table2[Embarked], P354, Table2[Pclass], C354, Table2[SibSp], K354) + COUNTIFS(Table2[Surname], E354,  Table2[Embarked], P354, Table2[Pclass], C354, Table2[Parch], L354) - COUNTIFS(Table2[Surname], E354,  Table2[Embarked], P354, Table2[Pclass], C354,  Table2[SibSp], K354,  Table2[Parch], L354) -1</f>
        <v>1</v>
      </c>
      <c r="G354" s="5">
        <f>COUNTIFS(Table2[Surname], E354, Table2[Embarked], P354, Table2[Pclass], C354, Table2[SibSp], K354, Table2[Ticket], M354) + COUNTIFS(Table2[Surname], E354,  Table2[Embarked], P354, Table2[Pclass], C354, Table2[Parch], L354, Table2[Ticket], M354) - COUNTIFS(Table2[Surname], E354,  Table2[Embarked], P354, Table2[Pclass], C354,  Table2[SibSp], K354,  Table2[Parch], L354, Table2[Ticket], M354) -1</f>
        <v>0</v>
      </c>
      <c r="H354" s="5">
        <f>COUNTIFS(Table2[Ticket], M354) -1</f>
        <v>0</v>
      </c>
      <c r="I354" s="7" t="s">
        <v>15</v>
      </c>
      <c r="J354" s="5">
        <v>15</v>
      </c>
      <c r="K354" s="7">
        <v>1</v>
      </c>
      <c r="L354" s="7">
        <v>1</v>
      </c>
      <c r="M354" s="7">
        <v>2695</v>
      </c>
      <c r="N354" s="5">
        <v>7.2291999999999996</v>
      </c>
      <c r="O354" s="7"/>
      <c r="P354" s="5" t="s">
        <v>22</v>
      </c>
    </row>
    <row r="355" spans="1:16" x14ac:dyDescent="0.25">
      <c r="A355" s="6">
        <v>354</v>
      </c>
      <c r="B355" s="6">
        <v>0</v>
      </c>
      <c r="C355" s="6">
        <v>3</v>
      </c>
      <c r="D355" s="6" t="s">
        <v>530</v>
      </c>
      <c r="E355" s="7" t="str">
        <f t="shared" si="5"/>
        <v>Arnold-Franchi</v>
      </c>
      <c r="F355" s="5">
        <f>COUNTIFS(Table2[Surname], E355, Table2[Embarked], P355, Table2[Pclass], C355, Table2[SibSp], K355) + COUNTIFS(Table2[Surname], E355,  Table2[Embarked], P355, Table2[Pclass], C355, Table2[Parch], L355) - COUNTIFS(Table2[Surname], E355,  Table2[Embarked], P355, Table2[Pclass], C355,  Table2[SibSp], K355,  Table2[Parch], L355) -1</f>
        <v>1</v>
      </c>
      <c r="G355" s="5">
        <f>COUNTIFS(Table2[Surname], E355, Table2[Embarked], P355, Table2[Pclass], C355, Table2[SibSp], K355, Table2[Ticket], M355) + COUNTIFS(Table2[Surname], E355,  Table2[Embarked], P355, Table2[Pclass], C355, Table2[Parch], L355, Table2[Ticket], M355) - COUNTIFS(Table2[Surname], E355,  Table2[Embarked], P355, Table2[Pclass], C355,  Table2[SibSp], K355,  Table2[Parch], L355, Table2[Ticket], M355) -1</f>
        <v>1</v>
      </c>
      <c r="H355" s="5">
        <f>COUNTIFS(Table2[Ticket], M355) -1</f>
        <v>1</v>
      </c>
      <c r="I355" s="8" t="s">
        <v>15</v>
      </c>
      <c r="J355" s="10">
        <v>25</v>
      </c>
      <c r="K355" s="8">
        <v>1</v>
      </c>
      <c r="L355" s="8">
        <v>0</v>
      </c>
      <c r="M355" s="8">
        <v>349237</v>
      </c>
      <c r="N355" s="10">
        <v>17.8</v>
      </c>
      <c r="O355" s="8"/>
      <c r="P355" s="10" t="s">
        <v>17</v>
      </c>
    </row>
    <row r="356" spans="1:16" x14ac:dyDescent="0.25">
      <c r="A356" s="4">
        <v>355</v>
      </c>
      <c r="B356" s="4">
        <v>0</v>
      </c>
      <c r="C356" s="4">
        <v>3</v>
      </c>
      <c r="D356" s="4" t="s">
        <v>531</v>
      </c>
      <c r="E356" s="7" t="str">
        <f t="shared" si="5"/>
        <v>Yousif</v>
      </c>
      <c r="F356" s="5">
        <f>COUNTIFS(Table2[Surname], E356, Table2[Embarked], P356, Table2[Pclass], C356, Table2[SibSp], K356) + COUNTIFS(Table2[Surname], E356,  Table2[Embarked], P356, Table2[Pclass], C356, Table2[Parch], L356) - COUNTIFS(Table2[Surname], E356,  Table2[Embarked], P356, Table2[Pclass], C356,  Table2[SibSp], K356,  Table2[Parch], L356) -1</f>
        <v>0</v>
      </c>
      <c r="G356" s="5">
        <f>COUNTIFS(Table2[Surname], E356, Table2[Embarked], P356, Table2[Pclass], C356, Table2[SibSp], K356, Table2[Ticket], M356) + COUNTIFS(Table2[Surname], E356,  Table2[Embarked], P356, Table2[Pclass], C356, Table2[Parch], L356, Table2[Ticket], M356) - COUNTIFS(Table2[Surname], E356,  Table2[Embarked], P356, Table2[Pclass], C356,  Table2[SibSp], K356,  Table2[Parch], L356, Table2[Ticket], M356) -1</f>
        <v>0</v>
      </c>
      <c r="H356" s="5">
        <f>COUNTIFS(Table2[Ticket], M356) -1</f>
        <v>0</v>
      </c>
      <c r="I356" s="7" t="s">
        <v>15</v>
      </c>
      <c r="J356" s="5"/>
      <c r="K356" s="7">
        <v>0</v>
      </c>
      <c r="L356" s="7">
        <v>0</v>
      </c>
      <c r="M356" s="7">
        <v>2647</v>
      </c>
      <c r="N356" s="5">
        <v>7.2249999999999996</v>
      </c>
      <c r="O356" s="7"/>
      <c r="P356" s="5" t="s">
        <v>22</v>
      </c>
    </row>
    <row r="357" spans="1:16" x14ac:dyDescent="0.25">
      <c r="A357" s="6">
        <v>356</v>
      </c>
      <c r="B357" s="6">
        <v>0</v>
      </c>
      <c r="C357" s="6">
        <v>3</v>
      </c>
      <c r="D357" s="6" t="s">
        <v>532</v>
      </c>
      <c r="E357" s="7" t="str">
        <f t="shared" si="5"/>
        <v>Vanden Steen</v>
      </c>
      <c r="F357" s="5">
        <f>COUNTIFS(Table2[Surname], E357, Table2[Embarked], P357, Table2[Pclass], C357, Table2[SibSp], K357) + COUNTIFS(Table2[Surname], E357,  Table2[Embarked], P357, Table2[Pclass], C357, Table2[Parch], L357) - COUNTIFS(Table2[Surname], E357,  Table2[Embarked], P357, Table2[Pclass], C357,  Table2[SibSp], K357,  Table2[Parch], L357) -1</f>
        <v>0</v>
      </c>
      <c r="G357" s="5">
        <f>COUNTIFS(Table2[Surname], E357, Table2[Embarked], P357, Table2[Pclass], C357, Table2[SibSp], K357, Table2[Ticket], M357) + COUNTIFS(Table2[Surname], E357,  Table2[Embarked], P357, Table2[Pclass], C357, Table2[Parch], L357, Table2[Ticket], M357) - COUNTIFS(Table2[Surname], E357,  Table2[Embarked], P357, Table2[Pclass], C357,  Table2[SibSp], K357,  Table2[Parch], L357, Table2[Ticket], M357) -1</f>
        <v>0</v>
      </c>
      <c r="H357" s="5">
        <f>COUNTIFS(Table2[Ticket], M357) -1</f>
        <v>0</v>
      </c>
      <c r="I357" s="8" t="s">
        <v>15</v>
      </c>
      <c r="J357" s="10">
        <v>28</v>
      </c>
      <c r="K357" s="8">
        <v>0</v>
      </c>
      <c r="L357" s="8">
        <v>0</v>
      </c>
      <c r="M357" s="8">
        <v>345783</v>
      </c>
      <c r="N357" s="10">
        <v>9.5</v>
      </c>
      <c r="O357" s="8"/>
      <c r="P357" s="10" t="s">
        <v>17</v>
      </c>
    </row>
    <row r="358" spans="1:16" x14ac:dyDescent="0.25">
      <c r="A358" s="4">
        <v>357</v>
      </c>
      <c r="B358" s="4">
        <v>1</v>
      </c>
      <c r="C358" s="4">
        <v>1</v>
      </c>
      <c r="D358" s="4" t="s">
        <v>533</v>
      </c>
      <c r="E358" s="7" t="str">
        <f t="shared" si="5"/>
        <v>Bowerman</v>
      </c>
      <c r="F358" s="5">
        <f>COUNTIFS(Table2[Surname], E358, Table2[Embarked], P358, Table2[Pclass], C358, Table2[SibSp], K358) + COUNTIFS(Table2[Surname], E358,  Table2[Embarked], P358, Table2[Pclass], C358, Table2[Parch], L358) - COUNTIFS(Table2[Surname], E358,  Table2[Embarked], P358, Table2[Pclass], C358,  Table2[SibSp], K358,  Table2[Parch], L358) -1</f>
        <v>0</v>
      </c>
      <c r="G358" s="5">
        <f>COUNTIFS(Table2[Surname], E358, Table2[Embarked], P358, Table2[Pclass], C358, Table2[SibSp], K358, Table2[Ticket], M358) + COUNTIFS(Table2[Surname], E358,  Table2[Embarked], P358, Table2[Pclass], C358, Table2[Parch], L358, Table2[Ticket], M358) - COUNTIFS(Table2[Surname], E358,  Table2[Embarked], P358, Table2[Pclass], C358,  Table2[SibSp], K358,  Table2[Parch], L358, Table2[Ticket], M358) -1</f>
        <v>0</v>
      </c>
      <c r="H358" s="5">
        <f>COUNTIFS(Table2[Ticket], M358) -1</f>
        <v>1</v>
      </c>
      <c r="I358" s="7" t="s">
        <v>19</v>
      </c>
      <c r="J358" s="5">
        <v>22</v>
      </c>
      <c r="K358" s="7">
        <v>0</v>
      </c>
      <c r="L358" s="7">
        <v>1</v>
      </c>
      <c r="M358" s="7">
        <v>113505</v>
      </c>
      <c r="N358" s="5">
        <v>55</v>
      </c>
      <c r="O358" s="7" t="s">
        <v>262</v>
      </c>
      <c r="P358" s="5" t="s">
        <v>17</v>
      </c>
    </row>
    <row r="359" spans="1:16" x14ac:dyDescent="0.25">
      <c r="A359" s="6">
        <v>358</v>
      </c>
      <c r="B359" s="6">
        <v>0</v>
      </c>
      <c r="C359" s="6">
        <v>2</v>
      </c>
      <c r="D359" s="6" t="s">
        <v>534</v>
      </c>
      <c r="E359" s="7" t="str">
        <f t="shared" si="5"/>
        <v>Funk</v>
      </c>
      <c r="F359" s="5">
        <f>COUNTIFS(Table2[Surname], E359, Table2[Embarked], P359, Table2[Pclass], C359, Table2[SibSp], K359) + COUNTIFS(Table2[Surname], E359,  Table2[Embarked], P359, Table2[Pclass], C359, Table2[Parch], L359) - COUNTIFS(Table2[Surname], E359,  Table2[Embarked], P359, Table2[Pclass], C359,  Table2[SibSp], K359,  Table2[Parch], L359) -1</f>
        <v>0</v>
      </c>
      <c r="G359" s="5">
        <f>COUNTIFS(Table2[Surname], E359, Table2[Embarked], P359, Table2[Pclass], C359, Table2[SibSp], K359, Table2[Ticket], M359) + COUNTIFS(Table2[Surname], E359,  Table2[Embarked], P359, Table2[Pclass], C359, Table2[Parch], L359, Table2[Ticket], M359) - COUNTIFS(Table2[Surname], E359,  Table2[Embarked], P359, Table2[Pclass], C359,  Table2[SibSp], K359,  Table2[Parch], L359, Table2[Ticket], M359) -1</f>
        <v>0</v>
      </c>
      <c r="H359" s="5">
        <f>COUNTIFS(Table2[Ticket], M359) -1</f>
        <v>0</v>
      </c>
      <c r="I359" s="8" t="s">
        <v>19</v>
      </c>
      <c r="J359" s="10">
        <v>38</v>
      </c>
      <c r="K359" s="8">
        <v>0</v>
      </c>
      <c r="L359" s="8">
        <v>0</v>
      </c>
      <c r="M359" s="8">
        <v>237671</v>
      </c>
      <c r="N359" s="10">
        <v>13</v>
      </c>
      <c r="O359" s="8"/>
      <c r="P359" s="10" t="s">
        <v>17</v>
      </c>
    </row>
    <row r="360" spans="1:16" x14ac:dyDescent="0.25">
      <c r="A360" s="4">
        <v>359</v>
      </c>
      <c r="B360" s="4">
        <v>1</v>
      </c>
      <c r="C360" s="4">
        <v>3</v>
      </c>
      <c r="D360" s="4" t="s">
        <v>535</v>
      </c>
      <c r="E360" s="7" t="str">
        <f t="shared" si="5"/>
        <v>McGovern</v>
      </c>
      <c r="F360" s="5">
        <f>COUNTIFS(Table2[Surname], E360, Table2[Embarked], P360, Table2[Pclass], C360, Table2[SibSp], K360) + COUNTIFS(Table2[Surname], E360,  Table2[Embarked], P360, Table2[Pclass], C360, Table2[Parch], L360) - COUNTIFS(Table2[Surname], E360,  Table2[Embarked], P360, Table2[Pclass], C360,  Table2[SibSp], K360,  Table2[Parch], L360) -1</f>
        <v>0</v>
      </c>
      <c r="G360" s="5">
        <f>COUNTIFS(Table2[Surname], E360, Table2[Embarked], P360, Table2[Pclass], C360, Table2[SibSp], K360, Table2[Ticket], M360) + COUNTIFS(Table2[Surname], E360,  Table2[Embarked], P360, Table2[Pclass], C360, Table2[Parch], L360, Table2[Ticket], M360) - COUNTIFS(Table2[Surname], E360,  Table2[Embarked], P360, Table2[Pclass], C360,  Table2[SibSp], K360,  Table2[Parch], L360, Table2[Ticket], M360) -1</f>
        <v>0</v>
      </c>
      <c r="H360" s="5">
        <f>COUNTIFS(Table2[Ticket], M360) -1</f>
        <v>0</v>
      </c>
      <c r="I360" s="7" t="s">
        <v>19</v>
      </c>
      <c r="J360" s="5"/>
      <c r="K360" s="7">
        <v>0</v>
      </c>
      <c r="L360" s="7">
        <v>0</v>
      </c>
      <c r="M360" s="7">
        <v>330931</v>
      </c>
      <c r="N360" s="5">
        <v>7.8792</v>
      </c>
      <c r="O360" s="7"/>
      <c r="P360" s="5" t="s">
        <v>29</v>
      </c>
    </row>
    <row r="361" spans="1:16" x14ac:dyDescent="0.25">
      <c r="A361" s="6">
        <v>360</v>
      </c>
      <c r="B361" s="6">
        <v>1</v>
      </c>
      <c r="C361" s="6">
        <v>3</v>
      </c>
      <c r="D361" s="6" t="s">
        <v>536</v>
      </c>
      <c r="E361" s="7" t="str">
        <f t="shared" si="5"/>
        <v>Mockler</v>
      </c>
      <c r="F361" s="5">
        <f>COUNTIFS(Table2[Surname], E361, Table2[Embarked], P361, Table2[Pclass], C361, Table2[SibSp], K361) + COUNTIFS(Table2[Surname], E361,  Table2[Embarked], P361, Table2[Pclass], C361, Table2[Parch], L361) - COUNTIFS(Table2[Surname], E361,  Table2[Embarked], P361, Table2[Pclass], C361,  Table2[SibSp], K361,  Table2[Parch], L361) -1</f>
        <v>0</v>
      </c>
      <c r="G361" s="5">
        <f>COUNTIFS(Table2[Surname], E361, Table2[Embarked], P361, Table2[Pclass], C361, Table2[SibSp], K361, Table2[Ticket], M361) + COUNTIFS(Table2[Surname], E361,  Table2[Embarked], P361, Table2[Pclass], C361, Table2[Parch], L361, Table2[Ticket], M361) - COUNTIFS(Table2[Surname], E361,  Table2[Embarked], P361, Table2[Pclass], C361,  Table2[SibSp], K361,  Table2[Parch], L361, Table2[Ticket], M361) -1</f>
        <v>0</v>
      </c>
      <c r="H361" s="5">
        <f>COUNTIFS(Table2[Ticket], M361) -1</f>
        <v>0</v>
      </c>
      <c r="I361" s="8" t="s">
        <v>19</v>
      </c>
      <c r="J361" s="10"/>
      <c r="K361" s="8">
        <v>0</v>
      </c>
      <c r="L361" s="8">
        <v>0</v>
      </c>
      <c r="M361" s="8">
        <v>330980</v>
      </c>
      <c r="N361" s="10">
        <v>7.8792</v>
      </c>
      <c r="O361" s="8"/>
      <c r="P361" s="10" t="s">
        <v>29</v>
      </c>
    </row>
    <row r="362" spans="1:16" x14ac:dyDescent="0.25">
      <c r="A362" s="4">
        <v>361</v>
      </c>
      <c r="B362" s="4">
        <v>0</v>
      </c>
      <c r="C362" s="4">
        <v>3</v>
      </c>
      <c r="D362" s="4" t="s">
        <v>537</v>
      </c>
      <c r="E362" s="7" t="str">
        <f t="shared" si="5"/>
        <v>Skoog</v>
      </c>
      <c r="F362" s="5">
        <f>COUNTIFS(Table2[Surname], E362, Table2[Embarked], P362, Table2[Pclass], C362, Table2[SibSp], K362) + COUNTIFS(Table2[Surname], E362,  Table2[Embarked], P362, Table2[Pclass], C362, Table2[Parch], L362) - COUNTIFS(Table2[Surname], E362,  Table2[Embarked], P362, Table2[Pclass], C362,  Table2[SibSp], K362,  Table2[Parch], L362) -1</f>
        <v>1</v>
      </c>
      <c r="G362" s="5">
        <f>COUNTIFS(Table2[Surname], E362, Table2[Embarked], P362, Table2[Pclass], C362, Table2[SibSp], K362, Table2[Ticket], M362) + COUNTIFS(Table2[Surname], E362,  Table2[Embarked], P362, Table2[Pclass], C362, Table2[Parch], L362, Table2[Ticket], M362) - COUNTIFS(Table2[Surname], E362,  Table2[Embarked], P362, Table2[Pclass], C362,  Table2[SibSp], K362,  Table2[Parch], L362, Table2[Ticket], M362) -1</f>
        <v>1</v>
      </c>
      <c r="H362" s="5">
        <f>COUNTIFS(Table2[Ticket], M362) -1</f>
        <v>5</v>
      </c>
      <c r="I362" s="7" t="s">
        <v>15</v>
      </c>
      <c r="J362" s="5">
        <v>40</v>
      </c>
      <c r="K362" s="7">
        <v>1</v>
      </c>
      <c r="L362" s="7">
        <v>4</v>
      </c>
      <c r="M362" s="7">
        <v>347088</v>
      </c>
      <c r="N362" s="5">
        <v>27.9</v>
      </c>
      <c r="O362" s="7"/>
      <c r="P362" s="5" t="s">
        <v>17</v>
      </c>
    </row>
    <row r="363" spans="1:16" x14ac:dyDescent="0.25">
      <c r="A363" s="6">
        <v>362</v>
      </c>
      <c r="B363" s="6">
        <v>0</v>
      </c>
      <c r="C363" s="6">
        <v>2</v>
      </c>
      <c r="D363" s="6" t="s">
        <v>538</v>
      </c>
      <c r="E363" s="7" t="str">
        <f t="shared" si="5"/>
        <v>del Carlo</v>
      </c>
      <c r="F363" s="5">
        <f>COUNTIFS(Table2[Surname], E363, Table2[Embarked], P363, Table2[Pclass], C363, Table2[SibSp], K363) + COUNTIFS(Table2[Surname], E363,  Table2[Embarked], P363, Table2[Pclass], C363, Table2[Parch], L363) - COUNTIFS(Table2[Surname], E363,  Table2[Embarked], P363, Table2[Pclass], C363,  Table2[SibSp], K363,  Table2[Parch], L363) -1</f>
        <v>0</v>
      </c>
      <c r="G363" s="5">
        <f>COUNTIFS(Table2[Surname], E363, Table2[Embarked], P363, Table2[Pclass], C363, Table2[SibSp], K363, Table2[Ticket], M363) + COUNTIFS(Table2[Surname], E363,  Table2[Embarked], P363, Table2[Pclass], C363, Table2[Parch], L363, Table2[Ticket], M363) - COUNTIFS(Table2[Surname], E363,  Table2[Embarked], P363, Table2[Pclass], C363,  Table2[SibSp], K363,  Table2[Parch], L363, Table2[Ticket], M363) -1</f>
        <v>0</v>
      </c>
      <c r="H363" s="5">
        <f>COUNTIFS(Table2[Ticket], M363) -1</f>
        <v>0</v>
      </c>
      <c r="I363" s="8" t="s">
        <v>15</v>
      </c>
      <c r="J363" s="10">
        <v>29</v>
      </c>
      <c r="K363" s="8">
        <v>1</v>
      </c>
      <c r="L363" s="8">
        <v>0</v>
      </c>
      <c r="M363" s="8" t="s">
        <v>539</v>
      </c>
      <c r="N363" s="10">
        <v>27.720800000000001</v>
      </c>
      <c r="O363" s="8"/>
      <c r="P363" s="10" t="s">
        <v>22</v>
      </c>
    </row>
    <row r="364" spans="1:16" x14ac:dyDescent="0.25">
      <c r="A364" s="4">
        <v>363</v>
      </c>
      <c r="B364" s="4">
        <v>0</v>
      </c>
      <c r="C364" s="4">
        <v>3</v>
      </c>
      <c r="D364" s="4" t="s">
        <v>540</v>
      </c>
      <c r="E364" s="7" t="str">
        <f t="shared" si="5"/>
        <v>Barbara</v>
      </c>
      <c r="F364" s="5">
        <f>COUNTIFS(Table2[Surname], E364, Table2[Embarked], P364, Table2[Pclass], C364, Table2[SibSp], K364) + COUNTIFS(Table2[Surname], E364,  Table2[Embarked], P364, Table2[Pclass], C364, Table2[Parch], L364) - COUNTIFS(Table2[Surname], E364,  Table2[Embarked], P364, Table2[Pclass], C364,  Table2[SibSp], K364,  Table2[Parch], L364) -1</f>
        <v>1</v>
      </c>
      <c r="G364" s="5">
        <f>COUNTIFS(Table2[Surname], E364, Table2[Embarked], P364, Table2[Pclass], C364, Table2[SibSp], K364, Table2[Ticket], M364) + COUNTIFS(Table2[Surname], E364,  Table2[Embarked], P364, Table2[Pclass], C364, Table2[Parch], L364, Table2[Ticket], M364) - COUNTIFS(Table2[Surname], E364,  Table2[Embarked], P364, Table2[Pclass], C364,  Table2[SibSp], K364,  Table2[Parch], L364, Table2[Ticket], M364) -1</f>
        <v>1</v>
      </c>
      <c r="H364" s="5">
        <f>COUNTIFS(Table2[Ticket], M364) -1</f>
        <v>1</v>
      </c>
      <c r="I364" s="7" t="s">
        <v>19</v>
      </c>
      <c r="J364" s="5">
        <v>45</v>
      </c>
      <c r="K364" s="7">
        <v>0</v>
      </c>
      <c r="L364" s="7">
        <v>1</v>
      </c>
      <c r="M364" s="7">
        <v>2691</v>
      </c>
      <c r="N364" s="5">
        <v>14.4542</v>
      </c>
      <c r="O364" s="7"/>
      <c r="P364" s="5" t="s">
        <v>22</v>
      </c>
    </row>
    <row r="365" spans="1:16" x14ac:dyDescent="0.25">
      <c r="A365" s="6">
        <v>364</v>
      </c>
      <c r="B365" s="6">
        <v>0</v>
      </c>
      <c r="C365" s="6">
        <v>3</v>
      </c>
      <c r="D365" s="6" t="s">
        <v>541</v>
      </c>
      <c r="E365" s="7" t="str">
        <f t="shared" si="5"/>
        <v>Asim</v>
      </c>
      <c r="F365" s="5">
        <f>COUNTIFS(Table2[Surname], E365, Table2[Embarked], P365, Table2[Pclass], C365, Table2[SibSp], K365) + COUNTIFS(Table2[Surname], E365,  Table2[Embarked], P365, Table2[Pclass], C365, Table2[Parch], L365) - COUNTIFS(Table2[Surname], E365,  Table2[Embarked], P365, Table2[Pclass], C365,  Table2[SibSp], K365,  Table2[Parch], L365) -1</f>
        <v>0</v>
      </c>
      <c r="G365" s="5">
        <f>COUNTIFS(Table2[Surname], E365, Table2[Embarked], P365, Table2[Pclass], C365, Table2[SibSp], K365, Table2[Ticket], M365) + COUNTIFS(Table2[Surname], E365,  Table2[Embarked], P365, Table2[Pclass], C365, Table2[Parch], L365, Table2[Ticket], M365) - COUNTIFS(Table2[Surname], E365,  Table2[Embarked], P365, Table2[Pclass], C365,  Table2[SibSp], K365,  Table2[Parch], L365, Table2[Ticket], M365) -1</f>
        <v>0</v>
      </c>
      <c r="H365" s="5">
        <f>COUNTIFS(Table2[Ticket], M365) -1</f>
        <v>0</v>
      </c>
      <c r="I365" s="8" t="s">
        <v>15</v>
      </c>
      <c r="J365" s="10">
        <v>35</v>
      </c>
      <c r="K365" s="8">
        <v>0</v>
      </c>
      <c r="L365" s="8">
        <v>0</v>
      </c>
      <c r="M365" s="8" t="s">
        <v>542</v>
      </c>
      <c r="N365" s="10">
        <v>7.05</v>
      </c>
      <c r="O365" s="8"/>
      <c r="P365" s="10" t="s">
        <v>17</v>
      </c>
    </row>
    <row r="366" spans="1:16" x14ac:dyDescent="0.25">
      <c r="A366" s="4">
        <v>365</v>
      </c>
      <c r="B366" s="4">
        <v>0</v>
      </c>
      <c r="C366" s="4">
        <v>3</v>
      </c>
      <c r="D366" s="4" t="s">
        <v>543</v>
      </c>
      <c r="E366" s="7" t="str">
        <f t="shared" si="5"/>
        <v>O'Brien</v>
      </c>
      <c r="F366" s="5">
        <f>COUNTIFS(Table2[Surname], E366, Table2[Embarked], P366, Table2[Pclass], C366, Table2[SibSp], K366) + COUNTIFS(Table2[Surname], E366,  Table2[Embarked], P366, Table2[Pclass], C366, Table2[Parch], L366) - COUNTIFS(Table2[Surname], E366,  Table2[Embarked], P366, Table2[Pclass], C366,  Table2[SibSp], K366,  Table2[Parch], L366) -1</f>
        <v>2</v>
      </c>
      <c r="G366" s="5">
        <f>COUNTIFS(Table2[Surname], E366, Table2[Embarked], P366, Table2[Pclass], C366, Table2[SibSp], K366, Table2[Ticket], M366) + COUNTIFS(Table2[Surname], E366,  Table2[Embarked], P366, Table2[Pclass], C366, Table2[Parch], L366, Table2[Ticket], M366) - COUNTIFS(Table2[Surname], E366,  Table2[Embarked], P366, Table2[Pclass], C366,  Table2[SibSp], K366,  Table2[Parch], L366, Table2[Ticket], M366) -1</f>
        <v>1</v>
      </c>
      <c r="H366" s="5">
        <f>COUNTIFS(Table2[Ticket], M366) -1</f>
        <v>1</v>
      </c>
      <c r="I366" s="7" t="s">
        <v>15</v>
      </c>
      <c r="J366" s="5"/>
      <c r="K366" s="7">
        <v>1</v>
      </c>
      <c r="L366" s="7">
        <v>0</v>
      </c>
      <c r="M366" s="7">
        <v>370365</v>
      </c>
      <c r="N366" s="5">
        <v>15.5</v>
      </c>
      <c r="O366" s="7"/>
      <c r="P366" s="5" t="s">
        <v>29</v>
      </c>
    </row>
    <row r="367" spans="1:16" x14ac:dyDescent="0.25">
      <c r="A367" s="6">
        <v>366</v>
      </c>
      <c r="B367" s="6">
        <v>0</v>
      </c>
      <c r="C367" s="6">
        <v>3</v>
      </c>
      <c r="D367" s="6" t="s">
        <v>544</v>
      </c>
      <c r="E367" s="7" t="str">
        <f t="shared" si="5"/>
        <v>Adahl</v>
      </c>
      <c r="F367" s="5">
        <f>COUNTIFS(Table2[Surname], E367, Table2[Embarked], P367, Table2[Pclass], C367, Table2[SibSp], K367) + COUNTIFS(Table2[Surname], E367,  Table2[Embarked], P367, Table2[Pclass], C367, Table2[Parch], L367) - COUNTIFS(Table2[Surname], E367,  Table2[Embarked], P367, Table2[Pclass], C367,  Table2[SibSp], K367,  Table2[Parch], L367) -1</f>
        <v>0</v>
      </c>
      <c r="G367" s="5">
        <f>COUNTIFS(Table2[Surname], E367, Table2[Embarked], P367, Table2[Pclass], C367, Table2[SibSp], K367, Table2[Ticket], M367) + COUNTIFS(Table2[Surname], E367,  Table2[Embarked], P367, Table2[Pclass], C367, Table2[Parch], L367, Table2[Ticket], M367) - COUNTIFS(Table2[Surname], E367,  Table2[Embarked], P367, Table2[Pclass], C367,  Table2[SibSp], K367,  Table2[Parch], L367, Table2[Ticket], M367) -1</f>
        <v>0</v>
      </c>
      <c r="H367" s="5">
        <f>COUNTIFS(Table2[Ticket], M367) -1</f>
        <v>0</v>
      </c>
      <c r="I367" s="8" t="s">
        <v>15</v>
      </c>
      <c r="J367" s="10">
        <v>30</v>
      </c>
      <c r="K367" s="8">
        <v>0</v>
      </c>
      <c r="L367" s="8">
        <v>0</v>
      </c>
      <c r="M367" s="8" t="s">
        <v>545</v>
      </c>
      <c r="N367" s="10">
        <v>7.25</v>
      </c>
      <c r="O367" s="8"/>
      <c r="P367" s="10" t="s">
        <v>17</v>
      </c>
    </row>
    <row r="368" spans="1:16" x14ac:dyDescent="0.25">
      <c r="A368" s="4">
        <v>367</v>
      </c>
      <c r="B368" s="4">
        <v>1</v>
      </c>
      <c r="C368" s="4">
        <v>1</v>
      </c>
      <c r="D368" s="4" t="s">
        <v>546</v>
      </c>
      <c r="E368" s="7" t="str">
        <f t="shared" si="5"/>
        <v>Warren</v>
      </c>
      <c r="F368" s="5">
        <f>COUNTIFS(Table2[Surname], E368, Table2[Embarked], P368, Table2[Pclass], C368, Table2[SibSp], K368) + COUNTIFS(Table2[Surname], E368,  Table2[Embarked], P368, Table2[Pclass], C368, Table2[Parch], L368) - COUNTIFS(Table2[Surname], E368,  Table2[Embarked], P368, Table2[Pclass], C368,  Table2[SibSp], K368,  Table2[Parch], L368) -1</f>
        <v>0</v>
      </c>
      <c r="G368" s="5">
        <f>COUNTIFS(Table2[Surname], E368, Table2[Embarked], P368, Table2[Pclass], C368, Table2[SibSp], K368, Table2[Ticket], M368) + COUNTIFS(Table2[Surname], E368,  Table2[Embarked], P368, Table2[Pclass], C368, Table2[Parch], L368, Table2[Ticket], M368) - COUNTIFS(Table2[Surname], E368,  Table2[Embarked], P368, Table2[Pclass], C368,  Table2[SibSp], K368,  Table2[Parch], L368, Table2[Ticket], M368) -1</f>
        <v>0</v>
      </c>
      <c r="H368" s="5">
        <f>COUNTIFS(Table2[Ticket], M368) -1</f>
        <v>0</v>
      </c>
      <c r="I368" s="7" t="s">
        <v>19</v>
      </c>
      <c r="J368" s="5">
        <v>60</v>
      </c>
      <c r="K368" s="7">
        <v>1</v>
      </c>
      <c r="L368" s="7">
        <v>0</v>
      </c>
      <c r="M368" s="7">
        <v>110813</v>
      </c>
      <c r="N368" s="5">
        <v>75.25</v>
      </c>
      <c r="O368" s="7" t="s">
        <v>547</v>
      </c>
      <c r="P368" s="5" t="s">
        <v>22</v>
      </c>
    </row>
    <row r="369" spans="1:16" x14ac:dyDescent="0.25">
      <c r="A369" s="6">
        <v>368</v>
      </c>
      <c r="B369" s="6">
        <v>1</v>
      </c>
      <c r="C369" s="6">
        <v>3</v>
      </c>
      <c r="D369" s="6" t="s">
        <v>548</v>
      </c>
      <c r="E369" s="7" t="str">
        <f t="shared" si="5"/>
        <v>Moussa</v>
      </c>
      <c r="F369" s="5">
        <f>COUNTIFS(Table2[Surname], E369, Table2[Embarked], P369, Table2[Pclass], C369, Table2[SibSp], K369) + COUNTIFS(Table2[Surname], E369,  Table2[Embarked], P369, Table2[Pclass], C369, Table2[Parch], L369) - COUNTIFS(Table2[Surname], E369,  Table2[Embarked], P369, Table2[Pclass], C369,  Table2[SibSp], K369,  Table2[Parch], L369) -1</f>
        <v>0</v>
      </c>
      <c r="G369" s="5">
        <f>COUNTIFS(Table2[Surname], E369, Table2[Embarked], P369, Table2[Pclass], C369, Table2[SibSp], K369, Table2[Ticket], M369) + COUNTIFS(Table2[Surname], E369,  Table2[Embarked], P369, Table2[Pclass], C369, Table2[Parch], L369, Table2[Ticket], M369) - COUNTIFS(Table2[Surname], E369,  Table2[Embarked], P369, Table2[Pclass], C369,  Table2[SibSp], K369,  Table2[Parch], L369, Table2[Ticket], M369) -1</f>
        <v>0</v>
      </c>
      <c r="H369" s="5">
        <f>COUNTIFS(Table2[Ticket], M369) -1</f>
        <v>0</v>
      </c>
      <c r="I369" s="8" t="s">
        <v>19</v>
      </c>
      <c r="J369" s="10"/>
      <c r="K369" s="8">
        <v>0</v>
      </c>
      <c r="L369" s="8">
        <v>0</v>
      </c>
      <c r="M369" s="8">
        <v>2626</v>
      </c>
      <c r="N369" s="10">
        <v>7.2291999999999996</v>
      </c>
      <c r="O369" s="8"/>
      <c r="P369" s="10" t="s">
        <v>22</v>
      </c>
    </row>
    <row r="370" spans="1:16" x14ac:dyDescent="0.25">
      <c r="A370" s="4">
        <v>369</v>
      </c>
      <c r="B370" s="4">
        <v>1</v>
      </c>
      <c r="C370" s="4">
        <v>3</v>
      </c>
      <c r="D370" s="4" t="s">
        <v>549</v>
      </c>
      <c r="E370" s="7" t="str">
        <f t="shared" si="5"/>
        <v>Jermyn</v>
      </c>
      <c r="F370" s="5">
        <f>COUNTIFS(Table2[Surname], E370, Table2[Embarked], P370, Table2[Pclass], C370, Table2[SibSp], K370) + COUNTIFS(Table2[Surname], E370,  Table2[Embarked], P370, Table2[Pclass], C370, Table2[Parch], L370) - COUNTIFS(Table2[Surname], E370,  Table2[Embarked], P370, Table2[Pclass], C370,  Table2[SibSp], K370,  Table2[Parch], L370) -1</f>
        <v>0</v>
      </c>
      <c r="G370" s="5">
        <f>COUNTIFS(Table2[Surname], E370, Table2[Embarked], P370, Table2[Pclass], C370, Table2[SibSp], K370, Table2[Ticket], M370) + COUNTIFS(Table2[Surname], E370,  Table2[Embarked], P370, Table2[Pclass], C370, Table2[Parch], L370, Table2[Ticket], M370) - COUNTIFS(Table2[Surname], E370,  Table2[Embarked], P370, Table2[Pclass], C370,  Table2[SibSp], K370,  Table2[Parch], L370, Table2[Ticket], M370) -1</f>
        <v>0</v>
      </c>
      <c r="H370" s="5">
        <f>COUNTIFS(Table2[Ticket], M370) -1</f>
        <v>0</v>
      </c>
      <c r="I370" s="7" t="s">
        <v>19</v>
      </c>
      <c r="J370" s="5"/>
      <c r="K370" s="7">
        <v>0</v>
      </c>
      <c r="L370" s="7">
        <v>0</v>
      </c>
      <c r="M370" s="7">
        <v>14313</v>
      </c>
      <c r="N370" s="5">
        <v>7.75</v>
      </c>
      <c r="O370" s="7"/>
      <c r="P370" s="5" t="s">
        <v>29</v>
      </c>
    </row>
    <row r="371" spans="1:16" x14ac:dyDescent="0.25">
      <c r="A371" s="6">
        <v>370</v>
      </c>
      <c r="B371" s="6">
        <v>1</v>
      </c>
      <c r="C371" s="6">
        <v>1</v>
      </c>
      <c r="D371" s="6" t="s">
        <v>550</v>
      </c>
      <c r="E371" s="7" t="str">
        <f t="shared" si="5"/>
        <v>Aubart</v>
      </c>
      <c r="F371" s="5">
        <f>COUNTIFS(Table2[Surname], E371, Table2[Embarked], P371, Table2[Pclass], C371, Table2[SibSp], K371) + COUNTIFS(Table2[Surname], E371,  Table2[Embarked], P371, Table2[Pclass], C371, Table2[Parch], L371) - COUNTIFS(Table2[Surname], E371,  Table2[Embarked], P371, Table2[Pclass], C371,  Table2[SibSp], K371,  Table2[Parch], L371) -1</f>
        <v>0</v>
      </c>
      <c r="G371" s="5">
        <f>COUNTIFS(Table2[Surname], E371, Table2[Embarked], P371, Table2[Pclass], C371, Table2[SibSp], K371, Table2[Ticket], M371) + COUNTIFS(Table2[Surname], E371,  Table2[Embarked], P371, Table2[Pclass], C371, Table2[Parch], L371, Table2[Ticket], M371) - COUNTIFS(Table2[Surname], E371,  Table2[Embarked], P371, Table2[Pclass], C371,  Table2[SibSp], K371,  Table2[Parch], L371, Table2[Ticket], M371) -1</f>
        <v>0</v>
      </c>
      <c r="H371" s="5">
        <f>COUNTIFS(Table2[Ticket], M371) -1</f>
        <v>1</v>
      </c>
      <c r="I371" s="8" t="s">
        <v>19</v>
      </c>
      <c r="J371" s="10">
        <v>24</v>
      </c>
      <c r="K371" s="8">
        <v>0</v>
      </c>
      <c r="L371" s="8">
        <v>0</v>
      </c>
      <c r="M371" s="8" t="s">
        <v>551</v>
      </c>
      <c r="N371" s="10">
        <v>69.3</v>
      </c>
      <c r="O371" s="8" t="s">
        <v>552</v>
      </c>
      <c r="P371" s="10" t="s">
        <v>22</v>
      </c>
    </row>
    <row r="372" spans="1:16" x14ac:dyDescent="0.25">
      <c r="A372" s="4">
        <v>371</v>
      </c>
      <c r="B372" s="4">
        <v>1</v>
      </c>
      <c r="C372" s="4">
        <v>1</v>
      </c>
      <c r="D372" s="4" t="s">
        <v>553</v>
      </c>
      <c r="E372" s="7" t="str">
        <f t="shared" si="5"/>
        <v>Harder</v>
      </c>
      <c r="F372" s="5">
        <f>COUNTIFS(Table2[Surname], E372, Table2[Embarked], P372, Table2[Pclass], C372, Table2[SibSp], K372) + COUNTIFS(Table2[Surname], E372,  Table2[Embarked], P372, Table2[Pclass], C372, Table2[Parch], L372) - COUNTIFS(Table2[Surname], E372,  Table2[Embarked], P372, Table2[Pclass], C372,  Table2[SibSp], K372,  Table2[Parch], L372) -1</f>
        <v>0</v>
      </c>
      <c r="G372" s="5">
        <f>COUNTIFS(Table2[Surname], E372, Table2[Embarked], P372, Table2[Pclass], C372, Table2[SibSp], K372, Table2[Ticket], M372) + COUNTIFS(Table2[Surname], E372,  Table2[Embarked], P372, Table2[Pclass], C372, Table2[Parch], L372, Table2[Ticket], M372) - COUNTIFS(Table2[Surname], E372,  Table2[Embarked], P372, Table2[Pclass], C372,  Table2[SibSp], K372,  Table2[Parch], L372, Table2[Ticket], M372) -1</f>
        <v>0</v>
      </c>
      <c r="H372" s="5">
        <f>COUNTIFS(Table2[Ticket], M372) -1</f>
        <v>0</v>
      </c>
      <c r="I372" s="7" t="s">
        <v>15</v>
      </c>
      <c r="J372" s="5">
        <v>25</v>
      </c>
      <c r="K372" s="7">
        <v>1</v>
      </c>
      <c r="L372" s="7">
        <v>0</v>
      </c>
      <c r="M372" s="7">
        <v>11765</v>
      </c>
      <c r="N372" s="5">
        <v>55.441699999999997</v>
      </c>
      <c r="O372" s="7" t="s">
        <v>554</v>
      </c>
      <c r="P372" s="5" t="s">
        <v>22</v>
      </c>
    </row>
    <row r="373" spans="1:16" x14ac:dyDescent="0.25">
      <c r="A373" s="6">
        <v>372</v>
      </c>
      <c r="B373" s="6">
        <v>0</v>
      </c>
      <c r="C373" s="6">
        <v>3</v>
      </c>
      <c r="D373" s="6" t="s">
        <v>555</v>
      </c>
      <c r="E373" s="7" t="str">
        <f t="shared" si="5"/>
        <v>Wiklund</v>
      </c>
      <c r="F373" s="5">
        <f>COUNTIFS(Table2[Surname], E373, Table2[Embarked], P373, Table2[Pclass], C373, Table2[SibSp], K373) + COUNTIFS(Table2[Surname], E373,  Table2[Embarked], P373, Table2[Pclass], C373, Table2[Parch], L373) - COUNTIFS(Table2[Surname], E373,  Table2[Embarked], P373, Table2[Pclass], C373,  Table2[SibSp], K373,  Table2[Parch], L373) -1</f>
        <v>0</v>
      </c>
      <c r="G373" s="5">
        <f>COUNTIFS(Table2[Surname], E373, Table2[Embarked], P373, Table2[Pclass], C373, Table2[SibSp], K373, Table2[Ticket], M373) + COUNTIFS(Table2[Surname], E373,  Table2[Embarked], P373, Table2[Pclass], C373, Table2[Parch], L373, Table2[Ticket], M373) - COUNTIFS(Table2[Surname], E373,  Table2[Embarked], P373, Table2[Pclass], C373,  Table2[SibSp], K373,  Table2[Parch], L373, Table2[Ticket], M373) -1</f>
        <v>0</v>
      </c>
      <c r="H373" s="5">
        <f>COUNTIFS(Table2[Ticket], M373) -1</f>
        <v>0</v>
      </c>
      <c r="I373" s="8" t="s">
        <v>15</v>
      </c>
      <c r="J373" s="10">
        <v>18</v>
      </c>
      <c r="K373" s="8">
        <v>1</v>
      </c>
      <c r="L373" s="8">
        <v>0</v>
      </c>
      <c r="M373" s="8">
        <v>3101267</v>
      </c>
      <c r="N373" s="10">
        <v>6.4958</v>
      </c>
      <c r="O373" s="8"/>
      <c r="P373" s="10" t="s">
        <v>17</v>
      </c>
    </row>
    <row r="374" spans="1:16" x14ac:dyDescent="0.25">
      <c r="A374" s="4">
        <v>373</v>
      </c>
      <c r="B374" s="4">
        <v>0</v>
      </c>
      <c r="C374" s="4">
        <v>3</v>
      </c>
      <c r="D374" s="4" t="s">
        <v>556</v>
      </c>
      <c r="E374" s="7" t="str">
        <f t="shared" si="5"/>
        <v>Beavan</v>
      </c>
      <c r="F374" s="5">
        <f>COUNTIFS(Table2[Surname], E374, Table2[Embarked], P374, Table2[Pclass], C374, Table2[SibSp], K374) + COUNTIFS(Table2[Surname], E374,  Table2[Embarked], P374, Table2[Pclass], C374, Table2[Parch], L374) - COUNTIFS(Table2[Surname], E374,  Table2[Embarked], P374, Table2[Pclass], C374,  Table2[SibSp], K374,  Table2[Parch], L374) -1</f>
        <v>0</v>
      </c>
      <c r="G374" s="5">
        <f>COUNTIFS(Table2[Surname], E374, Table2[Embarked], P374, Table2[Pclass], C374, Table2[SibSp], K374, Table2[Ticket], M374) + COUNTIFS(Table2[Surname], E374,  Table2[Embarked], P374, Table2[Pclass], C374, Table2[Parch], L374, Table2[Ticket], M374) - COUNTIFS(Table2[Surname], E374,  Table2[Embarked], P374, Table2[Pclass], C374,  Table2[SibSp], K374,  Table2[Parch], L374, Table2[Ticket], M374) -1</f>
        <v>0</v>
      </c>
      <c r="H374" s="5">
        <f>COUNTIFS(Table2[Ticket], M374) -1</f>
        <v>0</v>
      </c>
      <c r="I374" s="7" t="s">
        <v>15</v>
      </c>
      <c r="J374" s="5">
        <v>19</v>
      </c>
      <c r="K374" s="7">
        <v>0</v>
      </c>
      <c r="L374" s="7">
        <v>0</v>
      </c>
      <c r="M374" s="7">
        <v>323951</v>
      </c>
      <c r="N374" s="5">
        <v>8.0500000000000007</v>
      </c>
      <c r="O374" s="7"/>
      <c r="P374" s="5" t="s">
        <v>17</v>
      </c>
    </row>
    <row r="375" spans="1:16" x14ac:dyDescent="0.25">
      <c r="A375" s="6">
        <v>374</v>
      </c>
      <c r="B375" s="6">
        <v>0</v>
      </c>
      <c r="C375" s="6">
        <v>1</v>
      </c>
      <c r="D375" s="6" t="s">
        <v>557</v>
      </c>
      <c r="E375" s="7" t="str">
        <f t="shared" si="5"/>
        <v>Ringhini</v>
      </c>
      <c r="F375" s="5">
        <f>COUNTIFS(Table2[Surname], E375, Table2[Embarked], P375, Table2[Pclass], C375, Table2[SibSp], K375) + COUNTIFS(Table2[Surname], E375,  Table2[Embarked], P375, Table2[Pclass], C375, Table2[Parch], L375) - COUNTIFS(Table2[Surname], E375,  Table2[Embarked], P375, Table2[Pclass], C375,  Table2[SibSp], K375,  Table2[Parch], L375) -1</f>
        <v>0</v>
      </c>
      <c r="G375" s="5">
        <f>COUNTIFS(Table2[Surname], E375, Table2[Embarked], P375, Table2[Pclass], C375, Table2[SibSp], K375, Table2[Ticket], M375) + COUNTIFS(Table2[Surname], E375,  Table2[Embarked], P375, Table2[Pclass], C375, Table2[Parch], L375, Table2[Ticket], M375) - COUNTIFS(Table2[Surname], E375,  Table2[Embarked], P375, Table2[Pclass], C375,  Table2[SibSp], K375,  Table2[Parch], L375, Table2[Ticket], M375) -1</f>
        <v>0</v>
      </c>
      <c r="H375" s="5">
        <f>COUNTIFS(Table2[Ticket], M375) -1</f>
        <v>2</v>
      </c>
      <c r="I375" s="8" t="s">
        <v>15</v>
      </c>
      <c r="J375" s="10">
        <v>22</v>
      </c>
      <c r="K375" s="8">
        <v>0</v>
      </c>
      <c r="L375" s="8">
        <v>0</v>
      </c>
      <c r="M375" s="8" t="s">
        <v>411</v>
      </c>
      <c r="N375" s="10">
        <v>135.63329999999999</v>
      </c>
      <c r="O375" s="8"/>
      <c r="P375" s="10" t="s">
        <v>22</v>
      </c>
    </row>
    <row r="376" spans="1:16" x14ac:dyDescent="0.25">
      <c r="A376" s="4">
        <v>375</v>
      </c>
      <c r="B376" s="4">
        <v>0</v>
      </c>
      <c r="C376" s="4">
        <v>3</v>
      </c>
      <c r="D376" s="4" t="s">
        <v>558</v>
      </c>
      <c r="E376" s="7" t="str">
        <f t="shared" si="5"/>
        <v>Palsson</v>
      </c>
      <c r="F376" s="5">
        <f>COUNTIFS(Table2[Surname], E376, Table2[Embarked], P376, Table2[Pclass], C376, Table2[SibSp], K376) + COUNTIFS(Table2[Surname], E376,  Table2[Embarked], P376, Table2[Pclass], C376, Table2[Parch], L376) - COUNTIFS(Table2[Surname], E376,  Table2[Embarked], P376, Table2[Pclass], C376,  Table2[SibSp], K376,  Table2[Parch], L376) -1</f>
        <v>2</v>
      </c>
      <c r="G376" s="5">
        <f>COUNTIFS(Table2[Surname], E376, Table2[Embarked], P376, Table2[Pclass], C376, Table2[SibSp], K376, Table2[Ticket], M376) + COUNTIFS(Table2[Surname], E376,  Table2[Embarked], P376, Table2[Pclass], C376, Table2[Parch], L376, Table2[Ticket], M376) - COUNTIFS(Table2[Surname], E376,  Table2[Embarked], P376, Table2[Pclass], C376,  Table2[SibSp], K376,  Table2[Parch], L376, Table2[Ticket], M376) -1</f>
        <v>2</v>
      </c>
      <c r="H376" s="5">
        <f>COUNTIFS(Table2[Ticket], M376) -1</f>
        <v>3</v>
      </c>
      <c r="I376" s="7" t="s">
        <v>19</v>
      </c>
      <c r="J376" s="5">
        <v>3</v>
      </c>
      <c r="K376" s="7">
        <v>3</v>
      </c>
      <c r="L376" s="7">
        <v>1</v>
      </c>
      <c r="M376" s="7">
        <v>349909</v>
      </c>
      <c r="N376" s="5">
        <v>21.074999999999999</v>
      </c>
      <c r="O376" s="7"/>
      <c r="P376" s="5" t="s">
        <v>17</v>
      </c>
    </row>
    <row r="377" spans="1:16" x14ac:dyDescent="0.25">
      <c r="A377" s="6">
        <v>376</v>
      </c>
      <c r="B377" s="6">
        <v>1</v>
      </c>
      <c r="C377" s="6">
        <v>1</v>
      </c>
      <c r="D377" s="6" t="s">
        <v>559</v>
      </c>
      <c r="E377" s="7" t="str">
        <f t="shared" si="5"/>
        <v>Meyer</v>
      </c>
      <c r="F377" s="5">
        <f>COUNTIFS(Table2[Surname], E377, Table2[Embarked], P377, Table2[Pclass], C377, Table2[SibSp], K377) + COUNTIFS(Table2[Surname], E377,  Table2[Embarked], P377, Table2[Pclass], C377, Table2[Parch], L377) - COUNTIFS(Table2[Surname], E377,  Table2[Embarked], P377, Table2[Pclass], C377,  Table2[SibSp], K377,  Table2[Parch], L377) -1</f>
        <v>1</v>
      </c>
      <c r="G377" s="5">
        <f>COUNTIFS(Table2[Surname], E377, Table2[Embarked], P377, Table2[Pclass], C377, Table2[SibSp], K377, Table2[Ticket], M377) + COUNTIFS(Table2[Surname], E377,  Table2[Embarked], P377, Table2[Pclass], C377, Table2[Parch], L377, Table2[Ticket], M377) - COUNTIFS(Table2[Surname], E377,  Table2[Embarked], P377, Table2[Pclass], C377,  Table2[SibSp], K377,  Table2[Parch], L377, Table2[Ticket], M377) -1</f>
        <v>1</v>
      </c>
      <c r="H377" s="5">
        <f>COUNTIFS(Table2[Ticket], M377) -1</f>
        <v>1</v>
      </c>
      <c r="I377" s="8" t="s">
        <v>19</v>
      </c>
      <c r="J377" s="10"/>
      <c r="K377" s="8">
        <v>1</v>
      </c>
      <c r="L377" s="8">
        <v>0</v>
      </c>
      <c r="M377" s="8" t="s">
        <v>71</v>
      </c>
      <c r="N377" s="10">
        <v>82.1708</v>
      </c>
      <c r="O377" s="8"/>
      <c r="P377" s="10" t="s">
        <v>22</v>
      </c>
    </row>
    <row r="378" spans="1:16" x14ac:dyDescent="0.25">
      <c r="A378" s="4">
        <v>377</v>
      </c>
      <c r="B378" s="4">
        <v>1</v>
      </c>
      <c r="C378" s="4">
        <v>3</v>
      </c>
      <c r="D378" s="4" t="s">
        <v>560</v>
      </c>
      <c r="E378" s="7" t="str">
        <f t="shared" si="5"/>
        <v>Landergren</v>
      </c>
      <c r="F378" s="5">
        <f>COUNTIFS(Table2[Surname], E378, Table2[Embarked], P378, Table2[Pclass], C378, Table2[SibSp], K378) + COUNTIFS(Table2[Surname], E378,  Table2[Embarked], P378, Table2[Pclass], C378, Table2[Parch], L378) - COUNTIFS(Table2[Surname], E378,  Table2[Embarked], P378, Table2[Pclass], C378,  Table2[SibSp], K378,  Table2[Parch], L378) -1</f>
        <v>0</v>
      </c>
      <c r="G378" s="5">
        <f>COUNTIFS(Table2[Surname], E378, Table2[Embarked], P378, Table2[Pclass], C378, Table2[SibSp], K378, Table2[Ticket], M378) + COUNTIFS(Table2[Surname], E378,  Table2[Embarked], P378, Table2[Pclass], C378, Table2[Parch], L378, Table2[Ticket], M378) - COUNTIFS(Table2[Surname], E378,  Table2[Embarked], P378, Table2[Pclass], C378,  Table2[SibSp], K378,  Table2[Parch], L378, Table2[Ticket], M378) -1</f>
        <v>0</v>
      </c>
      <c r="H378" s="5">
        <f>COUNTIFS(Table2[Ticket], M378) -1</f>
        <v>0</v>
      </c>
      <c r="I378" s="7" t="s">
        <v>19</v>
      </c>
      <c r="J378" s="5">
        <v>22</v>
      </c>
      <c r="K378" s="7">
        <v>0</v>
      </c>
      <c r="L378" s="7">
        <v>0</v>
      </c>
      <c r="M378" s="7" t="s">
        <v>561</v>
      </c>
      <c r="N378" s="5">
        <v>7.25</v>
      </c>
      <c r="O378" s="7"/>
      <c r="P378" s="5" t="s">
        <v>17</v>
      </c>
    </row>
    <row r="379" spans="1:16" x14ac:dyDescent="0.25">
      <c r="A379" s="6">
        <v>378</v>
      </c>
      <c r="B379" s="6">
        <v>0</v>
      </c>
      <c r="C379" s="6">
        <v>1</v>
      </c>
      <c r="D379" s="6" t="s">
        <v>562</v>
      </c>
      <c r="E379" s="7" t="str">
        <f t="shared" si="5"/>
        <v>Widener</v>
      </c>
      <c r="F379" s="5">
        <f>COUNTIFS(Table2[Surname], E379, Table2[Embarked], P379, Table2[Pclass], C379, Table2[SibSp], K379) + COUNTIFS(Table2[Surname], E379,  Table2[Embarked], P379, Table2[Pclass], C379, Table2[Parch], L379) - COUNTIFS(Table2[Surname], E379,  Table2[Embarked], P379, Table2[Pclass], C379,  Table2[SibSp], K379,  Table2[Parch], L379) -1</f>
        <v>0</v>
      </c>
      <c r="G379" s="5">
        <f>COUNTIFS(Table2[Surname], E379, Table2[Embarked], P379, Table2[Pclass], C379, Table2[SibSp], K379, Table2[Ticket], M379) + COUNTIFS(Table2[Surname], E379,  Table2[Embarked], P379, Table2[Pclass], C379, Table2[Parch], L379, Table2[Ticket], M379) - COUNTIFS(Table2[Surname], E379,  Table2[Embarked], P379, Table2[Pclass], C379,  Table2[SibSp], K379,  Table2[Parch], L379, Table2[Ticket], M379) -1</f>
        <v>0</v>
      </c>
      <c r="H379" s="5">
        <f>COUNTIFS(Table2[Ticket], M379) -1</f>
        <v>0</v>
      </c>
      <c r="I379" s="8" t="s">
        <v>15</v>
      </c>
      <c r="J379" s="10">
        <v>27</v>
      </c>
      <c r="K379" s="8">
        <v>0</v>
      </c>
      <c r="L379" s="8">
        <v>2</v>
      </c>
      <c r="M379" s="8">
        <v>113503</v>
      </c>
      <c r="N379" s="10">
        <v>211.5</v>
      </c>
      <c r="O379" s="8" t="s">
        <v>563</v>
      </c>
      <c r="P379" s="10" t="s">
        <v>22</v>
      </c>
    </row>
    <row r="380" spans="1:16" x14ac:dyDescent="0.25">
      <c r="A380" s="4">
        <v>379</v>
      </c>
      <c r="B380" s="4">
        <v>0</v>
      </c>
      <c r="C380" s="4">
        <v>3</v>
      </c>
      <c r="D380" s="4" t="s">
        <v>564</v>
      </c>
      <c r="E380" s="7" t="str">
        <f t="shared" si="5"/>
        <v>Betros</v>
      </c>
      <c r="F380" s="5">
        <f>COUNTIFS(Table2[Surname], E380, Table2[Embarked], P380, Table2[Pclass], C380, Table2[SibSp], K380) + COUNTIFS(Table2[Surname], E380,  Table2[Embarked], P380, Table2[Pclass], C380, Table2[Parch], L380) - COUNTIFS(Table2[Surname], E380,  Table2[Embarked], P380, Table2[Pclass], C380,  Table2[SibSp], K380,  Table2[Parch], L380) -1</f>
        <v>0</v>
      </c>
      <c r="G380" s="5">
        <f>COUNTIFS(Table2[Surname], E380, Table2[Embarked], P380, Table2[Pclass], C380, Table2[SibSp], K380, Table2[Ticket], M380) + COUNTIFS(Table2[Surname], E380,  Table2[Embarked], P380, Table2[Pclass], C380, Table2[Parch], L380, Table2[Ticket], M380) - COUNTIFS(Table2[Surname], E380,  Table2[Embarked], P380, Table2[Pclass], C380,  Table2[SibSp], K380,  Table2[Parch], L380, Table2[Ticket], M380) -1</f>
        <v>0</v>
      </c>
      <c r="H380" s="5">
        <f>COUNTIFS(Table2[Ticket], M380) -1</f>
        <v>0</v>
      </c>
      <c r="I380" s="7" t="s">
        <v>15</v>
      </c>
      <c r="J380" s="5">
        <v>20</v>
      </c>
      <c r="K380" s="7">
        <v>0</v>
      </c>
      <c r="L380" s="7">
        <v>0</v>
      </c>
      <c r="M380" s="7">
        <v>2648</v>
      </c>
      <c r="N380" s="5">
        <v>4.0125000000000002</v>
      </c>
      <c r="O380" s="7"/>
      <c r="P380" s="5" t="s">
        <v>22</v>
      </c>
    </row>
    <row r="381" spans="1:16" x14ac:dyDescent="0.25">
      <c r="A381" s="6">
        <v>380</v>
      </c>
      <c r="B381" s="6">
        <v>0</v>
      </c>
      <c r="C381" s="6">
        <v>3</v>
      </c>
      <c r="D381" s="6" t="s">
        <v>565</v>
      </c>
      <c r="E381" s="7" t="str">
        <f t="shared" si="5"/>
        <v>Gustafsson</v>
      </c>
      <c r="F381" s="5">
        <f>COUNTIFS(Table2[Surname], E381, Table2[Embarked], P381, Table2[Pclass], C381, Table2[SibSp], K381) + COUNTIFS(Table2[Surname], E381,  Table2[Embarked], P381, Table2[Pclass], C381, Table2[Parch], L381) - COUNTIFS(Table2[Surname], E381,  Table2[Embarked], P381, Table2[Pclass], C381,  Table2[SibSp], K381,  Table2[Parch], L381) -1</f>
        <v>3</v>
      </c>
      <c r="G381" s="5">
        <f>COUNTIFS(Table2[Surname], E381, Table2[Embarked], P381, Table2[Pclass], C381, Table2[SibSp], K381, Table2[Ticket], M381) + COUNTIFS(Table2[Surname], E381,  Table2[Embarked], P381, Table2[Pclass], C381, Table2[Parch], L381, Table2[Ticket], M381) - COUNTIFS(Table2[Surname], E381,  Table2[Embarked], P381, Table2[Pclass], C381,  Table2[SibSp], K381,  Table2[Parch], L381, Table2[Ticket], M381) -1</f>
        <v>0</v>
      </c>
      <c r="H381" s="5">
        <f>COUNTIFS(Table2[Ticket], M381) -1</f>
        <v>0</v>
      </c>
      <c r="I381" s="8" t="s">
        <v>15</v>
      </c>
      <c r="J381" s="10">
        <v>19</v>
      </c>
      <c r="K381" s="8">
        <v>0</v>
      </c>
      <c r="L381" s="8">
        <v>0</v>
      </c>
      <c r="M381" s="8">
        <v>347069</v>
      </c>
      <c r="N381" s="10">
        <v>7.7750000000000004</v>
      </c>
      <c r="O381" s="8"/>
      <c r="P381" s="10" t="s">
        <v>17</v>
      </c>
    </row>
    <row r="382" spans="1:16" x14ac:dyDescent="0.25">
      <c r="A382" s="4">
        <v>381</v>
      </c>
      <c r="B382" s="4">
        <v>1</v>
      </c>
      <c r="C382" s="4">
        <v>1</v>
      </c>
      <c r="D382" s="4" t="s">
        <v>566</v>
      </c>
      <c r="E382" s="7" t="str">
        <f t="shared" si="5"/>
        <v>Bidois</v>
      </c>
      <c r="F382" s="5">
        <f>COUNTIFS(Table2[Surname], E382, Table2[Embarked], P382, Table2[Pclass], C382, Table2[SibSp], K382) + COUNTIFS(Table2[Surname], E382,  Table2[Embarked], P382, Table2[Pclass], C382, Table2[Parch], L382) - COUNTIFS(Table2[Surname], E382,  Table2[Embarked], P382, Table2[Pclass], C382,  Table2[SibSp], K382,  Table2[Parch], L382) -1</f>
        <v>0</v>
      </c>
      <c r="G382" s="5">
        <f>COUNTIFS(Table2[Surname], E382, Table2[Embarked], P382, Table2[Pclass], C382, Table2[SibSp], K382, Table2[Ticket], M382) + COUNTIFS(Table2[Surname], E382,  Table2[Embarked], P382, Table2[Pclass], C382, Table2[Parch], L382, Table2[Ticket], M382) - COUNTIFS(Table2[Surname], E382,  Table2[Embarked], P382, Table2[Pclass], C382,  Table2[SibSp], K382,  Table2[Parch], L382, Table2[Ticket], M382) -1</f>
        <v>0</v>
      </c>
      <c r="H382" s="5">
        <f>COUNTIFS(Table2[Ticket], M382) -1</f>
        <v>3</v>
      </c>
      <c r="I382" s="7" t="s">
        <v>19</v>
      </c>
      <c r="J382" s="5">
        <v>42</v>
      </c>
      <c r="K382" s="7">
        <v>0</v>
      </c>
      <c r="L382" s="7">
        <v>0</v>
      </c>
      <c r="M382" s="7" t="s">
        <v>567</v>
      </c>
      <c r="N382" s="5">
        <v>227.52500000000001</v>
      </c>
      <c r="O382" s="7"/>
      <c r="P382" s="5" t="s">
        <v>22</v>
      </c>
    </row>
    <row r="383" spans="1:16" x14ac:dyDescent="0.25">
      <c r="A383" s="6">
        <v>382</v>
      </c>
      <c r="B383" s="6">
        <v>1</v>
      </c>
      <c r="C383" s="6">
        <v>3</v>
      </c>
      <c r="D383" s="6" t="s">
        <v>568</v>
      </c>
      <c r="E383" s="7" t="str">
        <f t="shared" si="5"/>
        <v>Nakid</v>
      </c>
      <c r="F383" s="5">
        <f>COUNTIFS(Table2[Surname], E383, Table2[Embarked], P383, Table2[Pclass], C383, Table2[SibSp], K383) + COUNTIFS(Table2[Surname], E383,  Table2[Embarked], P383, Table2[Pclass], C383, Table2[Parch], L383) - COUNTIFS(Table2[Surname], E383,  Table2[Embarked], P383, Table2[Pclass], C383,  Table2[SibSp], K383,  Table2[Parch], L383) -1</f>
        <v>0</v>
      </c>
      <c r="G383" s="5">
        <f>COUNTIFS(Table2[Surname], E383, Table2[Embarked], P383, Table2[Pclass], C383, Table2[SibSp], K383, Table2[Ticket], M383) + COUNTIFS(Table2[Surname], E383,  Table2[Embarked], P383, Table2[Pclass], C383, Table2[Parch], L383, Table2[Ticket], M383) - COUNTIFS(Table2[Surname], E383,  Table2[Embarked], P383, Table2[Pclass], C383,  Table2[SibSp], K383,  Table2[Parch], L383, Table2[Ticket], M383) -1</f>
        <v>0</v>
      </c>
      <c r="H383" s="5">
        <f>COUNTIFS(Table2[Ticket], M383) -1</f>
        <v>1</v>
      </c>
      <c r="I383" s="8" t="s">
        <v>19</v>
      </c>
      <c r="J383" s="10">
        <v>1</v>
      </c>
      <c r="K383" s="8">
        <v>0</v>
      </c>
      <c r="L383" s="8">
        <v>2</v>
      </c>
      <c r="M383" s="8">
        <v>2653</v>
      </c>
      <c r="N383" s="10">
        <v>15.7417</v>
      </c>
      <c r="O383" s="8"/>
      <c r="P383" s="10" t="s">
        <v>22</v>
      </c>
    </row>
    <row r="384" spans="1:16" x14ac:dyDescent="0.25">
      <c r="A384" s="4">
        <v>383</v>
      </c>
      <c r="B384" s="4">
        <v>0</v>
      </c>
      <c r="C384" s="4">
        <v>3</v>
      </c>
      <c r="D384" s="4" t="s">
        <v>569</v>
      </c>
      <c r="E384" s="7" t="str">
        <f t="shared" si="5"/>
        <v>Tikkanen</v>
      </c>
      <c r="F384" s="5">
        <f>COUNTIFS(Table2[Surname], E384, Table2[Embarked], P384, Table2[Pclass], C384, Table2[SibSp], K384) + COUNTIFS(Table2[Surname], E384,  Table2[Embarked], P384, Table2[Pclass], C384, Table2[Parch], L384) - COUNTIFS(Table2[Surname], E384,  Table2[Embarked], P384, Table2[Pclass], C384,  Table2[SibSp], K384,  Table2[Parch], L384) -1</f>
        <v>0</v>
      </c>
      <c r="G384" s="5">
        <f>COUNTIFS(Table2[Surname], E384, Table2[Embarked], P384, Table2[Pclass], C384, Table2[SibSp], K384, Table2[Ticket], M384) + COUNTIFS(Table2[Surname], E384,  Table2[Embarked], P384, Table2[Pclass], C384, Table2[Parch], L384, Table2[Ticket], M384) - COUNTIFS(Table2[Surname], E384,  Table2[Embarked], P384, Table2[Pclass], C384,  Table2[SibSp], K384,  Table2[Parch], L384, Table2[Ticket], M384) -1</f>
        <v>0</v>
      </c>
      <c r="H384" s="5">
        <f>COUNTIFS(Table2[Ticket], M384) -1</f>
        <v>0</v>
      </c>
      <c r="I384" s="7" t="s">
        <v>15</v>
      </c>
      <c r="J384" s="5">
        <v>32</v>
      </c>
      <c r="K384" s="7">
        <v>0</v>
      </c>
      <c r="L384" s="7">
        <v>0</v>
      </c>
      <c r="M384" s="7" t="s">
        <v>570</v>
      </c>
      <c r="N384" s="5">
        <v>7.9249999999999998</v>
      </c>
      <c r="O384" s="7"/>
      <c r="P384" s="5" t="s">
        <v>17</v>
      </c>
    </row>
    <row r="385" spans="1:16" x14ac:dyDescent="0.25">
      <c r="A385" s="6">
        <v>384</v>
      </c>
      <c r="B385" s="6">
        <v>1</v>
      </c>
      <c r="C385" s="6">
        <v>1</v>
      </c>
      <c r="D385" s="6" t="s">
        <v>571</v>
      </c>
      <c r="E385" s="7" t="str">
        <f t="shared" si="5"/>
        <v>Holverson</v>
      </c>
      <c r="F385" s="5">
        <f>COUNTIFS(Table2[Surname], E385, Table2[Embarked], P385, Table2[Pclass], C385, Table2[SibSp], K385) + COUNTIFS(Table2[Surname], E385,  Table2[Embarked], P385, Table2[Pclass], C385, Table2[Parch], L385) - COUNTIFS(Table2[Surname], E385,  Table2[Embarked], P385, Table2[Pclass], C385,  Table2[SibSp], K385,  Table2[Parch], L385) -1</f>
        <v>1</v>
      </c>
      <c r="G385" s="5">
        <f>COUNTIFS(Table2[Surname], E385, Table2[Embarked], P385, Table2[Pclass], C385, Table2[SibSp], K385, Table2[Ticket], M385) + COUNTIFS(Table2[Surname], E385,  Table2[Embarked], P385, Table2[Pclass], C385, Table2[Parch], L385, Table2[Ticket], M385) - COUNTIFS(Table2[Surname], E385,  Table2[Embarked], P385, Table2[Pclass], C385,  Table2[SibSp], K385,  Table2[Parch], L385, Table2[Ticket], M385) -1</f>
        <v>1</v>
      </c>
      <c r="H385" s="5">
        <f>COUNTIFS(Table2[Ticket], M385) -1</f>
        <v>1</v>
      </c>
      <c r="I385" s="8" t="s">
        <v>19</v>
      </c>
      <c r="J385" s="10">
        <v>35</v>
      </c>
      <c r="K385" s="8">
        <v>1</v>
      </c>
      <c r="L385" s="8">
        <v>0</v>
      </c>
      <c r="M385" s="8">
        <v>113789</v>
      </c>
      <c r="N385" s="10">
        <v>52</v>
      </c>
      <c r="O385" s="8"/>
      <c r="P385" s="10" t="s">
        <v>17</v>
      </c>
    </row>
    <row r="386" spans="1:16" x14ac:dyDescent="0.25">
      <c r="A386" s="4">
        <v>385</v>
      </c>
      <c r="B386" s="4">
        <v>0</v>
      </c>
      <c r="C386" s="4">
        <v>3</v>
      </c>
      <c r="D386" s="4" t="s">
        <v>572</v>
      </c>
      <c r="E386" s="7" t="str">
        <f t="shared" si="5"/>
        <v>Plotcharsky</v>
      </c>
      <c r="F386" s="5">
        <f>COUNTIFS(Table2[Surname], E386, Table2[Embarked], P386, Table2[Pclass], C386, Table2[SibSp], K386) + COUNTIFS(Table2[Surname], E386,  Table2[Embarked], P386, Table2[Pclass], C386, Table2[Parch], L386) - COUNTIFS(Table2[Surname], E386,  Table2[Embarked], P386, Table2[Pclass], C386,  Table2[SibSp], K386,  Table2[Parch], L386) -1</f>
        <v>0</v>
      </c>
      <c r="G386" s="5">
        <f>COUNTIFS(Table2[Surname], E386, Table2[Embarked], P386, Table2[Pclass], C386, Table2[SibSp], K386, Table2[Ticket], M386) + COUNTIFS(Table2[Surname], E386,  Table2[Embarked], P386, Table2[Pclass], C386, Table2[Parch], L386, Table2[Ticket], M386) - COUNTIFS(Table2[Surname], E386,  Table2[Embarked], P386, Table2[Pclass], C386,  Table2[SibSp], K386,  Table2[Parch], L386, Table2[Ticket], M386) -1</f>
        <v>0</v>
      </c>
      <c r="H386" s="5">
        <f>COUNTIFS(Table2[Ticket], M386) -1</f>
        <v>0</v>
      </c>
      <c r="I386" s="7" t="s">
        <v>15</v>
      </c>
      <c r="J386" s="5"/>
      <c r="K386" s="7">
        <v>0</v>
      </c>
      <c r="L386" s="7">
        <v>0</v>
      </c>
      <c r="M386" s="7">
        <v>349227</v>
      </c>
      <c r="N386" s="5">
        <v>7.8958000000000004</v>
      </c>
      <c r="O386" s="7"/>
      <c r="P386" s="5" t="s">
        <v>17</v>
      </c>
    </row>
    <row r="387" spans="1:16" x14ac:dyDescent="0.25">
      <c r="A387" s="6">
        <v>386</v>
      </c>
      <c r="B387" s="6">
        <v>0</v>
      </c>
      <c r="C387" s="6">
        <v>2</v>
      </c>
      <c r="D387" s="6" t="s">
        <v>573</v>
      </c>
      <c r="E387" s="7" t="str">
        <f t="shared" ref="E387:E450" si="6">LEFT(D387, FIND(",",$D$2:$D$900,1) - 1)</f>
        <v>Davies</v>
      </c>
      <c r="F387" s="5">
        <f>COUNTIFS(Table2[Surname], E387, Table2[Embarked], P387, Table2[Pclass], C387, Table2[SibSp], K387) + COUNTIFS(Table2[Surname], E387,  Table2[Embarked], P387, Table2[Pclass], C387, Table2[Parch], L387) - COUNTIFS(Table2[Surname], E387,  Table2[Embarked], P387, Table2[Pclass], C387,  Table2[SibSp], K387,  Table2[Parch], L387) -1</f>
        <v>0</v>
      </c>
      <c r="G387" s="5">
        <f>COUNTIFS(Table2[Surname], E387, Table2[Embarked], P387, Table2[Pclass], C387, Table2[SibSp], K387, Table2[Ticket], M387) + COUNTIFS(Table2[Surname], E387,  Table2[Embarked], P387, Table2[Pclass], C387, Table2[Parch], L387, Table2[Ticket], M387) - COUNTIFS(Table2[Surname], E387,  Table2[Embarked], P387, Table2[Pclass], C387,  Table2[SibSp], K387,  Table2[Parch], L387, Table2[Ticket], M387) -1</f>
        <v>0</v>
      </c>
      <c r="H387" s="5">
        <f>COUNTIFS(Table2[Ticket], M387) -1</f>
        <v>4</v>
      </c>
      <c r="I387" s="8" t="s">
        <v>15</v>
      </c>
      <c r="J387" s="10">
        <v>18</v>
      </c>
      <c r="K387" s="8">
        <v>0</v>
      </c>
      <c r="L387" s="8">
        <v>0</v>
      </c>
      <c r="M387" s="8" t="s">
        <v>128</v>
      </c>
      <c r="N387" s="10">
        <v>73.5</v>
      </c>
      <c r="O387" s="8"/>
      <c r="P387" s="10" t="s">
        <v>17</v>
      </c>
    </row>
    <row r="388" spans="1:16" x14ac:dyDescent="0.25">
      <c r="A388" s="4">
        <v>387</v>
      </c>
      <c r="B388" s="4">
        <v>0</v>
      </c>
      <c r="C388" s="4">
        <v>3</v>
      </c>
      <c r="D388" s="4" t="s">
        <v>574</v>
      </c>
      <c r="E388" s="7" t="str">
        <f t="shared" si="6"/>
        <v>Goodwin</v>
      </c>
      <c r="F388" s="5">
        <f>COUNTIFS(Table2[Surname], E388, Table2[Embarked], P388, Table2[Pclass], C388, Table2[SibSp], K388) + COUNTIFS(Table2[Surname], E388,  Table2[Embarked], P388, Table2[Pclass], C388, Table2[Parch], L388) - COUNTIFS(Table2[Surname], E388,  Table2[Embarked], P388, Table2[Pclass], C388,  Table2[SibSp], K388,  Table2[Parch], L388) -1</f>
        <v>4</v>
      </c>
      <c r="G388" s="5">
        <f>COUNTIFS(Table2[Surname], E388, Table2[Embarked], P388, Table2[Pclass], C388, Table2[SibSp], K388, Table2[Ticket], M388) + COUNTIFS(Table2[Surname], E388,  Table2[Embarked], P388, Table2[Pclass], C388, Table2[Parch], L388, Table2[Ticket], M388) - COUNTIFS(Table2[Surname], E388,  Table2[Embarked], P388, Table2[Pclass], C388,  Table2[SibSp], K388,  Table2[Parch], L388, Table2[Ticket], M388) -1</f>
        <v>4</v>
      </c>
      <c r="H388" s="5">
        <f>COUNTIFS(Table2[Ticket], M388) -1</f>
        <v>5</v>
      </c>
      <c r="I388" s="7" t="s">
        <v>15</v>
      </c>
      <c r="J388" s="5">
        <v>1</v>
      </c>
      <c r="K388" s="7">
        <v>5</v>
      </c>
      <c r="L388" s="7">
        <v>2</v>
      </c>
      <c r="M388" s="7" t="s">
        <v>107</v>
      </c>
      <c r="N388" s="5">
        <v>46.9</v>
      </c>
      <c r="O388" s="7"/>
      <c r="P388" s="5" t="s">
        <v>17</v>
      </c>
    </row>
    <row r="389" spans="1:16" x14ac:dyDescent="0.25">
      <c r="A389" s="6">
        <v>388</v>
      </c>
      <c r="B389" s="6">
        <v>1</v>
      </c>
      <c r="C389" s="6">
        <v>2</v>
      </c>
      <c r="D389" s="6" t="s">
        <v>575</v>
      </c>
      <c r="E389" s="7" t="str">
        <f t="shared" si="6"/>
        <v>Buss</v>
      </c>
      <c r="F389" s="5">
        <f>COUNTIFS(Table2[Surname], E389, Table2[Embarked], P389, Table2[Pclass], C389, Table2[SibSp], K389) + COUNTIFS(Table2[Surname], E389,  Table2[Embarked], P389, Table2[Pclass], C389, Table2[Parch], L389) - COUNTIFS(Table2[Surname], E389,  Table2[Embarked], P389, Table2[Pclass], C389,  Table2[SibSp], K389,  Table2[Parch], L389) -1</f>
        <v>0</v>
      </c>
      <c r="G389" s="5">
        <f>COUNTIFS(Table2[Surname], E389, Table2[Embarked], P389, Table2[Pclass], C389, Table2[SibSp], K389, Table2[Ticket], M389) + COUNTIFS(Table2[Surname], E389,  Table2[Embarked], P389, Table2[Pclass], C389, Table2[Parch], L389, Table2[Ticket], M389) - COUNTIFS(Table2[Surname], E389,  Table2[Embarked], P389, Table2[Pclass], C389,  Table2[SibSp], K389,  Table2[Parch], L389, Table2[Ticket], M389) -1</f>
        <v>0</v>
      </c>
      <c r="H389" s="5">
        <f>COUNTIFS(Table2[Ticket], M389) -1</f>
        <v>0</v>
      </c>
      <c r="I389" s="8" t="s">
        <v>19</v>
      </c>
      <c r="J389" s="10">
        <v>36</v>
      </c>
      <c r="K389" s="8">
        <v>0</v>
      </c>
      <c r="L389" s="8">
        <v>0</v>
      </c>
      <c r="M389" s="8">
        <v>27849</v>
      </c>
      <c r="N389" s="10">
        <v>13</v>
      </c>
      <c r="O389" s="8"/>
      <c r="P389" s="10" t="s">
        <v>17</v>
      </c>
    </row>
    <row r="390" spans="1:16" x14ac:dyDescent="0.25">
      <c r="A390" s="4">
        <v>389</v>
      </c>
      <c r="B390" s="4">
        <v>0</v>
      </c>
      <c r="C390" s="4">
        <v>3</v>
      </c>
      <c r="D390" s="4" t="s">
        <v>576</v>
      </c>
      <c r="E390" s="7" t="str">
        <f t="shared" si="6"/>
        <v>Sadlier</v>
      </c>
      <c r="F390" s="5">
        <f>COUNTIFS(Table2[Surname], E390, Table2[Embarked], P390, Table2[Pclass], C390, Table2[SibSp], K390) + COUNTIFS(Table2[Surname], E390,  Table2[Embarked], P390, Table2[Pclass], C390, Table2[Parch], L390) - COUNTIFS(Table2[Surname], E390,  Table2[Embarked], P390, Table2[Pclass], C390,  Table2[SibSp], K390,  Table2[Parch], L390) -1</f>
        <v>0</v>
      </c>
      <c r="G390" s="5">
        <f>COUNTIFS(Table2[Surname], E390, Table2[Embarked], P390, Table2[Pclass], C390, Table2[SibSp], K390, Table2[Ticket], M390) + COUNTIFS(Table2[Surname], E390,  Table2[Embarked], P390, Table2[Pclass], C390, Table2[Parch], L390, Table2[Ticket], M390) - COUNTIFS(Table2[Surname], E390,  Table2[Embarked], P390, Table2[Pclass], C390,  Table2[SibSp], K390,  Table2[Parch], L390, Table2[Ticket], M390) -1</f>
        <v>0</v>
      </c>
      <c r="H390" s="5">
        <f>COUNTIFS(Table2[Ticket], M390) -1</f>
        <v>0</v>
      </c>
      <c r="I390" s="7" t="s">
        <v>15</v>
      </c>
      <c r="J390" s="5"/>
      <c r="K390" s="7">
        <v>0</v>
      </c>
      <c r="L390" s="7">
        <v>0</v>
      </c>
      <c r="M390" s="7">
        <v>367655</v>
      </c>
      <c r="N390" s="5">
        <v>7.7291999999999996</v>
      </c>
      <c r="O390" s="7"/>
      <c r="P390" s="5" t="s">
        <v>29</v>
      </c>
    </row>
    <row r="391" spans="1:16" x14ac:dyDescent="0.25">
      <c r="A391" s="6">
        <v>390</v>
      </c>
      <c r="B391" s="6">
        <v>1</v>
      </c>
      <c r="C391" s="6">
        <v>2</v>
      </c>
      <c r="D391" s="6" t="s">
        <v>577</v>
      </c>
      <c r="E391" s="7" t="str">
        <f t="shared" si="6"/>
        <v>Lehmann</v>
      </c>
      <c r="F391" s="5">
        <f>COUNTIFS(Table2[Surname], E391, Table2[Embarked], P391, Table2[Pclass], C391, Table2[SibSp], K391) + COUNTIFS(Table2[Surname], E391,  Table2[Embarked], P391, Table2[Pclass], C391, Table2[Parch], L391) - COUNTIFS(Table2[Surname], E391,  Table2[Embarked], P391, Table2[Pclass], C391,  Table2[SibSp], K391,  Table2[Parch], L391) -1</f>
        <v>0</v>
      </c>
      <c r="G391" s="5">
        <f>COUNTIFS(Table2[Surname], E391, Table2[Embarked], P391, Table2[Pclass], C391, Table2[SibSp], K391, Table2[Ticket], M391) + COUNTIFS(Table2[Surname], E391,  Table2[Embarked], P391, Table2[Pclass], C391, Table2[Parch], L391, Table2[Ticket], M391) - COUNTIFS(Table2[Surname], E391,  Table2[Embarked], P391, Table2[Pclass], C391,  Table2[SibSp], K391,  Table2[Parch], L391, Table2[Ticket], M391) -1</f>
        <v>0</v>
      </c>
      <c r="H391" s="5">
        <f>COUNTIFS(Table2[Ticket], M391) -1</f>
        <v>0</v>
      </c>
      <c r="I391" s="8" t="s">
        <v>19</v>
      </c>
      <c r="J391" s="10">
        <v>17</v>
      </c>
      <c r="K391" s="8">
        <v>0</v>
      </c>
      <c r="L391" s="8">
        <v>0</v>
      </c>
      <c r="M391" s="8" t="s">
        <v>578</v>
      </c>
      <c r="N391" s="10">
        <v>12</v>
      </c>
      <c r="O391" s="8"/>
      <c r="P391" s="10" t="s">
        <v>22</v>
      </c>
    </row>
    <row r="392" spans="1:16" x14ac:dyDescent="0.25">
      <c r="A392" s="4">
        <v>391</v>
      </c>
      <c r="B392" s="4">
        <v>1</v>
      </c>
      <c r="C392" s="4">
        <v>1</v>
      </c>
      <c r="D392" s="4" t="s">
        <v>579</v>
      </c>
      <c r="E392" s="7" t="str">
        <f t="shared" si="6"/>
        <v>Carter</v>
      </c>
      <c r="F392" s="5">
        <f>COUNTIFS(Table2[Surname], E392, Table2[Embarked], P392, Table2[Pclass], C392, Table2[SibSp], K392) + COUNTIFS(Table2[Surname], E392,  Table2[Embarked], P392, Table2[Pclass], C392, Table2[Parch], L392) - COUNTIFS(Table2[Surname], E392,  Table2[Embarked], P392, Table2[Pclass], C392,  Table2[SibSp], K392,  Table2[Parch], L392) -1</f>
        <v>3</v>
      </c>
      <c r="G392" s="5">
        <f>COUNTIFS(Table2[Surname], E392, Table2[Embarked], P392, Table2[Pclass], C392, Table2[SibSp], K392, Table2[Ticket], M392) + COUNTIFS(Table2[Surname], E392,  Table2[Embarked], P392, Table2[Pclass], C392, Table2[Parch], L392, Table2[Ticket], M392) - COUNTIFS(Table2[Surname], E392,  Table2[Embarked], P392, Table2[Pclass], C392,  Table2[SibSp], K392,  Table2[Parch], L392, Table2[Ticket], M392) -1</f>
        <v>3</v>
      </c>
      <c r="H392" s="5">
        <f>COUNTIFS(Table2[Ticket], M392) -1</f>
        <v>3</v>
      </c>
      <c r="I392" s="7" t="s">
        <v>15</v>
      </c>
      <c r="J392" s="5">
        <v>36</v>
      </c>
      <c r="K392" s="7">
        <v>1</v>
      </c>
      <c r="L392" s="7">
        <v>2</v>
      </c>
      <c r="M392" s="7">
        <v>113760</v>
      </c>
      <c r="N392" s="5">
        <v>120</v>
      </c>
      <c r="O392" s="7" t="s">
        <v>580</v>
      </c>
      <c r="P392" s="5" t="s">
        <v>17</v>
      </c>
    </row>
    <row r="393" spans="1:16" x14ac:dyDescent="0.25">
      <c r="A393" s="6">
        <v>392</v>
      </c>
      <c r="B393" s="6">
        <v>1</v>
      </c>
      <c r="C393" s="6">
        <v>3</v>
      </c>
      <c r="D393" s="6" t="s">
        <v>581</v>
      </c>
      <c r="E393" s="7" t="str">
        <f t="shared" si="6"/>
        <v>Jansson</v>
      </c>
      <c r="F393" s="5">
        <f>COUNTIFS(Table2[Surname], E393, Table2[Embarked], P393, Table2[Pclass], C393, Table2[SibSp], K393) + COUNTIFS(Table2[Surname], E393,  Table2[Embarked], P393, Table2[Pclass], C393, Table2[Parch], L393) - COUNTIFS(Table2[Surname], E393,  Table2[Embarked], P393, Table2[Pclass], C393,  Table2[SibSp], K393,  Table2[Parch], L393) -1</f>
        <v>0</v>
      </c>
      <c r="G393" s="5">
        <f>COUNTIFS(Table2[Surname], E393, Table2[Embarked], P393, Table2[Pclass], C393, Table2[SibSp], K393, Table2[Ticket], M393) + COUNTIFS(Table2[Surname], E393,  Table2[Embarked], P393, Table2[Pclass], C393, Table2[Parch], L393, Table2[Ticket], M393) - COUNTIFS(Table2[Surname], E393,  Table2[Embarked], P393, Table2[Pclass], C393,  Table2[SibSp], K393,  Table2[Parch], L393, Table2[Ticket], M393) -1</f>
        <v>0</v>
      </c>
      <c r="H393" s="5">
        <f>COUNTIFS(Table2[Ticket], M393) -1</f>
        <v>0</v>
      </c>
      <c r="I393" s="8" t="s">
        <v>15</v>
      </c>
      <c r="J393" s="10">
        <v>21</v>
      </c>
      <c r="K393" s="8">
        <v>0</v>
      </c>
      <c r="L393" s="8">
        <v>0</v>
      </c>
      <c r="M393" s="8">
        <v>350034</v>
      </c>
      <c r="N393" s="10">
        <v>7.7957999999999998</v>
      </c>
      <c r="O393" s="8"/>
      <c r="P393" s="10" t="s">
        <v>17</v>
      </c>
    </row>
    <row r="394" spans="1:16" x14ac:dyDescent="0.25">
      <c r="A394" s="4">
        <v>393</v>
      </c>
      <c r="B394" s="4">
        <v>0</v>
      </c>
      <c r="C394" s="4">
        <v>3</v>
      </c>
      <c r="D394" s="4" t="s">
        <v>582</v>
      </c>
      <c r="E394" s="7" t="str">
        <f t="shared" si="6"/>
        <v>Gustafsson</v>
      </c>
      <c r="F394" s="5">
        <f>COUNTIFS(Table2[Surname], E394, Table2[Embarked], P394, Table2[Pclass], C394, Table2[SibSp], K394) + COUNTIFS(Table2[Surname], E394,  Table2[Embarked], P394, Table2[Pclass], C394, Table2[Parch], L394) - COUNTIFS(Table2[Surname], E394,  Table2[Embarked], P394, Table2[Pclass], C394,  Table2[SibSp], K394,  Table2[Parch], L394) -1</f>
        <v>3</v>
      </c>
      <c r="G394" s="5">
        <f>COUNTIFS(Table2[Surname], E394, Table2[Embarked], P394, Table2[Pclass], C394, Table2[SibSp], K394, Table2[Ticket], M394) + COUNTIFS(Table2[Surname], E394,  Table2[Embarked], P394, Table2[Pclass], C394, Table2[Parch], L394, Table2[Ticket], M394) - COUNTIFS(Table2[Surname], E394,  Table2[Embarked], P394, Table2[Pclass], C394,  Table2[SibSp], K394,  Table2[Parch], L394, Table2[Ticket], M394) -1</f>
        <v>0</v>
      </c>
      <c r="H394" s="5">
        <f>COUNTIFS(Table2[Ticket], M394) -1</f>
        <v>0</v>
      </c>
      <c r="I394" s="7" t="s">
        <v>15</v>
      </c>
      <c r="J394" s="5">
        <v>28</v>
      </c>
      <c r="K394" s="7">
        <v>2</v>
      </c>
      <c r="L394" s="7">
        <v>0</v>
      </c>
      <c r="M394" s="7">
        <v>3101277</v>
      </c>
      <c r="N394" s="5">
        <v>7.9249999999999998</v>
      </c>
      <c r="O394" s="7"/>
      <c r="P394" s="5" t="s">
        <v>17</v>
      </c>
    </row>
    <row r="395" spans="1:16" x14ac:dyDescent="0.25">
      <c r="A395" s="6">
        <v>394</v>
      </c>
      <c r="B395" s="6">
        <v>1</v>
      </c>
      <c r="C395" s="6">
        <v>1</v>
      </c>
      <c r="D395" s="6" t="s">
        <v>583</v>
      </c>
      <c r="E395" s="7" t="str">
        <f t="shared" si="6"/>
        <v>Newell</v>
      </c>
      <c r="F395" s="5">
        <f>COUNTIFS(Table2[Surname], E395, Table2[Embarked], P395, Table2[Pclass], C395, Table2[SibSp], K395) + COUNTIFS(Table2[Surname], E395,  Table2[Embarked], P395, Table2[Pclass], C395, Table2[Parch], L395) - COUNTIFS(Table2[Surname], E395,  Table2[Embarked], P395, Table2[Pclass], C395,  Table2[SibSp], K395,  Table2[Parch], L395) -1</f>
        <v>1</v>
      </c>
      <c r="G395" s="5">
        <f>COUNTIFS(Table2[Surname], E395, Table2[Embarked], P395, Table2[Pclass], C395, Table2[SibSp], K395, Table2[Ticket], M395) + COUNTIFS(Table2[Surname], E395,  Table2[Embarked], P395, Table2[Pclass], C395, Table2[Parch], L395, Table2[Ticket], M395) - COUNTIFS(Table2[Surname], E395,  Table2[Embarked], P395, Table2[Pclass], C395,  Table2[SibSp], K395,  Table2[Parch], L395, Table2[Ticket], M395) -1</f>
        <v>1</v>
      </c>
      <c r="H395" s="5">
        <f>COUNTIFS(Table2[Ticket], M395) -1</f>
        <v>2</v>
      </c>
      <c r="I395" s="8" t="s">
        <v>19</v>
      </c>
      <c r="J395" s="10">
        <v>23</v>
      </c>
      <c r="K395" s="8">
        <v>1</v>
      </c>
      <c r="L395" s="8">
        <v>0</v>
      </c>
      <c r="M395" s="8">
        <v>35273</v>
      </c>
      <c r="N395" s="10">
        <v>113.27500000000001</v>
      </c>
      <c r="O395" s="8" t="s">
        <v>330</v>
      </c>
      <c r="P395" s="10" t="s">
        <v>22</v>
      </c>
    </row>
    <row r="396" spans="1:16" x14ac:dyDescent="0.25">
      <c r="A396" s="4">
        <v>395</v>
      </c>
      <c r="B396" s="4">
        <v>1</v>
      </c>
      <c r="C396" s="4">
        <v>3</v>
      </c>
      <c r="D396" s="4" t="s">
        <v>584</v>
      </c>
      <c r="E396" s="7" t="str">
        <f t="shared" si="6"/>
        <v>Sandstrom</v>
      </c>
      <c r="F396" s="5">
        <f>COUNTIFS(Table2[Surname], E396, Table2[Embarked], P396, Table2[Pclass], C396, Table2[SibSp], K396) + COUNTIFS(Table2[Surname], E396,  Table2[Embarked], P396, Table2[Pclass], C396, Table2[Parch], L396) - COUNTIFS(Table2[Surname], E396,  Table2[Embarked], P396, Table2[Pclass], C396,  Table2[SibSp], K396,  Table2[Parch], L396) -1</f>
        <v>0</v>
      </c>
      <c r="G396" s="5">
        <f>COUNTIFS(Table2[Surname], E396, Table2[Embarked], P396, Table2[Pclass], C396, Table2[SibSp], K396, Table2[Ticket], M396) + COUNTIFS(Table2[Surname], E396,  Table2[Embarked], P396, Table2[Pclass], C396, Table2[Parch], L396, Table2[Ticket], M396) - COUNTIFS(Table2[Surname], E396,  Table2[Embarked], P396, Table2[Pclass], C396,  Table2[SibSp], K396,  Table2[Parch], L396, Table2[Ticket], M396) -1</f>
        <v>0</v>
      </c>
      <c r="H396" s="5">
        <f>COUNTIFS(Table2[Ticket], M396) -1</f>
        <v>1</v>
      </c>
      <c r="I396" s="7" t="s">
        <v>19</v>
      </c>
      <c r="J396" s="5">
        <v>24</v>
      </c>
      <c r="K396" s="7">
        <v>0</v>
      </c>
      <c r="L396" s="7">
        <v>2</v>
      </c>
      <c r="M396" s="7" t="s">
        <v>36</v>
      </c>
      <c r="N396" s="5">
        <v>16.7</v>
      </c>
      <c r="O396" s="7" t="s">
        <v>37</v>
      </c>
      <c r="P396" s="5" t="s">
        <v>17</v>
      </c>
    </row>
    <row r="397" spans="1:16" x14ac:dyDescent="0.25">
      <c r="A397" s="6">
        <v>396</v>
      </c>
      <c r="B397" s="6">
        <v>0</v>
      </c>
      <c r="C397" s="6">
        <v>3</v>
      </c>
      <c r="D397" s="6" t="s">
        <v>585</v>
      </c>
      <c r="E397" s="7" t="str">
        <f t="shared" si="6"/>
        <v>Johansson</v>
      </c>
      <c r="F397" s="5">
        <f>COUNTIFS(Table2[Surname], E397, Table2[Embarked], P397, Table2[Pclass], C397, Table2[SibSp], K397) + COUNTIFS(Table2[Surname], E397,  Table2[Embarked], P397, Table2[Pclass], C397, Table2[Parch], L397) - COUNTIFS(Table2[Surname], E397,  Table2[Embarked], P397, Table2[Pclass], C397,  Table2[SibSp], K397,  Table2[Parch], L397) -1</f>
        <v>2</v>
      </c>
      <c r="G397" s="5">
        <f>COUNTIFS(Table2[Surname], E397, Table2[Embarked], P397, Table2[Pclass], C397, Table2[SibSp], K397, Table2[Ticket], M397) + COUNTIFS(Table2[Surname], E397,  Table2[Embarked], P397, Table2[Pclass], C397, Table2[Parch], L397, Table2[Ticket], M397) - COUNTIFS(Table2[Surname], E397,  Table2[Embarked], P397, Table2[Pclass], C397,  Table2[SibSp], K397,  Table2[Parch], L397, Table2[Ticket], M397) -1</f>
        <v>0</v>
      </c>
      <c r="H397" s="5">
        <f>COUNTIFS(Table2[Ticket], M397) -1</f>
        <v>0</v>
      </c>
      <c r="I397" s="8" t="s">
        <v>15</v>
      </c>
      <c r="J397" s="10">
        <v>22</v>
      </c>
      <c r="K397" s="8">
        <v>0</v>
      </c>
      <c r="L397" s="8">
        <v>0</v>
      </c>
      <c r="M397" s="8">
        <v>350052</v>
      </c>
      <c r="N397" s="10">
        <v>7.7957999999999998</v>
      </c>
      <c r="O397" s="8"/>
      <c r="P397" s="10" t="s">
        <v>17</v>
      </c>
    </row>
    <row r="398" spans="1:16" x14ac:dyDescent="0.25">
      <c r="A398" s="4">
        <v>397</v>
      </c>
      <c r="B398" s="4">
        <v>0</v>
      </c>
      <c r="C398" s="4">
        <v>3</v>
      </c>
      <c r="D398" s="4" t="s">
        <v>586</v>
      </c>
      <c r="E398" s="7" t="str">
        <f t="shared" si="6"/>
        <v>Olsson</v>
      </c>
      <c r="F398" s="5">
        <f>COUNTIFS(Table2[Surname], E398, Table2[Embarked], P398, Table2[Pclass], C398, Table2[SibSp], K398) + COUNTIFS(Table2[Surname], E398,  Table2[Embarked], P398, Table2[Pclass], C398, Table2[Parch], L398) - COUNTIFS(Table2[Surname], E398,  Table2[Embarked], P398, Table2[Pclass], C398,  Table2[SibSp], K398,  Table2[Parch], L398) -1</f>
        <v>1</v>
      </c>
      <c r="G398" s="5">
        <f>COUNTIFS(Table2[Surname], E398, Table2[Embarked], P398, Table2[Pclass], C398, Table2[SibSp], K398, Table2[Ticket], M398) + COUNTIFS(Table2[Surname], E398,  Table2[Embarked], P398, Table2[Pclass], C398, Table2[Parch], L398, Table2[Ticket], M398) - COUNTIFS(Table2[Surname], E398,  Table2[Embarked], P398, Table2[Pclass], C398,  Table2[SibSp], K398,  Table2[Parch], L398, Table2[Ticket], M398) -1</f>
        <v>0</v>
      </c>
      <c r="H398" s="5">
        <f>COUNTIFS(Table2[Ticket], M398) -1</f>
        <v>0</v>
      </c>
      <c r="I398" s="7" t="s">
        <v>19</v>
      </c>
      <c r="J398" s="5">
        <v>31</v>
      </c>
      <c r="K398" s="7">
        <v>0</v>
      </c>
      <c r="L398" s="7">
        <v>0</v>
      </c>
      <c r="M398" s="7">
        <v>350407</v>
      </c>
      <c r="N398" s="5">
        <v>7.8541999999999996</v>
      </c>
      <c r="O398" s="7"/>
      <c r="P398" s="5" t="s">
        <v>17</v>
      </c>
    </row>
    <row r="399" spans="1:16" x14ac:dyDescent="0.25">
      <c r="A399" s="6">
        <v>398</v>
      </c>
      <c r="B399" s="6">
        <v>0</v>
      </c>
      <c r="C399" s="6">
        <v>2</v>
      </c>
      <c r="D399" s="6" t="s">
        <v>587</v>
      </c>
      <c r="E399" s="7" t="str">
        <f t="shared" si="6"/>
        <v>McKane</v>
      </c>
      <c r="F399" s="5">
        <f>COUNTIFS(Table2[Surname], E399, Table2[Embarked], P399, Table2[Pclass], C399, Table2[SibSp], K399) + COUNTIFS(Table2[Surname], E399,  Table2[Embarked], P399, Table2[Pclass], C399, Table2[Parch], L399) - COUNTIFS(Table2[Surname], E399,  Table2[Embarked], P399, Table2[Pclass], C399,  Table2[SibSp], K399,  Table2[Parch], L399) -1</f>
        <v>0</v>
      </c>
      <c r="G399" s="5">
        <f>COUNTIFS(Table2[Surname], E399, Table2[Embarked], P399, Table2[Pclass], C399, Table2[SibSp], K399, Table2[Ticket], M399) + COUNTIFS(Table2[Surname], E399,  Table2[Embarked], P399, Table2[Pclass], C399, Table2[Parch], L399, Table2[Ticket], M399) - COUNTIFS(Table2[Surname], E399,  Table2[Embarked], P399, Table2[Pclass], C399,  Table2[SibSp], K399,  Table2[Parch], L399, Table2[Ticket], M399) -1</f>
        <v>0</v>
      </c>
      <c r="H399" s="5">
        <f>COUNTIFS(Table2[Ticket], M399) -1</f>
        <v>1</v>
      </c>
      <c r="I399" s="8" t="s">
        <v>15</v>
      </c>
      <c r="J399" s="10">
        <v>46</v>
      </c>
      <c r="K399" s="8">
        <v>0</v>
      </c>
      <c r="L399" s="8">
        <v>0</v>
      </c>
      <c r="M399" s="8">
        <v>28403</v>
      </c>
      <c r="N399" s="10">
        <v>26</v>
      </c>
      <c r="O399" s="8"/>
      <c r="P399" s="10" t="s">
        <v>17</v>
      </c>
    </row>
    <row r="400" spans="1:16" x14ac:dyDescent="0.25">
      <c r="A400" s="4">
        <v>399</v>
      </c>
      <c r="B400" s="4">
        <v>0</v>
      </c>
      <c r="C400" s="4">
        <v>2</v>
      </c>
      <c r="D400" s="4" t="s">
        <v>588</v>
      </c>
      <c r="E400" s="7" t="str">
        <f t="shared" si="6"/>
        <v>Pain</v>
      </c>
      <c r="F400" s="5">
        <f>COUNTIFS(Table2[Surname], E400, Table2[Embarked], P400, Table2[Pclass], C400, Table2[SibSp], K400) + COUNTIFS(Table2[Surname], E400,  Table2[Embarked], P400, Table2[Pclass], C400, Table2[Parch], L400) - COUNTIFS(Table2[Surname], E400,  Table2[Embarked], P400, Table2[Pclass], C400,  Table2[SibSp], K400,  Table2[Parch], L400) -1</f>
        <v>0</v>
      </c>
      <c r="G400" s="5">
        <f>COUNTIFS(Table2[Surname], E400, Table2[Embarked], P400, Table2[Pclass], C400, Table2[SibSp], K400, Table2[Ticket], M400) + COUNTIFS(Table2[Surname], E400,  Table2[Embarked], P400, Table2[Pclass], C400, Table2[Parch], L400, Table2[Ticket], M400) - COUNTIFS(Table2[Surname], E400,  Table2[Embarked], P400, Table2[Pclass], C400,  Table2[SibSp], K400,  Table2[Parch], L400, Table2[Ticket], M400) -1</f>
        <v>0</v>
      </c>
      <c r="H400" s="5">
        <f>COUNTIFS(Table2[Ticket], M400) -1</f>
        <v>0</v>
      </c>
      <c r="I400" s="7" t="s">
        <v>15</v>
      </c>
      <c r="J400" s="5">
        <v>23</v>
      </c>
      <c r="K400" s="7">
        <v>0</v>
      </c>
      <c r="L400" s="7">
        <v>0</v>
      </c>
      <c r="M400" s="7">
        <v>244278</v>
      </c>
      <c r="N400" s="5">
        <v>10.5</v>
      </c>
      <c r="O400" s="7"/>
      <c r="P400" s="5" t="s">
        <v>17</v>
      </c>
    </row>
    <row r="401" spans="1:16" x14ac:dyDescent="0.25">
      <c r="A401" s="6">
        <v>400</v>
      </c>
      <c r="B401" s="6">
        <v>1</v>
      </c>
      <c r="C401" s="6">
        <v>2</v>
      </c>
      <c r="D401" s="6" t="s">
        <v>589</v>
      </c>
      <c r="E401" s="7" t="str">
        <f t="shared" si="6"/>
        <v>Trout</v>
      </c>
      <c r="F401" s="5">
        <f>COUNTIFS(Table2[Surname], E401, Table2[Embarked], P401, Table2[Pclass], C401, Table2[SibSp], K401) + COUNTIFS(Table2[Surname], E401,  Table2[Embarked], P401, Table2[Pclass], C401, Table2[Parch], L401) - COUNTIFS(Table2[Surname], E401,  Table2[Embarked], P401, Table2[Pclass], C401,  Table2[SibSp], K401,  Table2[Parch], L401) -1</f>
        <v>0</v>
      </c>
      <c r="G401" s="5">
        <f>COUNTIFS(Table2[Surname], E401, Table2[Embarked], P401, Table2[Pclass], C401, Table2[SibSp], K401, Table2[Ticket], M401) + COUNTIFS(Table2[Surname], E401,  Table2[Embarked], P401, Table2[Pclass], C401, Table2[Parch], L401, Table2[Ticket], M401) - COUNTIFS(Table2[Surname], E401,  Table2[Embarked], P401, Table2[Pclass], C401,  Table2[SibSp], K401,  Table2[Parch], L401, Table2[Ticket], M401) -1</f>
        <v>0</v>
      </c>
      <c r="H401" s="5">
        <f>COUNTIFS(Table2[Ticket], M401) -1</f>
        <v>0</v>
      </c>
      <c r="I401" s="8" t="s">
        <v>19</v>
      </c>
      <c r="J401" s="10">
        <v>28</v>
      </c>
      <c r="K401" s="8">
        <v>0</v>
      </c>
      <c r="L401" s="8">
        <v>0</v>
      </c>
      <c r="M401" s="8">
        <v>240929</v>
      </c>
      <c r="N401" s="10">
        <v>12.65</v>
      </c>
      <c r="O401" s="8"/>
      <c r="P401" s="10" t="s">
        <v>17</v>
      </c>
    </row>
    <row r="402" spans="1:16" x14ac:dyDescent="0.25">
      <c r="A402" s="4">
        <v>401</v>
      </c>
      <c r="B402" s="4">
        <v>1</v>
      </c>
      <c r="C402" s="4">
        <v>3</v>
      </c>
      <c r="D402" s="4" t="s">
        <v>590</v>
      </c>
      <c r="E402" s="7" t="str">
        <f t="shared" si="6"/>
        <v>Niskanen</v>
      </c>
      <c r="F402" s="5">
        <f>COUNTIFS(Table2[Surname], E402, Table2[Embarked], P402, Table2[Pclass], C402, Table2[SibSp], K402) + COUNTIFS(Table2[Surname], E402,  Table2[Embarked], P402, Table2[Pclass], C402, Table2[Parch], L402) - COUNTIFS(Table2[Surname], E402,  Table2[Embarked], P402, Table2[Pclass], C402,  Table2[SibSp], K402,  Table2[Parch], L402) -1</f>
        <v>0</v>
      </c>
      <c r="G402" s="5">
        <f>COUNTIFS(Table2[Surname], E402, Table2[Embarked], P402, Table2[Pclass], C402, Table2[SibSp], K402, Table2[Ticket], M402) + COUNTIFS(Table2[Surname], E402,  Table2[Embarked], P402, Table2[Pclass], C402, Table2[Parch], L402, Table2[Ticket], M402) - COUNTIFS(Table2[Surname], E402,  Table2[Embarked], P402, Table2[Pclass], C402,  Table2[SibSp], K402,  Table2[Parch], L402, Table2[Ticket], M402) -1</f>
        <v>0</v>
      </c>
      <c r="H402" s="5">
        <f>COUNTIFS(Table2[Ticket], M402) -1</f>
        <v>0</v>
      </c>
      <c r="I402" s="7" t="s">
        <v>15</v>
      </c>
      <c r="J402" s="5">
        <v>39</v>
      </c>
      <c r="K402" s="7">
        <v>0</v>
      </c>
      <c r="L402" s="7">
        <v>0</v>
      </c>
      <c r="M402" s="7" t="s">
        <v>591</v>
      </c>
      <c r="N402" s="5">
        <v>7.9249999999999998</v>
      </c>
      <c r="O402" s="7"/>
      <c r="P402" s="5" t="s">
        <v>17</v>
      </c>
    </row>
    <row r="403" spans="1:16" x14ac:dyDescent="0.25">
      <c r="A403" s="6">
        <v>402</v>
      </c>
      <c r="B403" s="6">
        <v>0</v>
      </c>
      <c r="C403" s="6">
        <v>3</v>
      </c>
      <c r="D403" s="6" t="s">
        <v>592</v>
      </c>
      <c r="E403" s="7" t="str">
        <f t="shared" si="6"/>
        <v>Adams</v>
      </c>
      <c r="F403" s="5">
        <f>COUNTIFS(Table2[Surname], E403, Table2[Embarked], P403, Table2[Pclass], C403, Table2[SibSp], K403) + COUNTIFS(Table2[Surname], E403,  Table2[Embarked], P403, Table2[Pclass], C403, Table2[Parch], L403) - COUNTIFS(Table2[Surname], E403,  Table2[Embarked], P403, Table2[Pclass], C403,  Table2[SibSp], K403,  Table2[Parch], L403) -1</f>
        <v>0</v>
      </c>
      <c r="G403" s="5">
        <f>COUNTIFS(Table2[Surname], E403, Table2[Embarked], P403, Table2[Pclass], C403, Table2[SibSp], K403, Table2[Ticket], M403) + COUNTIFS(Table2[Surname], E403,  Table2[Embarked], P403, Table2[Pclass], C403, Table2[Parch], L403, Table2[Ticket], M403) - COUNTIFS(Table2[Surname], E403,  Table2[Embarked], P403, Table2[Pclass], C403,  Table2[SibSp], K403,  Table2[Parch], L403, Table2[Ticket], M403) -1</f>
        <v>0</v>
      </c>
      <c r="H403" s="5">
        <f>COUNTIFS(Table2[Ticket], M403) -1</f>
        <v>0</v>
      </c>
      <c r="I403" s="8" t="s">
        <v>15</v>
      </c>
      <c r="J403" s="10">
        <v>26</v>
      </c>
      <c r="K403" s="8">
        <v>0</v>
      </c>
      <c r="L403" s="8">
        <v>0</v>
      </c>
      <c r="M403" s="8">
        <v>341826</v>
      </c>
      <c r="N403" s="10">
        <v>8.0500000000000007</v>
      </c>
      <c r="O403" s="8"/>
      <c r="P403" s="10" t="s">
        <v>17</v>
      </c>
    </row>
    <row r="404" spans="1:16" x14ac:dyDescent="0.25">
      <c r="A404" s="4">
        <v>403</v>
      </c>
      <c r="B404" s="4">
        <v>0</v>
      </c>
      <c r="C404" s="4">
        <v>3</v>
      </c>
      <c r="D404" s="4" t="s">
        <v>593</v>
      </c>
      <c r="E404" s="7" t="str">
        <f t="shared" si="6"/>
        <v>Jussila</v>
      </c>
      <c r="F404" s="5">
        <f>COUNTIFS(Table2[Surname], E404, Table2[Embarked], P404, Table2[Pclass], C404, Table2[SibSp], K404) + COUNTIFS(Table2[Surname], E404,  Table2[Embarked], P404, Table2[Pclass], C404, Table2[Parch], L404) - COUNTIFS(Table2[Surname], E404,  Table2[Embarked], P404, Table2[Pclass], C404,  Table2[SibSp], K404,  Table2[Parch], L404) -1</f>
        <v>2</v>
      </c>
      <c r="G404" s="5">
        <f>COUNTIFS(Table2[Surname], E404, Table2[Embarked], P404, Table2[Pclass], C404, Table2[SibSp], K404, Table2[Ticket], M404) + COUNTIFS(Table2[Surname], E404,  Table2[Embarked], P404, Table2[Pclass], C404, Table2[Parch], L404, Table2[Ticket], M404) - COUNTIFS(Table2[Surname], E404,  Table2[Embarked], P404, Table2[Pclass], C404,  Table2[SibSp], K404,  Table2[Parch], L404, Table2[Ticket], M404) -1</f>
        <v>0</v>
      </c>
      <c r="H404" s="5">
        <f>COUNTIFS(Table2[Ticket], M404) -1</f>
        <v>0</v>
      </c>
      <c r="I404" s="7" t="s">
        <v>19</v>
      </c>
      <c r="J404" s="5">
        <v>21</v>
      </c>
      <c r="K404" s="7">
        <v>1</v>
      </c>
      <c r="L404" s="7">
        <v>0</v>
      </c>
      <c r="M404" s="7">
        <v>4137</v>
      </c>
      <c r="N404" s="5">
        <v>9.8249999999999993</v>
      </c>
      <c r="O404" s="7"/>
      <c r="P404" s="5" t="s">
        <v>17</v>
      </c>
    </row>
    <row r="405" spans="1:16" x14ac:dyDescent="0.25">
      <c r="A405" s="6">
        <v>404</v>
      </c>
      <c r="B405" s="6">
        <v>0</v>
      </c>
      <c r="C405" s="6">
        <v>3</v>
      </c>
      <c r="D405" s="6" t="s">
        <v>594</v>
      </c>
      <c r="E405" s="7" t="str">
        <f t="shared" si="6"/>
        <v>Hakkarainen</v>
      </c>
      <c r="F405" s="5">
        <f>COUNTIFS(Table2[Surname], E405, Table2[Embarked], P405, Table2[Pclass], C405, Table2[SibSp], K405) + COUNTIFS(Table2[Surname], E405,  Table2[Embarked], P405, Table2[Pclass], C405, Table2[Parch], L405) - COUNTIFS(Table2[Surname], E405,  Table2[Embarked], P405, Table2[Pclass], C405,  Table2[SibSp], K405,  Table2[Parch], L405) -1</f>
        <v>1</v>
      </c>
      <c r="G405" s="5">
        <f>COUNTIFS(Table2[Surname], E405, Table2[Embarked], P405, Table2[Pclass], C405, Table2[SibSp], K405, Table2[Ticket], M405) + COUNTIFS(Table2[Surname], E405,  Table2[Embarked], P405, Table2[Pclass], C405, Table2[Parch], L405, Table2[Ticket], M405) - COUNTIFS(Table2[Surname], E405,  Table2[Embarked], P405, Table2[Pclass], C405,  Table2[SibSp], K405,  Table2[Parch], L405, Table2[Ticket], M405) -1</f>
        <v>1</v>
      </c>
      <c r="H405" s="5">
        <f>COUNTIFS(Table2[Ticket], M405) -1</f>
        <v>1</v>
      </c>
      <c r="I405" s="8" t="s">
        <v>15</v>
      </c>
      <c r="J405" s="10">
        <v>28</v>
      </c>
      <c r="K405" s="8">
        <v>1</v>
      </c>
      <c r="L405" s="8">
        <v>0</v>
      </c>
      <c r="M405" s="8" t="s">
        <v>226</v>
      </c>
      <c r="N405" s="10">
        <v>15.85</v>
      </c>
      <c r="O405" s="8"/>
      <c r="P405" s="10" t="s">
        <v>17</v>
      </c>
    </row>
    <row r="406" spans="1:16" x14ac:dyDescent="0.25">
      <c r="A406" s="4">
        <v>405</v>
      </c>
      <c r="B406" s="4">
        <v>0</v>
      </c>
      <c r="C406" s="4">
        <v>3</v>
      </c>
      <c r="D406" s="4" t="s">
        <v>595</v>
      </c>
      <c r="E406" s="7" t="str">
        <f t="shared" si="6"/>
        <v>Oreskovic</v>
      </c>
      <c r="F406" s="5">
        <f>COUNTIFS(Table2[Surname], E406, Table2[Embarked], P406, Table2[Pclass], C406, Table2[SibSp], K406) + COUNTIFS(Table2[Surname], E406,  Table2[Embarked], P406, Table2[Pclass], C406, Table2[Parch], L406) - COUNTIFS(Table2[Surname], E406,  Table2[Embarked], P406, Table2[Pclass], C406,  Table2[SibSp], K406,  Table2[Parch], L406) -1</f>
        <v>1</v>
      </c>
      <c r="G406" s="5">
        <f>COUNTIFS(Table2[Surname], E406, Table2[Embarked], P406, Table2[Pclass], C406, Table2[SibSp], K406, Table2[Ticket], M406) + COUNTIFS(Table2[Surname], E406,  Table2[Embarked], P406, Table2[Pclass], C406, Table2[Parch], L406, Table2[Ticket], M406) - COUNTIFS(Table2[Surname], E406,  Table2[Embarked], P406, Table2[Pclass], C406,  Table2[SibSp], K406,  Table2[Parch], L406, Table2[Ticket], M406) -1</f>
        <v>0</v>
      </c>
      <c r="H406" s="5">
        <f>COUNTIFS(Table2[Ticket], M406) -1</f>
        <v>0</v>
      </c>
      <c r="I406" s="7" t="s">
        <v>19</v>
      </c>
      <c r="J406" s="5">
        <v>20</v>
      </c>
      <c r="K406" s="7">
        <v>0</v>
      </c>
      <c r="L406" s="7">
        <v>0</v>
      </c>
      <c r="M406" s="7">
        <v>315096</v>
      </c>
      <c r="N406" s="5">
        <v>8.6624999999999996</v>
      </c>
      <c r="O406" s="7"/>
      <c r="P406" s="5" t="s">
        <v>17</v>
      </c>
    </row>
    <row r="407" spans="1:16" x14ac:dyDescent="0.25">
      <c r="A407" s="6">
        <v>406</v>
      </c>
      <c r="B407" s="6">
        <v>0</v>
      </c>
      <c r="C407" s="6">
        <v>2</v>
      </c>
      <c r="D407" s="6" t="s">
        <v>596</v>
      </c>
      <c r="E407" s="7" t="str">
        <f t="shared" si="6"/>
        <v>Gale</v>
      </c>
      <c r="F407" s="5">
        <f>COUNTIFS(Table2[Surname], E407, Table2[Embarked], P407, Table2[Pclass], C407, Table2[SibSp], K407) + COUNTIFS(Table2[Surname], E407,  Table2[Embarked], P407, Table2[Pclass], C407, Table2[Parch], L407) - COUNTIFS(Table2[Surname], E407,  Table2[Embarked], P407, Table2[Pclass], C407,  Table2[SibSp], K407,  Table2[Parch], L407) -1</f>
        <v>0</v>
      </c>
      <c r="G407" s="5">
        <f>COUNTIFS(Table2[Surname], E407, Table2[Embarked], P407, Table2[Pclass], C407, Table2[SibSp], K407, Table2[Ticket], M407) + COUNTIFS(Table2[Surname], E407,  Table2[Embarked], P407, Table2[Pclass], C407, Table2[Parch], L407, Table2[Ticket], M407) - COUNTIFS(Table2[Surname], E407,  Table2[Embarked], P407, Table2[Pclass], C407,  Table2[SibSp], K407,  Table2[Parch], L407, Table2[Ticket], M407) -1</f>
        <v>0</v>
      </c>
      <c r="H407" s="5">
        <f>COUNTIFS(Table2[Ticket], M407) -1</f>
        <v>0</v>
      </c>
      <c r="I407" s="8" t="s">
        <v>15</v>
      </c>
      <c r="J407" s="10">
        <v>34</v>
      </c>
      <c r="K407" s="8">
        <v>1</v>
      </c>
      <c r="L407" s="8">
        <v>0</v>
      </c>
      <c r="M407" s="8">
        <v>28664</v>
      </c>
      <c r="N407" s="10">
        <v>21</v>
      </c>
      <c r="O407" s="8"/>
      <c r="P407" s="10" t="s">
        <v>17</v>
      </c>
    </row>
    <row r="408" spans="1:16" x14ac:dyDescent="0.25">
      <c r="A408" s="4">
        <v>407</v>
      </c>
      <c r="B408" s="4">
        <v>0</v>
      </c>
      <c r="C408" s="4">
        <v>3</v>
      </c>
      <c r="D408" s="4" t="s">
        <v>597</v>
      </c>
      <c r="E408" s="7" t="str">
        <f t="shared" si="6"/>
        <v>Widegren</v>
      </c>
      <c r="F408" s="5">
        <f>COUNTIFS(Table2[Surname], E408, Table2[Embarked], P408, Table2[Pclass], C408, Table2[SibSp], K408) + COUNTIFS(Table2[Surname], E408,  Table2[Embarked], P408, Table2[Pclass], C408, Table2[Parch], L408) - COUNTIFS(Table2[Surname], E408,  Table2[Embarked], P408, Table2[Pclass], C408,  Table2[SibSp], K408,  Table2[Parch], L408) -1</f>
        <v>0</v>
      </c>
      <c r="G408" s="5">
        <f>COUNTIFS(Table2[Surname], E408, Table2[Embarked], P408, Table2[Pclass], C408, Table2[SibSp], K408, Table2[Ticket], M408) + COUNTIFS(Table2[Surname], E408,  Table2[Embarked], P408, Table2[Pclass], C408, Table2[Parch], L408, Table2[Ticket], M408) - COUNTIFS(Table2[Surname], E408,  Table2[Embarked], P408, Table2[Pclass], C408,  Table2[SibSp], K408,  Table2[Parch], L408, Table2[Ticket], M408) -1</f>
        <v>0</v>
      </c>
      <c r="H408" s="5">
        <f>COUNTIFS(Table2[Ticket], M408) -1</f>
        <v>0</v>
      </c>
      <c r="I408" s="7" t="s">
        <v>15</v>
      </c>
      <c r="J408" s="5">
        <v>51</v>
      </c>
      <c r="K408" s="7">
        <v>0</v>
      </c>
      <c r="L408" s="7">
        <v>0</v>
      </c>
      <c r="M408" s="7">
        <v>347064</v>
      </c>
      <c r="N408" s="5">
        <v>7.75</v>
      </c>
      <c r="O408" s="7"/>
      <c r="P408" s="5" t="s">
        <v>17</v>
      </c>
    </row>
    <row r="409" spans="1:16" x14ac:dyDescent="0.25">
      <c r="A409" s="6">
        <v>408</v>
      </c>
      <c r="B409" s="6">
        <v>1</v>
      </c>
      <c r="C409" s="6">
        <v>2</v>
      </c>
      <c r="D409" s="6" t="s">
        <v>598</v>
      </c>
      <c r="E409" s="7" t="str">
        <f t="shared" si="6"/>
        <v>Richards</v>
      </c>
      <c r="F409" s="5">
        <f>COUNTIFS(Table2[Surname], E409, Table2[Embarked], P409, Table2[Pclass], C409, Table2[SibSp], K409) + COUNTIFS(Table2[Surname], E409,  Table2[Embarked], P409, Table2[Pclass], C409, Table2[Parch], L409) - COUNTIFS(Table2[Surname], E409,  Table2[Embarked], P409, Table2[Pclass], C409,  Table2[SibSp], K409,  Table2[Parch], L409) -1</f>
        <v>1</v>
      </c>
      <c r="G409" s="5">
        <f>COUNTIFS(Table2[Surname], E409, Table2[Embarked], P409, Table2[Pclass], C409, Table2[SibSp], K409, Table2[Ticket], M409) + COUNTIFS(Table2[Surname], E409,  Table2[Embarked], P409, Table2[Pclass], C409, Table2[Parch], L409, Table2[Ticket], M409) - COUNTIFS(Table2[Surname], E409,  Table2[Embarked], P409, Table2[Pclass], C409,  Table2[SibSp], K409,  Table2[Parch], L409, Table2[Ticket], M409) -1</f>
        <v>1</v>
      </c>
      <c r="H409" s="5">
        <f>COUNTIFS(Table2[Ticket], M409) -1</f>
        <v>2</v>
      </c>
      <c r="I409" s="8" t="s">
        <v>15</v>
      </c>
      <c r="J409" s="10">
        <v>3</v>
      </c>
      <c r="K409" s="8">
        <v>1</v>
      </c>
      <c r="L409" s="8">
        <v>1</v>
      </c>
      <c r="M409" s="8">
        <v>29106</v>
      </c>
      <c r="N409" s="10">
        <v>18.75</v>
      </c>
      <c r="O409" s="8"/>
      <c r="P409" s="10" t="s">
        <v>17</v>
      </c>
    </row>
    <row r="410" spans="1:16" x14ac:dyDescent="0.25">
      <c r="A410" s="4">
        <v>409</v>
      </c>
      <c r="B410" s="4">
        <v>0</v>
      </c>
      <c r="C410" s="4">
        <v>3</v>
      </c>
      <c r="D410" s="4" t="s">
        <v>599</v>
      </c>
      <c r="E410" s="7" t="str">
        <f t="shared" si="6"/>
        <v>Birkeland</v>
      </c>
      <c r="F410" s="5">
        <f>COUNTIFS(Table2[Surname], E410, Table2[Embarked], P410, Table2[Pclass], C410, Table2[SibSp], K410) + COUNTIFS(Table2[Surname], E410,  Table2[Embarked], P410, Table2[Pclass], C410, Table2[Parch], L410) - COUNTIFS(Table2[Surname], E410,  Table2[Embarked], P410, Table2[Pclass], C410,  Table2[SibSp], K410,  Table2[Parch], L410) -1</f>
        <v>0</v>
      </c>
      <c r="G410" s="5">
        <f>COUNTIFS(Table2[Surname], E410, Table2[Embarked], P410, Table2[Pclass], C410, Table2[SibSp], K410, Table2[Ticket], M410) + COUNTIFS(Table2[Surname], E410,  Table2[Embarked], P410, Table2[Pclass], C410, Table2[Parch], L410, Table2[Ticket], M410) - COUNTIFS(Table2[Surname], E410,  Table2[Embarked], P410, Table2[Pclass], C410,  Table2[SibSp], K410,  Table2[Parch], L410, Table2[Ticket], M410) -1</f>
        <v>0</v>
      </c>
      <c r="H410" s="5">
        <f>COUNTIFS(Table2[Ticket], M410) -1</f>
        <v>0</v>
      </c>
      <c r="I410" s="7" t="s">
        <v>15</v>
      </c>
      <c r="J410" s="5">
        <v>21</v>
      </c>
      <c r="K410" s="7">
        <v>0</v>
      </c>
      <c r="L410" s="7">
        <v>0</v>
      </c>
      <c r="M410" s="7">
        <v>312992</v>
      </c>
      <c r="N410" s="5">
        <v>7.7750000000000004</v>
      </c>
      <c r="O410" s="7"/>
      <c r="P410" s="5" t="s">
        <v>17</v>
      </c>
    </row>
    <row r="411" spans="1:16" x14ac:dyDescent="0.25">
      <c r="A411" s="6">
        <v>410</v>
      </c>
      <c r="B411" s="6">
        <v>0</v>
      </c>
      <c r="C411" s="6">
        <v>3</v>
      </c>
      <c r="D411" s="6" t="s">
        <v>600</v>
      </c>
      <c r="E411" s="7" t="str">
        <f t="shared" si="6"/>
        <v>Lefebre</v>
      </c>
      <c r="F411" s="5">
        <f>COUNTIFS(Table2[Surname], E411, Table2[Embarked], P411, Table2[Pclass], C411, Table2[SibSp], K411) + COUNTIFS(Table2[Surname], E411,  Table2[Embarked], P411, Table2[Pclass], C411, Table2[Parch], L411) - COUNTIFS(Table2[Surname], E411,  Table2[Embarked], P411, Table2[Pclass], C411,  Table2[SibSp], K411,  Table2[Parch], L411) -1</f>
        <v>3</v>
      </c>
      <c r="G411" s="5">
        <f>COUNTIFS(Table2[Surname], E411, Table2[Embarked], P411, Table2[Pclass], C411, Table2[SibSp], K411, Table2[Ticket], M411) + COUNTIFS(Table2[Surname], E411,  Table2[Embarked], P411, Table2[Pclass], C411, Table2[Parch], L411, Table2[Ticket], M411) - COUNTIFS(Table2[Surname], E411,  Table2[Embarked], P411, Table2[Pclass], C411,  Table2[SibSp], K411,  Table2[Parch], L411, Table2[Ticket], M411) -1</f>
        <v>3</v>
      </c>
      <c r="H411" s="5">
        <f>COUNTIFS(Table2[Ticket], M411) -1</f>
        <v>3</v>
      </c>
      <c r="I411" s="8" t="s">
        <v>19</v>
      </c>
      <c r="J411" s="10"/>
      <c r="K411" s="8">
        <v>3</v>
      </c>
      <c r="L411" s="8">
        <v>1</v>
      </c>
      <c r="M411" s="8">
        <v>4133</v>
      </c>
      <c r="N411" s="10">
        <v>25.466699999999999</v>
      </c>
      <c r="O411" s="8"/>
      <c r="P411" s="10" t="s">
        <v>17</v>
      </c>
    </row>
    <row r="412" spans="1:16" x14ac:dyDescent="0.25">
      <c r="A412" s="4">
        <v>411</v>
      </c>
      <c r="B412" s="4">
        <v>0</v>
      </c>
      <c r="C412" s="4">
        <v>3</v>
      </c>
      <c r="D412" s="4" t="s">
        <v>601</v>
      </c>
      <c r="E412" s="7" t="str">
        <f t="shared" si="6"/>
        <v>Sdycoff</v>
      </c>
      <c r="F412" s="5">
        <f>COUNTIFS(Table2[Surname], E412, Table2[Embarked], P412, Table2[Pclass], C412, Table2[SibSp], K412) + COUNTIFS(Table2[Surname], E412,  Table2[Embarked], P412, Table2[Pclass], C412, Table2[Parch], L412) - COUNTIFS(Table2[Surname], E412,  Table2[Embarked], P412, Table2[Pclass], C412,  Table2[SibSp], K412,  Table2[Parch], L412) -1</f>
        <v>0</v>
      </c>
      <c r="G412" s="5">
        <f>COUNTIFS(Table2[Surname], E412, Table2[Embarked], P412, Table2[Pclass], C412, Table2[SibSp], K412, Table2[Ticket], M412) + COUNTIFS(Table2[Surname], E412,  Table2[Embarked], P412, Table2[Pclass], C412, Table2[Parch], L412, Table2[Ticket], M412) - COUNTIFS(Table2[Surname], E412,  Table2[Embarked], P412, Table2[Pclass], C412,  Table2[SibSp], K412,  Table2[Parch], L412, Table2[Ticket], M412) -1</f>
        <v>0</v>
      </c>
      <c r="H412" s="5">
        <f>COUNTIFS(Table2[Ticket], M412) -1</f>
        <v>0</v>
      </c>
      <c r="I412" s="7" t="s">
        <v>15</v>
      </c>
      <c r="J412" s="5"/>
      <c r="K412" s="7">
        <v>0</v>
      </c>
      <c r="L412" s="7">
        <v>0</v>
      </c>
      <c r="M412" s="7">
        <v>349222</v>
      </c>
      <c r="N412" s="5">
        <v>7.8958000000000004</v>
      </c>
      <c r="O412" s="7"/>
      <c r="P412" s="5" t="s">
        <v>17</v>
      </c>
    </row>
    <row r="413" spans="1:16" x14ac:dyDescent="0.25">
      <c r="A413" s="6">
        <v>412</v>
      </c>
      <c r="B413" s="6">
        <v>0</v>
      </c>
      <c r="C413" s="6">
        <v>3</v>
      </c>
      <c r="D413" s="6" t="s">
        <v>602</v>
      </c>
      <c r="E413" s="7" t="str">
        <f t="shared" si="6"/>
        <v>Hart</v>
      </c>
      <c r="F413" s="5">
        <f>COUNTIFS(Table2[Surname], E413, Table2[Embarked], P413, Table2[Pclass], C413, Table2[SibSp], K413) + COUNTIFS(Table2[Surname], E413,  Table2[Embarked], P413, Table2[Pclass], C413, Table2[Parch], L413) - COUNTIFS(Table2[Surname], E413,  Table2[Embarked], P413, Table2[Pclass], C413,  Table2[SibSp], K413,  Table2[Parch], L413) -1</f>
        <v>0</v>
      </c>
      <c r="G413" s="5">
        <f>COUNTIFS(Table2[Surname], E413, Table2[Embarked], P413, Table2[Pclass], C413, Table2[SibSp], K413, Table2[Ticket], M413) + COUNTIFS(Table2[Surname], E413,  Table2[Embarked], P413, Table2[Pclass], C413, Table2[Parch], L413, Table2[Ticket], M413) - COUNTIFS(Table2[Surname], E413,  Table2[Embarked], P413, Table2[Pclass], C413,  Table2[SibSp], K413,  Table2[Parch], L413, Table2[Ticket], M413) -1</f>
        <v>0</v>
      </c>
      <c r="H413" s="5">
        <f>COUNTIFS(Table2[Ticket], M413) -1</f>
        <v>0</v>
      </c>
      <c r="I413" s="8" t="s">
        <v>15</v>
      </c>
      <c r="J413" s="10"/>
      <c r="K413" s="8">
        <v>0</v>
      </c>
      <c r="L413" s="8">
        <v>0</v>
      </c>
      <c r="M413" s="8">
        <v>394140</v>
      </c>
      <c r="N413" s="10">
        <v>6.8582999999999998</v>
      </c>
      <c r="O413" s="8"/>
      <c r="P413" s="10" t="s">
        <v>29</v>
      </c>
    </row>
    <row r="414" spans="1:16" x14ac:dyDescent="0.25">
      <c r="A414" s="4">
        <v>413</v>
      </c>
      <c r="B414" s="4">
        <v>1</v>
      </c>
      <c r="C414" s="4">
        <v>1</v>
      </c>
      <c r="D414" s="4" t="s">
        <v>603</v>
      </c>
      <c r="E414" s="7" t="str">
        <f t="shared" si="6"/>
        <v>Minahan</v>
      </c>
      <c r="F414" s="5">
        <f>COUNTIFS(Table2[Surname], E414, Table2[Embarked], P414, Table2[Pclass], C414, Table2[SibSp], K414) + COUNTIFS(Table2[Surname], E414,  Table2[Embarked], P414, Table2[Pclass], C414, Table2[Parch], L414) - COUNTIFS(Table2[Surname], E414,  Table2[Embarked], P414, Table2[Pclass], C414,  Table2[SibSp], K414,  Table2[Parch], L414) -1</f>
        <v>1</v>
      </c>
      <c r="G414" s="5">
        <f>COUNTIFS(Table2[Surname], E414, Table2[Embarked], P414, Table2[Pclass], C414, Table2[SibSp], K414, Table2[Ticket], M414) + COUNTIFS(Table2[Surname], E414,  Table2[Embarked], P414, Table2[Pclass], C414, Table2[Parch], L414, Table2[Ticket], M414) - COUNTIFS(Table2[Surname], E414,  Table2[Embarked], P414, Table2[Pclass], C414,  Table2[SibSp], K414,  Table2[Parch], L414, Table2[Ticket], M414) -1</f>
        <v>1</v>
      </c>
      <c r="H414" s="5">
        <f>COUNTIFS(Table2[Ticket], M414) -1</f>
        <v>1</v>
      </c>
      <c r="I414" s="7" t="s">
        <v>19</v>
      </c>
      <c r="J414" s="5">
        <v>33</v>
      </c>
      <c r="K414" s="7">
        <v>1</v>
      </c>
      <c r="L414" s="7">
        <v>0</v>
      </c>
      <c r="M414" s="7">
        <v>19928</v>
      </c>
      <c r="N414" s="5">
        <v>90</v>
      </c>
      <c r="O414" s="7" t="s">
        <v>375</v>
      </c>
      <c r="P414" s="5" t="s">
        <v>29</v>
      </c>
    </row>
    <row r="415" spans="1:16" x14ac:dyDescent="0.25">
      <c r="A415" s="6">
        <v>414</v>
      </c>
      <c r="B415" s="6">
        <v>0</v>
      </c>
      <c r="C415" s="6">
        <v>2</v>
      </c>
      <c r="D415" s="6" t="s">
        <v>604</v>
      </c>
      <c r="E415" s="7" t="str">
        <f t="shared" si="6"/>
        <v>Cunningham</v>
      </c>
      <c r="F415" s="5">
        <f>COUNTIFS(Table2[Surname], E415, Table2[Embarked], P415, Table2[Pclass], C415, Table2[SibSp], K415) + COUNTIFS(Table2[Surname], E415,  Table2[Embarked], P415, Table2[Pclass], C415, Table2[Parch], L415) - COUNTIFS(Table2[Surname], E415,  Table2[Embarked], P415, Table2[Pclass], C415,  Table2[SibSp], K415,  Table2[Parch], L415) -1</f>
        <v>0</v>
      </c>
      <c r="G415" s="5">
        <f>COUNTIFS(Table2[Surname], E415, Table2[Embarked], P415, Table2[Pclass], C415, Table2[SibSp], K415, Table2[Ticket], M415) + COUNTIFS(Table2[Surname], E415,  Table2[Embarked], P415, Table2[Pclass], C415, Table2[Parch], L415, Table2[Ticket], M415) - COUNTIFS(Table2[Surname], E415,  Table2[Embarked], P415, Table2[Pclass], C415,  Table2[SibSp], K415,  Table2[Parch], L415, Table2[Ticket], M415) -1</f>
        <v>0</v>
      </c>
      <c r="H415" s="5">
        <f>COUNTIFS(Table2[Ticket], M415) -1</f>
        <v>2</v>
      </c>
      <c r="I415" s="8" t="s">
        <v>15</v>
      </c>
      <c r="J415" s="10"/>
      <c r="K415" s="8">
        <v>0</v>
      </c>
      <c r="L415" s="8">
        <v>0</v>
      </c>
      <c r="M415" s="8">
        <v>239853</v>
      </c>
      <c r="N415" s="10">
        <v>0</v>
      </c>
      <c r="O415" s="8"/>
      <c r="P415" s="10" t="s">
        <v>17</v>
      </c>
    </row>
    <row r="416" spans="1:16" x14ac:dyDescent="0.25">
      <c r="A416" s="4">
        <v>415</v>
      </c>
      <c r="B416" s="4">
        <v>1</v>
      </c>
      <c r="C416" s="4">
        <v>3</v>
      </c>
      <c r="D416" s="4" t="s">
        <v>605</v>
      </c>
      <c r="E416" s="7" t="str">
        <f t="shared" si="6"/>
        <v>Sundman</v>
      </c>
      <c r="F416" s="5">
        <f>COUNTIFS(Table2[Surname], E416, Table2[Embarked], P416, Table2[Pclass], C416, Table2[SibSp], K416) + COUNTIFS(Table2[Surname], E416,  Table2[Embarked], P416, Table2[Pclass], C416, Table2[Parch], L416) - COUNTIFS(Table2[Surname], E416,  Table2[Embarked], P416, Table2[Pclass], C416,  Table2[SibSp], K416,  Table2[Parch], L416) -1</f>
        <v>0</v>
      </c>
      <c r="G416" s="5">
        <f>COUNTIFS(Table2[Surname], E416, Table2[Embarked], P416, Table2[Pclass], C416, Table2[SibSp], K416, Table2[Ticket], M416) + COUNTIFS(Table2[Surname], E416,  Table2[Embarked], P416, Table2[Pclass], C416, Table2[Parch], L416, Table2[Ticket], M416) - COUNTIFS(Table2[Surname], E416,  Table2[Embarked], P416, Table2[Pclass], C416,  Table2[SibSp], K416,  Table2[Parch], L416, Table2[Ticket], M416) -1</f>
        <v>0</v>
      </c>
      <c r="H416" s="5">
        <f>COUNTIFS(Table2[Ticket], M416) -1</f>
        <v>0</v>
      </c>
      <c r="I416" s="7" t="s">
        <v>15</v>
      </c>
      <c r="J416" s="5">
        <v>44</v>
      </c>
      <c r="K416" s="7">
        <v>0</v>
      </c>
      <c r="L416" s="7">
        <v>0</v>
      </c>
      <c r="M416" s="7" t="s">
        <v>606</v>
      </c>
      <c r="N416" s="5">
        <v>7.9249999999999998</v>
      </c>
      <c r="O416" s="7"/>
      <c r="P416" s="5" t="s">
        <v>17</v>
      </c>
    </row>
    <row r="417" spans="1:16" x14ac:dyDescent="0.25">
      <c r="A417" s="6">
        <v>416</v>
      </c>
      <c r="B417" s="6">
        <v>0</v>
      </c>
      <c r="C417" s="6">
        <v>3</v>
      </c>
      <c r="D417" s="6" t="s">
        <v>607</v>
      </c>
      <c r="E417" s="7" t="str">
        <f t="shared" si="6"/>
        <v>Meek</v>
      </c>
      <c r="F417" s="5">
        <f>COUNTIFS(Table2[Surname], E417, Table2[Embarked], P417, Table2[Pclass], C417, Table2[SibSp], K417) + COUNTIFS(Table2[Surname], E417,  Table2[Embarked], P417, Table2[Pclass], C417, Table2[Parch], L417) - COUNTIFS(Table2[Surname], E417,  Table2[Embarked], P417, Table2[Pclass], C417,  Table2[SibSp], K417,  Table2[Parch], L417) -1</f>
        <v>0</v>
      </c>
      <c r="G417" s="5">
        <f>COUNTIFS(Table2[Surname], E417, Table2[Embarked], P417, Table2[Pclass], C417, Table2[SibSp], K417, Table2[Ticket], M417) + COUNTIFS(Table2[Surname], E417,  Table2[Embarked], P417, Table2[Pclass], C417, Table2[Parch], L417, Table2[Ticket], M417) - COUNTIFS(Table2[Surname], E417,  Table2[Embarked], P417, Table2[Pclass], C417,  Table2[SibSp], K417,  Table2[Parch], L417, Table2[Ticket], M417) -1</f>
        <v>0</v>
      </c>
      <c r="H417" s="5">
        <f>COUNTIFS(Table2[Ticket], M417) -1</f>
        <v>0</v>
      </c>
      <c r="I417" s="8" t="s">
        <v>19</v>
      </c>
      <c r="J417" s="10"/>
      <c r="K417" s="8">
        <v>0</v>
      </c>
      <c r="L417" s="8">
        <v>0</v>
      </c>
      <c r="M417" s="8">
        <v>343095</v>
      </c>
      <c r="N417" s="10">
        <v>8.0500000000000007</v>
      </c>
      <c r="O417" s="8"/>
      <c r="P417" s="10" t="s">
        <v>17</v>
      </c>
    </row>
    <row r="418" spans="1:16" x14ac:dyDescent="0.25">
      <c r="A418" s="4">
        <v>417</v>
      </c>
      <c r="B418" s="4">
        <v>1</v>
      </c>
      <c r="C418" s="4">
        <v>2</v>
      </c>
      <c r="D418" s="4" t="s">
        <v>608</v>
      </c>
      <c r="E418" s="7" t="str">
        <f t="shared" si="6"/>
        <v>Drew</v>
      </c>
      <c r="F418" s="5">
        <f>COUNTIFS(Table2[Surname], E418, Table2[Embarked], P418, Table2[Pclass], C418, Table2[SibSp], K418) + COUNTIFS(Table2[Surname], E418,  Table2[Embarked], P418, Table2[Pclass], C418, Table2[Parch], L418) - COUNTIFS(Table2[Surname], E418,  Table2[Embarked], P418, Table2[Pclass], C418,  Table2[SibSp], K418,  Table2[Parch], L418) -1</f>
        <v>0</v>
      </c>
      <c r="G418" s="5">
        <f>COUNTIFS(Table2[Surname], E418, Table2[Embarked], P418, Table2[Pclass], C418, Table2[SibSp], K418, Table2[Ticket], M418) + COUNTIFS(Table2[Surname], E418,  Table2[Embarked], P418, Table2[Pclass], C418, Table2[Parch], L418, Table2[Ticket], M418) - COUNTIFS(Table2[Surname], E418,  Table2[Embarked], P418, Table2[Pclass], C418,  Table2[SibSp], K418,  Table2[Parch], L418, Table2[Ticket], M418) -1</f>
        <v>0</v>
      </c>
      <c r="H418" s="5">
        <f>COUNTIFS(Table2[Ticket], M418) -1</f>
        <v>0</v>
      </c>
      <c r="I418" s="7" t="s">
        <v>19</v>
      </c>
      <c r="J418" s="5">
        <v>34</v>
      </c>
      <c r="K418" s="7">
        <v>1</v>
      </c>
      <c r="L418" s="7">
        <v>1</v>
      </c>
      <c r="M418" s="7">
        <v>28220</v>
      </c>
      <c r="N418" s="5">
        <v>32.5</v>
      </c>
      <c r="O418" s="7"/>
      <c r="P418" s="5" t="s">
        <v>17</v>
      </c>
    </row>
    <row r="419" spans="1:16" x14ac:dyDescent="0.25">
      <c r="A419" s="6">
        <v>418</v>
      </c>
      <c r="B419" s="6">
        <v>1</v>
      </c>
      <c r="C419" s="6">
        <v>2</v>
      </c>
      <c r="D419" s="6" t="s">
        <v>609</v>
      </c>
      <c r="E419" s="7" t="str">
        <f t="shared" si="6"/>
        <v>Silven</v>
      </c>
      <c r="F419" s="5">
        <f>COUNTIFS(Table2[Surname], E419, Table2[Embarked], P419, Table2[Pclass], C419, Table2[SibSp], K419) + COUNTIFS(Table2[Surname], E419,  Table2[Embarked], P419, Table2[Pclass], C419, Table2[Parch], L419) - COUNTIFS(Table2[Surname], E419,  Table2[Embarked], P419, Table2[Pclass], C419,  Table2[SibSp], K419,  Table2[Parch], L419) -1</f>
        <v>0</v>
      </c>
      <c r="G419" s="5">
        <f>COUNTIFS(Table2[Surname], E419, Table2[Embarked], P419, Table2[Pclass], C419, Table2[SibSp], K419, Table2[Ticket], M419) + COUNTIFS(Table2[Surname], E419,  Table2[Embarked], P419, Table2[Pclass], C419, Table2[Parch], L419, Table2[Ticket], M419) - COUNTIFS(Table2[Surname], E419,  Table2[Embarked], P419, Table2[Pclass], C419,  Table2[SibSp], K419,  Table2[Parch], L419, Table2[Ticket], M419) -1</f>
        <v>0</v>
      </c>
      <c r="H419" s="5">
        <f>COUNTIFS(Table2[Ticket], M419) -1</f>
        <v>0</v>
      </c>
      <c r="I419" s="8" t="s">
        <v>19</v>
      </c>
      <c r="J419" s="10">
        <v>18</v>
      </c>
      <c r="K419" s="8">
        <v>0</v>
      </c>
      <c r="L419" s="8">
        <v>2</v>
      </c>
      <c r="M419" s="8">
        <v>250652</v>
      </c>
      <c r="N419" s="10">
        <v>13</v>
      </c>
      <c r="O419" s="8"/>
      <c r="P419" s="10" t="s">
        <v>17</v>
      </c>
    </row>
    <row r="420" spans="1:16" x14ac:dyDescent="0.25">
      <c r="A420" s="4">
        <v>419</v>
      </c>
      <c r="B420" s="4">
        <v>0</v>
      </c>
      <c r="C420" s="4">
        <v>2</v>
      </c>
      <c r="D420" s="4" t="s">
        <v>610</v>
      </c>
      <c r="E420" s="7" t="str">
        <f t="shared" si="6"/>
        <v>Matthews</v>
      </c>
      <c r="F420" s="5">
        <f>COUNTIFS(Table2[Surname], E420, Table2[Embarked], P420, Table2[Pclass], C420, Table2[SibSp], K420) + COUNTIFS(Table2[Surname], E420,  Table2[Embarked], P420, Table2[Pclass], C420, Table2[Parch], L420) - COUNTIFS(Table2[Surname], E420,  Table2[Embarked], P420, Table2[Pclass], C420,  Table2[SibSp], K420,  Table2[Parch], L420) -1</f>
        <v>0</v>
      </c>
      <c r="G420" s="5">
        <f>COUNTIFS(Table2[Surname], E420, Table2[Embarked], P420, Table2[Pclass], C420, Table2[SibSp], K420, Table2[Ticket], M420) + COUNTIFS(Table2[Surname], E420,  Table2[Embarked], P420, Table2[Pclass], C420, Table2[Parch], L420, Table2[Ticket], M420) - COUNTIFS(Table2[Surname], E420,  Table2[Embarked], P420, Table2[Pclass], C420,  Table2[SibSp], K420,  Table2[Parch], L420, Table2[Ticket], M420) -1</f>
        <v>0</v>
      </c>
      <c r="H420" s="5">
        <f>COUNTIFS(Table2[Ticket], M420) -1</f>
        <v>0</v>
      </c>
      <c r="I420" s="7" t="s">
        <v>15</v>
      </c>
      <c r="J420" s="5">
        <v>30</v>
      </c>
      <c r="K420" s="7">
        <v>0</v>
      </c>
      <c r="L420" s="7">
        <v>0</v>
      </c>
      <c r="M420" s="7">
        <v>28228</v>
      </c>
      <c r="N420" s="5">
        <v>13</v>
      </c>
      <c r="O420" s="7"/>
      <c r="P420" s="5" t="s">
        <v>17</v>
      </c>
    </row>
    <row r="421" spans="1:16" x14ac:dyDescent="0.25">
      <c r="A421" s="6">
        <v>420</v>
      </c>
      <c r="B421" s="6">
        <v>0</v>
      </c>
      <c r="C421" s="6">
        <v>3</v>
      </c>
      <c r="D421" s="6" t="s">
        <v>611</v>
      </c>
      <c r="E421" s="7" t="str">
        <f t="shared" si="6"/>
        <v>Van Impe</v>
      </c>
      <c r="F421" s="5">
        <f>COUNTIFS(Table2[Surname], E421, Table2[Embarked], P421, Table2[Pclass], C421, Table2[SibSp], K421) + COUNTIFS(Table2[Surname], E421,  Table2[Embarked], P421, Table2[Pclass], C421, Table2[Parch], L421) - COUNTIFS(Table2[Surname], E421,  Table2[Embarked], P421, Table2[Pclass], C421,  Table2[SibSp], K421,  Table2[Parch], L421) -1</f>
        <v>0</v>
      </c>
      <c r="G421" s="5">
        <f>COUNTIFS(Table2[Surname], E421, Table2[Embarked], P421, Table2[Pclass], C421, Table2[SibSp], K421, Table2[Ticket], M421) + COUNTIFS(Table2[Surname], E421,  Table2[Embarked], P421, Table2[Pclass], C421, Table2[Parch], L421, Table2[Ticket], M421) - COUNTIFS(Table2[Surname], E421,  Table2[Embarked], P421, Table2[Pclass], C421,  Table2[SibSp], K421,  Table2[Parch], L421, Table2[Ticket], M421) -1</f>
        <v>0</v>
      </c>
      <c r="H421" s="5">
        <f>COUNTIFS(Table2[Ticket], M421) -1</f>
        <v>2</v>
      </c>
      <c r="I421" s="8" t="s">
        <v>19</v>
      </c>
      <c r="J421" s="10">
        <v>10</v>
      </c>
      <c r="K421" s="8">
        <v>0</v>
      </c>
      <c r="L421" s="8">
        <v>2</v>
      </c>
      <c r="M421" s="8">
        <v>345773</v>
      </c>
      <c r="N421" s="10">
        <v>24.15</v>
      </c>
      <c r="O421" s="8"/>
      <c r="P421" s="10" t="s">
        <v>17</v>
      </c>
    </row>
    <row r="422" spans="1:16" x14ac:dyDescent="0.25">
      <c r="A422" s="4">
        <v>421</v>
      </c>
      <c r="B422" s="4">
        <v>0</v>
      </c>
      <c r="C422" s="4">
        <v>3</v>
      </c>
      <c r="D422" s="4" t="s">
        <v>612</v>
      </c>
      <c r="E422" s="7" t="str">
        <f t="shared" si="6"/>
        <v>Gheorgheff</v>
      </c>
      <c r="F422" s="5">
        <f>COUNTIFS(Table2[Surname], E422, Table2[Embarked], P422, Table2[Pclass], C422, Table2[SibSp], K422) + COUNTIFS(Table2[Surname], E422,  Table2[Embarked], P422, Table2[Pclass], C422, Table2[Parch], L422) - COUNTIFS(Table2[Surname], E422,  Table2[Embarked], P422, Table2[Pclass], C422,  Table2[SibSp], K422,  Table2[Parch], L422) -1</f>
        <v>0</v>
      </c>
      <c r="G422" s="5">
        <f>COUNTIFS(Table2[Surname], E422, Table2[Embarked], P422, Table2[Pclass], C422, Table2[SibSp], K422, Table2[Ticket], M422) + COUNTIFS(Table2[Surname], E422,  Table2[Embarked], P422, Table2[Pclass], C422, Table2[Parch], L422, Table2[Ticket], M422) - COUNTIFS(Table2[Surname], E422,  Table2[Embarked], P422, Table2[Pclass], C422,  Table2[SibSp], K422,  Table2[Parch], L422, Table2[Ticket], M422) -1</f>
        <v>0</v>
      </c>
      <c r="H422" s="5">
        <f>COUNTIFS(Table2[Ticket], M422) -1</f>
        <v>0</v>
      </c>
      <c r="I422" s="7" t="s">
        <v>15</v>
      </c>
      <c r="J422" s="5"/>
      <c r="K422" s="7">
        <v>0</v>
      </c>
      <c r="L422" s="7">
        <v>0</v>
      </c>
      <c r="M422" s="7">
        <v>349254</v>
      </c>
      <c r="N422" s="5">
        <v>7.8958000000000004</v>
      </c>
      <c r="O422" s="7"/>
      <c r="P422" s="5" t="s">
        <v>22</v>
      </c>
    </row>
    <row r="423" spans="1:16" x14ac:dyDescent="0.25">
      <c r="A423" s="6">
        <v>422</v>
      </c>
      <c r="B423" s="6">
        <v>0</v>
      </c>
      <c r="C423" s="6">
        <v>3</v>
      </c>
      <c r="D423" s="6" t="s">
        <v>613</v>
      </c>
      <c r="E423" s="7" t="str">
        <f t="shared" si="6"/>
        <v>Charters</v>
      </c>
      <c r="F423" s="5">
        <f>COUNTIFS(Table2[Surname], E423, Table2[Embarked], P423, Table2[Pclass], C423, Table2[SibSp], K423) + COUNTIFS(Table2[Surname], E423,  Table2[Embarked], P423, Table2[Pclass], C423, Table2[Parch], L423) - COUNTIFS(Table2[Surname], E423,  Table2[Embarked], P423, Table2[Pclass], C423,  Table2[SibSp], K423,  Table2[Parch], L423) -1</f>
        <v>0</v>
      </c>
      <c r="G423" s="5">
        <f>COUNTIFS(Table2[Surname], E423, Table2[Embarked], P423, Table2[Pclass], C423, Table2[SibSp], K423, Table2[Ticket], M423) + COUNTIFS(Table2[Surname], E423,  Table2[Embarked], P423, Table2[Pclass], C423, Table2[Parch], L423, Table2[Ticket], M423) - COUNTIFS(Table2[Surname], E423,  Table2[Embarked], P423, Table2[Pclass], C423,  Table2[SibSp], K423,  Table2[Parch], L423, Table2[Ticket], M423) -1</f>
        <v>0</v>
      </c>
      <c r="H423" s="5">
        <f>COUNTIFS(Table2[Ticket], M423) -1</f>
        <v>0</v>
      </c>
      <c r="I423" s="8" t="s">
        <v>15</v>
      </c>
      <c r="J423" s="10">
        <v>21</v>
      </c>
      <c r="K423" s="8">
        <v>0</v>
      </c>
      <c r="L423" s="8">
        <v>0</v>
      </c>
      <c r="M423" s="8" t="s">
        <v>614</v>
      </c>
      <c r="N423" s="10">
        <v>7.7332999999999998</v>
      </c>
      <c r="O423" s="8"/>
      <c r="P423" s="10" t="s">
        <v>29</v>
      </c>
    </row>
    <row r="424" spans="1:16" x14ac:dyDescent="0.25">
      <c r="A424" s="4">
        <v>423</v>
      </c>
      <c r="B424" s="4">
        <v>0</v>
      </c>
      <c r="C424" s="4">
        <v>3</v>
      </c>
      <c r="D424" s="4" t="s">
        <v>615</v>
      </c>
      <c r="E424" s="7" t="str">
        <f t="shared" si="6"/>
        <v>Zimmerman</v>
      </c>
      <c r="F424" s="5">
        <f>COUNTIFS(Table2[Surname], E424, Table2[Embarked], P424, Table2[Pclass], C424, Table2[SibSp], K424) + COUNTIFS(Table2[Surname], E424,  Table2[Embarked], P424, Table2[Pclass], C424, Table2[Parch], L424) - COUNTIFS(Table2[Surname], E424,  Table2[Embarked], P424, Table2[Pclass], C424,  Table2[SibSp], K424,  Table2[Parch], L424) -1</f>
        <v>0</v>
      </c>
      <c r="G424" s="5">
        <f>COUNTIFS(Table2[Surname], E424, Table2[Embarked], P424, Table2[Pclass], C424, Table2[SibSp], K424, Table2[Ticket], M424) + COUNTIFS(Table2[Surname], E424,  Table2[Embarked], P424, Table2[Pclass], C424, Table2[Parch], L424, Table2[Ticket], M424) - COUNTIFS(Table2[Surname], E424,  Table2[Embarked], P424, Table2[Pclass], C424,  Table2[SibSp], K424,  Table2[Parch], L424, Table2[Ticket], M424) -1</f>
        <v>0</v>
      </c>
      <c r="H424" s="5">
        <f>COUNTIFS(Table2[Ticket], M424) -1</f>
        <v>0</v>
      </c>
      <c r="I424" s="7" t="s">
        <v>15</v>
      </c>
      <c r="J424" s="5">
        <v>29</v>
      </c>
      <c r="K424" s="7">
        <v>0</v>
      </c>
      <c r="L424" s="7">
        <v>0</v>
      </c>
      <c r="M424" s="7">
        <v>315082</v>
      </c>
      <c r="N424" s="5">
        <v>7.875</v>
      </c>
      <c r="O424" s="7"/>
      <c r="P424" s="5" t="s">
        <v>17</v>
      </c>
    </row>
    <row r="425" spans="1:16" x14ac:dyDescent="0.25">
      <c r="A425" s="6">
        <v>424</v>
      </c>
      <c r="B425" s="6">
        <v>0</v>
      </c>
      <c r="C425" s="6">
        <v>3</v>
      </c>
      <c r="D425" s="6" t="s">
        <v>616</v>
      </c>
      <c r="E425" s="7" t="str">
        <f t="shared" si="6"/>
        <v>Danbom</v>
      </c>
      <c r="F425" s="5">
        <f>COUNTIFS(Table2[Surname], E425, Table2[Embarked], P425, Table2[Pclass], C425, Table2[SibSp], K425) + COUNTIFS(Table2[Surname], E425,  Table2[Embarked], P425, Table2[Pclass], C425, Table2[Parch], L425) - COUNTIFS(Table2[Surname], E425,  Table2[Embarked], P425, Table2[Pclass], C425,  Table2[SibSp], K425,  Table2[Parch], L425) -1</f>
        <v>1</v>
      </c>
      <c r="G425" s="5">
        <f>COUNTIFS(Table2[Surname], E425, Table2[Embarked], P425, Table2[Pclass], C425, Table2[SibSp], K425, Table2[Ticket], M425) + COUNTIFS(Table2[Surname], E425,  Table2[Embarked], P425, Table2[Pclass], C425, Table2[Parch], L425, Table2[Ticket], M425) - COUNTIFS(Table2[Surname], E425,  Table2[Embarked], P425, Table2[Pclass], C425,  Table2[SibSp], K425,  Table2[Parch], L425, Table2[Ticket], M425) -1</f>
        <v>1</v>
      </c>
      <c r="H425" s="5">
        <f>COUNTIFS(Table2[Ticket], M425) -1</f>
        <v>1</v>
      </c>
      <c r="I425" s="8" t="s">
        <v>19</v>
      </c>
      <c r="J425" s="10">
        <v>28</v>
      </c>
      <c r="K425" s="8">
        <v>1</v>
      </c>
      <c r="L425" s="8">
        <v>1</v>
      </c>
      <c r="M425" s="8">
        <v>347080</v>
      </c>
      <c r="N425" s="10">
        <v>14.4</v>
      </c>
      <c r="O425" s="8"/>
      <c r="P425" s="10" t="s">
        <v>17</v>
      </c>
    </row>
    <row r="426" spans="1:16" x14ac:dyDescent="0.25">
      <c r="A426" s="4">
        <v>425</v>
      </c>
      <c r="B426" s="4">
        <v>0</v>
      </c>
      <c r="C426" s="4">
        <v>3</v>
      </c>
      <c r="D426" s="4" t="s">
        <v>617</v>
      </c>
      <c r="E426" s="7" t="str">
        <f t="shared" si="6"/>
        <v>Rosblom</v>
      </c>
      <c r="F426" s="5">
        <f>COUNTIFS(Table2[Surname], E426, Table2[Embarked], P426, Table2[Pclass], C426, Table2[SibSp], K426) + COUNTIFS(Table2[Surname], E426,  Table2[Embarked], P426, Table2[Pclass], C426, Table2[Parch], L426) - COUNTIFS(Table2[Surname], E426,  Table2[Embarked], P426, Table2[Pclass], C426,  Table2[SibSp], K426,  Table2[Parch], L426) -1</f>
        <v>0</v>
      </c>
      <c r="G426" s="5">
        <f>COUNTIFS(Table2[Surname], E426, Table2[Embarked], P426, Table2[Pclass], C426, Table2[SibSp], K426, Table2[Ticket], M426) + COUNTIFS(Table2[Surname], E426,  Table2[Embarked], P426, Table2[Pclass], C426, Table2[Parch], L426, Table2[Ticket], M426) - COUNTIFS(Table2[Surname], E426,  Table2[Embarked], P426, Table2[Pclass], C426,  Table2[SibSp], K426,  Table2[Parch], L426, Table2[Ticket], M426) -1</f>
        <v>0</v>
      </c>
      <c r="H426" s="5">
        <f>COUNTIFS(Table2[Ticket], M426) -1</f>
        <v>1</v>
      </c>
      <c r="I426" s="7" t="s">
        <v>15</v>
      </c>
      <c r="J426" s="5">
        <v>18</v>
      </c>
      <c r="K426" s="7">
        <v>1</v>
      </c>
      <c r="L426" s="7">
        <v>1</v>
      </c>
      <c r="M426" s="7">
        <v>370129</v>
      </c>
      <c r="N426" s="5">
        <v>20.212499999999999</v>
      </c>
      <c r="O426" s="7"/>
      <c r="P426" s="5" t="s">
        <v>17</v>
      </c>
    </row>
    <row r="427" spans="1:16" x14ac:dyDescent="0.25">
      <c r="A427" s="6">
        <v>426</v>
      </c>
      <c r="B427" s="6">
        <v>0</v>
      </c>
      <c r="C427" s="6">
        <v>3</v>
      </c>
      <c r="D427" s="6" t="s">
        <v>618</v>
      </c>
      <c r="E427" s="7" t="str">
        <f t="shared" si="6"/>
        <v>Wiseman</v>
      </c>
      <c r="F427" s="5">
        <f>COUNTIFS(Table2[Surname], E427, Table2[Embarked], P427, Table2[Pclass], C427, Table2[SibSp], K427) + COUNTIFS(Table2[Surname], E427,  Table2[Embarked], P427, Table2[Pclass], C427, Table2[Parch], L427) - COUNTIFS(Table2[Surname], E427,  Table2[Embarked], P427, Table2[Pclass], C427,  Table2[SibSp], K427,  Table2[Parch], L427) -1</f>
        <v>0</v>
      </c>
      <c r="G427" s="5">
        <f>COUNTIFS(Table2[Surname], E427, Table2[Embarked], P427, Table2[Pclass], C427, Table2[SibSp], K427, Table2[Ticket], M427) + COUNTIFS(Table2[Surname], E427,  Table2[Embarked], P427, Table2[Pclass], C427, Table2[Parch], L427, Table2[Ticket], M427) - COUNTIFS(Table2[Surname], E427,  Table2[Embarked], P427, Table2[Pclass], C427,  Table2[SibSp], K427,  Table2[Parch], L427, Table2[Ticket], M427) -1</f>
        <v>0</v>
      </c>
      <c r="H427" s="5">
        <f>COUNTIFS(Table2[Ticket], M427) -1</f>
        <v>0</v>
      </c>
      <c r="I427" s="8" t="s">
        <v>15</v>
      </c>
      <c r="J427" s="10"/>
      <c r="K427" s="8">
        <v>0</v>
      </c>
      <c r="L427" s="8">
        <v>0</v>
      </c>
      <c r="M427" s="8" t="s">
        <v>619</v>
      </c>
      <c r="N427" s="10">
        <v>7.25</v>
      </c>
      <c r="O427" s="8"/>
      <c r="P427" s="10" t="s">
        <v>17</v>
      </c>
    </row>
    <row r="428" spans="1:16" x14ac:dyDescent="0.25">
      <c r="A428" s="4">
        <v>427</v>
      </c>
      <c r="B428" s="4">
        <v>1</v>
      </c>
      <c r="C428" s="4">
        <v>2</v>
      </c>
      <c r="D428" s="4" t="s">
        <v>620</v>
      </c>
      <c r="E428" s="7" t="str">
        <f t="shared" si="6"/>
        <v>Clarke</v>
      </c>
      <c r="F428" s="5">
        <f>COUNTIFS(Table2[Surname], E428, Table2[Embarked], P428, Table2[Pclass], C428, Table2[SibSp], K428) + COUNTIFS(Table2[Surname], E428,  Table2[Embarked], P428, Table2[Pclass], C428, Table2[Parch], L428) - COUNTIFS(Table2[Surname], E428,  Table2[Embarked], P428, Table2[Pclass], C428,  Table2[SibSp], K428,  Table2[Parch], L428) -1</f>
        <v>0</v>
      </c>
      <c r="G428" s="5">
        <f>COUNTIFS(Table2[Surname], E428, Table2[Embarked], P428, Table2[Pclass], C428, Table2[SibSp], K428, Table2[Ticket], M428) + COUNTIFS(Table2[Surname], E428,  Table2[Embarked], P428, Table2[Pclass], C428, Table2[Parch], L428, Table2[Ticket], M428) - COUNTIFS(Table2[Surname], E428,  Table2[Embarked], P428, Table2[Pclass], C428,  Table2[SibSp], K428,  Table2[Parch], L428, Table2[Ticket], M428) -1</f>
        <v>0</v>
      </c>
      <c r="H428" s="5">
        <f>COUNTIFS(Table2[Ticket], M428) -1</f>
        <v>0</v>
      </c>
      <c r="I428" s="7" t="s">
        <v>19</v>
      </c>
      <c r="J428" s="5">
        <v>28</v>
      </c>
      <c r="K428" s="7">
        <v>1</v>
      </c>
      <c r="L428" s="7">
        <v>0</v>
      </c>
      <c r="M428" s="7">
        <v>2003</v>
      </c>
      <c r="N428" s="5">
        <v>26</v>
      </c>
      <c r="O428" s="7"/>
      <c r="P428" s="5" t="s">
        <v>17</v>
      </c>
    </row>
    <row r="429" spans="1:16" x14ac:dyDescent="0.25">
      <c r="A429" s="6">
        <v>428</v>
      </c>
      <c r="B429" s="6">
        <v>1</v>
      </c>
      <c r="C429" s="6">
        <v>2</v>
      </c>
      <c r="D429" s="6" t="s">
        <v>621</v>
      </c>
      <c r="E429" s="7" t="str">
        <f t="shared" si="6"/>
        <v>Phillips</v>
      </c>
      <c r="F429" s="5">
        <f>COUNTIFS(Table2[Surname], E429, Table2[Embarked], P429, Table2[Pclass], C429, Table2[SibSp], K429) + COUNTIFS(Table2[Surname], E429,  Table2[Embarked], P429, Table2[Pclass], C429, Table2[Parch], L429) - COUNTIFS(Table2[Surname], E429,  Table2[Embarked], P429, Table2[Pclass], C429,  Table2[SibSp], K429,  Table2[Parch], L429) -1</f>
        <v>0</v>
      </c>
      <c r="G429" s="5">
        <f>COUNTIFS(Table2[Surname], E429, Table2[Embarked], P429, Table2[Pclass], C429, Table2[SibSp], K429, Table2[Ticket], M429) + COUNTIFS(Table2[Surname], E429,  Table2[Embarked], P429, Table2[Pclass], C429, Table2[Parch], L429, Table2[Ticket], M429) - COUNTIFS(Table2[Surname], E429,  Table2[Embarked], P429, Table2[Pclass], C429,  Table2[SibSp], K429,  Table2[Parch], L429, Table2[Ticket], M429) -1</f>
        <v>0</v>
      </c>
      <c r="H429" s="5">
        <f>COUNTIFS(Table2[Ticket], M429) -1</f>
        <v>1</v>
      </c>
      <c r="I429" s="8" t="s">
        <v>19</v>
      </c>
      <c r="J429" s="10">
        <v>19</v>
      </c>
      <c r="K429" s="8">
        <v>0</v>
      </c>
      <c r="L429" s="8">
        <v>0</v>
      </c>
      <c r="M429" s="8">
        <v>250655</v>
      </c>
      <c r="N429" s="10">
        <v>26</v>
      </c>
      <c r="O429" s="8"/>
      <c r="P429" s="10" t="s">
        <v>17</v>
      </c>
    </row>
    <row r="430" spans="1:16" x14ac:dyDescent="0.25">
      <c r="A430" s="4">
        <v>429</v>
      </c>
      <c r="B430" s="4">
        <v>0</v>
      </c>
      <c r="C430" s="4">
        <v>3</v>
      </c>
      <c r="D430" s="4" t="s">
        <v>622</v>
      </c>
      <c r="E430" s="7" t="str">
        <f t="shared" si="6"/>
        <v>Flynn</v>
      </c>
      <c r="F430" s="5">
        <f>COUNTIFS(Table2[Surname], E430, Table2[Embarked], P430, Table2[Pclass], C430, Table2[SibSp], K430) + COUNTIFS(Table2[Surname], E430,  Table2[Embarked], P430, Table2[Pclass], C430, Table2[Parch], L430) - COUNTIFS(Table2[Surname], E430,  Table2[Embarked], P430, Table2[Pclass], C430,  Table2[SibSp], K430,  Table2[Parch], L430) -1</f>
        <v>1</v>
      </c>
      <c r="G430" s="5">
        <f>COUNTIFS(Table2[Surname], E430, Table2[Embarked], P430, Table2[Pclass], C430, Table2[SibSp], K430, Table2[Ticket], M430) + COUNTIFS(Table2[Surname], E430,  Table2[Embarked], P430, Table2[Pclass], C430, Table2[Parch], L430, Table2[Ticket], M430) - COUNTIFS(Table2[Surname], E430,  Table2[Embarked], P430, Table2[Pclass], C430,  Table2[SibSp], K430,  Table2[Parch], L430, Table2[Ticket], M430) -1</f>
        <v>0</v>
      </c>
      <c r="H430" s="5">
        <f>COUNTIFS(Table2[Ticket], M430) -1</f>
        <v>0</v>
      </c>
      <c r="I430" s="7" t="s">
        <v>15</v>
      </c>
      <c r="J430" s="5"/>
      <c r="K430" s="7">
        <v>0</v>
      </c>
      <c r="L430" s="7">
        <v>0</v>
      </c>
      <c r="M430" s="7">
        <v>364851</v>
      </c>
      <c r="N430" s="5">
        <v>7.75</v>
      </c>
      <c r="O430" s="7"/>
      <c r="P430" s="5" t="s">
        <v>29</v>
      </c>
    </row>
    <row r="431" spans="1:16" x14ac:dyDescent="0.25">
      <c r="A431" s="6">
        <v>430</v>
      </c>
      <c r="B431" s="6">
        <v>1</v>
      </c>
      <c r="C431" s="6">
        <v>3</v>
      </c>
      <c r="D431" s="6" t="s">
        <v>623</v>
      </c>
      <c r="E431" s="7" t="str">
        <f t="shared" si="6"/>
        <v>Pickard</v>
      </c>
      <c r="F431" s="5">
        <f>COUNTIFS(Table2[Surname], E431, Table2[Embarked], P431, Table2[Pclass], C431, Table2[SibSp], K431) + COUNTIFS(Table2[Surname], E431,  Table2[Embarked], P431, Table2[Pclass], C431, Table2[Parch], L431) - COUNTIFS(Table2[Surname], E431,  Table2[Embarked], P431, Table2[Pclass], C431,  Table2[SibSp], K431,  Table2[Parch], L431) -1</f>
        <v>0</v>
      </c>
      <c r="G431" s="5">
        <f>COUNTIFS(Table2[Surname], E431, Table2[Embarked], P431, Table2[Pclass], C431, Table2[SibSp], K431, Table2[Ticket], M431) + COUNTIFS(Table2[Surname], E431,  Table2[Embarked], P431, Table2[Pclass], C431, Table2[Parch], L431, Table2[Ticket], M431) - COUNTIFS(Table2[Surname], E431,  Table2[Embarked], P431, Table2[Pclass], C431,  Table2[SibSp], K431,  Table2[Parch], L431, Table2[Ticket], M431) -1</f>
        <v>0</v>
      </c>
      <c r="H431" s="5">
        <f>COUNTIFS(Table2[Ticket], M431) -1</f>
        <v>0</v>
      </c>
      <c r="I431" s="8" t="s">
        <v>15</v>
      </c>
      <c r="J431" s="10">
        <v>32</v>
      </c>
      <c r="K431" s="8">
        <v>0</v>
      </c>
      <c r="L431" s="8">
        <v>0</v>
      </c>
      <c r="M431" s="8" t="s">
        <v>624</v>
      </c>
      <c r="N431" s="10">
        <v>8.0500000000000007</v>
      </c>
      <c r="O431" s="8" t="s">
        <v>625</v>
      </c>
      <c r="P431" s="10" t="s">
        <v>17</v>
      </c>
    </row>
    <row r="432" spans="1:16" x14ac:dyDescent="0.25">
      <c r="A432" s="4">
        <v>431</v>
      </c>
      <c r="B432" s="4">
        <v>1</v>
      </c>
      <c r="C432" s="4">
        <v>1</v>
      </c>
      <c r="D432" s="4" t="s">
        <v>626</v>
      </c>
      <c r="E432" s="7" t="str">
        <f t="shared" si="6"/>
        <v>Bjornstrom-Steffansson</v>
      </c>
      <c r="F432" s="5">
        <f>COUNTIFS(Table2[Surname], E432, Table2[Embarked], P432, Table2[Pclass], C432, Table2[SibSp], K432) + COUNTIFS(Table2[Surname], E432,  Table2[Embarked], P432, Table2[Pclass], C432, Table2[Parch], L432) - COUNTIFS(Table2[Surname], E432,  Table2[Embarked], P432, Table2[Pclass], C432,  Table2[SibSp], K432,  Table2[Parch], L432) -1</f>
        <v>0</v>
      </c>
      <c r="G432" s="5">
        <f>COUNTIFS(Table2[Surname], E432, Table2[Embarked], P432, Table2[Pclass], C432, Table2[SibSp], K432, Table2[Ticket], M432) + COUNTIFS(Table2[Surname], E432,  Table2[Embarked], P432, Table2[Pclass], C432, Table2[Parch], L432, Table2[Ticket], M432) - COUNTIFS(Table2[Surname], E432,  Table2[Embarked], P432, Table2[Pclass], C432,  Table2[SibSp], K432,  Table2[Parch], L432, Table2[Ticket], M432) -1</f>
        <v>0</v>
      </c>
      <c r="H432" s="5">
        <f>COUNTIFS(Table2[Ticket], M432) -1</f>
        <v>0</v>
      </c>
      <c r="I432" s="7" t="s">
        <v>15</v>
      </c>
      <c r="J432" s="5">
        <v>28</v>
      </c>
      <c r="K432" s="7">
        <v>0</v>
      </c>
      <c r="L432" s="7">
        <v>0</v>
      </c>
      <c r="M432" s="7">
        <v>110564</v>
      </c>
      <c r="N432" s="5">
        <v>26.55</v>
      </c>
      <c r="O432" s="7" t="s">
        <v>100</v>
      </c>
      <c r="P432" s="5" t="s">
        <v>17</v>
      </c>
    </row>
    <row r="433" spans="1:16" x14ac:dyDescent="0.25">
      <c r="A433" s="6">
        <v>432</v>
      </c>
      <c r="B433" s="6">
        <v>1</v>
      </c>
      <c r="C433" s="6">
        <v>3</v>
      </c>
      <c r="D433" s="6" t="s">
        <v>627</v>
      </c>
      <c r="E433" s="7" t="str">
        <f t="shared" si="6"/>
        <v>Thorneycroft</v>
      </c>
      <c r="F433" s="5">
        <f>COUNTIFS(Table2[Surname], E433, Table2[Embarked], P433, Table2[Pclass], C433, Table2[SibSp], K433) + COUNTIFS(Table2[Surname], E433,  Table2[Embarked], P433, Table2[Pclass], C433, Table2[Parch], L433) - COUNTIFS(Table2[Surname], E433,  Table2[Embarked], P433, Table2[Pclass], C433,  Table2[SibSp], K433,  Table2[Parch], L433) -1</f>
        <v>1</v>
      </c>
      <c r="G433" s="5">
        <f>COUNTIFS(Table2[Surname], E433, Table2[Embarked], P433, Table2[Pclass], C433, Table2[SibSp], K433, Table2[Ticket], M433) + COUNTIFS(Table2[Surname], E433,  Table2[Embarked], P433, Table2[Pclass], C433, Table2[Parch], L433, Table2[Ticket], M433) - COUNTIFS(Table2[Surname], E433,  Table2[Embarked], P433, Table2[Pclass], C433,  Table2[SibSp], K433,  Table2[Parch], L433, Table2[Ticket], M433) -1</f>
        <v>1</v>
      </c>
      <c r="H433" s="5">
        <f>COUNTIFS(Table2[Ticket], M433) -1</f>
        <v>1</v>
      </c>
      <c r="I433" s="8" t="s">
        <v>19</v>
      </c>
      <c r="J433" s="10"/>
      <c r="K433" s="8">
        <v>1</v>
      </c>
      <c r="L433" s="8">
        <v>0</v>
      </c>
      <c r="M433" s="8">
        <v>376564</v>
      </c>
      <c r="N433" s="10">
        <v>16.100000000000001</v>
      </c>
      <c r="O433" s="8"/>
      <c r="P433" s="10" t="s">
        <v>17</v>
      </c>
    </row>
    <row r="434" spans="1:16" x14ac:dyDescent="0.25">
      <c r="A434" s="4">
        <v>433</v>
      </c>
      <c r="B434" s="4">
        <v>1</v>
      </c>
      <c r="C434" s="4">
        <v>2</v>
      </c>
      <c r="D434" s="4" t="s">
        <v>628</v>
      </c>
      <c r="E434" s="7" t="str">
        <f t="shared" si="6"/>
        <v>Louch</v>
      </c>
      <c r="F434" s="5">
        <f>COUNTIFS(Table2[Surname], E434, Table2[Embarked], P434, Table2[Pclass], C434, Table2[SibSp], K434) + COUNTIFS(Table2[Surname], E434,  Table2[Embarked], P434, Table2[Pclass], C434, Table2[Parch], L434) - COUNTIFS(Table2[Surname], E434,  Table2[Embarked], P434, Table2[Pclass], C434,  Table2[SibSp], K434,  Table2[Parch], L434) -1</f>
        <v>0</v>
      </c>
      <c r="G434" s="5">
        <f>COUNTIFS(Table2[Surname], E434, Table2[Embarked], P434, Table2[Pclass], C434, Table2[SibSp], K434, Table2[Ticket], M434) + COUNTIFS(Table2[Surname], E434,  Table2[Embarked], P434, Table2[Pclass], C434, Table2[Parch], L434, Table2[Ticket], M434) - COUNTIFS(Table2[Surname], E434,  Table2[Embarked], P434, Table2[Pclass], C434,  Table2[SibSp], K434,  Table2[Parch], L434, Table2[Ticket], M434) -1</f>
        <v>0</v>
      </c>
      <c r="H434" s="5">
        <f>COUNTIFS(Table2[Ticket], M434) -1</f>
        <v>0</v>
      </c>
      <c r="I434" s="7" t="s">
        <v>19</v>
      </c>
      <c r="J434" s="5">
        <v>42</v>
      </c>
      <c r="K434" s="7">
        <v>1</v>
      </c>
      <c r="L434" s="7">
        <v>0</v>
      </c>
      <c r="M434" s="7" t="s">
        <v>629</v>
      </c>
      <c r="N434" s="5">
        <v>26</v>
      </c>
      <c r="O434" s="7"/>
      <c r="P434" s="5" t="s">
        <v>17</v>
      </c>
    </row>
    <row r="435" spans="1:16" x14ac:dyDescent="0.25">
      <c r="A435" s="6">
        <v>434</v>
      </c>
      <c r="B435" s="6">
        <v>0</v>
      </c>
      <c r="C435" s="6">
        <v>3</v>
      </c>
      <c r="D435" s="6" t="s">
        <v>630</v>
      </c>
      <c r="E435" s="7" t="str">
        <f t="shared" si="6"/>
        <v>Kallio</v>
      </c>
      <c r="F435" s="5">
        <f>COUNTIFS(Table2[Surname], E435, Table2[Embarked], P435, Table2[Pclass], C435, Table2[SibSp], K435) + COUNTIFS(Table2[Surname], E435,  Table2[Embarked], P435, Table2[Pclass], C435, Table2[Parch], L435) - COUNTIFS(Table2[Surname], E435,  Table2[Embarked], P435, Table2[Pclass], C435,  Table2[SibSp], K435,  Table2[Parch], L435) -1</f>
        <v>0</v>
      </c>
      <c r="G435" s="5">
        <f>COUNTIFS(Table2[Surname], E435, Table2[Embarked], P435, Table2[Pclass], C435, Table2[SibSp], K435, Table2[Ticket], M435) + COUNTIFS(Table2[Surname], E435,  Table2[Embarked], P435, Table2[Pclass], C435, Table2[Parch], L435, Table2[Ticket], M435) - COUNTIFS(Table2[Surname], E435,  Table2[Embarked], P435, Table2[Pclass], C435,  Table2[SibSp], K435,  Table2[Parch], L435, Table2[Ticket], M435) -1</f>
        <v>0</v>
      </c>
      <c r="H435" s="5">
        <f>COUNTIFS(Table2[Ticket], M435) -1</f>
        <v>0</v>
      </c>
      <c r="I435" s="8" t="s">
        <v>15</v>
      </c>
      <c r="J435" s="10">
        <v>17</v>
      </c>
      <c r="K435" s="8">
        <v>0</v>
      </c>
      <c r="L435" s="8">
        <v>0</v>
      </c>
      <c r="M435" s="8" t="s">
        <v>631</v>
      </c>
      <c r="N435" s="10">
        <v>7.125</v>
      </c>
      <c r="O435" s="8"/>
      <c r="P435" s="10" t="s">
        <v>17</v>
      </c>
    </row>
    <row r="436" spans="1:16" x14ac:dyDescent="0.25">
      <c r="A436" s="4">
        <v>435</v>
      </c>
      <c r="B436" s="4">
        <v>0</v>
      </c>
      <c r="C436" s="4">
        <v>1</v>
      </c>
      <c r="D436" s="4" t="s">
        <v>632</v>
      </c>
      <c r="E436" s="7" t="str">
        <f t="shared" si="6"/>
        <v>Silvey</v>
      </c>
      <c r="F436" s="5">
        <f>COUNTIFS(Table2[Surname], E436, Table2[Embarked], P436, Table2[Pclass], C436, Table2[SibSp], K436) + COUNTIFS(Table2[Surname], E436,  Table2[Embarked], P436, Table2[Pclass], C436, Table2[Parch], L436) - COUNTIFS(Table2[Surname], E436,  Table2[Embarked], P436, Table2[Pclass], C436,  Table2[SibSp], K436,  Table2[Parch], L436) -1</f>
        <v>1</v>
      </c>
      <c r="G436" s="5">
        <f>COUNTIFS(Table2[Surname], E436, Table2[Embarked], P436, Table2[Pclass], C436, Table2[SibSp], K436, Table2[Ticket], M436) + COUNTIFS(Table2[Surname], E436,  Table2[Embarked], P436, Table2[Pclass], C436, Table2[Parch], L436, Table2[Ticket], M436) - COUNTIFS(Table2[Surname], E436,  Table2[Embarked], P436, Table2[Pclass], C436,  Table2[SibSp], K436,  Table2[Parch], L436, Table2[Ticket], M436) -1</f>
        <v>1</v>
      </c>
      <c r="H436" s="5">
        <f>COUNTIFS(Table2[Ticket], M436) -1</f>
        <v>1</v>
      </c>
      <c r="I436" s="7" t="s">
        <v>15</v>
      </c>
      <c r="J436" s="5">
        <v>50</v>
      </c>
      <c r="K436" s="7">
        <v>1</v>
      </c>
      <c r="L436" s="7">
        <v>0</v>
      </c>
      <c r="M436" s="7">
        <v>13507</v>
      </c>
      <c r="N436" s="5">
        <v>55.9</v>
      </c>
      <c r="O436" s="7" t="s">
        <v>633</v>
      </c>
      <c r="P436" s="5" t="s">
        <v>17</v>
      </c>
    </row>
    <row r="437" spans="1:16" x14ac:dyDescent="0.25">
      <c r="A437" s="6">
        <v>436</v>
      </c>
      <c r="B437" s="6">
        <v>1</v>
      </c>
      <c r="C437" s="6">
        <v>1</v>
      </c>
      <c r="D437" s="6" t="s">
        <v>634</v>
      </c>
      <c r="E437" s="7" t="str">
        <f t="shared" si="6"/>
        <v>Carter</v>
      </c>
      <c r="F437" s="5">
        <f>COUNTIFS(Table2[Surname], E437, Table2[Embarked], P437, Table2[Pclass], C437, Table2[SibSp], K437) + COUNTIFS(Table2[Surname], E437,  Table2[Embarked], P437, Table2[Pclass], C437, Table2[Parch], L437) - COUNTIFS(Table2[Surname], E437,  Table2[Embarked], P437, Table2[Pclass], C437,  Table2[SibSp], K437,  Table2[Parch], L437) -1</f>
        <v>3</v>
      </c>
      <c r="G437" s="5">
        <f>COUNTIFS(Table2[Surname], E437, Table2[Embarked], P437, Table2[Pclass], C437, Table2[SibSp], K437, Table2[Ticket], M437) + COUNTIFS(Table2[Surname], E437,  Table2[Embarked], P437, Table2[Pclass], C437, Table2[Parch], L437, Table2[Ticket], M437) - COUNTIFS(Table2[Surname], E437,  Table2[Embarked], P437, Table2[Pclass], C437,  Table2[SibSp], K437,  Table2[Parch], L437, Table2[Ticket], M437) -1</f>
        <v>3</v>
      </c>
      <c r="H437" s="5">
        <f>COUNTIFS(Table2[Ticket], M437) -1</f>
        <v>3</v>
      </c>
      <c r="I437" s="8" t="s">
        <v>19</v>
      </c>
      <c r="J437" s="10">
        <v>14</v>
      </c>
      <c r="K437" s="8">
        <v>1</v>
      </c>
      <c r="L437" s="8">
        <v>2</v>
      </c>
      <c r="M437" s="8">
        <v>113760</v>
      </c>
      <c r="N437" s="10">
        <v>120</v>
      </c>
      <c r="O437" s="8" t="s">
        <v>580</v>
      </c>
      <c r="P437" s="10" t="s">
        <v>17</v>
      </c>
    </row>
    <row r="438" spans="1:16" x14ac:dyDescent="0.25">
      <c r="A438" s="4">
        <v>437</v>
      </c>
      <c r="B438" s="4">
        <v>0</v>
      </c>
      <c r="C438" s="4">
        <v>3</v>
      </c>
      <c r="D438" s="4" t="s">
        <v>635</v>
      </c>
      <c r="E438" s="7" t="str">
        <f t="shared" si="6"/>
        <v>Ford</v>
      </c>
      <c r="F438" s="5">
        <f>COUNTIFS(Table2[Surname], E438, Table2[Embarked], P438, Table2[Pclass], C438, Table2[SibSp], K438) + COUNTIFS(Table2[Surname], E438,  Table2[Embarked], P438, Table2[Pclass], C438, Table2[Parch], L438) - COUNTIFS(Table2[Surname], E438,  Table2[Embarked], P438, Table2[Pclass], C438,  Table2[SibSp], K438,  Table2[Parch], L438) -1</f>
        <v>1</v>
      </c>
      <c r="G438" s="5">
        <f>COUNTIFS(Table2[Surname], E438, Table2[Embarked], P438, Table2[Pclass], C438, Table2[SibSp], K438, Table2[Ticket], M438) + COUNTIFS(Table2[Surname], E438,  Table2[Embarked], P438, Table2[Pclass], C438, Table2[Parch], L438, Table2[Ticket], M438) - COUNTIFS(Table2[Surname], E438,  Table2[Embarked], P438, Table2[Pclass], C438,  Table2[SibSp], K438,  Table2[Parch], L438, Table2[Ticket], M438) -1</f>
        <v>1</v>
      </c>
      <c r="H438" s="5">
        <f>COUNTIFS(Table2[Ticket], M438) -1</f>
        <v>3</v>
      </c>
      <c r="I438" s="7" t="s">
        <v>19</v>
      </c>
      <c r="J438" s="5">
        <v>21</v>
      </c>
      <c r="K438" s="7">
        <v>2</v>
      </c>
      <c r="L438" s="7">
        <v>2</v>
      </c>
      <c r="M438" s="7" t="s">
        <v>145</v>
      </c>
      <c r="N438" s="5">
        <v>34.375</v>
      </c>
      <c r="O438" s="7"/>
      <c r="P438" s="5" t="s">
        <v>17</v>
      </c>
    </row>
    <row r="439" spans="1:16" x14ac:dyDescent="0.25">
      <c r="A439" s="6">
        <v>438</v>
      </c>
      <c r="B439" s="6">
        <v>1</v>
      </c>
      <c r="C439" s="6">
        <v>2</v>
      </c>
      <c r="D439" s="6" t="s">
        <v>636</v>
      </c>
      <c r="E439" s="7" t="str">
        <f t="shared" si="6"/>
        <v>Richards</v>
      </c>
      <c r="F439" s="5">
        <f>COUNTIFS(Table2[Surname], E439, Table2[Embarked], P439, Table2[Pclass], C439, Table2[SibSp], K439) + COUNTIFS(Table2[Surname], E439,  Table2[Embarked], P439, Table2[Pclass], C439, Table2[Parch], L439) - COUNTIFS(Table2[Surname], E439,  Table2[Embarked], P439, Table2[Pclass], C439,  Table2[SibSp], K439,  Table2[Parch], L439) -1</f>
        <v>0</v>
      </c>
      <c r="G439" s="5">
        <f>COUNTIFS(Table2[Surname], E439, Table2[Embarked], P439, Table2[Pclass], C439, Table2[SibSp], K439, Table2[Ticket], M439) + COUNTIFS(Table2[Surname], E439,  Table2[Embarked], P439, Table2[Pclass], C439, Table2[Parch], L439, Table2[Ticket], M439) - COUNTIFS(Table2[Surname], E439,  Table2[Embarked], P439, Table2[Pclass], C439,  Table2[SibSp], K439,  Table2[Parch], L439, Table2[Ticket], M439) -1</f>
        <v>0</v>
      </c>
      <c r="H439" s="5">
        <f>COUNTIFS(Table2[Ticket], M439) -1</f>
        <v>2</v>
      </c>
      <c r="I439" s="8" t="s">
        <v>19</v>
      </c>
      <c r="J439" s="10">
        <v>24</v>
      </c>
      <c r="K439" s="8">
        <v>2</v>
      </c>
      <c r="L439" s="8">
        <v>3</v>
      </c>
      <c r="M439" s="8">
        <v>29106</v>
      </c>
      <c r="N439" s="10">
        <v>18.75</v>
      </c>
      <c r="O439" s="8"/>
      <c r="P439" s="10" t="s">
        <v>17</v>
      </c>
    </row>
    <row r="440" spans="1:16" x14ac:dyDescent="0.25">
      <c r="A440" s="4">
        <v>439</v>
      </c>
      <c r="B440" s="4">
        <v>0</v>
      </c>
      <c r="C440" s="4">
        <v>1</v>
      </c>
      <c r="D440" s="4" t="s">
        <v>637</v>
      </c>
      <c r="E440" s="7" t="str">
        <f t="shared" si="6"/>
        <v>Fortune</v>
      </c>
      <c r="F440" s="5">
        <f>COUNTIFS(Table2[Surname], E440, Table2[Embarked], P440, Table2[Pclass], C440, Table2[SibSp], K440) + COUNTIFS(Table2[Surname], E440,  Table2[Embarked], P440, Table2[Pclass], C440, Table2[Parch], L440) - COUNTIFS(Table2[Surname], E440,  Table2[Embarked], P440, Table2[Pclass], C440,  Table2[SibSp], K440,  Table2[Parch], L440) -1</f>
        <v>0</v>
      </c>
      <c r="G440" s="5">
        <f>COUNTIFS(Table2[Surname], E440, Table2[Embarked], P440, Table2[Pclass], C440, Table2[SibSp], K440, Table2[Ticket], M440) + COUNTIFS(Table2[Surname], E440,  Table2[Embarked], P440, Table2[Pclass], C440, Table2[Parch], L440, Table2[Ticket], M440) - COUNTIFS(Table2[Surname], E440,  Table2[Embarked], P440, Table2[Pclass], C440,  Table2[SibSp], K440,  Table2[Parch], L440, Table2[Ticket], M440) -1</f>
        <v>0</v>
      </c>
      <c r="H440" s="5">
        <f>COUNTIFS(Table2[Ticket], M440) -1</f>
        <v>3</v>
      </c>
      <c r="I440" s="7" t="s">
        <v>15</v>
      </c>
      <c r="J440" s="5">
        <v>64</v>
      </c>
      <c r="K440" s="7">
        <v>1</v>
      </c>
      <c r="L440" s="7">
        <v>4</v>
      </c>
      <c r="M440" s="7">
        <v>19950</v>
      </c>
      <c r="N440" s="5">
        <v>263</v>
      </c>
      <c r="O440" s="7" t="s">
        <v>59</v>
      </c>
      <c r="P440" s="5" t="s">
        <v>17</v>
      </c>
    </row>
    <row r="441" spans="1:16" x14ac:dyDescent="0.25">
      <c r="A441" s="6">
        <v>440</v>
      </c>
      <c r="B441" s="6">
        <v>0</v>
      </c>
      <c r="C441" s="6">
        <v>2</v>
      </c>
      <c r="D441" s="6" t="s">
        <v>638</v>
      </c>
      <c r="E441" s="7" t="str">
        <f t="shared" si="6"/>
        <v>Kvillner</v>
      </c>
      <c r="F441" s="5">
        <f>COUNTIFS(Table2[Surname], E441, Table2[Embarked], P441, Table2[Pclass], C441, Table2[SibSp], K441) + COUNTIFS(Table2[Surname], E441,  Table2[Embarked], P441, Table2[Pclass], C441, Table2[Parch], L441) - COUNTIFS(Table2[Surname], E441,  Table2[Embarked], P441, Table2[Pclass], C441,  Table2[SibSp], K441,  Table2[Parch], L441) -1</f>
        <v>0</v>
      </c>
      <c r="G441" s="5">
        <f>COUNTIFS(Table2[Surname], E441, Table2[Embarked], P441, Table2[Pclass], C441, Table2[SibSp], K441, Table2[Ticket], M441) + COUNTIFS(Table2[Surname], E441,  Table2[Embarked], P441, Table2[Pclass], C441, Table2[Parch], L441, Table2[Ticket], M441) - COUNTIFS(Table2[Surname], E441,  Table2[Embarked], P441, Table2[Pclass], C441,  Table2[SibSp], K441,  Table2[Parch], L441, Table2[Ticket], M441) -1</f>
        <v>0</v>
      </c>
      <c r="H441" s="5">
        <f>COUNTIFS(Table2[Ticket], M441) -1</f>
        <v>0</v>
      </c>
      <c r="I441" s="8" t="s">
        <v>15</v>
      </c>
      <c r="J441" s="10">
        <v>31</v>
      </c>
      <c r="K441" s="8">
        <v>0</v>
      </c>
      <c r="L441" s="8">
        <v>0</v>
      </c>
      <c r="M441" s="8" t="s">
        <v>639</v>
      </c>
      <c r="N441" s="10">
        <v>10.5</v>
      </c>
      <c r="O441" s="8"/>
      <c r="P441" s="10" t="s">
        <v>17</v>
      </c>
    </row>
    <row r="442" spans="1:16" x14ac:dyDescent="0.25">
      <c r="A442" s="4">
        <v>441</v>
      </c>
      <c r="B442" s="4">
        <v>1</v>
      </c>
      <c r="C442" s="4">
        <v>2</v>
      </c>
      <c r="D442" s="4" t="s">
        <v>640</v>
      </c>
      <c r="E442" s="7" t="str">
        <f t="shared" si="6"/>
        <v>Hart</v>
      </c>
      <c r="F442" s="5">
        <f>COUNTIFS(Table2[Surname], E442, Table2[Embarked], P442, Table2[Pclass], C442, Table2[SibSp], K442) + COUNTIFS(Table2[Surname], E442,  Table2[Embarked], P442, Table2[Pclass], C442, Table2[Parch], L442) - COUNTIFS(Table2[Surname], E442,  Table2[Embarked], P442, Table2[Pclass], C442,  Table2[SibSp], K442,  Table2[Parch], L442) -1</f>
        <v>1</v>
      </c>
      <c r="G442" s="5">
        <f>COUNTIFS(Table2[Surname], E442, Table2[Embarked], P442, Table2[Pclass], C442, Table2[SibSp], K442, Table2[Ticket], M442) + COUNTIFS(Table2[Surname], E442,  Table2[Embarked], P442, Table2[Pclass], C442, Table2[Parch], L442, Table2[Ticket], M442) - COUNTIFS(Table2[Surname], E442,  Table2[Embarked], P442, Table2[Pclass], C442,  Table2[SibSp], K442,  Table2[Parch], L442, Table2[Ticket], M442) -1</f>
        <v>1</v>
      </c>
      <c r="H442" s="5">
        <f>COUNTIFS(Table2[Ticket], M442) -1</f>
        <v>2</v>
      </c>
      <c r="I442" s="7" t="s">
        <v>19</v>
      </c>
      <c r="J442" s="5">
        <v>45</v>
      </c>
      <c r="K442" s="7">
        <v>1</v>
      </c>
      <c r="L442" s="7">
        <v>1</v>
      </c>
      <c r="M442" s="7" t="s">
        <v>479</v>
      </c>
      <c r="N442" s="5">
        <v>26.25</v>
      </c>
      <c r="O442" s="7"/>
      <c r="P442" s="5" t="s">
        <v>17</v>
      </c>
    </row>
    <row r="443" spans="1:16" x14ac:dyDescent="0.25">
      <c r="A443" s="6">
        <v>442</v>
      </c>
      <c r="B443" s="6">
        <v>0</v>
      </c>
      <c r="C443" s="6">
        <v>3</v>
      </c>
      <c r="D443" s="6" t="s">
        <v>641</v>
      </c>
      <c r="E443" s="7" t="str">
        <f t="shared" si="6"/>
        <v>Hampe</v>
      </c>
      <c r="F443" s="5">
        <f>COUNTIFS(Table2[Surname], E443, Table2[Embarked], P443, Table2[Pclass], C443, Table2[SibSp], K443) + COUNTIFS(Table2[Surname], E443,  Table2[Embarked], P443, Table2[Pclass], C443, Table2[Parch], L443) - COUNTIFS(Table2[Surname], E443,  Table2[Embarked], P443, Table2[Pclass], C443,  Table2[SibSp], K443,  Table2[Parch], L443) -1</f>
        <v>0</v>
      </c>
      <c r="G443" s="5">
        <f>COUNTIFS(Table2[Surname], E443, Table2[Embarked], P443, Table2[Pclass], C443, Table2[SibSp], K443, Table2[Ticket], M443) + COUNTIFS(Table2[Surname], E443,  Table2[Embarked], P443, Table2[Pclass], C443, Table2[Parch], L443, Table2[Ticket], M443) - COUNTIFS(Table2[Surname], E443,  Table2[Embarked], P443, Table2[Pclass], C443,  Table2[SibSp], K443,  Table2[Parch], L443, Table2[Ticket], M443) -1</f>
        <v>0</v>
      </c>
      <c r="H443" s="5">
        <f>COUNTIFS(Table2[Ticket], M443) -1</f>
        <v>0</v>
      </c>
      <c r="I443" s="8" t="s">
        <v>15</v>
      </c>
      <c r="J443" s="10">
        <v>20</v>
      </c>
      <c r="K443" s="8">
        <v>0</v>
      </c>
      <c r="L443" s="8">
        <v>0</v>
      </c>
      <c r="M443" s="8">
        <v>345769</v>
      </c>
      <c r="N443" s="10">
        <v>9.5</v>
      </c>
      <c r="O443" s="8"/>
      <c r="P443" s="10" t="s">
        <v>17</v>
      </c>
    </row>
    <row r="444" spans="1:16" x14ac:dyDescent="0.25">
      <c r="A444" s="4">
        <v>443</v>
      </c>
      <c r="B444" s="4">
        <v>0</v>
      </c>
      <c r="C444" s="4">
        <v>3</v>
      </c>
      <c r="D444" s="4" t="s">
        <v>642</v>
      </c>
      <c r="E444" s="7" t="str">
        <f t="shared" si="6"/>
        <v>Petterson</v>
      </c>
      <c r="F444" s="5">
        <f>COUNTIFS(Table2[Surname], E444, Table2[Embarked], P444, Table2[Pclass], C444, Table2[SibSp], K444) + COUNTIFS(Table2[Surname], E444,  Table2[Embarked], P444, Table2[Pclass], C444, Table2[Parch], L444) - COUNTIFS(Table2[Surname], E444,  Table2[Embarked], P444, Table2[Pclass], C444,  Table2[SibSp], K444,  Table2[Parch], L444) -1</f>
        <v>0</v>
      </c>
      <c r="G444" s="5">
        <f>COUNTIFS(Table2[Surname], E444, Table2[Embarked], P444, Table2[Pclass], C444, Table2[SibSp], K444, Table2[Ticket], M444) + COUNTIFS(Table2[Surname], E444,  Table2[Embarked], P444, Table2[Pclass], C444, Table2[Parch], L444, Table2[Ticket], M444) - COUNTIFS(Table2[Surname], E444,  Table2[Embarked], P444, Table2[Pclass], C444,  Table2[SibSp], K444,  Table2[Parch], L444, Table2[Ticket], M444) -1</f>
        <v>0</v>
      </c>
      <c r="H444" s="5">
        <f>COUNTIFS(Table2[Ticket], M444) -1</f>
        <v>0</v>
      </c>
      <c r="I444" s="7" t="s">
        <v>15</v>
      </c>
      <c r="J444" s="5">
        <v>25</v>
      </c>
      <c r="K444" s="7">
        <v>1</v>
      </c>
      <c r="L444" s="7">
        <v>0</v>
      </c>
      <c r="M444" s="7">
        <v>347076</v>
      </c>
      <c r="N444" s="5">
        <v>7.7750000000000004</v>
      </c>
      <c r="O444" s="7"/>
      <c r="P444" s="5" t="s">
        <v>17</v>
      </c>
    </row>
    <row r="445" spans="1:16" x14ac:dyDescent="0.25">
      <c r="A445" s="6">
        <v>444</v>
      </c>
      <c r="B445" s="6">
        <v>1</v>
      </c>
      <c r="C445" s="6">
        <v>2</v>
      </c>
      <c r="D445" s="6" t="s">
        <v>643</v>
      </c>
      <c r="E445" s="7" t="str">
        <f t="shared" si="6"/>
        <v>Reynaldo</v>
      </c>
      <c r="F445" s="5">
        <f>COUNTIFS(Table2[Surname], E445, Table2[Embarked], P445, Table2[Pclass], C445, Table2[SibSp], K445) + COUNTIFS(Table2[Surname], E445,  Table2[Embarked], P445, Table2[Pclass], C445, Table2[Parch], L445) - COUNTIFS(Table2[Surname], E445,  Table2[Embarked], P445, Table2[Pclass], C445,  Table2[SibSp], K445,  Table2[Parch], L445) -1</f>
        <v>0</v>
      </c>
      <c r="G445" s="5">
        <f>COUNTIFS(Table2[Surname], E445, Table2[Embarked], P445, Table2[Pclass], C445, Table2[SibSp], K445, Table2[Ticket], M445) + COUNTIFS(Table2[Surname], E445,  Table2[Embarked], P445, Table2[Pclass], C445, Table2[Parch], L445, Table2[Ticket], M445) - COUNTIFS(Table2[Surname], E445,  Table2[Embarked], P445, Table2[Pclass], C445,  Table2[SibSp], K445,  Table2[Parch], L445, Table2[Ticket], M445) -1</f>
        <v>0</v>
      </c>
      <c r="H445" s="5">
        <f>COUNTIFS(Table2[Ticket], M445) -1</f>
        <v>0</v>
      </c>
      <c r="I445" s="8" t="s">
        <v>19</v>
      </c>
      <c r="J445" s="10">
        <v>28</v>
      </c>
      <c r="K445" s="8">
        <v>0</v>
      </c>
      <c r="L445" s="8">
        <v>0</v>
      </c>
      <c r="M445" s="8">
        <v>230434</v>
      </c>
      <c r="N445" s="10">
        <v>13</v>
      </c>
      <c r="O445" s="8"/>
      <c r="P445" s="10" t="s">
        <v>17</v>
      </c>
    </row>
    <row r="446" spans="1:16" x14ac:dyDescent="0.25">
      <c r="A446" s="4">
        <v>445</v>
      </c>
      <c r="B446" s="4">
        <v>1</v>
      </c>
      <c r="C446" s="4">
        <v>3</v>
      </c>
      <c r="D446" s="4" t="s">
        <v>644</v>
      </c>
      <c r="E446" s="7" t="str">
        <f t="shared" si="6"/>
        <v>Johannesen-Bratthammer</v>
      </c>
      <c r="F446" s="5">
        <f>COUNTIFS(Table2[Surname], E446, Table2[Embarked], P446, Table2[Pclass], C446, Table2[SibSp], K446) + COUNTIFS(Table2[Surname], E446,  Table2[Embarked], P446, Table2[Pclass], C446, Table2[Parch], L446) - COUNTIFS(Table2[Surname], E446,  Table2[Embarked], P446, Table2[Pclass], C446,  Table2[SibSp], K446,  Table2[Parch], L446) -1</f>
        <v>0</v>
      </c>
      <c r="G446" s="5">
        <f>COUNTIFS(Table2[Surname], E446, Table2[Embarked], P446, Table2[Pclass], C446, Table2[SibSp], K446, Table2[Ticket], M446) + COUNTIFS(Table2[Surname], E446,  Table2[Embarked], P446, Table2[Pclass], C446, Table2[Parch], L446, Table2[Ticket], M446) - COUNTIFS(Table2[Surname], E446,  Table2[Embarked], P446, Table2[Pclass], C446,  Table2[SibSp], K446,  Table2[Parch], L446, Table2[Ticket], M446) -1</f>
        <v>0</v>
      </c>
      <c r="H446" s="5">
        <f>COUNTIFS(Table2[Ticket], M446) -1</f>
        <v>0</v>
      </c>
      <c r="I446" s="7" t="s">
        <v>15</v>
      </c>
      <c r="J446" s="5"/>
      <c r="K446" s="7">
        <v>0</v>
      </c>
      <c r="L446" s="7">
        <v>0</v>
      </c>
      <c r="M446" s="7">
        <v>65306</v>
      </c>
      <c r="N446" s="5">
        <v>8.1125000000000007</v>
      </c>
      <c r="O446" s="7"/>
      <c r="P446" s="5" t="s">
        <v>17</v>
      </c>
    </row>
    <row r="447" spans="1:16" x14ac:dyDescent="0.25">
      <c r="A447" s="6">
        <v>446</v>
      </c>
      <c r="B447" s="6">
        <v>1</v>
      </c>
      <c r="C447" s="6">
        <v>1</v>
      </c>
      <c r="D447" s="6" t="s">
        <v>645</v>
      </c>
      <c r="E447" s="7" t="str">
        <f t="shared" si="6"/>
        <v>Dodge</v>
      </c>
      <c r="F447" s="5">
        <f>COUNTIFS(Table2[Surname], E447, Table2[Embarked], P447, Table2[Pclass], C447, Table2[SibSp], K447) + COUNTIFS(Table2[Surname], E447,  Table2[Embarked], P447, Table2[Pclass], C447, Table2[Parch], L447) - COUNTIFS(Table2[Surname], E447,  Table2[Embarked], P447, Table2[Pclass], C447,  Table2[SibSp], K447,  Table2[Parch], L447) -1</f>
        <v>0</v>
      </c>
      <c r="G447" s="5">
        <f>COUNTIFS(Table2[Surname], E447, Table2[Embarked], P447, Table2[Pclass], C447, Table2[SibSp], K447, Table2[Ticket], M447) + COUNTIFS(Table2[Surname], E447,  Table2[Embarked], P447, Table2[Pclass], C447, Table2[Parch], L447, Table2[Ticket], M447) - COUNTIFS(Table2[Surname], E447,  Table2[Embarked], P447, Table2[Pclass], C447,  Table2[SibSp], K447,  Table2[Parch], L447, Table2[Ticket], M447) -1</f>
        <v>0</v>
      </c>
      <c r="H447" s="5">
        <f>COUNTIFS(Table2[Ticket], M447) -1</f>
        <v>0</v>
      </c>
      <c r="I447" s="8" t="s">
        <v>15</v>
      </c>
      <c r="J447" s="10">
        <v>4</v>
      </c>
      <c r="K447" s="8">
        <v>0</v>
      </c>
      <c r="L447" s="8">
        <v>2</v>
      </c>
      <c r="M447" s="8">
        <v>33638</v>
      </c>
      <c r="N447" s="10">
        <v>81.8583</v>
      </c>
      <c r="O447" s="8" t="s">
        <v>646</v>
      </c>
      <c r="P447" s="10" t="s">
        <v>17</v>
      </c>
    </row>
    <row r="448" spans="1:16" x14ac:dyDescent="0.25">
      <c r="A448" s="4">
        <v>447</v>
      </c>
      <c r="B448" s="4">
        <v>1</v>
      </c>
      <c r="C448" s="4">
        <v>2</v>
      </c>
      <c r="D448" s="4" t="s">
        <v>647</v>
      </c>
      <c r="E448" s="7" t="str">
        <f t="shared" si="6"/>
        <v>Mellinger</v>
      </c>
      <c r="F448" s="5">
        <f>COUNTIFS(Table2[Surname], E448, Table2[Embarked], P448, Table2[Pclass], C448, Table2[SibSp], K448) + COUNTIFS(Table2[Surname], E448,  Table2[Embarked], P448, Table2[Pclass], C448, Table2[Parch], L448) - COUNTIFS(Table2[Surname], E448,  Table2[Embarked], P448, Table2[Pclass], C448,  Table2[SibSp], K448,  Table2[Parch], L448) -1</f>
        <v>1</v>
      </c>
      <c r="G448" s="5">
        <f>COUNTIFS(Table2[Surname], E448, Table2[Embarked], P448, Table2[Pclass], C448, Table2[SibSp], K448, Table2[Ticket], M448) + COUNTIFS(Table2[Surname], E448,  Table2[Embarked], P448, Table2[Pclass], C448, Table2[Parch], L448, Table2[Ticket], M448) - COUNTIFS(Table2[Surname], E448,  Table2[Embarked], P448, Table2[Pclass], C448,  Table2[SibSp], K448,  Table2[Parch], L448, Table2[Ticket], M448) -1</f>
        <v>1</v>
      </c>
      <c r="H448" s="5">
        <f>COUNTIFS(Table2[Ticket], M448) -1</f>
        <v>1</v>
      </c>
      <c r="I448" s="7" t="s">
        <v>19</v>
      </c>
      <c r="J448" s="5">
        <v>13</v>
      </c>
      <c r="K448" s="7">
        <v>0</v>
      </c>
      <c r="L448" s="7">
        <v>1</v>
      </c>
      <c r="M448" s="7">
        <v>250644</v>
      </c>
      <c r="N448" s="5">
        <v>19.5</v>
      </c>
      <c r="O448" s="7"/>
      <c r="P448" s="5" t="s">
        <v>17</v>
      </c>
    </row>
    <row r="449" spans="1:16" x14ac:dyDescent="0.25">
      <c r="A449" s="6">
        <v>448</v>
      </c>
      <c r="B449" s="6">
        <v>1</v>
      </c>
      <c r="C449" s="6">
        <v>1</v>
      </c>
      <c r="D449" s="6" t="s">
        <v>648</v>
      </c>
      <c r="E449" s="7" t="str">
        <f t="shared" si="6"/>
        <v>Seward</v>
      </c>
      <c r="F449" s="5">
        <f>COUNTIFS(Table2[Surname], E449, Table2[Embarked], P449, Table2[Pclass], C449, Table2[SibSp], K449) + COUNTIFS(Table2[Surname], E449,  Table2[Embarked], P449, Table2[Pclass], C449, Table2[Parch], L449) - COUNTIFS(Table2[Surname], E449,  Table2[Embarked], P449, Table2[Pclass], C449,  Table2[SibSp], K449,  Table2[Parch], L449) -1</f>
        <v>0</v>
      </c>
      <c r="G449" s="5">
        <f>COUNTIFS(Table2[Surname], E449, Table2[Embarked], P449, Table2[Pclass], C449, Table2[SibSp], K449, Table2[Ticket], M449) + COUNTIFS(Table2[Surname], E449,  Table2[Embarked], P449, Table2[Pclass], C449, Table2[Parch], L449, Table2[Ticket], M449) - COUNTIFS(Table2[Surname], E449,  Table2[Embarked], P449, Table2[Pclass], C449,  Table2[SibSp], K449,  Table2[Parch], L449, Table2[Ticket], M449) -1</f>
        <v>0</v>
      </c>
      <c r="H449" s="5">
        <f>COUNTIFS(Table2[Ticket], M449) -1</f>
        <v>0</v>
      </c>
      <c r="I449" s="8" t="s">
        <v>15</v>
      </c>
      <c r="J449" s="10">
        <v>34</v>
      </c>
      <c r="K449" s="8">
        <v>0</v>
      </c>
      <c r="L449" s="8">
        <v>0</v>
      </c>
      <c r="M449" s="8">
        <v>113794</v>
      </c>
      <c r="N449" s="10">
        <v>26.55</v>
      </c>
      <c r="O449" s="8"/>
      <c r="P449" s="10" t="s">
        <v>17</v>
      </c>
    </row>
    <row r="450" spans="1:16" x14ac:dyDescent="0.25">
      <c r="A450" s="4">
        <v>449</v>
      </c>
      <c r="B450" s="4">
        <v>1</v>
      </c>
      <c r="C450" s="4">
        <v>3</v>
      </c>
      <c r="D450" s="4" t="s">
        <v>649</v>
      </c>
      <c r="E450" s="7" t="str">
        <f t="shared" si="6"/>
        <v>Baclini</v>
      </c>
      <c r="F450" s="5">
        <f>COUNTIFS(Table2[Surname], E450, Table2[Embarked], P450, Table2[Pclass], C450, Table2[SibSp], K450) + COUNTIFS(Table2[Surname], E450,  Table2[Embarked], P450, Table2[Pclass], C450, Table2[Parch], L450) - COUNTIFS(Table2[Surname], E450,  Table2[Embarked], P450, Table2[Pclass], C450,  Table2[SibSp], K450,  Table2[Parch], L450) -1</f>
        <v>2</v>
      </c>
      <c r="G450" s="5">
        <f>COUNTIFS(Table2[Surname], E450, Table2[Embarked], P450, Table2[Pclass], C450, Table2[SibSp], K450, Table2[Ticket], M450) + COUNTIFS(Table2[Surname], E450,  Table2[Embarked], P450, Table2[Pclass], C450, Table2[Parch], L450, Table2[Ticket], M450) - COUNTIFS(Table2[Surname], E450,  Table2[Embarked], P450, Table2[Pclass], C450,  Table2[SibSp], K450,  Table2[Parch], L450, Table2[Ticket], M450) -1</f>
        <v>2</v>
      </c>
      <c r="H450" s="5">
        <f>COUNTIFS(Table2[Ticket], M450) -1</f>
        <v>3</v>
      </c>
      <c r="I450" s="7" t="s">
        <v>19</v>
      </c>
      <c r="J450" s="5">
        <v>5</v>
      </c>
      <c r="K450" s="7">
        <v>2</v>
      </c>
      <c r="L450" s="7">
        <v>1</v>
      </c>
      <c r="M450" s="7">
        <v>2666</v>
      </c>
      <c r="N450" s="5">
        <v>19.258299999999998</v>
      </c>
      <c r="O450" s="7"/>
      <c r="P450" s="5" t="s">
        <v>22</v>
      </c>
    </row>
    <row r="451" spans="1:16" x14ac:dyDescent="0.25">
      <c r="A451" s="6">
        <v>450</v>
      </c>
      <c r="B451" s="6">
        <v>1</v>
      </c>
      <c r="C451" s="6">
        <v>1</v>
      </c>
      <c r="D451" s="6" t="s">
        <v>650</v>
      </c>
      <c r="E451" s="7" t="str">
        <f t="shared" ref="E451:E514" si="7">LEFT(D451, FIND(",",$D$2:$D$900,1) - 1)</f>
        <v>Peuchen</v>
      </c>
      <c r="F451" s="5">
        <f>COUNTIFS(Table2[Surname], E451, Table2[Embarked], P451, Table2[Pclass], C451, Table2[SibSp], K451) + COUNTIFS(Table2[Surname], E451,  Table2[Embarked], P451, Table2[Pclass], C451, Table2[Parch], L451) - COUNTIFS(Table2[Surname], E451,  Table2[Embarked], P451, Table2[Pclass], C451,  Table2[SibSp], K451,  Table2[Parch], L451) -1</f>
        <v>0</v>
      </c>
      <c r="G451" s="5">
        <f>COUNTIFS(Table2[Surname], E451, Table2[Embarked], P451, Table2[Pclass], C451, Table2[SibSp], K451, Table2[Ticket], M451) + COUNTIFS(Table2[Surname], E451,  Table2[Embarked], P451, Table2[Pclass], C451, Table2[Parch], L451, Table2[Ticket], M451) - COUNTIFS(Table2[Surname], E451,  Table2[Embarked], P451, Table2[Pclass], C451,  Table2[SibSp], K451,  Table2[Parch], L451, Table2[Ticket], M451) -1</f>
        <v>0</v>
      </c>
      <c r="H451" s="5">
        <f>COUNTIFS(Table2[Ticket], M451) -1</f>
        <v>0</v>
      </c>
      <c r="I451" s="8" t="s">
        <v>15</v>
      </c>
      <c r="J451" s="10">
        <v>52</v>
      </c>
      <c r="K451" s="8">
        <v>0</v>
      </c>
      <c r="L451" s="8">
        <v>0</v>
      </c>
      <c r="M451" s="8">
        <v>113786</v>
      </c>
      <c r="N451" s="10">
        <v>30.5</v>
      </c>
      <c r="O451" s="8" t="s">
        <v>651</v>
      </c>
      <c r="P451" s="10" t="s">
        <v>17</v>
      </c>
    </row>
    <row r="452" spans="1:16" x14ac:dyDescent="0.25">
      <c r="A452" s="4">
        <v>451</v>
      </c>
      <c r="B452" s="4">
        <v>0</v>
      </c>
      <c r="C452" s="4">
        <v>2</v>
      </c>
      <c r="D452" s="4" t="s">
        <v>652</v>
      </c>
      <c r="E452" s="7" t="str">
        <f t="shared" si="7"/>
        <v>West</v>
      </c>
      <c r="F452" s="5">
        <f>COUNTIFS(Table2[Surname], E452, Table2[Embarked], P452, Table2[Pclass], C452, Table2[SibSp], K452) + COUNTIFS(Table2[Surname], E452,  Table2[Embarked], P452, Table2[Pclass], C452, Table2[Parch], L452) - COUNTIFS(Table2[Surname], E452,  Table2[Embarked], P452, Table2[Pclass], C452,  Table2[SibSp], K452,  Table2[Parch], L452) -1</f>
        <v>2</v>
      </c>
      <c r="G452" s="5">
        <f>COUNTIFS(Table2[Surname], E452, Table2[Embarked], P452, Table2[Pclass], C452, Table2[SibSp], K452, Table2[Ticket], M452) + COUNTIFS(Table2[Surname], E452,  Table2[Embarked], P452, Table2[Pclass], C452, Table2[Parch], L452, Table2[Ticket], M452) - COUNTIFS(Table2[Surname], E452,  Table2[Embarked], P452, Table2[Pclass], C452,  Table2[SibSp], K452,  Table2[Parch], L452, Table2[Ticket], M452) -1</f>
        <v>2</v>
      </c>
      <c r="H452" s="5">
        <f>COUNTIFS(Table2[Ticket], M452) -1</f>
        <v>2</v>
      </c>
      <c r="I452" s="7" t="s">
        <v>15</v>
      </c>
      <c r="J452" s="5">
        <v>36</v>
      </c>
      <c r="K452" s="7">
        <v>1</v>
      </c>
      <c r="L452" s="7">
        <v>2</v>
      </c>
      <c r="M452" s="7" t="s">
        <v>105</v>
      </c>
      <c r="N452" s="5">
        <v>27.75</v>
      </c>
      <c r="O452" s="7"/>
      <c r="P452" s="5" t="s">
        <v>17</v>
      </c>
    </row>
    <row r="453" spans="1:16" x14ac:dyDescent="0.25">
      <c r="A453" s="6">
        <v>452</v>
      </c>
      <c r="B453" s="6">
        <v>0</v>
      </c>
      <c r="C453" s="6">
        <v>3</v>
      </c>
      <c r="D453" s="6" t="s">
        <v>653</v>
      </c>
      <c r="E453" s="7" t="str">
        <f t="shared" si="7"/>
        <v>Hagland</v>
      </c>
      <c r="F453" s="5">
        <f>COUNTIFS(Table2[Surname], E453, Table2[Embarked], P453, Table2[Pclass], C453, Table2[SibSp], K453) + COUNTIFS(Table2[Surname], E453,  Table2[Embarked], P453, Table2[Pclass], C453, Table2[Parch], L453) - COUNTIFS(Table2[Surname], E453,  Table2[Embarked], P453, Table2[Pclass], C453,  Table2[SibSp], K453,  Table2[Parch], L453) -1</f>
        <v>1</v>
      </c>
      <c r="G453" s="5">
        <f>COUNTIFS(Table2[Surname], E453, Table2[Embarked], P453, Table2[Pclass], C453, Table2[SibSp], K453, Table2[Ticket], M453) + COUNTIFS(Table2[Surname], E453,  Table2[Embarked], P453, Table2[Pclass], C453, Table2[Parch], L453, Table2[Ticket], M453) - COUNTIFS(Table2[Surname], E453,  Table2[Embarked], P453, Table2[Pclass], C453,  Table2[SibSp], K453,  Table2[Parch], L453, Table2[Ticket], M453) -1</f>
        <v>0</v>
      </c>
      <c r="H453" s="5">
        <f>COUNTIFS(Table2[Ticket], M453) -1</f>
        <v>0</v>
      </c>
      <c r="I453" s="8" t="s">
        <v>15</v>
      </c>
      <c r="J453" s="10"/>
      <c r="K453" s="8">
        <v>1</v>
      </c>
      <c r="L453" s="8">
        <v>0</v>
      </c>
      <c r="M453" s="8">
        <v>65303</v>
      </c>
      <c r="N453" s="10">
        <v>19.966699999999999</v>
      </c>
      <c r="O453" s="8"/>
      <c r="P453" s="10" t="s">
        <v>17</v>
      </c>
    </row>
    <row r="454" spans="1:16" x14ac:dyDescent="0.25">
      <c r="A454" s="4">
        <v>453</v>
      </c>
      <c r="B454" s="4">
        <v>0</v>
      </c>
      <c r="C454" s="4">
        <v>1</v>
      </c>
      <c r="D454" s="4" t="s">
        <v>654</v>
      </c>
      <c r="E454" s="7" t="str">
        <f t="shared" si="7"/>
        <v>Foreman</v>
      </c>
      <c r="F454" s="5">
        <f>COUNTIFS(Table2[Surname], E454, Table2[Embarked], P454, Table2[Pclass], C454, Table2[SibSp], K454) + COUNTIFS(Table2[Surname], E454,  Table2[Embarked], P454, Table2[Pclass], C454, Table2[Parch], L454) - COUNTIFS(Table2[Surname], E454,  Table2[Embarked], P454, Table2[Pclass], C454,  Table2[SibSp], K454,  Table2[Parch], L454) -1</f>
        <v>0</v>
      </c>
      <c r="G454" s="5">
        <f>COUNTIFS(Table2[Surname], E454, Table2[Embarked], P454, Table2[Pclass], C454, Table2[SibSp], K454, Table2[Ticket], M454) + COUNTIFS(Table2[Surname], E454,  Table2[Embarked], P454, Table2[Pclass], C454, Table2[Parch], L454, Table2[Ticket], M454) - COUNTIFS(Table2[Surname], E454,  Table2[Embarked], P454, Table2[Pclass], C454,  Table2[SibSp], K454,  Table2[Parch], L454, Table2[Ticket], M454) -1</f>
        <v>0</v>
      </c>
      <c r="H454" s="5">
        <f>COUNTIFS(Table2[Ticket], M454) -1</f>
        <v>0</v>
      </c>
      <c r="I454" s="7" t="s">
        <v>15</v>
      </c>
      <c r="J454" s="5">
        <v>30</v>
      </c>
      <c r="K454" s="7">
        <v>0</v>
      </c>
      <c r="L454" s="7">
        <v>0</v>
      </c>
      <c r="M454" s="7">
        <v>113051</v>
      </c>
      <c r="N454" s="5">
        <v>27.75</v>
      </c>
      <c r="O454" s="7" t="s">
        <v>655</v>
      </c>
      <c r="P454" s="5" t="s">
        <v>22</v>
      </c>
    </row>
    <row r="455" spans="1:16" x14ac:dyDescent="0.25">
      <c r="A455" s="6">
        <v>454</v>
      </c>
      <c r="B455" s="6">
        <v>1</v>
      </c>
      <c r="C455" s="6">
        <v>1</v>
      </c>
      <c r="D455" s="6" t="s">
        <v>656</v>
      </c>
      <c r="E455" s="7" t="str">
        <f t="shared" si="7"/>
        <v>Goldenberg</v>
      </c>
      <c r="F455" s="5">
        <f>COUNTIFS(Table2[Surname], E455, Table2[Embarked], P455, Table2[Pclass], C455, Table2[SibSp], K455) + COUNTIFS(Table2[Surname], E455,  Table2[Embarked], P455, Table2[Pclass], C455, Table2[Parch], L455) - COUNTIFS(Table2[Surname], E455,  Table2[Embarked], P455, Table2[Pclass], C455,  Table2[SibSp], K455,  Table2[Parch], L455) -1</f>
        <v>1</v>
      </c>
      <c r="G455" s="5">
        <f>COUNTIFS(Table2[Surname], E455, Table2[Embarked], P455, Table2[Pclass], C455, Table2[SibSp], K455, Table2[Ticket], M455) + COUNTIFS(Table2[Surname], E455,  Table2[Embarked], P455, Table2[Pclass], C455, Table2[Parch], L455, Table2[Ticket], M455) - COUNTIFS(Table2[Surname], E455,  Table2[Embarked], P455, Table2[Pclass], C455,  Table2[SibSp], K455,  Table2[Parch], L455, Table2[Ticket], M455) -1</f>
        <v>1</v>
      </c>
      <c r="H455" s="5">
        <f>COUNTIFS(Table2[Ticket], M455) -1</f>
        <v>1</v>
      </c>
      <c r="I455" s="8" t="s">
        <v>15</v>
      </c>
      <c r="J455" s="10">
        <v>49</v>
      </c>
      <c r="K455" s="8">
        <v>1</v>
      </c>
      <c r="L455" s="8">
        <v>0</v>
      </c>
      <c r="M455" s="8">
        <v>17453</v>
      </c>
      <c r="N455" s="10">
        <v>89.104200000000006</v>
      </c>
      <c r="O455" s="8" t="s">
        <v>657</v>
      </c>
      <c r="P455" s="10" t="s">
        <v>22</v>
      </c>
    </row>
    <row r="456" spans="1:16" x14ac:dyDescent="0.25">
      <c r="A456" s="4">
        <v>455</v>
      </c>
      <c r="B456" s="4">
        <v>0</v>
      </c>
      <c r="C456" s="4">
        <v>3</v>
      </c>
      <c r="D456" s="4" t="s">
        <v>658</v>
      </c>
      <c r="E456" s="7" t="str">
        <f t="shared" si="7"/>
        <v>Peduzzi</v>
      </c>
      <c r="F456" s="5">
        <f>COUNTIFS(Table2[Surname], E456, Table2[Embarked], P456, Table2[Pclass], C456, Table2[SibSp], K456) + COUNTIFS(Table2[Surname], E456,  Table2[Embarked], P456, Table2[Pclass], C456, Table2[Parch], L456) - COUNTIFS(Table2[Surname], E456,  Table2[Embarked], P456, Table2[Pclass], C456,  Table2[SibSp], K456,  Table2[Parch], L456) -1</f>
        <v>0</v>
      </c>
      <c r="G456" s="5">
        <f>COUNTIFS(Table2[Surname], E456, Table2[Embarked], P456, Table2[Pclass], C456, Table2[SibSp], K456, Table2[Ticket], M456) + COUNTIFS(Table2[Surname], E456,  Table2[Embarked], P456, Table2[Pclass], C456, Table2[Parch], L456, Table2[Ticket], M456) - COUNTIFS(Table2[Surname], E456,  Table2[Embarked], P456, Table2[Pclass], C456,  Table2[SibSp], K456,  Table2[Parch], L456, Table2[Ticket], M456) -1</f>
        <v>0</v>
      </c>
      <c r="H456" s="5">
        <f>COUNTIFS(Table2[Ticket], M456) -1</f>
        <v>0</v>
      </c>
      <c r="I456" s="7" t="s">
        <v>15</v>
      </c>
      <c r="J456" s="5"/>
      <c r="K456" s="7">
        <v>0</v>
      </c>
      <c r="L456" s="7">
        <v>0</v>
      </c>
      <c r="M456" s="7" t="s">
        <v>659</v>
      </c>
      <c r="N456" s="5">
        <v>8.0500000000000007</v>
      </c>
      <c r="O456" s="7"/>
      <c r="P456" s="5" t="s">
        <v>17</v>
      </c>
    </row>
    <row r="457" spans="1:16" x14ac:dyDescent="0.25">
      <c r="A457" s="6">
        <v>456</v>
      </c>
      <c r="B457" s="6">
        <v>1</v>
      </c>
      <c r="C457" s="6">
        <v>3</v>
      </c>
      <c r="D457" s="6" t="s">
        <v>660</v>
      </c>
      <c r="E457" s="7" t="str">
        <f t="shared" si="7"/>
        <v>Jalsevac</v>
      </c>
      <c r="F457" s="5">
        <f>COUNTIFS(Table2[Surname], E457, Table2[Embarked], P457, Table2[Pclass], C457, Table2[SibSp], K457) + COUNTIFS(Table2[Surname], E457,  Table2[Embarked], P457, Table2[Pclass], C457, Table2[Parch], L457) - COUNTIFS(Table2[Surname], E457,  Table2[Embarked], P457, Table2[Pclass], C457,  Table2[SibSp], K457,  Table2[Parch], L457) -1</f>
        <v>0</v>
      </c>
      <c r="G457" s="5">
        <f>COUNTIFS(Table2[Surname], E457, Table2[Embarked], P457, Table2[Pclass], C457, Table2[SibSp], K457, Table2[Ticket], M457) + COUNTIFS(Table2[Surname], E457,  Table2[Embarked], P457, Table2[Pclass], C457, Table2[Parch], L457, Table2[Ticket], M457) - COUNTIFS(Table2[Surname], E457,  Table2[Embarked], P457, Table2[Pclass], C457,  Table2[SibSp], K457,  Table2[Parch], L457, Table2[Ticket], M457) -1</f>
        <v>0</v>
      </c>
      <c r="H457" s="5">
        <f>COUNTIFS(Table2[Ticket], M457) -1</f>
        <v>0</v>
      </c>
      <c r="I457" s="8" t="s">
        <v>15</v>
      </c>
      <c r="J457" s="10">
        <v>29</v>
      </c>
      <c r="K457" s="8">
        <v>0</v>
      </c>
      <c r="L457" s="8">
        <v>0</v>
      </c>
      <c r="M457" s="8">
        <v>349240</v>
      </c>
      <c r="N457" s="10">
        <v>7.8958000000000004</v>
      </c>
      <c r="O457" s="8"/>
      <c r="P457" s="10" t="s">
        <v>22</v>
      </c>
    </row>
    <row r="458" spans="1:16" x14ac:dyDescent="0.25">
      <c r="A458" s="4">
        <v>457</v>
      </c>
      <c r="B458" s="4">
        <v>0</v>
      </c>
      <c r="C458" s="4">
        <v>1</v>
      </c>
      <c r="D458" s="4" t="s">
        <v>661</v>
      </c>
      <c r="E458" s="7" t="str">
        <f t="shared" si="7"/>
        <v>Millet</v>
      </c>
      <c r="F458" s="5">
        <f>COUNTIFS(Table2[Surname], E458, Table2[Embarked], P458, Table2[Pclass], C458, Table2[SibSp], K458) + COUNTIFS(Table2[Surname], E458,  Table2[Embarked], P458, Table2[Pclass], C458, Table2[Parch], L458) - COUNTIFS(Table2[Surname], E458,  Table2[Embarked], P458, Table2[Pclass], C458,  Table2[SibSp], K458,  Table2[Parch], L458) -1</f>
        <v>0</v>
      </c>
      <c r="G458" s="5">
        <f>COUNTIFS(Table2[Surname], E458, Table2[Embarked], P458, Table2[Pclass], C458, Table2[SibSp], K458, Table2[Ticket], M458) + COUNTIFS(Table2[Surname], E458,  Table2[Embarked], P458, Table2[Pclass], C458, Table2[Parch], L458, Table2[Ticket], M458) - COUNTIFS(Table2[Surname], E458,  Table2[Embarked], P458, Table2[Pclass], C458,  Table2[SibSp], K458,  Table2[Parch], L458, Table2[Ticket], M458) -1</f>
        <v>0</v>
      </c>
      <c r="H458" s="5">
        <f>COUNTIFS(Table2[Ticket], M458) -1</f>
        <v>0</v>
      </c>
      <c r="I458" s="7" t="s">
        <v>15</v>
      </c>
      <c r="J458" s="5">
        <v>65</v>
      </c>
      <c r="K458" s="7">
        <v>0</v>
      </c>
      <c r="L458" s="7">
        <v>0</v>
      </c>
      <c r="M458" s="7">
        <v>13509</v>
      </c>
      <c r="N458" s="5">
        <v>26.55</v>
      </c>
      <c r="O458" s="7" t="s">
        <v>662</v>
      </c>
      <c r="P458" s="5" t="s">
        <v>17</v>
      </c>
    </row>
    <row r="459" spans="1:16" x14ac:dyDescent="0.25">
      <c r="A459" s="6">
        <v>458</v>
      </c>
      <c r="B459" s="6">
        <v>1</v>
      </c>
      <c r="C459" s="6">
        <v>1</v>
      </c>
      <c r="D459" s="6" t="s">
        <v>663</v>
      </c>
      <c r="E459" s="7" t="str">
        <f t="shared" si="7"/>
        <v>Kenyon</v>
      </c>
      <c r="F459" s="5">
        <f>COUNTIFS(Table2[Surname], E459, Table2[Embarked], P459, Table2[Pclass], C459, Table2[SibSp], K459) + COUNTIFS(Table2[Surname], E459,  Table2[Embarked], P459, Table2[Pclass], C459, Table2[Parch], L459) - COUNTIFS(Table2[Surname], E459,  Table2[Embarked], P459, Table2[Pclass], C459,  Table2[SibSp], K459,  Table2[Parch], L459) -1</f>
        <v>0</v>
      </c>
      <c r="G459" s="5">
        <f>COUNTIFS(Table2[Surname], E459, Table2[Embarked], P459, Table2[Pclass], C459, Table2[SibSp], K459, Table2[Ticket], M459) + COUNTIFS(Table2[Surname], E459,  Table2[Embarked], P459, Table2[Pclass], C459, Table2[Parch], L459, Table2[Ticket], M459) - COUNTIFS(Table2[Surname], E459,  Table2[Embarked], P459, Table2[Pclass], C459,  Table2[SibSp], K459,  Table2[Parch], L459, Table2[Ticket], M459) -1</f>
        <v>0</v>
      </c>
      <c r="H459" s="5">
        <f>COUNTIFS(Table2[Ticket], M459) -1</f>
        <v>0</v>
      </c>
      <c r="I459" s="8" t="s">
        <v>19</v>
      </c>
      <c r="J459" s="10"/>
      <c r="K459" s="8">
        <v>1</v>
      </c>
      <c r="L459" s="8">
        <v>0</v>
      </c>
      <c r="M459" s="8">
        <v>17464</v>
      </c>
      <c r="N459" s="10">
        <v>51.862499999999997</v>
      </c>
      <c r="O459" s="8" t="s">
        <v>664</v>
      </c>
      <c r="P459" s="10" t="s">
        <v>17</v>
      </c>
    </row>
    <row r="460" spans="1:16" x14ac:dyDescent="0.25">
      <c r="A460" s="4">
        <v>459</v>
      </c>
      <c r="B460" s="4">
        <v>1</v>
      </c>
      <c r="C460" s="4">
        <v>2</v>
      </c>
      <c r="D460" s="4" t="s">
        <v>665</v>
      </c>
      <c r="E460" s="7" t="str">
        <f t="shared" si="7"/>
        <v>Toomey</v>
      </c>
      <c r="F460" s="5">
        <f>COUNTIFS(Table2[Surname], E460, Table2[Embarked], P460, Table2[Pclass], C460, Table2[SibSp], K460) + COUNTIFS(Table2[Surname], E460,  Table2[Embarked], P460, Table2[Pclass], C460, Table2[Parch], L460) - COUNTIFS(Table2[Surname], E460,  Table2[Embarked], P460, Table2[Pclass], C460,  Table2[SibSp], K460,  Table2[Parch], L460) -1</f>
        <v>0</v>
      </c>
      <c r="G460" s="5">
        <f>COUNTIFS(Table2[Surname], E460, Table2[Embarked], P460, Table2[Pclass], C460, Table2[SibSp], K460, Table2[Ticket], M460) + COUNTIFS(Table2[Surname], E460,  Table2[Embarked], P460, Table2[Pclass], C460, Table2[Parch], L460, Table2[Ticket], M460) - COUNTIFS(Table2[Surname], E460,  Table2[Embarked], P460, Table2[Pclass], C460,  Table2[SibSp], K460,  Table2[Parch], L460, Table2[Ticket], M460) -1</f>
        <v>0</v>
      </c>
      <c r="H460" s="5">
        <f>COUNTIFS(Table2[Ticket], M460) -1</f>
        <v>0</v>
      </c>
      <c r="I460" s="7" t="s">
        <v>19</v>
      </c>
      <c r="J460" s="5">
        <v>50</v>
      </c>
      <c r="K460" s="7">
        <v>0</v>
      </c>
      <c r="L460" s="7">
        <v>0</v>
      </c>
      <c r="M460" s="7" t="s">
        <v>666</v>
      </c>
      <c r="N460" s="5">
        <v>10.5</v>
      </c>
      <c r="O460" s="7"/>
      <c r="P460" s="5" t="s">
        <v>17</v>
      </c>
    </row>
    <row r="461" spans="1:16" x14ac:dyDescent="0.25">
      <c r="A461" s="6">
        <v>460</v>
      </c>
      <c r="B461" s="6">
        <v>0</v>
      </c>
      <c r="C461" s="6">
        <v>3</v>
      </c>
      <c r="D461" s="6" t="s">
        <v>667</v>
      </c>
      <c r="E461" s="7" t="str">
        <f t="shared" si="7"/>
        <v>O'Connor</v>
      </c>
      <c r="F461" s="5">
        <f>COUNTIFS(Table2[Surname], E461, Table2[Embarked], P461, Table2[Pclass], C461, Table2[SibSp], K461) + COUNTIFS(Table2[Surname], E461,  Table2[Embarked], P461, Table2[Pclass], C461, Table2[Parch], L461) - COUNTIFS(Table2[Surname], E461,  Table2[Embarked], P461, Table2[Pclass], C461,  Table2[SibSp], K461,  Table2[Parch], L461) -1</f>
        <v>0</v>
      </c>
      <c r="G461" s="5">
        <f>COUNTIFS(Table2[Surname], E461, Table2[Embarked], P461, Table2[Pclass], C461, Table2[SibSp], K461, Table2[Ticket], M461) + COUNTIFS(Table2[Surname], E461,  Table2[Embarked], P461, Table2[Pclass], C461, Table2[Parch], L461, Table2[Ticket], M461) - COUNTIFS(Table2[Surname], E461,  Table2[Embarked], P461, Table2[Pclass], C461,  Table2[SibSp], K461,  Table2[Parch], L461, Table2[Ticket], M461) -1</f>
        <v>0</v>
      </c>
      <c r="H461" s="5">
        <f>COUNTIFS(Table2[Ticket], M461) -1</f>
        <v>0</v>
      </c>
      <c r="I461" s="8" t="s">
        <v>15</v>
      </c>
      <c r="J461" s="10"/>
      <c r="K461" s="8">
        <v>0</v>
      </c>
      <c r="L461" s="8">
        <v>0</v>
      </c>
      <c r="M461" s="8">
        <v>371060</v>
      </c>
      <c r="N461" s="10">
        <v>7.75</v>
      </c>
      <c r="O461" s="8"/>
      <c r="P461" s="10" t="s">
        <v>29</v>
      </c>
    </row>
    <row r="462" spans="1:16" x14ac:dyDescent="0.25">
      <c r="A462" s="4">
        <v>461</v>
      </c>
      <c r="B462" s="4">
        <v>1</v>
      </c>
      <c r="C462" s="4">
        <v>1</v>
      </c>
      <c r="D462" s="4" t="s">
        <v>668</v>
      </c>
      <c r="E462" s="7" t="str">
        <f t="shared" si="7"/>
        <v>Anderson</v>
      </c>
      <c r="F462" s="5">
        <f>COUNTIFS(Table2[Surname], E462, Table2[Embarked], P462, Table2[Pclass], C462, Table2[SibSp], K462) + COUNTIFS(Table2[Surname], E462,  Table2[Embarked], P462, Table2[Pclass], C462, Table2[Parch], L462) - COUNTIFS(Table2[Surname], E462,  Table2[Embarked], P462, Table2[Pclass], C462,  Table2[SibSp], K462,  Table2[Parch], L462) -1</f>
        <v>0</v>
      </c>
      <c r="G462" s="5">
        <f>COUNTIFS(Table2[Surname], E462, Table2[Embarked], P462, Table2[Pclass], C462, Table2[SibSp], K462, Table2[Ticket], M462) + COUNTIFS(Table2[Surname], E462,  Table2[Embarked], P462, Table2[Pclass], C462, Table2[Parch], L462, Table2[Ticket], M462) - COUNTIFS(Table2[Surname], E462,  Table2[Embarked], P462, Table2[Pclass], C462,  Table2[SibSp], K462,  Table2[Parch], L462, Table2[Ticket], M462) -1</f>
        <v>0</v>
      </c>
      <c r="H462" s="5">
        <f>COUNTIFS(Table2[Ticket], M462) -1</f>
        <v>0</v>
      </c>
      <c r="I462" s="7" t="s">
        <v>15</v>
      </c>
      <c r="J462" s="5">
        <v>48</v>
      </c>
      <c r="K462" s="7">
        <v>0</v>
      </c>
      <c r="L462" s="7">
        <v>0</v>
      </c>
      <c r="M462" s="7">
        <v>19952</v>
      </c>
      <c r="N462" s="5">
        <v>26.55</v>
      </c>
      <c r="O462" s="7" t="s">
        <v>669</v>
      </c>
      <c r="P462" s="5" t="s">
        <v>17</v>
      </c>
    </row>
    <row r="463" spans="1:16" x14ac:dyDescent="0.25">
      <c r="A463" s="6">
        <v>462</v>
      </c>
      <c r="B463" s="6">
        <v>0</v>
      </c>
      <c r="C463" s="6">
        <v>3</v>
      </c>
      <c r="D463" s="6" t="s">
        <v>670</v>
      </c>
      <c r="E463" s="7" t="str">
        <f t="shared" si="7"/>
        <v>Morley</v>
      </c>
      <c r="F463" s="5">
        <f>COUNTIFS(Table2[Surname], E463, Table2[Embarked], P463, Table2[Pclass], C463, Table2[SibSp], K463) + COUNTIFS(Table2[Surname], E463,  Table2[Embarked], P463, Table2[Pclass], C463, Table2[Parch], L463) - COUNTIFS(Table2[Surname], E463,  Table2[Embarked], P463, Table2[Pclass], C463,  Table2[SibSp], K463,  Table2[Parch], L463) -1</f>
        <v>0</v>
      </c>
      <c r="G463" s="5">
        <f>COUNTIFS(Table2[Surname], E463, Table2[Embarked], P463, Table2[Pclass], C463, Table2[SibSp], K463, Table2[Ticket], M463) + COUNTIFS(Table2[Surname], E463,  Table2[Embarked], P463, Table2[Pclass], C463, Table2[Parch], L463, Table2[Ticket], M463) - COUNTIFS(Table2[Surname], E463,  Table2[Embarked], P463, Table2[Pclass], C463,  Table2[SibSp], K463,  Table2[Parch], L463, Table2[Ticket], M463) -1</f>
        <v>0</v>
      </c>
      <c r="H463" s="5">
        <f>COUNTIFS(Table2[Ticket], M463) -1</f>
        <v>0</v>
      </c>
      <c r="I463" s="8" t="s">
        <v>15</v>
      </c>
      <c r="J463" s="10">
        <v>34</v>
      </c>
      <c r="K463" s="8">
        <v>0</v>
      </c>
      <c r="L463" s="8">
        <v>0</v>
      </c>
      <c r="M463" s="8">
        <v>364506</v>
      </c>
      <c r="N463" s="10">
        <v>8.0500000000000007</v>
      </c>
      <c r="O463" s="8"/>
      <c r="P463" s="10" t="s">
        <v>17</v>
      </c>
    </row>
    <row r="464" spans="1:16" x14ac:dyDescent="0.25">
      <c r="A464" s="4">
        <v>463</v>
      </c>
      <c r="B464" s="4">
        <v>0</v>
      </c>
      <c r="C464" s="4">
        <v>1</v>
      </c>
      <c r="D464" s="4" t="s">
        <v>671</v>
      </c>
      <c r="E464" s="7" t="str">
        <f t="shared" si="7"/>
        <v>Gee</v>
      </c>
      <c r="F464" s="5">
        <f>COUNTIFS(Table2[Surname], E464, Table2[Embarked], P464, Table2[Pclass], C464, Table2[SibSp], K464) + COUNTIFS(Table2[Surname], E464,  Table2[Embarked], P464, Table2[Pclass], C464, Table2[Parch], L464) - COUNTIFS(Table2[Surname], E464,  Table2[Embarked], P464, Table2[Pclass], C464,  Table2[SibSp], K464,  Table2[Parch], L464) -1</f>
        <v>0</v>
      </c>
      <c r="G464" s="5">
        <f>COUNTIFS(Table2[Surname], E464, Table2[Embarked], P464, Table2[Pclass], C464, Table2[SibSp], K464, Table2[Ticket], M464) + COUNTIFS(Table2[Surname], E464,  Table2[Embarked], P464, Table2[Pclass], C464, Table2[Parch], L464, Table2[Ticket], M464) - COUNTIFS(Table2[Surname], E464,  Table2[Embarked], P464, Table2[Pclass], C464,  Table2[SibSp], K464,  Table2[Parch], L464, Table2[Ticket], M464) -1</f>
        <v>0</v>
      </c>
      <c r="H464" s="5">
        <f>COUNTIFS(Table2[Ticket], M464) -1</f>
        <v>0</v>
      </c>
      <c r="I464" s="7" t="s">
        <v>15</v>
      </c>
      <c r="J464" s="5">
        <v>47</v>
      </c>
      <c r="K464" s="7">
        <v>0</v>
      </c>
      <c r="L464" s="7">
        <v>0</v>
      </c>
      <c r="M464" s="7">
        <v>111320</v>
      </c>
      <c r="N464" s="5">
        <v>38.5</v>
      </c>
      <c r="O464" s="7" t="s">
        <v>672</v>
      </c>
      <c r="P464" s="5" t="s">
        <v>17</v>
      </c>
    </row>
    <row r="465" spans="1:16" x14ac:dyDescent="0.25">
      <c r="A465" s="6">
        <v>464</v>
      </c>
      <c r="B465" s="6">
        <v>0</v>
      </c>
      <c r="C465" s="6">
        <v>2</v>
      </c>
      <c r="D465" s="6" t="s">
        <v>673</v>
      </c>
      <c r="E465" s="7" t="str">
        <f t="shared" si="7"/>
        <v>Milling</v>
      </c>
      <c r="F465" s="5">
        <f>COUNTIFS(Table2[Surname], E465, Table2[Embarked], P465, Table2[Pclass], C465, Table2[SibSp], K465) + COUNTIFS(Table2[Surname], E465,  Table2[Embarked], P465, Table2[Pclass], C465, Table2[Parch], L465) - COUNTIFS(Table2[Surname], E465,  Table2[Embarked], P465, Table2[Pclass], C465,  Table2[SibSp], K465,  Table2[Parch], L465) -1</f>
        <v>0</v>
      </c>
      <c r="G465" s="5">
        <f>COUNTIFS(Table2[Surname], E465, Table2[Embarked], P465, Table2[Pclass], C465, Table2[SibSp], K465, Table2[Ticket], M465) + COUNTIFS(Table2[Surname], E465,  Table2[Embarked], P465, Table2[Pclass], C465, Table2[Parch], L465, Table2[Ticket], M465) - COUNTIFS(Table2[Surname], E465,  Table2[Embarked], P465, Table2[Pclass], C465,  Table2[SibSp], K465,  Table2[Parch], L465, Table2[Ticket], M465) -1</f>
        <v>0</v>
      </c>
      <c r="H465" s="5">
        <f>COUNTIFS(Table2[Ticket], M465) -1</f>
        <v>0</v>
      </c>
      <c r="I465" s="8" t="s">
        <v>15</v>
      </c>
      <c r="J465" s="10">
        <v>48</v>
      </c>
      <c r="K465" s="8">
        <v>0</v>
      </c>
      <c r="L465" s="8">
        <v>0</v>
      </c>
      <c r="M465" s="8">
        <v>234360</v>
      </c>
      <c r="N465" s="10">
        <v>13</v>
      </c>
      <c r="O465" s="8"/>
      <c r="P465" s="10" t="s">
        <v>17</v>
      </c>
    </row>
    <row r="466" spans="1:16" x14ac:dyDescent="0.25">
      <c r="A466" s="4">
        <v>465</v>
      </c>
      <c r="B466" s="4">
        <v>0</v>
      </c>
      <c r="C466" s="4">
        <v>3</v>
      </c>
      <c r="D466" s="4" t="s">
        <v>674</v>
      </c>
      <c r="E466" s="7" t="str">
        <f t="shared" si="7"/>
        <v>Maisner</v>
      </c>
      <c r="F466" s="5">
        <f>COUNTIFS(Table2[Surname], E466, Table2[Embarked], P466, Table2[Pclass], C466, Table2[SibSp], K466) + COUNTIFS(Table2[Surname], E466,  Table2[Embarked], P466, Table2[Pclass], C466, Table2[Parch], L466) - COUNTIFS(Table2[Surname], E466,  Table2[Embarked], P466, Table2[Pclass], C466,  Table2[SibSp], K466,  Table2[Parch], L466) -1</f>
        <v>0</v>
      </c>
      <c r="G466" s="5">
        <f>COUNTIFS(Table2[Surname], E466, Table2[Embarked], P466, Table2[Pclass], C466, Table2[SibSp], K466, Table2[Ticket], M466) + COUNTIFS(Table2[Surname], E466,  Table2[Embarked], P466, Table2[Pclass], C466, Table2[Parch], L466, Table2[Ticket], M466) - COUNTIFS(Table2[Surname], E466,  Table2[Embarked], P466, Table2[Pclass], C466,  Table2[SibSp], K466,  Table2[Parch], L466, Table2[Ticket], M466) -1</f>
        <v>0</v>
      </c>
      <c r="H466" s="5">
        <f>COUNTIFS(Table2[Ticket], M466) -1</f>
        <v>0</v>
      </c>
      <c r="I466" s="7" t="s">
        <v>15</v>
      </c>
      <c r="J466" s="5"/>
      <c r="K466" s="7">
        <v>0</v>
      </c>
      <c r="L466" s="7">
        <v>0</v>
      </c>
      <c r="M466" s="7" t="s">
        <v>675</v>
      </c>
      <c r="N466" s="5">
        <v>8.0500000000000007</v>
      </c>
      <c r="O466" s="7"/>
      <c r="P466" s="5" t="s">
        <v>17</v>
      </c>
    </row>
    <row r="467" spans="1:16" x14ac:dyDescent="0.25">
      <c r="A467" s="6">
        <v>466</v>
      </c>
      <c r="B467" s="6">
        <v>0</v>
      </c>
      <c r="C467" s="6">
        <v>3</v>
      </c>
      <c r="D467" s="6" t="s">
        <v>676</v>
      </c>
      <c r="E467" s="7" t="str">
        <f t="shared" si="7"/>
        <v>Goncalves</v>
      </c>
      <c r="F467" s="5">
        <f>COUNTIFS(Table2[Surname], E467, Table2[Embarked], P467, Table2[Pclass], C467, Table2[SibSp], K467) + COUNTIFS(Table2[Surname], E467,  Table2[Embarked], P467, Table2[Pclass], C467, Table2[Parch], L467) - COUNTIFS(Table2[Surname], E467,  Table2[Embarked], P467, Table2[Pclass], C467,  Table2[SibSp], K467,  Table2[Parch], L467) -1</f>
        <v>0</v>
      </c>
      <c r="G467" s="5">
        <f>COUNTIFS(Table2[Surname], E467, Table2[Embarked], P467, Table2[Pclass], C467, Table2[SibSp], K467, Table2[Ticket], M467) + COUNTIFS(Table2[Surname], E467,  Table2[Embarked], P467, Table2[Pclass], C467, Table2[Parch], L467, Table2[Ticket], M467) - COUNTIFS(Table2[Surname], E467,  Table2[Embarked], P467, Table2[Pclass], C467,  Table2[SibSp], K467,  Table2[Parch], L467, Table2[Ticket], M467) -1</f>
        <v>0</v>
      </c>
      <c r="H467" s="5">
        <f>COUNTIFS(Table2[Ticket], M467) -1</f>
        <v>0</v>
      </c>
      <c r="I467" s="8" t="s">
        <v>15</v>
      </c>
      <c r="J467" s="10">
        <v>38</v>
      </c>
      <c r="K467" s="8">
        <v>0</v>
      </c>
      <c r="L467" s="8">
        <v>0</v>
      </c>
      <c r="M467" s="8" t="s">
        <v>677</v>
      </c>
      <c r="N467" s="10">
        <v>7.05</v>
      </c>
      <c r="O467" s="8"/>
      <c r="P467" s="10" t="s">
        <v>17</v>
      </c>
    </row>
    <row r="468" spans="1:16" x14ac:dyDescent="0.25">
      <c r="A468" s="4">
        <v>467</v>
      </c>
      <c r="B468" s="4">
        <v>0</v>
      </c>
      <c r="C468" s="4">
        <v>2</v>
      </c>
      <c r="D468" s="4" t="s">
        <v>678</v>
      </c>
      <c r="E468" s="7" t="str">
        <f t="shared" si="7"/>
        <v>Campbell</v>
      </c>
      <c r="F468" s="5">
        <f>COUNTIFS(Table2[Surname], E468, Table2[Embarked], P468, Table2[Pclass], C468, Table2[SibSp], K468) + COUNTIFS(Table2[Surname], E468,  Table2[Embarked], P468, Table2[Pclass], C468, Table2[Parch], L468) - COUNTIFS(Table2[Surname], E468,  Table2[Embarked], P468, Table2[Pclass], C468,  Table2[SibSp], K468,  Table2[Parch], L468) -1</f>
        <v>0</v>
      </c>
      <c r="G468" s="5">
        <f>COUNTIFS(Table2[Surname], E468, Table2[Embarked], P468, Table2[Pclass], C468, Table2[SibSp], K468, Table2[Ticket], M468) + COUNTIFS(Table2[Surname], E468,  Table2[Embarked], P468, Table2[Pclass], C468, Table2[Parch], L468, Table2[Ticket], M468) - COUNTIFS(Table2[Surname], E468,  Table2[Embarked], P468, Table2[Pclass], C468,  Table2[SibSp], K468,  Table2[Parch], L468, Table2[Ticket], M468) -1</f>
        <v>0</v>
      </c>
      <c r="H468" s="5">
        <f>COUNTIFS(Table2[Ticket], M468) -1</f>
        <v>2</v>
      </c>
      <c r="I468" s="7" t="s">
        <v>15</v>
      </c>
      <c r="J468" s="5"/>
      <c r="K468" s="7">
        <v>0</v>
      </c>
      <c r="L468" s="7">
        <v>0</v>
      </c>
      <c r="M468" s="7">
        <v>239853</v>
      </c>
      <c r="N468" s="5">
        <v>0</v>
      </c>
      <c r="O468" s="7"/>
      <c r="P468" s="5" t="s">
        <v>17</v>
      </c>
    </row>
    <row r="469" spans="1:16" x14ac:dyDescent="0.25">
      <c r="A469" s="6">
        <v>468</v>
      </c>
      <c r="B469" s="6">
        <v>0</v>
      </c>
      <c r="C469" s="6">
        <v>1</v>
      </c>
      <c r="D469" s="6" t="s">
        <v>679</v>
      </c>
      <c r="E469" s="7" t="str">
        <f t="shared" si="7"/>
        <v>Smart</v>
      </c>
      <c r="F469" s="5">
        <f>COUNTIFS(Table2[Surname], E469, Table2[Embarked], P469, Table2[Pclass], C469, Table2[SibSp], K469) + COUNTIFS(Table2[Surname], E469,  Table2[Embarked], P469, Table2[Pclass], C469, Table2[Parch], L469) - COUNTIFS(Table2[Surname], E469,  Table2[Embarked], P469, Table2[Pclass], C469,  Table2[SibSp], K469,  Table2[Parch], L469) -1</f>
        <v>0</v>
      </c>
      <c r="G469" s="5">
        <f>COUNTIFS(Table2[Surname], E469, Table2[Embarked], P469, Table2[Pclass], C469, Table2[SibSp], K469, Table2[Ticket], M469) + COUNTIFS(Table2[Surname], E469,  Table2[Embarked], P469, Table2[Pclass], C469, Table2[Parch], L469, Table2[Ticket], M469) - COUNTIFS(Table2[Surname], E469,  Table2[Embarked], P469, Table2[Pclass], C469,  Table2[SibSp], K469,  Table2[Parch], L469, Table2[Ticket], M469) -1</f>
        <v>0</v>
      </c>
      <c r="H469" s="5">
        <f>COUNTIFS(Table2[Ticket], M469) -1</f>
        <v>0</v>
      </c>
      <c r="I469" s="8" t="s">
        <v>15</v>
      </c>
      <c r="J469" s="10">
        <v>56</v>
      </c>
      <c r="K469" s="8">
        <v>0</v>
      </c>
      <c r="L469" s="8">
        <v>0</v>
      </c>
      <c r="M469" s="8">
        <v>113792</v>
      </c>
      <c r="N469" s="10">
        <v>26.55</v>
      </c>
      <c r="O469" s="8"/>
      <c r="P469" s="10" t="s">
        <v>17</v>
      </c>
    </row>
    <row r="470" spans="1:16" x14ac:dyDescent="0.25">
      <c r="A470" s="4">
        <v>469</v>
      </c>
      <c r="B470" s="4">
        <v>0</v>
      </c>
      <c r="C470" s="4">
        <v>3</v>
      </c>
      <c r="D470" s="4" t="s">
        <v>680</v>
      </c>
      <c r="E470" s="7" t="str">
        <f t="shared" si="7"/>
        <v>Scanlan</v>
      </c>
      <c r="F470" s="5">
        <f>COUNTIFS(Table2[Surname], E470, Table2[Embarked], P470, Table2[Pclass], C470, Table2[SibSp], K470) + COUNTIFS(Table2[Surname], E470,  Table2[Embarked], P470, Table2[Pclass], C470, Table2[Parch], L470) - COUNTIFS(Table2[Surname], E470,  Table2[Embarked], P470, Table2[Pclass], C470,  Table2[SibSp], K470,  Table2[Parch], L470) -1</f>
        <v>0</v>
      </c>
      <c r="G470" s="5">
        <f>COUNTIFS(Table2[Surname], E470, Table2[Embarked], P470, Table2[Pclass], C470, Table2[SibSp], K470, Table2[Ticket], M470) + COUNTIFS(Table2[Surname], E470,  Table2[Embarked], P470, Table2[Pclass], C470, Table2[Parch], L470, Table2[Ticket], M470) - COUNTIFS(Table2[Surname], E470,  Table2[Embarked], P470, Table2[Pclass], C470,  Table2[SibSp], K470,  Table2[Parch], L470, Table2[Ticket], M470) -1</f>
        <v>0</v>
      </c>
      <c r="H470" s="5">
        <f>COUNTIFS(Table2[Ticket], M470) -1</f>
        <v>0</v>
      </c>
      <c r="I470" s="7" t="s">
        <v>15</v>
      </c>
      <c r="J470" s="5"/>
      <c r="K470" s="7">
        <v>0</v>
      </c>
      <c r="L470" s="7">
        <v>0</v>
      </c>
      <c r="M470" s="7">
        <v>36209</v>
      </c>
      <c r="N470" s="5">
        <v>7.7249999999999996</v>
      </c>
      <c r="O470" s="7"/>
      <c r="P470" s="5" t="s">
        <v>29</v>
      </c>
    </row>
    <row r="471" spans="1:16" x14ac:dyDescent="0.25">
      <c r="A471" s="6">
        <v>470</v>
      </c>
      <c r="B471" s="6">
        <v>1</v>
      </c>
      <c r="C471" s="6">
        <v>3</v>
      </c>
      <c r="D471" s="6" t="s">
        <v>681</v>
      </c>
      <c r="E471" s="7" t="str">
        <f t="shared" si="7"/>
        <v>Baclini</v>
      </c>
      <c r="F471" s="5">
        <f>COUNTIFS(Table2[Surname], E471, Table2[Embarked], P471, Table2[Pclass], C471, Table2[SibSp], K471) + COUNTIFS(Table2[Surname], E471,  Table2[Embarked], P471, Table2[Pclass], C471, Table2[Parch], L471) - COUNTIFS(Table2[Surname], E471,  Table2[Embarked], P471, Table2[Pclass], C471,  Table2[SibSp], K471,  Table2[Parch], L471) -1</f>
        <v>2</v>
      </c>
      <c r="G471" s="5">
        <f>COUNTIFS(Table2[Surname], E471, Table2[Embarked], P471, Table2[Pclass], C471, Table2[SibSp], K471, Table2[Ticket], M471) + COUNTIFS(Table2[Surname], E471,  Table2[Embarked], P471, Table2[Pclass], C471, Table2[Parch], L471, Table2[Ticket], M471) - COUNTIFS(Table2[Surname], E471,  Table2[Embarked], P471, Table2[Pclass], C471,  Table2[SibSp], K471,  Table2[Parch], L471, Table2[Ticket], M471) -1</f>
        <v>2</v>
      </c>
      <c r="H471" s="5">
        <f>COUNTIFS(Table2[Ticket], M471) -1</f>
        <v>3</v>
      </c>
      <c r="I471" s="8" t="s">
        <v>19</v>
      </c>
      <c r="J471" s="10">
        <v>0.75</v>
      </c>
      <c r="K471" s="8">
        <v>2</v>
      </c>
      <c r="L471" s="8">
        <v>1</v>
      </c>
      <c r="M471" s="8">
        <v>2666</v>
      </c>
      <c r="N471" s="10">
        <v>19.258299999999998</v>
      </c>
      <c r="O471" s="8"/>
      <c r="P471" s="10" t="s">
        <v>22</v>
      </c>
    </row>
    <row r="472" spans="1:16" x14ac:dyDescent="0.25">
      <c r="A472" s="4">
        <v>471</v>
      </c>
      <c r="B472" s="4">
        <v>0</v>
      </c>
      <c r="C472" s="4">
        <v>3</v>
      </c>
      <c r="D472" s="4" t="s">
        <v>682</v>
      </c>
      <c r="E472" s="7" t="str">
        <f t="shared" si="7"/>
        <v>Keefe</v>
      </c>
      <c r="F472" s="5">
        <f>COUNTIFS(Table2[Surname], E472, Table2[Embarked], P472, Table2[Pclass], C472, Table2[SibSp], K472) + COUNTIFS(Table2[Surname], E472,  Table2[Embarked], P472, Table2[Pclass], C472, Table2[Parch], L472) - COUNTIFS(Table2[Surname], E472,  Table2[Embarked], P472, Table2[Pclass], C472,  Table2[SibSp], K472,  Table2[Parch], L472) -1</f>
        <v>0</v>
      </c>
      <c r="G472" s="5">
        <f>COUNTIFS(Table2[Surname], E472, Table2[Embarked], P472, Table2[Pclass], C472, Table2[SibSp], K472, Table2[Ticket], M472) + COUNTIFS(Table2[Surname], E472,  Table2[Embarked], P472, Table2[Pclass], C472, Table2[Parch], L472, Table2[Ticket], M472) - COUNTIFS(Table2[Surname], E472,  Table2[Embarked], P472, Table2[Pclass], C472,  Table2[SibSp], K472,  Table2[Parch], L472, Table2[Ticket], M472) -1</f>
        <v>0</v>
      </c>
      <c r="H472" s="5">
        <f>COUNTIFS(Table2[Ticket], M472) -1</f>
        <v>0</v>
      </c>
      <c r="I472" s="7" t="s">
        <v>15</v>
      </c>
      <c r="J472" s="5"/>
      <c r="K472" s="7">
        <v>0</v>
      </c>
      <c r="L472" s="7">
        <v>0</v>
      </c>
      <c r="M472" s="7">
        <v>323592</v>
      </c>
      <c r="N472" s="5">
        <v>7.25</v>
      </c>
      <c r="O472" s="7"/>
      <c r="P472" s="5" t="s">
        <v>17</v>
      </c>
    </row>
    <row r="473" spans="1:16" x14ac:dyDescent="0.25">
      <c r="A473" s="6">
        <v>472</v>
      </c>
      <c r="B473" s="6">
        <v>0</v>
      </c>
      <c r="C473" s="6">
        <v>3</v>
      </c>
      <c r="D473" s="6" t="s">
        <v>683</v>
      </c>
      <c r="E473" s="7" t="str">
        <f t="shared" si="7"/>
        <v>Cacic</v>
      </c>
      <c r="F473" s="5">
        <f>COUNTIFS(Table2[Surname], E473, Table2[Embarked], P473, Table2[Pclass], C473, Table2[SibSp], K473) + COUNTIFS(Table2[Surname], E473,  Table2[Embarked], P473, Table2[Pclass], C473, Table2[Parch], L473) - COUNTIFS(Table2[Surname], E473,  Table2[Embarked], P473, Table2[Pclass], C473,  Table2[SibSp], K473,  Table2[Parch], L473) -1</f>
        <v>1</v>
      </c>
      <c r="G473" s="5">
        <f>COUNTIFS(Table2[Surname], E473, Table2[Embarked], P473, Table2[Pclass], C473, Table2[SibSp], K473, Table2[Ticket], M473) + COUNTIFS(Table2[Surname], E473,  Table2[Embarked], P473, Table2[Pclass], C473, Table2[Parch], L473, Table2[Ticket], M473) - COUNTIFS(Table2[Surname], E473,  Table2[Embarked], P473, Table2[Pclass], C473,  Table2[SibSp], K473,  Table2[Parch], L473, Table2[Ticket], M473) -1</f>
        <v>0</v>
      </c>
      <c r="H473" s="5">
        <f>COUNTIFS(Table2[Ticket], M473) -1</f>
        <v>0</v>
      </c>
      <c r="I473" s="8" t="s">
        <v>15</v>
      </c>
      <c r="J473" s="10">
        <v>38</v>
      </c>
      <c r="K473" s="8">
        <v>0</v>
      </c>
      <c r="L473" s="8">
        <v>0</v>
      </c>
      <c r="M473" s="8">
        <v>315089</v>
      </c>
      <c r="N473" s="10">
        <v>8.6624999999999996</v>
      </c>
      <c r="O473" s="8"/>
      <c r="P473" s="10" t="s">
        <v>17</v>
      </c>
    </row>
    <row r="474" spans="1:16" x14ac:dyDescent="0.25">
      <c r="A474" s="4">
        <v>473</v>
      </c>
      <c r="B474" s="4">
        <v>1</v>
      </c>
      <c r="C474" s="4">
        <v>2</v>
      </c>
      <c r="D474" s="4" t="s">
        <v>684</v>
      </c>
      <c r="E474" s="7" t="str">
        <f t="shared" si="7"/>
        <v>West</v>
      </c>
      <c r="F474" s="5">
        <f>COUNTIFS(Table2[Surname], E474, Table2[Embarked], P474, Table2[Pclass], C474, Table2[SibSp], K474) + COUNTIFS(Table2[Surname], E474,  Table2[Embarked], P474, Table2[Pclass], C474, Table2[Parch], L474) - COUNTIFS(Table2[Surname], E474,  Table2[Embarked], P474, Table2[Pclass], C474,  Table2[SibSp], K474,  Table2[Parch], L474) -1</f>
        <v>2</v>
      </c>
      <c r="G474" s="5">
        <f>COUNTIFS(Table2[Surname], E474, Table2[Embarked], P474, Table2[Pclass], C474, Table2[SibSp], K474, Table2[Ticket], M474) + COUNTIFS(Table2[Surname], E474,  Table2[Embarked], P474, Table2[Pclass], C474, Table2[Parch], L474, Table2[Ticket], M474) - COUNTIFS(Table2[Surname], E474,  Table2[Embarked], P474, Table2[Pclass], C474,  Table2[SibSp], K474,  Table2[Parch], L474, Table2[Ticket], M474) -1</f>
        <v>2</v>
      </c>
      <c r="H474" s="5">
        <f>COUNTIFS(Table2[Ticket], M474) -1</f>
        <v>2</v>
      </c>
      <c r="I474" s="7" t="s">
        <v>19</v>
      </c>
      <c r="J474" s="5">
        <v>33</v>
      </c>
      <c r="K474" s="7">
        <v>1</v>
      </c>
      <c r="L474" s="7">
        <v>2</v>
      </c>
      <c r="M474" s="7" t="s">
        <v>105</v>
      </c>
      <c r="N474" s="5">
        <v>27.75</v>
      </c>
      <c r="O474" s="7"/>
      <c r="P474" s="5" t="s">
        <v>17</v>
      </c>
    </row>
    <row r="475" spans="1:16" x14ac:dyDescent="0.25">
      <c r="A475" s="6">
        <v>474</v>
      </c>
      <c r="B475" s="6">
        <v>1</v>
      </c>
      <c r="C475" s="6">
        <v>2</v>
      </c>
      <c r="D475" s="6" t="s">
        <v>685</v>
      </c>
      <c r="E475" s="7" t="str">
        <f t="shared" si="7"/>
        <v>Jerwan</v>
      </c>
      <c r="F475" s="5">
        <f>COUNTIFS(Table2[Surname], E475, Table2[Embarked], P475, Table2[Pclass], C475, Table2[SibSp], K475) + COUNTIFS(Table2[Surname], E475,  Table2[Embarked], P475, Table2[Pclass], C475, Table2[Parch], L475) - COUNTIFS(Table2[Surname], E475,  Table2[Embarked], P475, Table2[Pclass], C475,  Table2[SibSp], K475,  Table2[Parch], L475) -1</f>
        <v>0</v>
      </c>
      <c r="G475" s="5">
        <f>COUNTIFS(Table2[Surname], E475, Table2[Embarked], P475, Table2[Pclass], C475, Table2[SibSp], K475, Table2[Ticket], M475) + COUNTIFS(Table2[Surname], E475,  Table2[Embarked], P475, Table2[Pclass], C475, Table2[Parch], L475, Table2[Ticket], M475) - COUNTIFS(Table2[Surname], E475,  Table2[Embarked], P475, Table2[Pclass], C475,  Table2[SibSp], K475,  Table2[Parch], L475, Table2[Ticket], M475) -1</f>
        <v>0</v>
      </c>
      <c r="H475" s="5">
        <f>COUNTIFS(Table2[Ticket], M475) -1</f>
        <v>0</v>
      </c>
      <c r="I475" s="8" t="s">
        <v>19</v>
      </c>
      <c r="J475" s="10">
        <v>23</v>
      </c>
      <c r="K475" s="8">
        <v>0</v>
      </c>
      <c r="L475" s="8">
        <v>0</v>
      </c>
      <c r="M475" s="8" t="s">
        <v>686</v>
      </c>
      <c r="N475" s="10">
        <v>13.791700000000001</v>
      </c>
      <c r="O475" s="8" t="s">
        <v>444</v>
      </c>
      <c r="P475" s="10" t="s">
        <v>22</v>
      </c>
    </row>
    <row r="476" spans="1:16" x14ac:dyDescent="0.25">
      <c r="A476" s="4">
        <v>475</v>
      </c>
      <c r="B476" s="4">
        <v>0</v>
      </c>
      <c r="C476" s="4">
        <v>3</v>
      </c>
      <c r="D476" s="4" t="s">
        <v>687</v>
      </c>
      <c r="E476" s="7" t="str">
        <f t="shared" si="7"/>
        <v>Strandberg</v>
      </c>
      <c r="F476" s="5">
        <f>COUNTIFS(Table2[Surname], E476, Table2[Embarked], P476, Table2[Pclass], C476, Table2[SibSp], K476) + COUNTIFS(Table2[Surname], E476,  Table2[Embarked], P476, Table2[Pclass], C476, Table2[Parch], L476) - COUNTIFS(Table2[Surname], E476,  Table2[Embarked], P476, Table2[Pclass], C476,  Table2[SibSp], K476,  Table2[Parch], L476) -1</f>
        <v>0</v>
      </c>
      <c r="G476" s="5">
        <f>COUNTIFS(Table2[Surname], E476, Table2[Embarked], P476, Table2[Pclass], C476, Table2[SibSp], K476, Table2[Ticket], M476) + COUNTIFS(Table2[Surname], E476,  Table2[Embarked], P476, Table2[Pclass], C476, Table2[Parch], L476, Table2[Ticket], M476) - COUNTIFS(Table2[Surname], E476,  Table2[Embarked], P476, Table2[Pclass], C476,  Table2[SibSp], K476,  Table2[Parch], L476, Table2[Ticket], M476) -1</f>
        <v>0</v>
      </c>
      <c r="H476" s="5">
        <f>COUNTIFS(Table2[Ticket], M476) -1</f>
        <v>0</v>
      </c>
      <c r="I476" s="7" t="s">
        <v>19</v>
      </c>
      <c r="J476" s="5">
        <v>22</v>
      </c>
      <c r="K476" s="7">
        <v>0</v>
      </c>
      <c r="L476" s="7">
        <v>0</v>
      </c>
      <c r="M476" s="7">
        <v>7553</v>
      </c>
      <c r="N476" s="5">
        <v>9.8375000000000004</v>
      </c>
      <c r="O476" s="7"/>
      <c r="P476" s="5" t="s">
        <v>17</v>
      </c>
    </row>
    <row r="477" spans="1:16" x14ac:dyDescent="0.25">
      <c r="A477" s="6">
        <v>476</v>
      </c>
      <c r="B477" s="6">
        <v>0</v>
      </c>
      <c r="C477" s="6">
        <v>1</v>
      </c>
      <c r="D477" s="6" t="s">
        <v>688</v>
      </c>
      <c r="E477" s="7" t="str">
        <f t="shared" si="7"/>
        <v>Clifford</v>
      </c>
      <c r="F477" s="5">
        <f>COUNTIFS(Table2[Surname], E477, Table2[Embarked], P477, Table2[Pclass], C477, Table2[SibSp], K477) + COUNTIFS(Table2[Surname], E477,  Table2[Embarked], P477, Table2[Pclass], C477, Table2[Parch], L477) - COUNTIFS(Table2[Surname], E477,  Table2[Embarked], P477, Table2[Pclass], C477,  Table2[SibSp], K477,  Table2[Parch], L477) -1</f>
        <v>0</v>
      </c>
      <c r="G477" s="5">
        <f>COUNTIFS(Table2[Surname], E477, Table2[Embarked], P477, Table2[Pclass], C477, Table2[SibSp], K477, Table2[Ticket], M477) + COUNTIFS(Table2[Surname], E477,  Table2[Embarked], P477, Table2[Pclass], C477, Table2[Parch], L477, Table2[Ticket], M477) - COUNTIFS(Table2[Surname], E477,  Table2[Embarked], P477, Table2[Pclass], C477,  Table2[SibSp], K477,  Table2[Parch], L477, Table2[Ticket], M477) -1</f>
        <v>0</v>
      </c>
      <c r="H477" s="5">
        <f>COUNTIFS(Table2[Ticket], M477) -1</f>
        <v>1</v>
      </c>
      <c r="I477" s="8" t="s">
        <v>15</v>
      </c>
      <c r="J477" s="10"/>
      <c r="K477" s="8">
        <v>0</v>
      </c>
      <c r="L477" s="8">
        <v>0</v>
      </c>
      <c r="M477" s="8">
        <v>110465</v>
      </c>
      <c r="N477" s="10">
        <v>52</v>
      </c>
      <c r="O477" s="8" t="s">
        <v>689</v>
      </c>
      <c r="P477" s="10" t="s">
        <v>17</v>
      </c>
    </row>
    <row r="478" spans="1:16" x14ac:dyDescent="0.25">
      <c r="A478" s="4">
        <v>477</v>
      </c>
      <c r="B478" s="4">
        <v>0</v>
      </c>
      <c r="C478" s="4">
        <v>2</v>
      </c>
      <c r="D478" s="4" t="s">
        <v>690</v>
      </c>
      <c r="E478" s="7" t="str">
        <f t="shared" si="7"/>
        <v>Renouf</v>
      </c>
      <c r="F478" s="5">
        <f>COUNTIFS(Table2[Surname], E478, Table2[Embarked], P478, Table2[Pclass], C478, Table2[SibSp], K478) + COUNTIFS(Table2[Surname], E478,  Table2[Embarked], P478, Table2[Pclass], C478, Table2[Parch], L478) - COUNTIFS(Table2[Surname], E478,  Table2[Embarked], P478, Table2[Pclass], C478,  Table2[SibSp], K478,  Table2[Parch], L478) -1</f>
        <v>1</v>
      </c>
      <c r="G478" s="5">
        <f>COUNTIFS(Table2[Surname], E478, Table2[Embarked], P478, Table2[Pclass], C478, Table2[SibSp], K478, Table2[Ticket], M478) + COUNTIFS(Table2[Surname], E478,  Table2[Embarked], P478, Table2[Pclass], C478, Table2[Parch], L478, Table2[Ticket], M478) - COUNTIFS(Table2[Surname], E478,  Table2[Embarked], P478, Table2[Pclass], C478,  Table2[SibSp], K478,  Table2[Parch], L478, Table2[Ticket], M478) -1</f>
        <v>1</v>
      </c>
      <c r="H478" s="5">
        <f>COUNTIFS(Table2[Ticket], M478) -1</f>
        <v>1</v>
      </c>
      <c r="I478" s="7" t="s">
        <v>15</v>
      </c>
      <c r="J478" s="5">
        <v>34</v>
      </c>
      <c r="K478" s="7">
        <v>1</v>
      </c>
      <c r="L478" s="7">
        <v>0</v>
      </c>
      <c r="M478" s="7">
        <v>31027</v>
      </c>
      <c r="N478" s="5">
        <v>21</v>
      </c>
      <c r="O478" s="7"/>
      <c r="P478" s="5" t="s">
        <v>17</v>
      </c>
    </row>
    <row r="479" spans="1:16" x14ac:dyDescent="0.25">
      <c r="A479" s="6">
        <v>478</v>
      </c>
      <c r="B479" s="6">
        <v>0</v>
      </c>
      <c r="C479" s="6">
        <v>3</v>
      </c>
      <c r="D479" s="6" t="s">
        <v>691</v>
      </c>
      <c r="E479" s="7" t="str">
        <f t="shared" si="7"/>
        <v>Braund</v>
      </c>
      <c r="F479" s="5">
        <f>COUNTIFS(Table2[Surname], E479, Table2[Embarked], P479, Table2[Pclass], C479, Table2[SibSp], K479) + COUNTIFS(Table2[Surname], E479,  Table2[Embarked], P479, Table2[Pclass], C479, Table2[Parch], L479) - COUNTIFS(Table2[Surname], E479,  Table2[Embarked], P479, Table2[Pclass], C479,  Table2[SibSp], K479,  Table2[Parch], L479) -1</f>
        <v>1</v>
      </c>
      <c r="G479" s="5">
        <f>COUNTIFS(Table2[Surname], E479, Table2[Embarked], P479, Table2[Pclass], C479, Table2[SibSp], K479, Table2[Ticket], M479) + COUNTIFS(Table2[Surname], E479,  Table2[Embarked], P479, Table2[Pclass], C479, Table2[Parch], L479, Table2[Ticket], M479) - COUNTIFS(Table2[Surname], E479,  Table2[Embarked], P479, Table2[Pclass], C479,  Table2[SibSp], K479,  Table2[Parch], L479, Table2[Ticket], M479) -1</f>
        <v>0</v>
      </c>
      <c r="H479" s="5">
        <f>COUNTIFS(Table2[Ticket], M479) -1</f>
        <v>0</v>
      </c>
      <c r="I479" s="8" t="s">
        <v>15</v>
      </c>
      <c r="J479" s="10">
        <v>29</v>
      </c>
      <c r="K479" s="8">
        <v>1</v>
      </c>
      <c r="L479" s="8">
        <v>0</v>
      </c>
      <c r="M479" s="8">
        <v>3460</v>
      </c>
      <c r="N479" s="10">
        <v>7.0457999999999998</v>
      </c>
      <c r="O479" s="8"/>
      <c r="P479" s="10" t="s">
        <v>17</v>
      </c>
    </row>
    <row r="480" spans="1:16" x14ac:dyDescent="0.25">
      <c r="A480" s="4">
        <v>479</v>
      </c>
      <c r="B480" s="4">
        <v>0</v>
      </c>
      <c r="C480" s="4">
        <v>3</v>
      </c>
      <c r="D480" s="4" t="s">
        <v>692</v>
      </c>
      <c r="E480" s="7" t="str">
        <f t="shared" si="7"/>
        <v>Karlsson</v>
      </c>
      <c r="F480" s="5">
        <f>COUNTIFS(Table2[Surname], E480, Table2[Embarked], P480, Table2[Pclass], C480, Table2[SibSp], K480) + COUNTIFS(Table2[Surname], E480,  Table2[Embarked], P480, Table2[Pclass], C480, Table2[Parch], L480) - COUNTIFS(Table2[Surname], E480,  Table2[Embarked], P480, Table2[Pclass], C480,  Table2[SibSp], K480,  Table2[Parch], L480) -1</f>
        <v>0</v>
      </c>
      <c r="G480" s="5">
        <f>COUNTIFS(Table2[Surname], E480, Table2[Embarked], P480, Table2[Pclass], C480, Table2[SibSp], K480, Table2[Ticket], M480) + COUNTIFS(Table2[Surname], E480,  Table2[Embarked], P480, Table2[Pclass], C480, Table2[Parch], L480, Table2[Ticket], M480) - COUNTIFS(Table2[Surname], E480,  Table2[Embarked], P480, Table2[Pclass], C480,  Table2[SibSp], K480,  Table2[Parch], L480, Table2[Ticket], M480) -1</f>
        <v>0</v>
      </c>
      <c r="H480" s="5">
        <f>COUNTIFS(Table2[Ticket], M480) -1</f>
        <v>0</v>
      </c>
      <c r="I480" s="7" t="s">
        <v>15</v>
      </c>
      <c r="J480" s="5">
        <v>22</v>
      </c>
      <c r="K480" s="7">
        <v>0</v>
      </c>
      <c r="L480" s="7">
        <v>0</v>
      </c>
      <c r="M480" s="7">
        <v>350060</v>
      </c>
      <c r="N480" s="5">
        <v>7.5208000000000004</v>
      </c>
      <c r="O480" s="7"/>
      <c r="P480" s="5" t="s">
        <v>17</v>
      </c>
    </row>
    <row r="481" spans="1:16" x14ac:dyDescent="0.25">
      <c r="A481" s="6">
        <v>480</v>
      </c>
      <c r="B481" s="6">
        <v>1</v>
      </c>
      <c r="C481" s="6">
        <v>3</v>
      </c>
      <c r="D481" s="6" t="s">
        <v>693</v>
      </c>
      <c r="E481" s="7" t="str">
        <f t="shared" si="7"/>
        <v>Hirvonen</v>
      </c>
      <c r="F481" s="5">
        <f>COUNTIFS(Table2[Surname], E481, Table2[Embarked], P481, Table2[Pclass], C481, Table2[SibSp], K481) + COUNTIFS(Table2[Surname], E481,  Table2[Embarked], P481, Table2[Pclass], C481, Table2[Parch], L481) - COUNTIFS(Table2[Surname], E481,  Table2[Embarked], P481, Table2[Pclass], C481,  Table2[SibSp], K481,  Table2[Parch], L481) -1</f>
        <v>0</v>
      </c>
      <c r="G481" s="5">
        <f>COUNTIFS(Table2[Surname], E481, Table2[Embarked], P481, Table2[Pclass], C481, Table2[SibSp], K481, Table2[Ticket], M481) + COUNTIFS(Table2[Surname], E481,  Table2[Embarked], P481, Table2[Pclass], C481, Table2[Parch], L481, Table2[Ticket], M481) - COUNTIFS(Table2[Surname], E481,  Table2[Embarked], P481, Table2[Pclass], C481,  Table2[SibSp], K481,  Table2[Parch], L481, Table2[Ticket], M481) -1</f>
        <v>0</v>
      </c>
      <c r="H481" s="5">
        <f>COUNTIFS(Table2[Ticket], M481) -1</f>
        <v>0</v>
      </c>
      <c r="I481" s="8" t="s">
        <v>19</v>
      </c>
      <c r="J481" s="10">
        <v>2</v>
      </c>
      <c r="K481" s="8">
        <v>0</v>
      </c>
      <c r="L481" s="8">
        <v>1</v>
      </c>
      <c r="M481" s="8">
        <v>3101298</v>
      </c>
      <c r="N481" s="10">
        <v>12.2875</v>
      </c>
      <c r="O481" s="8"/>
      <c r="P481" s="10" t="s">
        <v>17</v>
      </c>
    </row>
    <row r="482" spans="1:16" x14ac:dyDescent="0.25">
      <c r="A482" s="4">
        <v>481</v>
      </c>
      <c r="B482" s="4">
        <v>0</v>
      </c>
      <c r="C482" s="4">
        <v>3</v>
      </c>
      <c r="D482" s="4" t="s">
        <v>694</v>
      </c>
      <c r="E482" s="7" t="str">
        <f t="shared" si="7"/>
        <v>Goodwin</v>
      </c>
      <c r="F482" s="5">
        <f>COUNTIFS(Table2[Surname], E482, Table2[Embarked], P482, Table2[Pclass], C482, Table2[SibSp], K482) + COUNTIFS(Table2[Surname], E482,  Table2[Embarked], P482, Table2[Pclass], C482, Table2[Parch], L482) - COUNTIFS(Table2[Surname], E482,  Table2[Embarked], P482, Table2[Pclass], C482,  Table2[SibSp], K482,  Table2[Parch], L482) -1</f>
        <v>4</v>
      </c>
      <c r="G482" s="5">
        <f>COUNTIFS(Table2[Surname], E482, Table2[Embarked], P482, Table2[Pclass], C482, Table2[SibSp], K482, Table2[Ticket], M482) + COUNTIFS(Table2[Surname], E482,  Table2[Embarked], P482, Table2[Pclass], C482, Table2[Parch], L482, Table2[Ticket], M482) - COUNTIFS(Table2[Surname], E482,  Table2[Embarked], P482, Table2[Pclass], C482,  Table2[SibSp], K482,  Table2[Parch], L482, Table2[Ticket], M482) -1</f>
        <v>4</v>
      </c>
      <c r="H482" s="5">
        <f>COUNTIFS(Table2[Ticket], M482) -1</f>
        <v>5</v>
      </c>
      <c r="I482" s="7" t="s">
        <v>15</v>
      </c>
      <c r="J482" s="5">
        <v>9</v>
      </c>
      <c r="K482" s="7">
        <v>5</v>
      </c>
      <c r="L482" s="7">
        <v>2</v>
      </c>
      <c r="M482" s="7" t="s">
        <v>107</v>
      </c>
      <c r="N482" s="5">
        <v>46.9</v>
      </c>
      <c r="O482" s="7"/>
      <c r="P482" s="5" t="s">
        <v>17</v>
      </c>
    </row>
    <row r="483" spans="1:16" x14ac:dyDescent="0.25">
      <c r="A483" s="6">
        <v>482</v>
      </c>
      <c r="B483" s="6">
        <v>0</v>
      </c>
      <c r="C483" s="6">
        <v>2</v>
      </c>
      <c r="D483" s="6" t="s">
        <v>695</v>
      </c>
      <c r="E483" s="7" t="str">
        <f t="shared" si="7"/>
        <v>Frost</v>
      </c>
      <c r="F483" s="5">
        <f>COUNTIFS(Table2[Surname], E483, Table2[Embarked], P483, Table2[Pclass], C483, Table2[SibSp], K483) + COUNTIFS(Table2[Surname], E483,  Table2[Embarked], P483, Table2[Pclass], C483, Table2[Parch], L483) - COUNTIFS(Table2[Surname], E483,  Table2[Embarked], P483, Table2[Pclass], C483,  Table2[SibSp], K483,  Table2[Parch], L483) -1</f>
        <v>0</v>
      </c>
      <c r="G483" s="5">
        <f>COUNTIFS(Table2[Surname], E483, Table2[Embarked], P483, Table2[Pclass], C483, Table2[SibSp], K483, Table2[Ticket], M483) + COUNTIFS(Table2[Surname], E483,  Table2[Embarked], P483, Table2[Pclass], C483, Table2[Parch], L483, Table2[Ticket], M483) - COUNTIFS(Table2[Surname], E483,  Table2[Embarked], P483, Table2[Pclass], C483,  Table2[SibSp], K483,  Table2[Parch], L483, Table2[Ticket], M483) -1</f>
        <v>0</v>
      </c>
      <c r="H483" s="5">
        <f>COUNTIFS(Table2[Ticket], M483) -1</f>
        <v>0</v>
      </c>
      <c r="I483" s="8" t="s">
        <v>15</v>
      </c>
      <c r="J483" s="10"/>
      <c r="K483" s="8">
        <v>0</v>
      </c>
      <c r="L483" s="8">
        <v>0</v>
      </c>
      <c r="M483" s="8">
        <v>239854</v>
      </c>
      <c r="N483" s="10">
        <v>0</v>
      </c>
      <c r="O483" s="8"/>
      <c r="P483" s="10" t="s">
        <v>17</v>
      </c>
    </row>
    <row r="484" spans="1:16" x14ac:dyDescent="0.25">
      <c r="A484" s="4">
        <v>483</v>
      </c>
      <c r="B484" s="4">
        <v>0</v>
      </c>
      <c r="C484" s="4">
        <v>3</v>
      </c>
      <c r="D484" s="4" t="s">
        <v>696</v>
      </c>
      <c r="E484" s="7" t="str">
        <f t="shared" si="7"/>
        <v>Rouse</v>
      </c>
      <c r="F484" s="5">
        <f>COUNTIFS(Table2[Surname], E484, Table2[Embarked], P484, Table2[Pclass], C484, Table2[SibSp], K484) + COUNTIFS(Table2[Surname], E484,  Table2[Embarked], P484, Table2[Pclass], C484, Table2[Parch], L484) - COUNTIFS(Table2[Surname], E484,  Table2[Embarked], P484, Table2[Pclass], C484,  Table2[SibSp], K484,  Table2[Parch], L484) -1</f>
        <v>0</v>
      </c>
      <c r="G484" s="5">
        <f>COUNTIFS(Table2[Surname], E484, Table2[Embarked], P484, Table2[Pclass], C484, Table2[SibSp], K484, Table2[Ticket], M484) + COUNTIFS(Table2[Surname], E484,  Table2[Embarked], P484, Table2[Pclass], C484, Table2[Parch], L484, Table2[Ticket], M484) - COUNTIFS(Table2[Surname], E484,  Table2[Embarked], P484, Table2[Pclass], C484,  Table2[SibSp], K484,  Table2[Parch], L484, Table2[Ticket], M484) -1</f>
        <v>0</v>
      </c>
      <c r="H484" s="5">
        <f>COUNTIFS(Table2[Ticket], M484) -1</f>
        <v>0</v>
      </c>
      <c r="I484" s="7" t="s">
        <v>15</v>
      </c>
      <c r="J484" s="5">
        <v>50</v>
      </c>
      <c r="K484" s="7">
        <v>0</v>
      </c>
      <c r="L484" s="7">
        <v>0</v>
      </c>
      <c r="M484" s="7" t="s">
        <v>697</v>
      </c>
      <c r="N484" s="5">
        <v>8.0500000000000007</v>
      </c>
      <c r="O484" s="7"/>
      <c r="P484" s="5" t="s">
        <v>17</v>
      </c>
    </row>
    <row r="485" spans="1:16" x14ac:dyDescent="0.25">
      <c r="A485" s="6">
        <v>484</v>
      </c>
      <c r="B485" s="6">
        <v>1</v>
      </c>
      <c r="C485" s="6">
        <v>3</v>
      </c>
      <c r="D485" s="6" t="s">
        <v>698</v>
      </c>
      <c r="E485" s="7" t="str">
        <f t="shared" si="7"/>
        <v>Turkula</v>
      </c>
      <c r="F485" s="5">
        <f>COUNTIFS(Table2[Surname], E485, Table2[Embarked], P485, Table2[Pclass], C485, Table2[SibSp], K485) + COUNTIFS(Table2[Surname], E485,  Table2[Embarked], P485, Table2[Pclass], C485, Table2[Parch], L485) - COUNTIFS(Table2[Surname], E485,  Table2[Embarked], P485, Table2[Pclass], C485,  Table2[SibSp], K485,  Table2[Parch], L485) -1</f>
        <v>0</v>
      </c>
      <c r="G485" s="5">
        <f>COUNTIFS(Table2[Surname], E485, Table2[Embarked], P485, Table2[Pclass], C485, Table2[SibSp], K485, Table2[Ticket], M485) + COUNTIFS(Table2[Surname], E485,  Table2[Embarked], P485, Table2[Pclass], C485, Table2[Parch], L485, Table2[Ticket], M485) - COUNTIFS(Table2[Surname], E485,  Table2[Embarked], P485, Table2[Pclass], C485,  Table2[SibSp], K485,  Table2[Parch], L485, Table2[Ticket], M485) -1</f>
        <v>0</v>
      </c>
      <c r="H485" s="5">
        <f>COUNTIFS(Table2[Ticket], M485) -1</f>
        <v>0</v>
      </c>
      <c r="I485" s="8" t="s">
        <v>19</v>
      </c>
      <c r="J485" s="10">
        <v>63</v>
      </c>
      <c r="K485" s="8">
        <v>0</v>
      </c>
      <c r="L485" s="8">
        <v>0</v>
      </c>
      <c r="M485" s="8">
        <v>4134</v>
      </c>
      <c r="N485" s="10">
        <v>9.5875000000000004</v>
      </c>
      <c r="O485" s="8"/>
      <c r="P485" s="10" t="s">
        <v>17</v>
      </c>
    </row>
    <row r="486" spans="1:16" x14ac:dyDescent="0.25">
      <c r="A486" s="4">
        <v>485</v>
      </c>
      <c r="B486" s="4">
        <v>1</v>
      </c>
      <c r="C486" s="4">
        <v>1</v>
      </c>
      <c r="D486" s="4" t="s">
        <v>699</v>
      </c>
      <c r="E486" s="7" t="str">
        <f t="shared" si="7"/>
        <v>Bishop</v>
      </c>
      <c r="F486" s="5">
        <f>COUNTIFS(Table2[Surname], E486, Table2[Embarked], P486, Table2[Pclass], C486, Table2[SibSp], K486) + COUNTIFS(Table2[Surname], E486,  Table2[Embarked], P486, Table2[Pclass], C486, Table2[Parch], L486) - COUNTIFS(Table2[Surname], E486,  Table2[Embarked], P486, Table2[Pclass], C486,  Table2[SibSp], K486,  Table2[Parch], L486) -1</f>
        <v>1</v>
      </c>
      <c r="G486" s="5">
        <f>COUNTIFS(Table2[Surname], E486, Table2[Embarked], P486, Table2[Pclass], C486, Table2[SibSp], K486, Table2[Ticket], M486) + COUNTIFS(Table2[Surname], E486,  Table2[Embarked], P486, Table2[Pclass], C486, Table2[Parch], L486, Table2[Ticket], M486) - COUNTIFS(Table2[Surname], E486,  Table2[Embarked], P486, Table2[Pclass], C486,  Table2[SibSp], K486,  Table2[Parch], L486, Table2[Ticket], M486) -1</f>
        <v>1</v>
      </c>
      <c r="H486" s="5">
        <f>COUNTIFS(Table2[Ticket], M486) -1</f>
        <v>1</v>
      </c>
      <c r="I486" s="7" t="s">
        <v>15</v>
      </c>
      <c r="J486" s="5">
        <v>25</v>
      </c>
      <c r="K486" s="7">
        <v>1</v>
      </c>
      <c r="L486" s="7">
        <v>0</v>
      </c>
      <c r="M486" s="7">
        <v>11967</v>
      </c>
      <c r="N486" s="5">
        <v>91.0792</v>
      </c>
      <c r="O486" s="7" t="s">
        <v>441</v>
      </c>
      <c r="P486" s="5" t="s">
        <v>22</v>
      </c>
    </row>
    <row r="487" spans="1:16" x14ac:dyDescent="0.25">
      <c r="A487" s="6">
        <v>486</v>
      </c>
      <c r="B487" s="6">
        <v>0</v>
      </c>
      <c r="C487" s="6">
        <v>3</v>
      </c>
      <c r="D487" s="6" t="s">
        <v>700</v>
      </c>
      <c r="E487" s="7" t="str">
        <f t="shared" si="7"/>
        <v>Lefebre</v>
      </c>
      <c r="F487" s="5">
        <f>COUNTIFS(Table2[Surname], E487, Table2[Embarked], P487, Table2[Pclass], C487, Table2[SibSp], K487) + COUNTIFS(Table2[Surname], E487,  Table2[Embarked], P487, Table2[Pclass], C487, Table2[Parch], L487) - COUNTIFS(Table2[Surname], E487,  Table2[Embarked], P487, Table2[Pclass], C487,  Table2[SibSp], K487,  Table2[Parch], L487) -1</f>
        <v>3</v>
      </c>
      <c r="G487" s="5">
        <f>COUNTIFS(Table2[Surname], E487, Table2[Embarked], P487, Table2[Pclass], C487, Table2[SibSp], K487, Table2[Ticket], M487) + COUNTIFS(Table2[Surname], E487,  Table2[Embarked], P487, Table2[Pclass], C487, Table2[Parch], L487, Table2[Ticket], M487) - COUNTIFS(Table2[Surname], E487,  Table2[Embarked], P487, Table2[Pclass], C487,  Table2[SibSp], K487,  Table2[Parch], L487, Table2[Ticket], M487) -1</f>
        <v>3</v>
      </c>
      <c r="H487" s="5">
        <f>COUNTIFS(Table2[Ticket], M487) -1</f>
        <v>3</v>
      </c>
      <c r="I487" s="8" t="s">
        <v>19</v>
      </c>
      <c r="J487" s="10"/>
      <c r="K487" s="8">
        <v>3</v>
      </c>
      <c r="L487" s="8">
        <v>1</v>
      </c>
      <c r="M487" s="8">
        <v>4133</v>
      </c>
      <c r="N487" s="10">
        <v>25.466699999999999</v>
      </c>
      <c r="O487" s="8"/>
      <c r="P487" s="10" t="s">
        <v>17</v>
      </c>
    </row>
    <row r="488" spans="1:16" x14ac:dyDescent="0.25">
      <c r="A488" s="4">
        <v>487</v>
      </c>
      <c r="B488" s="4">
        <v>1</v>
      </c>
      <c r="C488" s="4">
        <v>1</v>
      </c>
      <c r="D488" s="4" t="s">
        <v>701</v>
      </c>
      <c r="E488" s="7" t="str">
        <f t="shared" si="7"/>
        <v>Hoyt</v>
      </c>
      <c r="F488" s="5">
        <f>COUNTIFS(Table2[Surname], E488, Table2[Embarked], P488, Table2[Pclass], C488, Table2[SibSp], K488) + COUNTIFS(Table2[Surname], E488,  Table2[Embarked], P488, Table2[Pclass], C488, Table2[Parch], L488) - COUNTIFS(Table2[Surname], E488,  Table2[Embarked], P488, Table2[Pclass], C488,  Table2[SibSp], K488,  Table2[Parch], L488) -1</f>
        <v>1</v>
      </c>
      <c r="G488" s="5">
        <f>COUNTIFS(Table2[Surname], E488, Table2[Embarked], P488, Table2[Pclass], C488, Table2[SibSp], K488, Table2[Ticket], M488) + COUNTIFS(Table2[Surname], E488,  Table2[Embarked], P488, Table2[Pclass], C488, Table2[Parch], L488, Table2[Ticket], M488) - COUNTIFS(Table2[Surname], E488,  Table2[Embarked], P488, Table2[Pclass], C488,  Table2[SibSp], K488,  Table2[Parch], L488, Table2[Ticket], M488) -1</f>
        <v>1</v>
      </c>
      <c r="H488" s="5">
        <f>COUNTIFS(Table2[Ticket], M488) -1</f>
        <v>1</v>
      </c>
      <c r="I488" s="7" t="s">
        <v>19</v>
      </c>
      <c r="J488" s="5">
        <v>35</v>
      </c>
      <c r="K488" s="7">
        <v>1</v>
      </c>
      <c r="L488" s="7">
        <v>0</v>
      </c>
      <c r="M488" s="7">
        <v>19943</v>
      </c>
      <c r="N488" s="5">
        <v>90</v>
      </c>
      <c r="O488" s="7" t="s">
        <v>344</v>
      </c>
      <c r="P488" s="5" t="s">
        <v>17</v>
      </c>
    </row>
    <row r="489" spans="1:16" x14ac:dyDescent="0.25">
      <c r="A489" s="6">
        <v>488</v>
      </c>
      <c r="B489" s="6">
        <v>0</v>
      </c>
      <c r="C489" s="6">
        <v>1</v>
      </c>
      <c r="D489" s="6" t="s">
        <v>702</v>
      </c>
      <c r="E489" s="7" t="str">
        <f t="shared" si="7"/>
        <v>Kent</v>
      </c>
      <c r="F489" s="5">
        <f>COUNTIFS(Table2[Surname], E489, Table2[Embarked], P489, Table2[Pclass], C489, Table2[SibSp], K489) + COUNTIFS(Table2[Surname], E489,  Table2[Embarked], P489, Table2[Pclass], C489, Table2[Parch], L489) - COUNTIFS(Table2[Surname], E489,  Table2[Embarked], P489, Table2[Pclass], C489,  Table2[SibSp], K489,  Table2[Parch], L489) -1</f>
        <v>0</v>
      </c>
      <c r="G489" s="5">
        <f>COUNTIFS(Table2[Surname], E489, Table2[Embarked], P489, Table2[Pclass], C489, Table2[SibSp], K489, Table2[Ticket], M489) + COUNTIFS(Table2[Surname], E489,  Table2[Embarked], P489, Table2[Pclass], C489, Table2[Parch], L489, Table2[Ticket], M489) - COUNTIFS(Table2[Surname], E489,  Table2[Embarked], P489, Table2[Pclass], C489,  Table2[SibSp], K489,  Table2[Parch], L489, Table2[Ticket], M489) -1</f>
        <v>0</v>
      </c>
      <c r="H489" s="5">
        <f>COUNTIFS(Table2[Ticket], M489) -1</f>
        <v>0</v>
      </c>
      <c r="I489" s="8" t="s">
        <v>15</v>
      </c>
      <c r="J489" s="10">
        <v>58</v>
      </c>
      <c r="K489" s="8">
        <v>0</v>
      </c>
      <c r="L489" s="8">
        <v>0</v>
      </c>
      <c r="M489" s="8">
        <v>11771</v>
      </c>
      <c r="N489" s="10">
        <v>29.7</v>
      </c>
      <c r="O489" s="8" t="s">
        <v>703</v>
      </c>
      <c r="P489" s="10" t="s">
        <v>22</v>
      </c>
    </row>
    <row r="490" spans="1:16" x14ac:dyDescent="0.25">
      <c r="A490" s="4">
        <v>489</v>
      </c>
      <c r="B490" s="4">
        <v>0</v>
      </c>
      <c r="C490" s="4">
        <v>3</v>
      </c>
      <c r="D490" s="4" t="s">
        <v>704</v>
      </c>
      <c r="E490" s="7" t="str">
        <f t="shared" si="7"/>
        <v>Somerton</v>
      </c>
      <c r="F490" s="5">
        <f>COUNTIFS(Table2[Surname], E490, Table2[Embarked], P490, Table2[Pclass], C490, Table2[SibSp], K490) + COUNTIFS(Table2[Surname], E490,  Table2[Embarked], P490, Table2[Pclass], C490, Table2[Parch], L490) - COUNTIFS(Table2[Surname], E490,  Table2[Embarked], P490, Table2[Pclass], C490,  Table2[SibSp], K490,  Table2[Parch], L490) -1</f>
        <v>0</v>
      </c>
      <c r="G490" s="5">
        <f>COUNTIFS(Table2[Surname], E490, Table2[Embarked], P490, Table2[Pclass], C490, Table2[SibSp], K490, Table2[Ticket], M490) + COUNTIFS(Table2[Surname], E490,  Table2[Embarked], P490, Table2[Pclass], C490, Table2[Parch], L490, Table2[Ticket], M490) - COUNTIFS(Table2[Surname], E490,  Table2[Embarked], P490, Table2[Pclass], C490,  Table2[SibSp], K490,  Table2[Parch], L490, Table2[Ticket], M490) -1</f>
        <v>0</v>
      </c>
      <c r="H490" s="5">
        <f>COUNTIFS(Table2[Ticket], M490) -1</f>
        <v>0</v>
      </c>
      <c r="I490" s="7" t="s">
        <v>15</v>
      </c>
      <c r="J490" s="5">
        <v>30</v>
      </c>
      <c r="K490" s="7">
        <v>0</v>
      </c>
      <c r="L490" s="7">
        <v>0</v>
      </c>
      <c r="M490" s="7" t="s">
        <v>705</v>
      </c>
      <c r="N490" s="5">
        <v>8.0500000000000007</v>
      </c>
      <c r="O490" s="7"/>
      <c r="P490" s="5" t="s">
        <v>17</v>
      </c>
    </row>
    <row r="491" spans="1:16" x14ac:dyDescent="0.25">
      <c r="A491" s="6">
        <v>490</v>
      </c>
      <c r="B491" s="6">
        <v>1</v>
      </c>
      <c r="C491" s="6">
        <v>3</v>
      </c>
      <c r="D491" s="6" t="s">
        <v>706</v>
      </c>
      <c r="E491" s="7" t="str">
        <f t="shared" si="7"/>
        <v>Coutts</v>
      </c>
      <c r="F491" s="5">
        <f>COUNTIFS(Table2[Surname], E491, Table2[Embarked], P491, Table2[Pclass], C491, Table2[SibSp], K491) + COUNTIFS(Table2[Surname], E491,  Table2[Embarked], P491, Table2[Pclass], C491, Table2[Parch], L491) - COUNTIFS(Table2[Surname], E491,  Table2[Embarked], P491, Table2[Pclass], C491,  Table2[SibSp], K491,  Table2[Parch], L491) -1</f>
        <v>1</v>
      </c>
      <c r="G491" s="5">
        <f>COUNTIFS(Table2[Surname], E491, Table2[Embarked], P491, Table2[Pclass], C491, Table2[SibSp], K491, Table2[Ticket], M491) + COUNTIFS(Table2[Surname], E491,  Table2[Embarked], P491, Table2[Pclass], C491, Table2[Parch], L491, Table2[Ticket], M491) - COUNTIFS(Table2[Surname], E491,  Table2[Embarked], P491, Table2[Pclass], C491,  Table2[SibSp], K491,  Table2[Parch], L491, Table2[Ticket], M491) -1</f>
        <v>1</v>
      </c>
      <c r="H491" s="5">
        <f>COUNTIFS(Table2[Ticket], M491) -1</f>
        <v>1</v>
      </c>
      <c r="I491" s="8" t="s">
        <v>15</v>
      </c>
      <c r="J491" s="10">
        <v>9</v>
      </c>
      <c r="K491" s="8">
        <v>1</v>
      </c>
      <c r="L491" s="8">
        <v>1</v>
      </c>
      <c r="M491" s="8" t="s">
        <v>524</v>
      </c>
      <c r="N491" s="10">
        <v>15.9</v>
      </c>
      <c r="O491" s="8"/>
      <c r="P491" s="10" t="s">
        <v>17</v>
      </c>
    </row>
    <row r="492" spans="1:16" x14ac:dyDescent="0.25">
      <c r="A492" s="4">
        <v>491</v>
      </c>
      <c r="B492" s="4">
        <v>0</v>
      </c>
      <c r="C492" s="4">
        <v>3</v>
      </c>
      <c r="D492" s="4" t="s">
        <v>707</v>
      </c>
      <c r="E492" s="7" t="str">
        <f t="shared" si="7"/>
        <v>Hagland</v>
      </c>
      <c r="F492" s="5">
        <f>COUNTIFS(Table2[Surname], E492, Table2[Embarked], P492, Table2[Pclass], C492, Table2[SibSp], K492) + COUNTIFS(Table2[Surname], E492,  Table2[Embarked], P492, Table2[Pclass], C492, Table2[Parch], L492) - COUNTIFS(Table2[Surname], E492,  Table2[Embarked], P492, Table2[Pclass], C492,  Table2[SibSp], K492,  Table2[Parch], L492) -1</f>
        <v>1</v>
      </c>
      <c r="G492" s="5">
        <f>COUNTIFS(Table2[Surname], E492, Table2[Embarked], P492, Table2[Pclass], C492, Table2[SibSp], K492, Table2[Ticket], M492) + COUNTIFS(Table2[Surname], E492,  Table2[Embarked], P492, Table2[Pclass], C492, Table2[Parch], L492, Table2[Ticket], M492) - COUNTIFS(Table2[Surname], E492,  Table2[Embarked], P492, Table2[Pclass], C492,  Table2[SibSp], K492,  Table2[Parch], L492, Table2[Ticket], M492) -1</f>
        <v>0</v>
      </c>
      <c r="H492" s="5">
        <f>COUNTIFS(Table2[Ticket], M492) -1</f>
        <v>0</v>
      </c>
      <c r="I492" s="7" t="s">
        <v>15</v>
      </c>
      <c r="J492" s="5"/>
      <c r="K492" s="7">
        <v>1</v>
      </c>
      <c r="L492" s="7">
        <v>0</v>
      </c>
      <c r="M492" s="7">
        <v>65304</v>
      </c>
      <c r="N492" s="5">
        <v>19.966699999999999</v>
      </c>
      <c r="O492" s="7"/>
      <c r="P492" s="5" t="s">
        <v>17</v>
      </c>
    </row>
    <row r="493" spans="1:16" x14ac:dyDescent="0.25">
      <c r="A493" s="6">
        <v>492</v>
      </c>
      <c r="B493" s="6">
        <v>0</v>
      </c>
      <c r="C493" s="6">
        <v>3</v>
      </c>
      <c r="D493" s="6" t="s">
        <v>708</v>
      </c>
      <c r="E493" s="7" t="str">
        <f t="shared" si="7"/>
        <v>Windelov</v>
      </c>
      <c r="F493" s="5">
        <f>COUNTIFS(Table2[Surname], E493, Table2[Embarked], P493, Table2[Pclass], C493, Table2[SibSp], K493) + COUNTIFS(Table2[Surname], E493,  Table2[Embarked], P493, Table2[Pclass], C493, Table2[Parch], L493) - COUNTIFS(Table2[Surname], E493,  Table2[Embarked], P493, Table2[Pclass], C493,  Table2[SibSp], K493,  Table2[Parch], L493) -1</f>
        <v>0</v>
      </c>
      <c r="G493" s="5">
        <f>COUNTIFS(Table2[Surname], E493, Table2[Embarked], P493, Table2[Pclass], C493, Table2[SibSp], K493, Table2[Ticket], M493) + COUNTIFS(Table2[Surname], E493,  Table2[Embarked], P493, Table2[Pclass], C493, Table2[Parch], L493, Table2[Ticket], M493) - COUNTIFS(Table2[Surname], E493,  Table2[Embarked], P493, Table2[Pclass], C493,  Table2[SibSp], K493,  Table2[Parch], L493, Table2[Ticket], M493) -1</f>
        <v>0</v>
      </c>
      <c r="H493" s="5">
        <f>COUNTIFS(Table2[Ticket], M493) -1</f>
        <v>0</v>
      </c>
      <c r="I493" s="8" t="s">
        <v>15</v>
      </c>
      <c r="J493" s="10">
        <v>21</v>
      </c>
      <c r="K493" s="8">
        <v>0</v>
      </c>
      <c r="L493" s="8">
        <v>0</v>
      </c>
      <c r="M493" s="8" t="s">
        <v>709</v>
      </c>
      <c r="N493" s="10">
        <v>7.25</v>
      </c>
      <c r="O493" s="8"/>
      <c r="P493" s="10" t="s">
        <v>17</v>
      </c>
    </row>
    <row r="494" spans="1:16" x14ac:dyDescent="0.25">
      <c r="A494" s="4">
        <v>493</v>
      </c>
      <c r="B494" s="4">
        <v>0</v>
      </c>
      <c r="C494" s="4">
        <v>1</v>
      </c>
      <c r="D494" s="4" t="s">
        <v>710</v>
      </c>
      <c r="E494" s="7" t="str">
        <f t="shared" si="7"/>
        <v>Molson</v>
      </c>
      <c r="F494" s="5">
        <f>COUNTIFS(Table2[Surname], E494, Table2[Embarked], P494, Table2[Pclass], C494, Table2[SibSp], K494) + COUNTIFS(Table2[Surname], E494,  Table2[Embarked], P494, Table2[Pclass], C494, Table2[Parch], L494) - COUNTIFS(Table2[Surname], E494,  Table2[Embarked], P494, Table2[Pclass], C494,  Table2[SibSp], K494,  Table2[Parch], L494) -1</f>
        <v>0</v>
      </c>
      <c r="G494" s="5">
        <f>COUNTIFS(Table2[Surname], E494, Table2[Embarked], P494, Table2[Pclass], C494, Table2[SibSp], K494, Table2[Ticket], M494) + COUNTIFS(Table2[Surname], E494,  Table2[Embarked], P494, Table2[Pclass], C494, Table2[Parch], L494, Table2[Ticket], M494) - COUNTIFS(Table2[Surname], E494,  Table2[Embarked], P494, Table2[Pclass], C494,  Table2[SibSp], K494,  Table2[Parch], L494, Table2[Ticket], M494) -1</f>
        <v>0</v>
      </c>
      <c r="H494" s="5">
        <f>COUNTIFS(Table2[Ticket], M494) -1</f>
        <v>0</v>
      </c>
      <c r="I494" s="7" t="s">
        <v>15</v>
      </c>
      <c r="J494" s="5">
        <v>55</v>
      </c>
      <c r="K494" s="7">
        <v>0</v>
      </c>
      <c r="L494" s="7">
        <v>0</v>
      </c>
      <c r="M494" s="7">
        <v>113787</v>
      </c>
      <c r="N494" s="5">
        <v>30.5</v>
      </c>
      <c r="O494" s="7" t="s">
        <v>711</v>
      </c>
      <c r="P494" s="5" t="s">
        <v>17</v>
      </c>
    </row>
    <row r="495" spans="1:16" x14ac:dyDescent="0.25">
      <c r="A495" s="6">
        <v>494</v>
      </c>
      <c r="B495" s="6">
        <v>0</v>
      </c>
      <c r="C495" s="6">
        <v>1</v>
      </c>
      <c r="D495" s="6" t="s">
        <v>712</v>
      </c>
      <c r="E495" s="7" t="str">
        <f t="shared" si="7"/>
        <v>Artagaveytia</v>
      </c>
      <c r="F495" s="5">
        <f>COUNTIFS(Table2[Surname], E495, Table2[Embarked], P495, Table2[Pclass], C495, Table2[SibSp], K495) + COUNTIFS(Table2[Surname], E495,  Table2[Embarked], P495, Table2[Pclass], C495, Table2[Parch], L495) - COUNTIFS(Table2[Surname], E495,  Table2[Embarked], P495, Table2[Pclass], C495,  Table2[SibSp], K495,  Table2[Parch], L495) -1</f>
        <v>0</v>
      </c>
      <c r="G495" s="5">
        <f>COUNTIFS(Table2[Surname], E495, Table2[Embarked], P495, Table2[Pclass], C495, Table2[SibSp], K495, Table2[Ticket], M495) + COUNTIFS(Table2[Surname], E495,  Table2[Embarked], P495, Table2[Pclass], C495, Table2[Parch], L495, Table2[Ticket], M495) - COUNTIFS(Table2[Surname], E495,  Table2[Embarked], P495, Table2[Pclass], C495,  Table2[SibSp], K495,  Table2[Parch], L495, Table2[Ticket], M495) -1</f>
        <v>0</v>
      </c>
      <c r="H495" s="5">
        <f>COUNTIFS(Table2[Ticket], M495) -1</f>
        <v>0</v>
      </c>
      <c r="I495" s="8" t="s">
        <v>15</v>
      </c>
      <c r="J495" s="10">
        <v>71</v>
      </c>
      <c r="K495" s="8">
        <v>0</v>
      </c>
      <c r="L495" s="8">
        <v>0</v>
      </c>
      <c r="M495" s="8" t="s">
        <v>713</v>
      </c>
      <c r="N495" s="10">
        <v>49.504199999999997</v>
      </c>
      <c r="O495" s="8"/>
      <c r="P495" s="10" t="s">
        <v>22</v>
      </c>
    </row>
    <row r="496" spans="1:16" x14ac:dyDescent="0.25">
      <c r="A496" s="4">
        <v>495</v>
      </c>
      <c r="B496" s="4">
        <v>0</v>
      </c>
      <c r="C496" s="4">
        <v>3</v>
      </c>
      <c r="D496" s="4" t="s">
        <v>714</v>
      </c>
      <c r="E496" s="7" t="str">
        <f t="shared" si="7"/>
        <v>Stanley</v>
      </c>
      <c r="F496" s="5">
        <f>COUNTIFS(Table2[Surname], E496, Table2[Embarked], P496, Table2[Pclass], C496, Table2[SibSp], K496) + COUNTIFS(Table2[Surname], E496,  Table2[Embarked], P496, Table2[Pclass], C496, Table2[Parch], L496) - COUNTIFS(Table2[Surname], E496,  Table2[Embarked], P496, Table2[Pclass], C496,  Table2[SibSp], K496,  Table2[Parch], L496) -1</f>
        <v>1</v>
      </c>
      <c r="G496" s="5">
        <f>COUNTIFS(Table2[Surname], E496, Table2[Embarked], P496, Table2[Pclass], C496, Table2[SibSp], K496, Table2[Ticket], M496) + COUNTIFS(Table2[Surname], E496,  Table2[Embarked], P496, Table2[Pclass], C496, Table2[Parch], L496, Table2[Ticket], M496) - COUNTIFS(Table2[Surname], E496,  Table2[Embarked], P496, Table2[Pclass], C496,  Table2[SibSp], K496,  Table2[Parch], L496, Table2[Ticket], M496) -1</f>
        <v>0</v>
      </c>
      <c r="H496" s="5">
        <f>COUNTIFS(Table2[Ticket], M496) -1</f>
        <v>0</v>
      </c>
      <c r="I496" s="7" t="s">
        <v>15</v>
      </c>
      <c r="J496" s="5">
        <v>21</v>
      </c>
      <c r="K496" s="7">
        <v>0</v>
      </c>
      <c r="L496" s="7">
        <v>0</v>
      </c>
      <c r="M496" s="7" t="s">
        <v>715</v>
      </c>
      <c r="N496" s="5">
        <v>8.0500000000000007</v>
      </c>
      <c r="O496" s="7"/>
      <c r="P496" s="5" t="s">
        <v>17</v>
      </c>
    </row>
    <row r="497" spans="1:16" x14ac:dyDescent="0.25">
      <c r="A497" s="6">
        <v>496</v>
      </c>
      <c r="B497" s="6">
        <v>0</v>
      </c>
      <c r="C497" s="6">
        <v>3</v>
      </c>
      <c r="D497" s="6" t="s">
        <v>716</v>
      </c>
      <c r="E497" s="7" t="str">
        <f t="shared" si="7"/>
        <v>Yousseff</v>
      </c>
      <c r="F497" s="5">
        <f>COUNTIFS(Table2[Surname], E497, Table2[Embarked], P497, Table2[Pclass], C497, Table2[SibSp], K497) + COUNTIFS(Table2[Surname], E497,  Table2[Embarked], P497, Table2[Pclass], C497, Table2[Parch], L497) - COUNTIFS(Table2[Surname], E497,  Table2[Embarked], P497, Table2[Pclass], C497,  Table2[SibSp], K497,  Table2[Parch], L497) -1</f>
        <v>0</v>
      </c>
      <c r="G497" s="5">
        <f>COUNTIFS(Table2[Surname], E497, Table2[Embarked], P497, Table2[Pclass], C497, Table2[SibSp], K497, Table2[Ticket], M497) + COUNTIFS(Table2[Surname], E497,  Table2[Embarked], P497, Table2[Pclass], C497, Table2[Parch], L497, Table2[Ticket], M497) - COUNTIFS(Table2[Surname], E497,  Table2[Embarked], P497, Table2[Pclass], C497,  Table2[SibSp], K497,  Table2[Parch], L497, Table2[Ticket], M497) -1</f>
        <v>0</v>
      </c>
      <c r="H497" s="5">
        <f>COUNTIFS(Table2[Ticket], M497) -1</f>
        <v>1</v>
      </c>
      <c r="I497" s="8" t="s">
        <v>15</v>
      </c>
      <c r="J497" s="10"/>
      <c r="K497" s="8">
        <v>0</v>
      </c>
      <c r="L497" s="8">
        <v>0</v>
      </c>
      <c r="M497" s="8">
        <v>2627</v>
      </c>
      <c r="N497" s="10">
        <v>14.458299999999999</v>
      </c>
      <c r="O497" s="8"/>
      <c r="P497" s="10" t="s">
        <v>22</v>
      </c>
    </row>
    <row r="498" spans="1:16" x14ac:dyDescent="0.25">
      <c r="A498" s="4">
        <v>497</v>
      </c>
      <c r="B498" s="4">
        <v>1</v>
      </c>
      <c r="C498" s="4">
        <v>1</v>
      </c>
      <c r="D498" s="4" t="s">
        <v>717</v>
      </c>
      <c r="E498" s="7" t="str">
        <f t="shared" si="7"/>
        <v>Eustis</v>
      </c>
      <c r="F498" s="5">
        <f>COUNTIFS(Table2[Surname], E498, Table2[Embarked], P498, Table2[Pclass], C498, Table2[SibSp], K498) + COUNTIFS(Table2[Surname], E498,  Table2[Embarked], P498, Table2[Pclass], C498, Table2[Parch], L498) - COUNTIFS(Table2[Surname], E498,  Table2[Embarked], P498, Table2[Pclass], C498,  Table2[SibSp], K498,  Table2[Parch], L498) -1</f>
        <v>0</v>
      </c>
      <c r="G498" s="5">
        <f>COUNTIFS(Table2[Surname], E498, Table2[Embarked], P498, Table2[Pclass], C498, Table2[SibSp], K498, Table2[Ticket], M498) + COUNTIFS(Table2[Surname], E498,  Table2[Embarked], P498, Table2[Pclass], C498, Table2[Parch], L498, Table2[Ticket], M498) - COUNTIFS(Table2[Surname], E498,  Table2[Embarked], P498, Table2[Pclass], C498,  Table2[SibSp], K498,  Table2[Parch], L498, Table2[Ticket], M498) -1</f>
        <v>0</v>
      </c>
      <c r="H498" s="5">
        <f>COUNTIFS(Table2[Ticket], M498) -1</f>
        <v>1</v>
      </c>
      <c r="I498" s="7" t="s">
        <v>19</v>
      </c>
      <c r="J498" s="5">
        <v>54</v>
      </c>
      <c r="K498" s="7">
        <v>1</v>
      </c>
      <c r="L498" s="7">
        <v>0</v>
      </c>
      <c r="M498" s="7">
        <v>36947</v>
      </c>
      <c r="N498" s="5">
        <v>78.2667</v>
      </c>
      <c r="O498" s="7" t="s">
        <v>718</v>
      </c>
      <c r="P498" s="5" t="s">
        <v>22</v>
      </c>
    </row>
    <row r="499" spans="1:16" x14ac:dyDescent="0.25">
      <c r="A499" s="6">
        <v>498</v>
      </c>
      <c r="B499" s="6">
        <v>0</v>
      </c>
      <c r="C499" s="6">
        <v>3</v>
      </c>
      <c r="D499" s="6" t="s">
        <v>719</v>
      </c>
      <c r="E499" s="7" t="str">
        <f t="shared" si="7"/>
        <v>Shellard</v>
      </c>
      <c r="F499" s="5">
        <f>COUNTIFS(Table2[Surname], E499, Table2[Embarked], P499, Table2[Pclass], C499, Table2[SibSp], K499) + COUNTIFS(Table2[Surname], E499,  Table2[Embarked], P499, Table2[Pclass], C499, Table2[Parch], L499) - COUNTIFS(Table2[Surname], E499,  Table2[Embarked], P499, Table2[Pclass], C499,  Table2[SibSp], K499,  Table2[Parch], L499) -1</f>
        <v>0</v>
      </c>
      <c r="G499" s="5">
        <f>COUNTIFS(Table2[Surname], E499, Table2[Embarked], P499, Table2[Pclass], C499, Table2[SibSp], K499, Table2[Ticket], M499) + COUNTIFS(Table2[Surname], E499,  Table2[Embarked], P499, Table2[Pclass], C499, Table2[Parch], L499, Table2[Ticket], M499) - COUNTIFS(Table2[Surname], E499,  Table2[Embarked], P499, Table2[Pclass], C499,  Table2[SibSp], K499,  Table2[Parch], L499, Table2[Ticket], M499) -1</f>
        <v>0</v>
      </c>
      <c r="H499" s="5">
        <f>COUNTIFS(Table2[Ticket], M499) -1</f>
        <v>0</v>
      </c>
      <c r="I499" s="8" t="s">
        <v>15</v>
      </c>
      <c r="J499" s="10"/>
      <c r="K499" s="8">
        <v>0</v>
      </c>
      <c r="L499" s="8">
        <v>0</v>
      </c>
      <c r="M499" s="8" t="s">
        <v>720</v>
      </c>
      <c r="N499" s="10">
        <v>15.1</v>
      </c>
      <c r="O499" s="8"/>
      <c r="P499" s="10" t="s">
        <v>17</v>
      </c>
    </row>
    <row r="500" spans="1:16" x14ac:dyDescent="0.25">
      <c r="A500" s="4">
        <v>499</v>
      </c>
      <c r="B500" s="4">
        <v>0</v>
      </c>
      <c r="C500" s="4">
        <v>1</v>
      </c>
      <c r="D500" s="4" t="s">
        <v>721</v>
      </c>
      <c r="E500" s="7" t="str">
        <f t="shared" si="7"/>
        <v>Allison</v>
      </c>
      <c r="F500" s="5">
        <f>COUNTIFS(Table2[Surname], E500, Table2[Embarked], P500, Table2[Pclass], C500, Table2[SibSp], K500) + COUNTIFS(Table2[Surname], E500,  Table2[Embarked], P500, Table2[Pclass], C500, Table2[Parch], L500) - COUNTIFS(Table2[Surname], E500,  Table2[Embarked], P500, Table2[Pclass], C500,  Table2[SibSp], K500,  Table2[Parch], L500) -1</f>
        <v>2</v>
      </c>
      <c r="G500" s="5">
        <f>COUNTIFS(Table2[Surname], E500, Table2[Embarked], P500, Table2[Pclass], C500, Table2[SibSp], K500, Table2[Ticket], M500) + COUNTIFS(Table2[Surname], E500,  Table2[Embarked], P500, Table2[Pclass], C500, Table2[Parch], L500, Table2[Ticket], M500) - COUNTIFS(Table2[Surname], E500,  Table2[Embarked], P500, Table2[Pclass], C500,  Table2[SibSp], K500,  Table2[Parch], L500, Table2[Ticket], M500) -1</f>
        <v>2</v>
      </c>
      <c r="H500" s="5">
        <f>COUNTIFS(Table2[Ticket], M500) -1</f>
        <v>3</v>
      </c>
      <c r="I500" s="7" t="s">
        <v>19</v>
      </c>
      <c r="J500" s="5">
        <v>25</v>
      </c>
      <c r="K500" s="7">
        <v>1</v>
      </c>
      <c r="L500" s="7">
        <v>2</v>
      </c>
      <c r="M500" s="7">
        <v>113781</v>
      </c>
      <c r="N500" s="5">
        <v>151.55000000000001</v>
      </c>
      <c r="O500" s="7" t="s">
        <v>451</v>
      </c>
      <c r="P500" s="5" t="s">
        <v>17</v>
      </c>
    </row>
    <row r="501" spans="1:16" x14ac:dyDescent="0.25">
      <c r="A501" s="6">
        <v>500</v>
      </c>
      <c r="B501" s="6">
        <v>0</v>
      </c>
      <c r="C501" s="6">
        <v>3</v>
      </c>
      <c r="D501" s="6" t="s">
        <v>722</v>
      </c>
      <c r="E501" s="7" t="str">
        <f t="shared" si="7"/>
        <v>Svensson</v>
      </c>
      <c r="F501" s="5">
        <f>COUNTIFS(Table2[Surname], E501, Table2[Embarked], P501, Table2[Pclass], C501, Table2[SibSp], K501) + COUNTIFS(Table2[Surname], E501,  Table2[Embarked], P501, Table2[Pclass], C501, Table2[Parch], L501) - COUNTIFS(Table2[Surname], E501,  Table2[Embarked], P501, Table2[Pclass], C501,  Table2[SibSp], K501,  Table2[Parch], L501) -1</f>
        <v>1</v>
      </c>
      <c r="G501" s="5">
        <f>COUNTIFS(Table2[Surname], E501, Table2[Embarked], P501, Table2[Pclass], C501, Table2[SibSp], K501, Table2[Ticket], M501) + COUNTIFS(Table2[Surname], E501,  Table2[Embarked], P501, Table2[Pclass], C501, Table2[Parch], L501, Table2[Ticket], M501) - COUNTIFS(Table2[Surname], E501,  Table2[Embarked], P501, Table2[Pclass], C501,  Table2[SibSp], K501,  Table2[Parch], L501, Table2[Ticket], M501) -1</f>
        <v>0</v>
      </c>
      <c r="H501" s="5">
        <f>COUNTIFS(Table2[Ticket], M501) -1</f>
        <v>0</v>
      </c>
      <c r="I501" s="8" t="s">
        <v>15</v>
      </c>
      <c r="J501" s="10">
        <v>24</v>
      </c>
      <c r="K501" s="8">
        <v>0</v>
      </c>
      <c r="L501" s="8">
        <v>0</v>
      </c>
      <c r="M501" s="8">
        <v>350035</v>
      </c>
      <c r="N501" s="10">
        <v>7.7957999999999998</v>
      </c>
      <c r="O501" s="8"/>
      <c r="P501" s="10" t="s">
        <v>17</v>
      </c>
    </row>
    <row r="502" spans="1:16" x14ac:dyDescent="0.25">
      <c r="A502" s="4">
        <v>501</v>
      </c>
      <c r="B502" s="4">
        <v>0</v>
      </c>
      <c r="C502" s="4">
        <v>3</v>
      </c>
      <c r="D502" s="4" t="s">
        <v>723</v>
      </c>
      <c r="E502" s="7" t="str">
        <f t="shared" si="7"/>
        <v>Calic</v>
      </c>
      <c r="F502" s="5">
        <f>COUNTIFS(Table2[Surname], E502, Table2[Embarked], P502, Table2[Pclass], C502, Table2[SibSp], K502) + COUNTIFS(Table2[Surname], E502,  Table2[Embarked], P502, Table2[Pclass], C502, Table2[Parch], L502) - COUNTIFS(Table2[Surname], E502,  Table2[Embarked], P502, Table2[Pclass], C502,  Table2[SibSp], K502,  Table2[Parch], L502) -1</f>
        <v>1</v>
      </c>
      <c r="G502" s="5">
        <f>COUNTIFS(Table2[Surname], E502, Table2[Embarked], P502, Table2[Pclass], C502, Table2[SibSp], K502, Table2[Ticket], M502) + COUNTIFS(Table2[Surname], E502,  Table2[Embarked], P502, Table2[Pclass], C502, Table2[Parch], L502, Table2[Ticket], M502) - COUNTIFS(Table2[Surname], E502,  Table2[Embarked], P502, Table2[Pclass], C502,  Table2[SibSp], K502,  Table2[Parch], L502, Table2[Ticket], M502) -1</f>
        <v>0</v>
      </c>
      <c r="H502" s="5">
        <f>COUNTIFS(Table2[Ticket], M502) -1</f>
        <v>0</v>
      </c>
      <c r="I502" s="7" t="s">
        <v>15</v>
      </c>
      <c r="J502" s="5">
        <v>17</v>
      </c>
      <c r="K502" s="7">
        <v>0</v>
      </c>
      <c r="L502" s="7">
        <v>0</v>
      </c>
      <c r="M502" s="7">
        <v>315086</v>
      </c>
      <c r="N502" s="5">
        <v>8.6624999999999996</v>
      </c>
      <c r="O502" s="7"/>
      <c r="P502" s="5" t="s">
        <v>17</v>
      </c>
    </row>
    <row r="503" spans="1:16" x14ac:dyDescent="0.25">
      <c r="A503" s="6">
        <v>502</v>
      </c>
      <c r="B503" s="6">
        <v>0</v>
      </c>
      <c r="C503" s="6">
        <v>3</v>
      </c>
      <c r="D503" s="6" t="s">
        <v>724</v>
      </c>
      <c r="E503" s="7" t="str">
        <f t="shared" si="7"/>
        <v>Canavan</v>
      </c>
      <c r="F503" s="5">
        <f>COUNTIFS(Table2[Surname], E503, Table2[Embarked], P503, Table2[Pclass], C503, Table2[SibSp], K503) + COUNTIFS(Table2[Surname], E503,  Table2[Embarked], P503, Table2[Pclass], C503, Table2[Parch], L503) - COUNTIFS(Table2[Surname], E503,  Table2[Embarked], P503, Table2[Pclass], C503,  Table2[SibSp], K503,  Table2[Parch], L503) -1</f>
        <v>0</v>
      </c>
      <c r="G503" s="5">
        <f>COUNTIFS(Table2[Surname], E503, Table2[Embarked], P503, Table2[Pclass], C503, Table2[SibSp], K503, Table2[Ticket], M503) + COUNTIFS(Table2[Surname], E503,  Table2[Embarked], P503, Table2[Pclass], C503, Table2[Parch], L503, Table2[Ticket], M503) - COUNTIFS(Table2[Surname], E503,  Table2[Embarked], P503, Table2[Pclass], C503,  Table2[SibSp], K503,  Table2[Parch], L503, Table2[Ticket], M503) -1</f>
        <v>0</v>
      </c>
      <c r="H503" s="5">
        <f>COUNTIFS(Table2[Ticket], M503) -1</f>
        <v>0</v>
      </c>
      <c r="I503" s="8" t="s">
        <v>19</v>
      </c>
      <c r="J503" s="10">
        <v>21</v>
      </c>
      <c r="K503" s="8">
        <v>0</v>
      </c>
      <c r="L503" s="8">
        <v>0</v>
      </c>
      <c r="M503" s="8">
        <v>364846</v>
      </c>
      <c r="N503" s="10">
        <v>7.75</v>
      </c>
      <c r="O503" s="8"/>
      <c r="P503" s="10" t="s">
        <v>29</v>
      </c>
    </row>
    <row r="504" spans="1:16" x14ac:dyDescent="0.25">
      <c r="A504" s="4">
        <v>503</v>
      </c>
      <c r="B504" s="4">
        <v>0</v>
      </c>
      <c r="C504" s="4">
        <v>3</v>
      </c>
      <c r="D504" s="4" t="s">
        <v>725</v>
      </c>
      <c r="E504" s="7" t="str">
        <f t="shared" si="7"/>
        <v>O'Sullivan</v>
      </c>
      <c r="F504" s="5">
        <f>COUNTIFS(Table2[Surname], E504, Table2[Embarked], P504, Table2[Pclass], C504, Table2[SibSp], K504) + COUNTIFS(Table2[Surname], E504,  Table2[Embarked], P504, Table2[Pclass], C504, Table2[Parch], L504) - COUNTIFS(Table2[Surname], E504,  Table2[Embarked], P504, Table2[Pclass], C504,  Table2[SibSp], K504,  Table2[Parch], L504) -1</f>
        <v>0</v>
      </c>
      <c r="G504" s="5">
        <f>COUNTIFS(Table2[Surname], E504, Table2[Embarked], P504, Table2[Pclass], C504, Table2[SibSp], K504, Table2[Ticket], M504) + COUNTIFS(Table2[Surname], E504,  Table2[Embarked], P504, Table2[Pclass], C504, Table2[Parch], L504, Table2[Ticket], M504) - COUNTIFS(Table2[Surname], E504,  Table2[Embarked], P504, Table2[Pclass], C504,  Table2[SibSp], K504,  Table2[Parch], L504, Table2[Ticket], M504) -1</f>
        <v>0</v>
      </c>
      <c r="H504" s="5">
        <f>COUNTIFS(Table2[Ticket], M504) -1</f>
        <v>0</v>
      </c>
      <c r="I504" s="7" t="s">
        <v>19</v>
      </c>
      <c r="J504" s="5"/>
      <c r="K504" s="7">
        <v>0</v>
      </c>
      <c r="L504" s="7">
        <v>0</v>
      </c>
      <c r="M504" s="7">
        <v>330909</v>
      </c>
      <c r="N504" s="5">
        <v>7.6292</v>
      </c>
      <c r="O504" s="7"/>
      <c r="P504" s="5" t="s">
        <v>29</v>
      </c>
    </row>
    <row r="505" spans="1:16" x14ac:dyDescent="0.25">
      <c r="A505" s="6">
        <v>504</v>
      </c>
      <c r="B505" s="6">
        <v>0</v>
      </c>
      <c r="C505" s="6">
        <v>3</v>
      </c>
      <c r="D505" s="6" t="s">
        <v>726</v>
      </c>
      <c r="E505" s="7" t="str">
        <f t="shared" si="7"/>
        <v>Laitinen</v>
      </c>
      <c r="F505" s="5">
        <f>COUNTIFS(Table2[Surname], E505, Table2[Embarked], P505, Table2[Pclass], C505, Table2[SibSp], K505) + COUNTIFS(Table2[Surname], E505,  Table2[Embarked], P505, Table2[Pclass], C505, Table2[Parch], L505) - COUNTIFS(Table2[Surname], E505,  Table2[Embarked], P505, Table2[Pclass], C505,  Table2[SibSp], K505,  Table2[Parch], L505) -1</f>
        <v>0</v>
      </c>
      <c r="G505" s="5">
        <f>COUNTIFS(Table2[Surname], E505, Table2[Embarked], P505, Table2[Pclass], C505, Table2[SibSp], K505, Table2[Ticket], M505) + COUNTIFS(Table2[Surname], E505,  Table2[Embarked], P505, Table2[Pclass], C505, Table2[Parch], L505, Table2[Ticket], M505) - COUNTIFS(Table2[Surname], E505,  Table2[Embarked], P505, Table2[Pclass], C505,  Table2[SibSp], K505,  Table2[Parch], L505, Table2[Ticket], M505) -1</f>
        <v>0</v>
      </c>
      <c r="H505" s="5">
        <f>COUNTIFS(Table2[Ticket], M505) -1</f>
        <v>0</v>
      </c>
      <c r="I505" s="8" t="s">
        <v>19</v>
      </c>
      <c r="J505" s="10">
        <v>37</v>
      </c>
      <c r="K505" s="8">
        <v>0</v>
      </c>
      <c r="L505" s="8">
        <v>0</v>
      </c>
      <c r="M505" s="8">
        <v>4135</v>
      </c>
      <c r="N505" s="10">
        <v>9.5875000000000004</v>
      </c>
      <c r="O505" s="8"/>
      <c r="P505" s="10" t="s">
        <v>17</v>
      </c>
    </row>
    <row r="506" spans="1:16" x14ac:dyDescent="0.25">
      <c r="A506" s="4">
        <v>505</v>
      </c>
      <c r="B506" s="4">
        <v>1</v>
      </c>
      <c r="C506" s="4">
        <v>1</v>
      </c>
      <c r="D506" s="4" t="s">
        <v>727</v>
      </c>
      <c r="E506" s="7" t="str">
        <f t="shared" si="7"/>
        <v>Maioni</v>
      </c>
      <c r="F506" s="5">
        <f>COUNTIFS(Table2[Surname], E506, Table2[Embarked], P506, Table2[Pclass], C506, Table2[SibSp], K506) + COUNTIFS(Table2[Surname], E506,  Table2[Embarked], P506, Table2[Pclass], C506, Table2[Parch], L506) - COUNTIFS(Table2[Surname], E506,  Table2[Embarked], P506, Table2[Pclass], C506,  Table2[SibSp], K506,  Table2[Parch], L506) -1</f>
        <v>0</v>
      </c>
      <c r="G506" s="5">
        <f>COUNTIFS(Table2[Surname], E506, Table2[Embarked], P506, Table2[Pclass], C506, Table2[SibSp], K506, Table2[Ticket], M506) + COUNTIFS(Table2[Surname], E506,  Table2[Embarked], P506, Table2[Pclass], C506, Table2[Parch], L506, Table2[Ticket], M506) - COUNTIFS(Table2[Surname], E506,  Table2[Embarked], P506, Table2[Pclass], C506,  Table2[SibSp], K506,  Table2[Parch], L506, Table2[Ticket], M506) -1</f>
        <v>0</v>
      </c>
      <c r="H506" s="5">
        <f>COUNTIFS(Table2[Ticket], M506) -1</f>
        <v>2</v>
      </c>
      <c r="I506" s="7" t="s">
        <v>19</v>
      </c>
      <c r="J506" s="5">
        <v>16</v>
      </c>
      <c r="K506" s="7">
        <v>0</v>
      </c>
      <c r="L506" s="7">
        <v>0</v>
      </c>
      <c r="M506" s="7">
        <v>110152</v>
      </c>
      <c r="N506" s="5">
        <v>86.5</v>
      </c>
      <c r="O506" s="7" t="s">
        <v>728</v>
      </c>
      <c r="P506" s="5" t="s">
        <v>17</v>
      </c>
    </row>
    <row r="507" spans="1:16" x14ac:dyDescent="0.25">
      <c r="A507" s="6">
        <v>506</v>
      </c>
      <c r="B507" s="6">
        <v>0</v>
      </c>
      <c r="C507" s="6">
        <v>1</v>
      </c>
      <c r="D507" s="6" t="s">
        <v>729</v>
      </c>
      <c r="E507" s="7" t="str">
        <f t="shared" si="7"/>
        <v>Penasco y Castellana</v>
      </c>
      <c r="F507" s="5">
        <f>COUNTIFS(Table2[Surname], E507, Table2[Embarked], P507, Table2[Pclass], C507, Table2[SibSp], K507) + COUNTIFS(Table2[Surname], E507,  Table2[Embarked], P507, Table2[Pclass], C507, Table2[Parch], L507) - COUNTIFS(Table2[Surname], E507,  Table2[Embarked], P507, Table2[Pclass], C507,  Table2[SibSp], K507,  Table2[Parch], L507) -1</f>
        <v>1</v>
      </c>
      <c r="G507" s="5">
        <f>COUNTIFS(Table2[Surname], E507, Table2[Embarked], P507, Table2[Pclass], C507, Table2[SibSp], K507, Table2[Ticket], M507) + COUNTIFS(Table2[Surname], E507,  Table2[Embarked], P507, Table2[Pclass], C507, Table2[Parch], L507, Table2[Ticket], M507) - COUNTIFS(Table2[Surname], E507,  Table2[Embarked], P507, Table2[Pclass], C507,  Table2[SibSp], K507,  Table2[Parch], L507, Table2[Ticket], M507) -1</f>
        <v>1</v>
      </c>
      <c r="H507" s="5">
        <f>COUNTIFS(Table2[Ticket], M507) -1</f>
        <v>1</v>
      </c>
      <c r="I507" s="8" t="s">
        <v>15</v>
      </c>
      <c r="J507" s="10">
        <v>18</v>
      </c>
      <c r="K507" s="8">
        <v>1</v>
      </c>
      <c r="L507" s="8">
        <v>0</v>
      </c>
      <c r="M507" s="8" t="s">
        <v>464</v>
      </c>
      <c r="N507" s="10">
        <v>108.9</v>
      </c>
      <c r="O507" s="8" t="s">
        <v>465</v>
      </c>
      <c r="P507" s="10" t="s">
        <v>22</v>
      </c>
    </row>
    <row r="508" spans="1:16" x14ac:dyDescent="0.25">
      <c r="A508" s="4">
        <v>507</v>
      </c>
      <c r="B508" s="4">
        <v>1</v>
      </c>
      <c r="C508" s="4">
        <v>2</v>
      </c>
      <c r="D508" s="4" t="s">
        <v>730</v>
      </c>
      <c r="E508" s="7" t="str">
        <f t="shared" si="7"/>
        <v>Quick</v>
      </c>
      <c r="F508" s="5">
        <f>COUNTIFS(Table2[Surname], E508, Table2[Embarked], P508, Table2[Pclass], C508, Table2[SibSp], K508) + COUNTIFS(Table2[Surname], E508,  Table2[Embarked], P508, Table2[Pclass], C508, Table2[Parch], L508) - COUNTIFS(Table2[Surname], E508,  Table2[Embarked], P508, Table2[Pclass], C508,  Table2[SibSp], K508,  Table2[Parch], L508) -1</f>
        <v>0</v>
      </c>
      <c r="G508" s="5">
        <f>COUNTIFS(Table2[Surname], E508, Table2[Embarked], P508, Table2[Pclass], C508, Table2[SibSp], K508, Table2[Ticket], M508) + COUNTIFS(Table2[Surname], E508,  Table2[Embarked], P508, Table2[Pclass], C508, Table2[Parch], L508, Table2[Ticket], M508) - COUNTIFS(Table2[Surname], E508,  Table2[Embarked], P508, Table2[Pclass], C508,  Table2[SibSp], K508,  Table2[Parch], L508, Table2[Ticket], M508) -1</f>
        <v>0</v>
      </c>
      <c r="H508" s="5">
        <f>COUNTIFS(Table2[Ticket], M508) -1</f>
        <v>1</v>
      </c>
      <c r="I508" s="7" t="s">
        <v>19</v>
      </c>
      <c r="J508" s="5">
        <v>33</v>
      </c>
      <c r="K508" s="7">
        <v>0</v>
      </c>
      <c r="L508" s="7">
        <v>2</v>
      </c>
      <c r="M508" s="7">
        <v>26360</v>
      </c>
      <c r="N508" s="5">
        <v>26</v>
      </c>
      <c r="O508" s="7"/>
      <c r="P508" s="5" t="s">
        <v>17</v>
      </c>
    </row>
    <row r="509" spans="1:16" x14ac:dyDescent="0.25">
      <c r="A509" s="6">
        <v>508</v>
      </c>
      <c r="B509" s="6">
        <v>1</v>
      </c>
      <c r="C509" s="6">
        <v>1</v>
      </c>
      <c r="D509" s="6" t="s">
        <v>731</v>
      </c>
      <c r="E509" s="7" t="str">
        <f t="shared" si="7"/>
        <v>Bradley</v>
      </c>
      <c r="F509" s="5">
        <f>COUNTIFS(Table2[Surname], E509, Table2[Embarked], P509, Table2[Pclass], C509, Table2[SibSp], K509) + COUNTIFS(Table2[Surname], E509,  Table2[Embarked], P509, Table2[Pclass], C509, Table2[Parch], L509) - COUNTIFS(Table2[Surname], E509,  Table2[Embarked], P509, Table2[Pclass], C509,  Table2[SibSp], K509,  Table2[Parch], L509) -1</f>
        <v>0</v>
      </c>
      <c r="G509" s="5">
        <f>COUNTIFS(Table2[Surname], E509, Table2[Embarked], P509, Table2[Pclass], C509, Table2[SibSp], K509, Table2[Ticket], M509) + COUNTIFS(Table2[Surname], E509,  Table2[Embarked], P509, Table2[Pclass], C509, Table2[Parch], L509, Table2[Ticket], M509) - COUNTIFS(Table2[Surname], E509,  Table2[Embarked], P509, Table2[Pclass], C509,  Table2[SibSp], K509,  Table2[Parch], L509, Table2[Ticket], M509) -1</f>
        <v>0</v>
      </c>
      <c r="H509" s="5">
        <f>COUNTIFS(Table2[Ticket], M509) -1</f>
        <v>0</v>
      </c>
      <c r="I509" s="8" t="s">
        <v>15</v>
      </c>
      <c r="J509" s="10"/>
      <c r="K509" s="8">
        <v>0</v>
      </c>
      <c r="L509" s="8">
        <v>0</v>
      </c>
      <c r="M509" s="8">
        <v>111427</v>
      </c>
      <c r="N509" s="10">
        <v>26.55</v>
      </c>
      <c r="O509" s="8"/>
      <c r="P509" s="10" t="s">
        <v>17</v>
      </c>
    </row>
    <row r="510" spans="1:16" x14ac:dyDescent="0.25">
      <c r="A510" s="4">
        <v>509</v>
      </c>
      <c r="B510" s="4">
        <v>0</v>
      </c>
      <c r="C510" s="4">
        <v>3</v>
      </c>
      <c r="D510" s="4" t="s">
        <v>732</v>
      </c>
      <c r="E510" s="7" t="str">
        <f t="shared" si="7"/>
        <v>Olsen</v>
      </c>
      <c r="F510" s="5">
        <f>COUNTIFS(Table2[Surname], E510, Table2[Embarked], P510, Table2[Pclass], C510, Table2[SibSp], K510) + COUNTIFS(Table2[Surname], E510,  Table2[Embarked], P510, Table2[Pclass], C510, Table2[Parch], L510) - COUNTIFS(Table2[Surname], E510,  Table2[Embarked], P510, Table2[Pclass], C510,  Table2[SibSp], K510,  Table2[Parch], L510) -1</f>
        <v>2</v>
      </c>
      <c r="G510" s="5">
        <f>COUNTIFS(Table2[Surname], E510, Table2[Embarked], P510, Table2[Pclass], C510, Table2[SibSp], K510, Table2[Ticket], M510) + COUNTIFS(Table2[Surname], E510,  Table2[Embarked], P510, Table2[Pclass], C510, Table2[Parch], L510, Table2[Ticket], M510) - COUNTIFS(Table2[Surname], E510,  Table2[Embarked], P510, Table2[Pclass], C510,  Table2[SibSp], K510,  Table2[Parch], L510, Table2[Ticket], M510) -1</f>
        <v>0</v>
      </c>
      <c r="H510" s="5">
        <f>COUNTIFS(Table2[Ticket], M510) -1</f>
        <v>0</v>
      </c>
      <c r="I510" s="7" t="s">
        <v>15</v>
      </c>
      <c r="J510" s="5">
        <v>28</v>
      </c>
      <c r="K510" s="7">
        <v>0</v>
      </c>
      <c r="L510" s="7">
        <v>0</v>
      </c>
      <c r="M510" s="7" t="s">
        <v>733</v>
      </c>
      <c r="N510" s="5">
        <v>22.524999999999999</v>
      </c>
      <c r="O510" s="7"/>
      <c r="P510" s="5" t="s">
        <v>17</v>
      </c>
    </row>
    <row r="511" spans="1:16" x14ac:dyDescent="0.25">
      <c r="A511" s="6">
        <v>510</v>
      </c>
      <c r="B511" s="6">
        <v>1</v>
      </c>
      <c r="C511" s="6">
        <v>3</v>
      </c>
      <c r="D511" s="6" t="s">
        <v>734</v>
      </c>
      <c r="E511" s="7" t="str">
        <f t="shared" si="7"/>
        <v>Lang</v>
      </c>
      <c r="F511" s="5">
        <f>COUNTIFS(Table2[Surname], E511, Table2[Embarked], P511, Table2[Pclass], C511, Table2[SibSp], K511) + COUNTIFS(Table2[Surname], E511,  Table2[Embarked], P511, Table2[Pclass], C511, Table2[Parch], L511) - COUNTIFS(Table2[Surname], E511,  Table2[Embarked], P511, Table2[Pclass], C511,  Table2[SibSp], K511,  Table2[Parch], L511) -1</f>
        <v>0</v>
      </c>
      <c r="G511" s="5">
        <f>COUNTIFS(Table2[Surname], E511, Table2[Embarked], P511, Table2[Pclass], C511, Table2[SibSp], K511, Table2[Ticket], M511) + COUNTIFS(Table2[Surname], E511,  Table2[Embarked], P511, Table2[Pclass], C511, Table2[Parch], L511, Table2[Ticket], M511) - COUNTIFS(Table2[Surname], E511,  Table2[Embarked], P511, Table2[Pclass], C511,  Table2[SibSp], K511,  Table2[Parch], L511, Table2[Ticket], M511) -1</f>
        <v>0</v>
      </c>
      <c r="H511" s="5">
        <f>COUNTIFS(Table2[Ticket], M511) -1</f>
        <v>6</v>
      </c>
      <c r="I511" s="8" t="s">
        <v>15</v>
      </c>
      <c r="J511" s="10">
        <v>26</v>
      </c>
      <c r="K511" s="8">
        <v>0</v>
      </c>
      <c r="L511" s="8">
        <v>0</v>
      </c>
      <c r="M511" s="8">
        <v>1601</v>
      </c>
      <c r="N511" s="10">
        <v>56.495800000000003</v>
      </c>
      <c r="O511" s="8"/>
      <c r="P511" s="10" t="s">
        <v>17</v>
      </c>
    </row>
    <row r="512" spans="1:16" x14ac:dyDescent="0.25">
      <c r="A512" s="4">
        <v>511</v>
      </c>
      <c r="B512" s="4">
        <v>1</v>
      </c>
      <c r="C512" s="4">
        <v>3</v>
      </c>
      <c r="D512" s="4" t="s">
        <v>735</v>
      </c>
      <c r="E512" s="7" t="str">
        <f t="shared" si="7"/>
        <v>Daly</v>
      </c>
      <c r="F512" s="5">
        <f>COUNTIFS(Table2[Surname], E512, Table2[Embarked], P512, Table2[Pclass], C512, Table2[SibSp], K512) + COUNTIFS(Table2[Surname], E512,  Table2[Embarked], P512, Table2[Pclass], C512, Table2[Parch], L512) - COUNTIFS(Table2[Surname], E512,  Table2[Embarked], P512, Table2[Pclass], C512,  Table2[SibSp], K512,  Table2[Parch], L512) -1</f>
        <v>0</v>
      </c>
      <c r="G512" s="5">
        <f>COUNTIFS(Table2[Surname], E512, Table2[Embarked], P512, Table2[Pclass], C512, Table2[SibSp], K512, Table2[Ticket], M512) + COUNTIFS(Table2[Surname], E512,  Table2[Embarked], P512, Table2[Pclass], C512, Table2[Parch], L512, Table2[Ticket], M512) - COUNTIFS(Table2[Surname], E512,  Table2[Embarked], P512, Table2[Pclass], C512,  Table2[SibSp], K512,  Table2[Parch], L512, Table2[Ticket], M512) -1</f>
        <v>0</v>
      </c>
      <c r="H512" s="5">
        <f>COUNTIFS(Table2[Ticket], M512) -1</f>
        <v>0</v>
      </c>
      <c r="I512" s="7" t="s">
        <v>15</v>
      </c>
      <c r="J512" s="5">
        <v>29</v>
      </c>
      <c r="K512" s="7">
        <v>0</v>
      </c>
      <c r="L512" s="7">
        <v>0</v>
      </c>
      <c r="M512" s="7">
        <v>382651</v>
      </c>
      <c r="N512" s="5">
        <v>7.75</v>
      </c>
      <c r="O512" s="7"/>
      <c r="P512" s="5" t="s">
        <v>29</v>
      </c>
    </row>
    <row r="513" spans="1:16" x14ac:dyDescent="0.25">
      <c r="A513" s="6">
        <v>512</v>
      </c>
      <c r="B513" s="6">
        <v>0</v>
      </c>
      <c r="C513" s="6">
        <v>3</v>
      </c>
      <c r="D513" s="6" t="s">
        <v>736</v>
      </c>
      <c r="E513" s="7" t="str">
        <f t="shared" si="7"/>
        <v>Webber</v>
      </c>
      <c r="F513" s="5">
        <f>COUNTIFS(Table2[Surname], E513, Table2[Embarked], P513, Table2[Pclass], C513, Table2[SibSp], K513) + COUNTIFS(Table2[Surname], E513,  Table2[Embarked], P513, Table2[Pclass], C513, Table2[Parch], L513) - COUNTIFS(Table2[Surname], E513,  Table2[Embarked], P513, Table2[Pclass], C513,  Table2[SibSp], K513,  Table2[Parch], L513) -1</f>
        <v>0</v>
      </c>
      <c r="G513" s="5">
        <f>COUNTIFS(Table2[Surname], E513, Table2[Embarked], P513, Table2[Pclass], C513, Table2[SibSp], K513, Table2[Ticket], M513) + COUNTIFS(Table2[Surname], E513,  Table2[Embarked], P513, Table2[Pclass], C513, Table2[Parch], L513, Table2[Ticket], M513) - COUNTIFS(Table2[Surname], E513,  Table2[Embarked], P513, Table2[Pclass], C513,  Table2[SibSp], K513,  Table2[Parch], L513, Table2[Ticket], M513) -1</f>
        <v>0</v>
      </c>
      <c r="H513" s="5">
        <f>COUNTIFS(Table2[Ticket], M513) -1</f>
        <v>0</v>
      </c>
      <c r="I513" s="8" t="s">
        <v>15</v>
      </c>
      <c r="J513" s="10"/>
      <c r="K513" s="8">
        <v>0</v>
      </c>
      <c r="L513" s="8">
        <v>0</v>
      </c>
      <c r="M513" s="8" t="s">
        <v>737</v>
      </c>
      <c r="N513" s="10">
        <v>8.0500000000000007</v>
      </c>
      <c r="O513" s="8"/>
      <c r="P513" s="10" t="s">
        <v>17</v>
      </c>
    </row>
    <row r="514" spans="1:16" x14ac:dyDescent="0.25">
      <c r="A514" s="4">
        <v>513</v>
      </c>
      <c r="B514" s="4">
        <v>1</v>
      </c>
      <c r="C514" s="4">
        <v>1</v>
      </c>
      <c r="D514" s="4" t="s">
        <v>738</v>
      </c>
      <c r="E514" s="7" t="str">
        <f t="shared" si="7"/>
        <v>McGough</v>
      </c>
      <c r="F514" s="5">
        <f>COUNTIFS(Table2[Surname], E514, Table2[Embarked], P514, Table2[Pclass], C514, Table2[SibSp], K514) + COUNTIFS(Table2[Surname], E514,  Table2[Embarked], P514, Table2[Pclass], C514, Table2[Parch], L514) - COUNTIFS(Table2[Surname], E514,  Table2[Embarked], P514, Table2[Pclass], C514,  Table2[SibSp], K514,  Table2[Parch], L514) -1</f>
        <v>0</v>
      </c>
      <c r="G514" s="5">
        <f>COUNTIFS(Table2[Surname], E514, Table2[Embarked], P514, Table2[Pclass], C514, Table2[SibSp], K514, Table2[Ticket], M514) + COUNTIFS(Table2[Surname], E514,  Table2[Embarked], P514, Table2[Pclass], C514, Table2[Parch], L514, Table2[Ticket], M514) - COUNTIFS(Table2[Surname], E514,  Table2[Embarked], P514, Table2[Pclass], C514,  Table2[SibSp], K514,  Table2[Parch], L514, Table2[Ticket], M514) -1</f>
        <v>0</v>
      </c>
      <c r="H514" s="5">
        <f>COUNTIFS(Table2[Ticket], M514) -1</f>
        <v>0</v>
      </c>
      <c r="I514" s="7" t="s">
        <v>15</v>
      </c>
      <c r="J514" s="5">
        <v>36</v>
      </c>
      <c r="K514" s="7">
        <v>0</v>
      </c>
      <c r="L514" s="7">
        <v>0</v>
      </c>
      <c r="M514" s="7" t="s">
        <v>739</v>
      </c>
      <c r="N514" s="5">
        <v>26.287500000000001</v>
      </c>
      <c r="O514" s="7" t="s">
        <v>740</v>
      </c>
      <c r="P514" s="5" t="s">
        <v>17</v>
      </c>
    </row>
    <row r="515" spans="1:16" x14ac:dyDescent="0.25">
      <c r="A515" s="6">
        <v>514</v>
      </c>
      <c r="B515" s="6">
        <v>1</v>
      </c>
      <c r="C515" s="6">
        <v>1</v>
      </c>
      <c r="D515" s="6" t="s">
        <v>741</v>
      </c>
      <c r="E515" s="7" t="str">
        <f t="shared" ref="E515:E578" si="8">LEFT(D515, FIND(",",$D$2:$D$900,1) - 1)</f>
        <v>Rothschild</v>
      </c>
      <c r="F515" s="5">
        <f>COUNTIFS(Table2[Surname], E515, Table2[Embarked], P515, Table2[Pclass], C515, Table2[SibSp], K515) + COUNTIFS(Table2[Surname], E515,  Table2[Embarked], P515, Table2[Pclass], C515, Table2[Parch], L515) - COUNTIFS(Table2[Surname], E515,  Table2[Embarked], P515, Table2[Pclass], C515,  Table2[SibSp], K515,  Table2[Parch], L515) -1</f>
        <v>0</v>
      </c>
      <c r="G515" s="5">
        <f>COUNTIFS(Table2[Surname], E515, Table2[Embarked], P515, Table2[Pclass], C515, Table2[SibSp], K515, Table2[Ticket], M515) + COUNTIFS(Table2[Surname], E515,  Table2[Embarked], P515, Table2[Pclass], C515, Table2[Parch], L515, Table2[Ticket], M515) - COUNTIFS(Table2[Surname], E515,  Table2[Embarked], P515, Table2[Pclass], C515,  Table2[SibSp], K515,  Table2[Parch], L515, Table2[Ticket], M515) -1</f>
        <v>0</v>
      </c>
      <c r="H515" s="5">
        <f>COUNTIFS(Table2[Ticket], M515) -1</f>
        <v>0</v>
      </c>
      <c r="I515" s="8" t="s">
        <v>19</v>
      </c>
      <c r="J515" s="10">
        <v>54</v>
      </c>
      <c r="K515" s="8">
        <v>1</v>
      </c>
      <c r="L515" s="8">
        <v>0</v>
      </c>
      <c r="M515" s="8" t="s">
        <v>742</v>
      </c>
      <c r="N515" s="10">
        <v>59.4</v>
      </c>
      <c r="O515" s="8"/>
      <c r="P515" s="10" t="s">
        <v>22</v>
      </c>
    </row>
    <row r="516" spans="1:16" x14ac:dyDescent="0.25">
      <c r="A516" s="4">
        <v>515</v>
      </c>
      <c r="B516" s="4">
        <v>0</v>
      </c>
      <c r="C516" s="4">
        <v>3</v>
      </c>
      <c r="D516" s="4" t="s">
        <v>743</v>
      </c>
      <c r="E516" s="7" t="str">
        <f t="shared" si="8"/>
        <v>Coleff</v>
      </c>
      <c r="F516" s="5">
        <f>COUNTIFS(Table2[Surname], E516, Table2[Embarked], P516, Table2[Pclass], C516, Table2[SibSp], K516) + COUNTIFS(Table2[Surname], E516,  Table2[Embarked], P516, Table2[Pclass], C516, Table2[Parch], L516) - COUNTIFS(Table2[Surname], E516,  Table2[Embarked], P516, Table2[Pclass], C516,  Table2[SibSp], K516,  Table2[Parch], L516) -1</f>
        <v>1</v>
      </c>
      <c r="G516" s="5">
        <f>COUNTIFS(Table2[Surname], E516, Table2[Embarked], P516, Table2[Pclass], C516, Table2[SibSp], K516, Table2[Ticket], M516) + COUNTIFS(Table2[Surname], E516,  Table2[Embarked], P516, Table2[Pclass], C516, Table2[Parch], L516, Table2[Ticket], M516) - COUNTIFS(Table2[Surname], E516,  Table2[Embarked], P516, Table2[Pclass], C516,  Table2[SibSp], K516,  Table2[Parch], L516, Table2[Ticket], M516) -1</f>
        <v>0</v>
      </c>
      <c r="H516" s="5">
        <f>COUNTIFS(Table2[Ticket], M516) -1</f>
        <v>0</v>
      </c>
      <c r="I516" s="7" t="s">
        <v>15</v>
      </c>
      <c r="J516" s="5">
        <v>24</v>
      </c>
      <c r="K516" s="7">
        <v>0</v>
      </c>
      <c r="L516" s="7">
        <v>0</v>
      </c>
      <c r="M516" s="7">
        <v>349209</v>
      </c>
      <c r="N516" s="5">
        <v>7.4958</v>
      </c>
      <c r="O516" s="7"/>
      <c r="P516" s="5" t="s">
        <v>17</v>
      </c>
    </row>
    <row r="517" spans="1:16" x14ac:dyDescent="0.25">
      <c r="A517" s="6">
        <v>516</v>
      </c>
      <c r="B517" s="6">
        <v>0</v>
      </c>
      <c r="C517" s="6">
        <v>1</v>
      </c>
      <c r="D517" s="6" t="s">
        <v>744</v>
      </c>
      <c r="E517" s="7" t="str">
        <f t="shared" si="8"/>
        <v>Walker</v>
      </c>
      <c r="F517" s="5">
        <f>COUNTIFS(Table2[Surname], E517, Table2[Embarked], P517, Table2[Pclass], C517, Table2[SibSp], K517) + COUNTIFS(Table2[Surname], E517,  Table2[Embarked], P517, Table2[Pclass], C517, Table2[Parch], L517) - COUNTIFS(Table2[Surname], E517,  Table2[Embarked], P517, Table2[Pclass], C517,  Table2[SibSp], K517,  Table2[Parch], L517) -1</f>
        <v>0</v>
      </c>
      <c r="G517" s="5">
        <f>COUNTIFS(Table2[Surname], E517, Table2[Embarked], P517, Table2[Pclass], C517, Table2[SibSp], K517, Table2[Ticket], M517) + COUNTIFS(Table2[Surname], E517,  Table2[Embarked], P517, Table2[Pclass], C517, Table2[Parch], L517, Table2[Ticket], M517) - COUNTIFS(Table2[Surname], E517,  Table2[Embarked], P517, Table2[Pclass], C517,  Table2[SibSp], K517,  Table2[Parch], L517, Table2[Ticket], M517) -1</f>
        <v>0</v>
      </c>
      <c r="H517" s="5">
        <f>COUNTIFS(Table2[Ticket], M517) -1</f>
        <v>0</v>
      </c>
      <c r="I517" s="8" t="s">
        <v>15</v>
      </c>
      <c r="J517" s="10">
        <v>47</v>
      </c>
      <c r="K517" s="8">
        <v>0</v>
      </c>
      <c r="L517" s="8">
        <v>0</v>
      </c>
      <c r="M517" s="8">
        <v>36967</v>
      </c>
      <c r="N517" s="10">
        <v>34.020800000000001</v>
      </c>
      <c r="O517" s="8" t="s">
        <v>745</v>
      </c>
      <c r="P517" s="10" t="s">
        <v>17</v>
      </c>
    </row>
    <row r="518" spans="1:16" x14ac:dyDescent="0.25">
      <c r="A518" s="4">
        <v>517</v>
      </c>
      <c r="B518" s="4">
        <v>1</v>
      </c>
      <c r="C518" s="4">
        <v>2</v>
      </c>
      <c r="D518" s="4" t="s">
        <v>746</v>
      </c>
      <c r="E518" s="7" t="str">
        <f t="shared" si="8"/>
        <v>Lemore</v>
      </c>
      <c r="F518" s="5">
        <f>COUNTIFS(Table2[Surname], E518, Table2[Embarked], P518, Table2[Pclass], C518, Table2[SibSp], K518) + COUNTIFS(Table2[Surname], E518,  Table2[Embarked], P518, Table2[Pclass], C518, Table2[Parch], L518) - COUNTIFS(Table2[Surname], E518,  Table2[Embarked], P518, Table2[Pclass], C518,  Table2[SibSp], K518,  Table2[Parch], L518) -1</f>
        <v>0</v>
      </c>
      <c r="G518" s="5">
        <f>COUNTIFS(Table2[Surname], E518, Table2[Embarked], P518, Table2[Pclass], C518, Table2[SibSp], K518, Table2[Ticket], M518) + COUNTIFS(Table2[Surname], E518,  Table2[Embarked], P518, Table2[Pclass], C518, Table2[Parch], L518, Table2[Ticket], M518) - COUNTIFS(Table2[Surname], E518,  Table2[Embarked], P518, Table2[Pclass], C518,  Table2[SibSp], K518,  Table2[Parch], L518, Table2[Ticket], M518) -1</f>
        <v>0</v>
      </c>
      <c r="H518" s="5">
        <f>COUNTIFS(Table2[Ticket], M518) -1</f>
        <v>0</v>
      </c>
      <c r="I518" s="7" t="s">
        <v>19</v>
      </c>
      <c r="J518" s="5">
        <v>34</v>
      </c>
      <c r="K518" s="7">
        <v>0</v>
      </c>
      <c r="L518" s="7">
        <v>0</v>
      </c>
      <c r="M518" s="7" t="s">
        <v>747</v>
      </c>
      <c r="N518" s="5">
        <v>10.5</v>
      </c>
      <c r="O518" s="7" t="s">
        <v>119</v>
      </c>
      <c r="P518" s="5" t="s">
        <v>17</v>
      </c>
    </row>
    <row r="519" spans="1:16" x14ac:dyDescent="0.25">
      <c r="A519" s="6">
        <v>518</v>
      </c>
      <c r="B519" s="6">
        <v>0</v>
      </c>
      <c r="C519" s="6">
        <v>3</v>
      </c>
      <c r="D519" s="6" t="s">
        <v>748</v>
      </c>
      <c r="E519" s="7" t="str">
        <f t="shared" si="8"/>
        <v>Ryan</v>
      </c>
      <c r="F519" s="5">
        <f>COUNTIFS(Table2[Surname], E519, Table2[Embarked], P519, Table2[Pclass], C519, Table2[SibSp], K519) + COUNTIFS(Table2[Surname], E519,  Table2[Embarked], P519, Table2[Pclass], C519, Table2[Parch], L519) - COUNTIFS(Table2[Surname], E519,  Table2[Embarked], P519, Table2[Pclass], C519,  Table2[SibSp], K519,  Table2[Parch], L519) -1</f>
        <v>0</v>
      </c>
      <c r="G519" s="5">
        <f>COUNTIFS(Table2[Surname], E519, Table2[Embarked], P519, Table2[Pclass], C519, Table2[SibSp], K519, Table2[Ticket], M519) + COUNTIFS(Table2[Surname], E519,  Table2[Embarked], P519, Table2[Pclass], C519, Table2[Parch], L519, Table2[Ticket], M519) - COUNTIFS(Table2[Surname], E519,  Table2[Embarked], P519, Table2[Pclass], C519,  Table2[SibSp], K519,  Table2[Parch], L519, Table2[Ticket], M519) -1</f>
        <v>0</v>
      </c>
      <c r="H519" s="5">
        <f>COUNTIFS(Table2[Ticket], M519) -1</f>
        <v>2</v>
      </c>
      <c r="I519" s="8" t="s">
        <v>15</v>
      </c>
      <c r="J519" s="10"/>
      <c r="K519" s="8">
        <v>0</v>
      </c>
      <c r="L519" s="8">
        <v>0</v>
      </c>
      <c r="M519" s="8">
        <v>371110</v>
      </c>
      <c r="N519" s="10">
        <v>24.15</v>
      </c>
      <c r="O519" s="8"/>
      <c r="P519" s="10" t="s">
        <v>29</v>
      </c>
    </row>
    <row r="520" spans="1:16" x14ac:dyDescent="0.25">
      <c r="A520" s="4">
        <v>519</v>
      </c>
      <c r="B520" s="4">
        <v>1</v>
      </c>
      <c r="C520" s="4">
        <v>2</v>
      </c>
      <c r="D520" s="4" t="s">
        <v>749</v>
      </c>
      <c r="E520" s="7" t="str">
        <f t="shared" si="8"/>
        <v>Angle</v>
      </c>
      <c r="F520" s="5">
        <f>COUNTIFS(Table2[Surname], E520, Table2[Embarked], P520, Table2[Pclass], C520, Table2[SibSp], K520) + COUNTIFS(Table2[Surname], E520,  Table2[Embarked], P520, Table2[Pclass], C520, Table2[Parch], L520) - COUNTIFS(Table2[Surname], E520,  Table2[Embarked], P520, Table2[Pclass], C520,  Table2[SibSp], K520,  Table2[Parch], L520) -1</f>
        <v>0</v>
      </c>
      <c r="G520" s="5">
        <f>COUNTIFS(Table2[Surname], E520, Table2[Embarked], P520, Table2[Pclass], C520, Table2[SibSp], K520, Table2[Ticket], M520) + COUNTIFS(Table2[Surname], E520,  Table2[Embarked], P520, Table2[Pclass], C520, Table2[Parch], L520, Table2[Ticket], M520) - COUNTIFS(Table2[Surname], E520,  Table2[Embarked], P520, Table2[Pclass], C520,  Table2[SibSp], K520,  Table2[Parch], L520, Table2[Ticket], M520) -1</f>
        <v>0</v>
      </c>
      <c r="H520" s="5">
        <f>COUNTIFS(Table2[Ticket], M520) -1</f>
        <v>0</v>
      </c>
      <c r="I520" s="7" t="s">
        <v>19</v>
      </c>
      <c r="J520" s="5">
        <v>36</v>
      </c>
      <c r="K520" s="7">
        <v>1</v>
      </c>
      <c r="L520" s="7">
        <v>0</v>
      </c>
      <c r="M520" s="7">
        <v>226875</v>
      </c>
      <c r="N520" s="5">
        <v>26</v>
      </c>
      <c r="O520" s="7"/>
      <c r="P520" s="5" t="s">
        <v>17</v>
      </c>
    </row>
    <row r="521" spans="1:16" x14ac:dyDescent="0.25">
      <c r="A521" s="6">
        <v>520</v>
      </c>
      <c r="B521" s="6">
        <v>0</v>
      </c>
      <c r="C521" s="6">
        <v>3</v>
      </c>
      <c r="D521" s="6" t="s">
        <v>750</v>
      </c>
      <c r="E521" s="7" t="str">
        <f t="shared" si="8"/>
        <v>Pavlovic</v>
      </c>
      <c r="F521" s="5">
        <f>COUNTIFS(Table2[Surname], E521, Table2[Embarked], P521, Table2[Pclass], C521, Table2[SibSp], K521) + COUNTIFS(Table2[Surname], E521,  Table2[Embarked], P521, Table2[Pclass], C521, Table2[Parch], L521) - COUNTIFS(Table2[Surname], E521,  Table2[Embarked], P521, Table2[Pclass], C521,  Table2[SibSp], K521,  Table2[Parch], L521) -1</f>
        <v>0</v>
      </c>
      <c r="G521" s="5">
        <f>COUNTIFS(Table2[Surname], E521, Table2[Embarked], P521, Table2[Pclass], C521, Table2[SibSp], K521, Table2[Ticket], M521) + COUNTIFS(Table2[Surname], E521,  Table2[Embarked], P521, Table2[Pclass], C521, Table2[Parch], L521, Table2[Ticket], M521) - COUNTIFS(Table2[Surname], E521,  Table2[Embarked], P521, Table2[Pclass], C521,  Table2[SibSp], K521,  Table2[Parch], L521, Table2[Ticket], M521) -1</f>
        <v>0</v>
      </c>
      <c r="H521" s="5">
        <f>COUNTIFS(Table2[Ticket], M521) -1</f>
        <v>0</v>
      </c>
      <c r="I521" s="8" t="s">
        <v>15</v>
      </c>
      <c r="J521" s="10">
        <v>32</v>
      </c>
      <c r="K521" s="8">
        <v>0</v>
      </c>
      <c r="L521" s="8">
        <v>0</v>
      </c>
      <c r="M521" s="8">
        <v>349242</v>
      </c>
      <c r="N521" s="10">
        <v>7.8958000000000004</v>
      </c>
      <c r="O521" s="8"/>
      <c r="P521" s="10" t="s">
        <v>17</v>
      </c>
    </row>
    <row r="522" spans="1:16" x14ac:dyDescent="0.25">
      <c r="A522" s="4">
        <v>521</v>
      </c>
      <c r="B522" s="4">
        <v>1</v>
      </c>
      <c r="C522" s="4">
        <v>1</v>
      </c>
      <c r="D522" s="4" t="s">
        <v>751</v>
      </c>
      <c r="E522" s="7" t="str">
        <f t="shared" si="8"/>
        <v>Perreault</v>
      </c>
      <c r="F522" s="5">
        <f>COUNTIFS(Table2[Surname], E522, Table2[Embarked], P522, Table2[Pclass], C522, Table2[SibSp], K522) + COUNTIFS(Table2[Surname], E522,  Table2[Embarked], P522, Table2[Pclass], C522, Table2[Parch], L522) - COUNTIFS(Table2[Surname], E522,  Table2[Embarked], P522, Table2[Pclass], C522,  Table2[SibSp], K522,  Table2[Parch], L522) -1</f>
        <v>0</v>
      </c>
      <c r="G522" s="5">
        <f>COUNTIFS(Table2[Surname], E522, Table2[Embarked], P522, Table2[Pclass], C522, Table2[SibSp], K522, Table2[Ticket], M522) + COUNTIFS(Table2[Surname], E522,  Table2[Embarked], P522, Table2[Pclass], C522, Table2[Parch], L522, Table2[Ticket], M522) - COUNTIFS(Table2[Surname], E522,  Table2[Embarked], P522, Table2[Pclass], C522,  Table2[SibSp], K522,  Table2[Parch], L522, Table2[Ticket], M522) -1</f>
        <v>0</v>
      </c>
      <c r="H522" s="5">
        <f>COUNTIFS(Table2[Ticket], M522) -1</f>
        <v>1</v>
      </c>
      <c r="I522" s="7" t="s">
        <v>19</v>
      </c>
      <c r="J522" s="5">
        <v>30</v>
      </c>
      <c r="K522" s="7">
        <v>0</v>
      </c>
      <c r="L522" s="7">
        <v>0</v>
      </c>
      <c r="M522" s="7">
        <v>12749</v>
      </c>
      <c r="N522" s="5">
        <v>93.5</v>
      </c>
      <c r="O522" s="7" t="s">
        <v>752</v>
      </c>
      <c r="P522" s="5" t="s">
        <v>17</v>
      </c>
    </row>
    <row r="523" spans="1:16" x14ac:dyDescent="0.25">
      <c r="A523" s="6">
        <v>522</v>
      </c>
      <c r="B523" s="6">
        <v>0</v>
      </c>
      <c r="C523" s="6">
        <v>3</v>
      </c>
      <c r="D523" s="6" t="s">
        <v>753</v>
      </c>
      <c r="E523" s="7" t="str">
        <f t="shared" si="8"/>
        <v>Vovk</v>
      </c>
      <c r="F523" s="5">
        <f>COUNTIFS(Table2[Surname], E523, Table2[Embarked], P523, Table2[Pclass], C523, Table2[SibSp], K523) + COUNTIFS(Table2[Surname], E523,  Table2[Embarked], P523, Table2[Pclass], C523, Table2[Parch], L523) - COUNTIFS(Table2[Surname], E523,  Table2[Embarked], P523, Table2[Pclass], C523,  Table2[SibSp], K523,  Table2[Parch], L523) -1</f>
        <v>0</v>
      </c>
      <c r="G523" s="5">
        <f>COUNTIFS(Table2[Surname], E523, Table2[Embarked], P523, Table2[Pclass], C523, Table2[SibSp], K523, Table2[Ticket], M523) + COUNTIFS(Table2[Surname], E523,  Table2[Embarked], P523, Table2[Pclass], C523, Table2[Parch], L523, Table2[Ticket], M523) - COUNTIFS(Table2[Surname], E523,  Table2[Embarked], P523, Table2[Pclass], C523,  Table2[SibSp], K523,  Table2[Parch], L523, Table2[Ticket], M523) -1</f>
        <v>0</v>
      </c>
      <c r="H523" s="5">
        <f>COUNTIFS(Table2[Ticket], M523) -1</f>
        <v>0</v>
      </c>
      <c r="I523" s="8" t="s">
        <v>15</v>
      </c>
      <c r="J523" s="10">
        <v>22</v>
      </c>
      <c r="K523" s="8">
        <v>0</v>
      </c>
      <c r="L523" s="8">
        <v>0</v>
      </c>
      <c r="M523" s="8">
        <v>349252</v>
      </c>
      <c r="N523" s="10">
        <v>7.8958000000000004</v>
      </c>
      <c r="O523" s="8"/>
      <c r="P523" s="10" t="s">
        <v>17</v>
      </c>
    </row>
    <row r="524" spans="1:16" x14ac:dyDescent="0.25">
      <c r="A524" s="4">
        <v>523</v>
      </c>
      <c r="B524" s="4">
        <v>0</v>
      </c>
      <c r="C524" s="4">
        <v>3</v>
      </c>
      <c r="D524" s="4" t="s">
        <v>754</v>
      </c>
      <c r="E524" s="7" t="str">
        <f t="shared" si="8"/>
        <v>Lahoud</v>
      </c>
      <c r="F524" s="5">
        <f>COUNTIFS(Table2[Surname], E524, Table2[Embarked], P524, Table2[Pclass], C524, Table2[SibSp], K524) + COUNTIFS(Table2[Surname], E524,  Table2[Embarked], P524, Table2[Pclass], C524, Table2[Parch], L524) - COUNTIFS(Table2[Surname], E524,  Table2[Embarked], P524, Table2[Pclass], C524,  Table2[SibSp], K524,  Table2[Parch], L524) -1</f>
        <v>0</v>
      </c>
      <c r="G524" s="5">
        <f>COUNTIFS(Table2[Surname], E524, Table2[Embarked], P524, Table2[Pclass], C524, Table2[SibSp], K524, Table2[Ticket], M524) + COUNTIFS(Table2[Surname], E524,  Table2[Embarked], P524, Table2[Pclass], C524, Table2[Parch], L524, Table2[Ticket], M524) - COUNTIFS(Table2[Surname], E524,  Table2[Embarked], P524, Table2[Pclass], C524,  Table2[SibSp], K524,  Table2[Parch], L524, Table2[Ticket], M524) -1</f>
        <v>0</v>
      </c>
      <c r="H524" s="5">
        <f>COUNTIFS(Table2[Ticket], M524) -1</f>
        <v>0</v>
      </c>
      <c r="I524" s="7" t="s">
        <v>15</v>
      </c>
      <c r="J524" s="5"/>
      <c r="K524" s="7">
        <v>0</v>
      </c>
      <c r="L524" s="7">
        <v>0</v>
      </c>
      <c r="M524" s="7">
        <v>2624</v>
      </c>
      <c r="N524" s="5">
        <v>7.2249999999999996</v>
      </c>
      <c r="O524" s="7"/>
      <c r="P524" s="5" t="s">
        <v>22</v>
      </c>
    </row>
    <row r="525" spans="1:16" x14ac:dyDescent="0.25">
      <c r="A525" s="6">
        <v>524</v>
      </c>
      <c r="B525" s="6">
        <v>1</v>
      </c>
      <c r="C525" s="6">
        <v>1</v>
      </c>
      <c r="D525" s="6" t="s">
        <v>755</v>
      </c>
      <c r="E525" s="7" t="str">
        <f t="shared" si="8"/>
        <v>Hippach</v>
      </c>
      <c r="F525" s="5">
        <f>COUNTIFS(Table2[Surname], E525, Table2[Embarked], P525, Table2[Pclass], C525, Table2[SibSp], K525) + COUNTIFS(Table2[Surname], E525,  Table2[Embarked], P525, Table2[Pclass], C525, Table2[Parch], L525) - COUNTIFS(Table2[Surname], E525,  Table2[Embarked], P525, Table2[Pclass], C525,  Table2[SibSp], K525,  Table2[Parch], L525) -1</f>
        <v>1</v>
      </c>
      <c r="G525" s="5">
        <f>COUNTIFS(Table2[Surname], E525, Table2[Embarked], P525, Table2[Pclass], C525, Table2[SibSp], K525, Table2[Ticket], M525) + COUNTIFS(Table2[Surname], E525,  Table2[Embarked], P525, Table2[Pclass], C525, Table2[Parch], L525, Table2[Ticket], M525) - COUNTIFS(Table2[Surname], E525,  Table2[Embarked], P525, Table2[Pclass], C525,  Table2[SibSp], K525,  Table2[Parch], L525, Table2[Ticket], M525) -1</f>
        <v>1</v>
      </c>
      <c r="H525" s="5">
        <f>COUNTIFS(Table2[Ticket], M525) -1</f>
        <v>1</v>
      </c>
      <c r="I525" s="8" t="s">
        <v>19</v>
      </c>
      <c r="J525" s="10">
        <v>44</v>
      </c>
      <c r="K525" s="8">
        <v>0</v>
      </c>
      <c r="L525" s="8">
        <v>1</v>
      </c>
      <c r="M525" s="8">
        <v>111361</v>
      </c>
      <c r="N525" s="10">
        <v>57.979199999999999</v>
      </c>
      <c r="O525" s="8" t="s">
        <v>499</v>
      </c>
      <c r="P525" s="10" t="s">
        <v>22</v>
      </c>
    </row>
    <row r="526" spans="1:16" x14ac:dyDescent="0.25">
      <c r="A526" s="4">
        <v>525</v>
      </c>
      <c r="B526" s="4">
        <v>0</v>
      </c>
      <c r="C526" s="4">
        <v>3</v>
      </c>
      <c r="D526" s="4" t="s">
        <v>756</v>
      </c>
      <c r="E526" s="7" t="str">
        <f t="shared" si="8"/>
        <v>Kassem</v>
      </c>
      <c r="F526" s="5">
        <f>COUNTIFS(Table2[Surname], E526, Table2[Embarked], P526, Table2[Pclass], C526, Table2[SibSp], K526) + COUNTIFS(Table2[Surname], E526,  Table2[Embarked], P526, Table2[Pclass], C526, Table2[Parch], L526) - COUNTIFS(Table2[Surname], E526,  Table2[Embarked], P526, Table2[Pclass], C526,  Table2[SibSp], K526,  Table2[Parch], L526) -1</f>
        <v>0</v>
      </c>
      <c r="G526" s="5">
        <f>COUNTIFS(Table2[Surname], E526, Table2[Embarked], P526, Table2[Pclass], C526, Table2[SibSp], K526, Table2[Ticket], M526) + COUNTIFS(Table2[Surname], E526,  Table2[Embarked], P526, Table2[Pclass], C526, Table2[Parch], L526, Table2[Ticket], M526) - COUNTIFS(Table2[Surname], E526,  Table2[Embarked], P526, Table2[Pclass], C526,  Table2[SibSp], K526,  Table2[Parch], L526, Table2[Ticket], M526) -1</f>
        <v>0</v>
      </c>
      <c r="H526" s="5">
        <f>COUNTIFS(Table2[Ticket], M526) -1</f>
        <v>0</v>
      </c>
      <c r="I526" s="7" t="s">
        <v>15</v>
      </c>
      <c r="J526" s="5"/>
      <c r="K526" s="7">
        <v>0</v>
      </c>
      <c r="L526" s="7">
        <v>0</v>
      </c>
      <c r="M526" s="7">
        <v>2700</v>
      </c>
      <c r="N526" s="5">
        <v>7.2291999999999996</v>
      </c>
      <c r="O526" s="7"/>
      <c r="P526" s="5" t="s">
        <v>22</v>
      </c>
    </row>
    <row r="527" spans="1:16" x14ac:dyDescent="0.25">
      <c r="A527" s="6">
        <v>526</v>
      </c>
      <c r="B527" s="6">
        <v>0</v>
      </c>
      <c r="C527" s="6">
        <v>3</v>
      </c>
      <c r="D527" s="6" t="s">
        <v>757</v>
      </c>
      <c r="E527" s="7" t="str">
        <f t="shared" si="8"/>
        <v>Farrell</v>
      </c>
      <c r="F527" s="5">
        <f>COUNTIFS(Table2[Surname], E527, Table2[Embarked], P527, Table2[Pclass], C527, Table2[SibSp], K527) + COUNTIFS(Table2[Surname], E527,  Table2[Embarked], P527, Table2[Pclass], C527, Table2[Parch], L527) - COUNTIFS(Table2[Surname], E527,  Table2[Embarked], P527, Table2[Pclass], C527,  Table2[SibSp], K527,  Table2[Parch], L527) -1</f>
        <v>0</v>
      </c>
      <c r="G527" s="5">
        <f>COUNTIFS(Table2[Surname], E527, Table2[Embarked], P527, Table2[Pclass], C527, Table2[SibSp], K527, Table2[Ticket], M527) + COUNTIFS(Table2[Surname], E527,  Table2[Embarked], P527, Table2[Pclass], C527, Table2[Parch], L527, Table2[Ticket], M527) - COUNTIFS(Table2[Surname], E527,  Table2[Embarked], P527, Table2[Pclass], C527,  Table2[SibSp], K527,  Table2[Parch], L527, Table2[Ticket], M527) -1</f>
        <v>0</v>
      </c>
      <c r="H527" s="5">
        <f>COUNTIFS(Table2[Ticket], M527) -1</f>
        <v>0</v>
      </c>
      <c r="I527" s="8" t="s">
        <v>15</v>
      </c>
      <c r="J527" s="10">
        <v>40.5</v>
      </c>
      <c r="K527" s="8">
        <v>0</v>
      </c>
      <c r="L527" s="8">
        <v>0</v>
      </c>
      <c r="M527" s="8">
        <v>367232</v>
      </c>
      <c r="N527" s="10">
        <v>7.75</v>
      </c>
      <c r="O527" s="8"/>
      <c r="P527" s="10" t="s">
        <v>29</v>
      </c>
    </row>
    <row r="528" spans="1:16" x14ac:dyDescent="0.25">
      <c r="A528" s="4">
        <v>527</v>
      </c>
      <c r="B528" s="4">
        <v>1</v>
      </c>
      <c r="C528" s="4">
        <v>2</v>
      </c>
      <c r="D528" s="4" t="s">
        <v>758</v>
      </c>
      <c r="E528" s="7" t="str">
        <f t="shared" si="8"/>
        <v>Ridsdale</v>
      </c>
      <c r="F528" s="5">
        <f>COUNTIFS(Table2[Surname], E528, Table2[Embarked], P528, Table2[Pclass], C528, Table2[SibSp], K528) + COUNTIFS(Table2[Surname], E528,  Table2[Embarked], P528, Table2[Pclass], C528, Table2[Parch], L528) - COUNTIFS(Table2[Surname], E528,  Table2[Embarked], P528, Table2[Pclass], C528,  Table2[SibSp], K528,  Table2[Parch], L528) -1</f>
        <v>0</v>
      </c>
      <c r="G528" s="5">
        <f>COUNTIFS(Table2[Surname], E528, Table2[Embarked], P528, Table2[Pclass], C528, Table2[SibSp], K528, Table2[Ticket], M528) + COUNTIFS(Table2[Surname], E528,  Table2[Embarked], P528, Table2[Pclass], C528, Table2[Parch], L528, Table2[Ticket], M528) - COUNTIFS(Table2[Surname], E528,  Table2[Embarked], P528, Table2[Pclass], C528,  Table2[SibSp], K528,  Table2[Parch], L528, Table2[Ticket], M528) -1</f>
        <v>0</v>
      </c>
      <c r="H528" s="5">
        <f>COUNTIFS(Table2[Ticket], M528) -1</f>
        <v>0</v>
      </c>
      <c r="I528" s="7" t="s">
        <v>19</v>
      </c>
      <c r="J528" s="5">
        <v>50</v>
      </c>
      <c r="K528" s="7">
        <v>0</v>
      </c>
      <c r="L528" s="7">
        <v>0</v>
      </c>
      <c r="M528" s="7" t="s">
        <v>759</v>
      </c>
      <c r="N528" s="5">
        <v>10.5</v>
      </c>
      <c r="O528" s="7"/>
      <c r="P528" s="5" t="s">
        <v>17</v>
      </c>
    </row>
    <row r="529" spans="1:16" x14ac:dyDescent="0.25">
      <c r="A529" s="6">
        <v>528</v>
      </c>
      <c r="B529" s="6">
        <v>0</v>
      </c>
      <c r="C529" s="6">
        <v>1</v>
      </c>
      <c r="D529" s="6" t="s">
        <v>760</v>
      </c>
      <c r="E529" s="7" t="str">
        <f t="shared" si="8"/>
        <v>Farthing</v>
      </c>
      <c r="F529" s="5">
        <f>COUNTIFS(Table2[Surname], E529, Table2[Embarked], P529, Table2[Pclass], C529, Table2[SibSp], K529) + COUNTIFS(Table2[Surname], E529,  Table2[Embarked], P529, Table2[Pclass], C529, Table2[Parch], L529) - COUNTIFS(Table2[Surname], E529,  Table2[Embarked], P529, Table2[Pclass], C529,  Table2[SibSp], K529,  Table2[Parch], L529) -1</f>
        <v>0</v>
      </c>
      <c r="G529" s="5">
        <f>COUNTIFS(Table2[Surname], E529, Table2[Embarked], P529, Table2[Pclass], C529, Table2[SibSp], K529, Table2[Ticket], M529) + COUNTIFS(Table2[Surname], E529,  Table2[Embarked], P529, Table2[Pclass], C529, Table2[Parch], L529, Table2[Ticket], M529) - COUNTIFS(Table2[Surname], E529,  Table2[Embarked], P529, Table2[Pclass], C529,  Table2[SibSp], K529,  Table2[Parch], L529, Table2[Ticket], M529) -1</f>
        <v>0</v>
      </c>
      <c r="H529" s="5">
        <f>COUNTIFS(Table2[Ticket], M529) -1</f>
        <v>0</v>
      </c>
      <c r="I529" s="8" t="s">
        <v>15</v>
      </c>
      <c r="J529" s="10"/>
      <c r="K529" s="8">
        <v>0</v>
      </c>
      <c r="L529" s="8">
        <v>0</v>
      </c>
      <c r="M529" s="8" t="s">
        <v>761</v>
      </c>
      <c r="N529" s="10">
        <v>221.7792</v>
      </c>
      <c r="O529" s="8" t="s">
        <v>762</v>
      </c>
      <c r="P529" s="10" t="s">
        <v>17</v>
      </c>
    </row>
    <row r="530" spans="1:16" x14ac:dyDescent="0.25">
      <c r="A530" s="4">
        <v>529</v>
      </c>
      <c r="B530" s="4">
        <v>0</v>
      </c>
      <c r="C530" s="4">
        <v>3</v>
      </c>
      <c r="D530" s="4" t="s">
        <v>763</v>
      </c>
      <c r="E530" s="7" t="str">
        <f t="shared" si="8"/>
        <v>Salonen</v>
      </c>
      <c r="F530" s="5">
        <f>COUNTIFS(Table2[Surname], E530, Table2[Embarked], P530, Table2[Pclass], C530, Table2[SibSp], K530) + COUNTIFS(Table2[Surname], E530,  Table2[Embarked], P530, Table2[Pclass], C530, Table2[Parch], L530) - COUNTIFS(Table2[Surname], E530,  Table2[Embarked], P530, Table2[Pclass], C530,  Table2[SibSp], K530,  Table2[Parch], L530) -1</f>
        <v>0</v>
      </c>
      <c r="G530" s="5">
        <f>COUNTIFS(Table2[Surname], E530, Table2[Embarked], P530, Table2[Pclass], C530, Table2[SibSp], K530, Table2[Ticket], M530) + COUNTIFS(Table2[Surname], E530,  Table2[Embarked], P530, Table2[Pclass], C530, Table2[Parch], L530, Table2[Ticket], M530) - COUNTIFS(Table2[Surname], E530,  Table2[Embarked], P530, Table2[Pclass], C530,  Table2[SibSp], K530,  Table2[Parch], L530, Table2[Ticket], M530) -1</f>
        <v>0</v>
      </c>
      <c r="H530" s="5">
        <f>COUNTIFS(Table2[Ticket], M530) -1</f>
        <v>0</v>
      </c>
      <c r="I530" s="7" t="s">
        <v>15</v>
      </c>
      <c r="J530" s="5">
        <v>39</v>
      </c>
      <c r="K530" s="7">
        <v>0</v>
      </c>
      <c r="L530" s="7">
        <v>0</v>
      </c>
      <c r="M530" s="7">
        <v>3101296</v>
      </c>
      <c r="N530" s="5">
        <v>7.9249999999999998</v>
      </c>
      <c r="O530" s="7"/>
      <c r="P530" s="5" t="s">
        <v>17</v>
      </c>
    </row>
    <row r="531" spans="1:16" x14ac:dyDescent="0.25">
      <c r="A531" s="6">
        <v>530</v>
      </c>
      <c r="B531" s="6">
        <v>0</v>
      </c>
      <c r="C531" s="6">
        <v>2</v>
      </c>
      <c r="D531" s="6" t="s">
        <v>764</v>
      </c>
      <c r="E531" s="7" t="str">
        <f t="shared" si="8"/>
        <v>Hocking</v>
      </c>
      <c r="F531" s="5">
        <f>COUNTIFS(Table2[Surname], E531, Table2[Embarked], P531, Table2[Pclass], C531, Table2[SibSp], K531) + COUNTIFS(Table2[Surname], E531,  Table2[Embarked], P531, Table2[Pclass], C531, Table2[Parch], L531) - COUNTIFS(Table2[Surname], E531,  Table2[Embarked], P531, Table2[Pclass], C531,  Table2[SibSp], K531,  Table2[Parch], L531) -1</f>
        <v>0</v>
      </c>
      <c r="G531" s="5">
        <f>COUNTIFS(Table2[Surname], E531, Table2[Embarked], P531, Table2[Pclass], C531, Table2[SibSp], K531, Table2[Ticket], M531) + COUNTIFS(Table2[Surname], E531,  Table2[Embarked], P531, Table2[Pclass], C531, Table2[Parch], L531, Table2[Ticket], M531) - COUNTIFS(Table2[Surname], E531,  Table2[Embarked], P531, Table2[Pclass], C531,  Table2[SibSp], K531,  Table2[Parch], L531, Table2[Ticket], M531) -1</f>
        <v>0</v>
      </c>
      <c r="H531" s="5">
        <f>COUNTIFS(Table2[Ticket], M531) -1</f>
        <v>0</v>
      </c>
      <c r="I531" s="8" t="s">
        <v>15</v>
      </c>
      <c r="J531" s="10">
        <v>23</v>
      </c>
      <c r="K531" s="8">
        <v>2</v>
      </c>
      <c r="L531" s="8">
        <v>1</v>
      </c>
      <c r="M531" s="8">
        <v>29104</v>
      </c>
      <c r="N531" s="10">
        <v>11.5</v>
      </c>
      <c r="O531" s="8"/>
      <c r="P531" s="10" t="s">
        <v>17</v>
      </c>
    </row>
    <row r="532" spans="1:16" x14ac:dyDescent="0.25">
      <c r="A532" s="4">
        <v>531</v>
      </c>
      <c r="B532" s="4">
        <v>1</v>
      </c>
      <c r="C532" s="4">
        <v>2</v>
      </c>
      <c r="D532" s="4" t="s">
        <v>765</v>
      </c>
      <c r="E532" s="7" t="str">
        <f t="shared" si="8"/>
        <v>Quick</v>
      </c>
      <c r="F532" s="5">
        <f>COUNTIFS(Table2[Surname], E532, Table2[Embarked], P532, Table2[Pclass], C532, Table2[SibSp], K532) + COUNTIFS(Table2[Surname], E532,  Table2[Embarked], P532, Table2[Pclass], C532, Table2[Parch], L532) - COUNTIFS(Table2[Surname], E532,  Table2[Embarked], P532, Table2[Pclass], C532,  Table2[SibSp], K532,  Table2[Parch], L532) -1</f>
        <v>0</v>
      </c>
      <c r="G532" s="5">
        <f>COUNTIFS(Table2[Surname], E532, Table2[Embarked], P532, Table2[Pclass], C532, Table2[SibSp], K532, Table2[Ticket], M532) + COUNTIFS(Table2[Surname], E532,  Table2[Embarked], P532, Table2[Pclass], C532, Table2[Parch], L532, Table2[Ticket], M532) - COUNTIFS(Table2[Surname], E532,  Table2[Embarked], P532, Table2[Pclass], C532,  Table2[SibSp], K532,  Table2[Parch], L532, Table2[Ticket], M532) -1</f>
        <v>0</v>
      </c>
      <c r="H532" s="5">
        <f>COUNTIFS(Table2[Ticket], M532) -1</f>
        <v>1</v>
      </c>
      <c r="I532" s="7" t="s">
        <v>19</v>
      </c>
      <c r="J532" s="5">
        <v>2</v>
      </c>
      <c r="K532" s="7">
        <v>1</v>
      </c>
      <c r="L532" s="7">
        <v>1</v>
      </c>
      <c r="M532" s="7">
        <v>26360</v>
      </c>
      <c r="N532" s="5">
        <v>26</v>
      </c>
      <c r="O532" s="7"/>
      <c r="P532" s="5" t="s">
        <v>17</v>
      </c>
    </row>
    <row r="533" spans="1:16" x14ac:dyDescent="0.25">
      <c r="A533" s="6">
        <v>532</v>
      </c>
      <c r="B533" s="6">
        <v>0</v>
      </c>
      <c r="C533" s="6">
        <v>3</v>
      </c>
      <c r="D533" s="6" t="s">
        <v>766</v>
      </c>
      <c r="E533" s="7" t="str">
        <f t="shared" si="8"/>
        <v>Toufik</v>
      </c>
      <c r="F533" s="5">
        <f>COUNTIFS(Table2[Surname], E533, Table2[Embarked], P533, Table2[Pclass], C533, Table2[SibSp], K533) + COUNTIFS(Table2[Surname], E533,  Table2[Embarked], P533, Table2[Pclass], C533, Table2[Parch], L533) - COUNTIFS(Table2[Surname], E533,  Table2[Embarked], P533, Table2[Pclass], C533,  Table2[SibSp], K533,  Table2[Parch], L533) -1</f>
        <v>0</v>
      </c>
      <c r="G533" s="5">
        <f>COUNTIFS(Table2[Surname], E533, Table2[Embarked], P533, Table2[Pclass], C533, Table2[SibSp], K533, Table2[Ticket], M533) + COUNTIFS(Table2[Surname], E533,  Table2[Embarked], P533, Table2[Pclass], C533, Table2[Parch], L533, Table2[Ticket], M533) - COUNTIFS(Table2[Surname], E533,  Table2[Embarked], P533, Table2[Pclass], C533,  Table2[SibSp], K533,  Table2[Parch], L533, Table2[Ticket], M533) -1</f>
        <v>0</v>
      </c>
      <c r="H533" s="5">
        <f>COUNTIFS(Table2[Ticket], M533) -1</f>
        <v>0</v>
      </c>
      <c r="I533" s="8" t="s">
        <v>15</v>
      </c>
      <c r="J533" s="10"/>
      <c r="K533" s="8">
        <v>0</v>
      </c>
      <c r="L533" s="8">
        <v>0</v>
      </c>
      <c r="M533" s="8">
        <v>2641</v>
      </c>
      <c r="N533" s="10">
        <v>7.2291999999999996</v>
      </c>
      <c r="O533" s="8"/>
      <c r="P533" s="10" t="s">
        <v>22</v>
      </c>
    </row>
    <row r="534" spans="1:16" x14ac:dyDescent="0.25">
      <c r="A534" s="4">
        <v>533</v>
      </c>
      <c r="B534" s="4">
        <v>0</v>
      </c>
      <c r="C534" s="4">
        <v>3</v>
      </c>
      <c r="D534" s="4" t="s">
        <v>767</v>
      </c>
      <c r="E534" s="7" t="str">
        <f t="shared" si="8"/>
        <v>Elias</v>
      </c>
      <c r="F534" s="5">
        <f>COUNTIFS(Table2[Surname], E534, Table2[Embarked], P534, Table2[Pclass], C534, Table2[SibSp], K534) + COUNTIFS(Table2[Surname], E534,  Table2[Embarked], P534, Table2[Pclass], C534, Table2[Parch], L534) - COUNTIFS(Table2[Surname], E534,  Table2[Embarked], P534, Table2[Pclass], C534,  Table2[SibSp], K534,  Table2[Parch], L534) -1</f>
        <v>1</v>
      </c>
      <c r="G534" s="5">
        <f>COUNTIFS(Table2[Surname], E534, Table2[Embarked], P534, Table2[Pclass], C534, Table2[SibSp], K534, Table2[Ticket], M534) + COUNTIFS(Table2[Surname], E534,  Table2[Embarked], P534, Table2[Pclass], C534, Table2[Parch], L534, Table2[Ticket], M534) - COUNTIFS(Table2[Surname], E534,  Table2[Embarked], P534, Table2[Pclass], C534,  Table2[SibSp], K534,  Table2[Parch], L534, Table2[Ticket], M534) -1</f>
        <v>0</v>
      </c>
      <c r="H534" s="5">
        <f>COUNTIFS(Table2[Ticket], M534) -1</f>
        <v>0</v>
      </c>
      <c r="I534" s="7" t="s">
        <v>15</v>
      </c>
      <c r="J534" s="5">
        <v>17</v>
      </c>
      <c r="K534" s="7">
        <v>1</v>
      </c>
      <c r="L534" s="7">
        <v>1</v>
      </c>
      <c r="M534" s="7">
        <v>2690</v>
      </c>
      <c r="N534" s="5">
        <v>7.2291999999999996</v>
      </c>
      <c r="O534" s="7"/>
      <c r="P534" s="5" t="s">
        <v>22</v>
      </c>
    </row>
    <row r="535" spans="1:16" x14ac:dyDescent="0.25">
      <c r="A535" s="6">
        <v>534</v>
      </c>
      <c r="B535" s="6">
        <v>1</v>
      </c>
      <c r="C535" s="6">
        <v>3</v>
      </c>
      <c r="D535" s="6" t="s">
        <v>768</v>
      </c>
      <c r="E535" s="7" t="str">
        <f t="shared" si="8"/>
        <v>Peter</v>
      </c>
      <c r="F535" s="5">
        <f>COUNTIFS(Table2[Surname], E535, Table2[Embarked], P535, Table2[Pclass], C535, Table2[SibSp], K535) + COUNTIFS(Table2[Surname], E535,  Table2[Embarked], P535, Table2[Pclass], C535, Table2[Parch], L535) - COUNTIFS(Table2[Surname], E535,  Table2[Embarked], P535, Table2[Pclass], C535,  Table2[SibSp], K535,  Table2[Parch], L535) -1</f>
        <v>0</v>
      </c>
      <c r="G535" s="5">
        <f>COUNTIFS(Table2[Surname], E535, Table2[Embarked], P535, Table2[Pclass], C535, Table2[SibSp], K535, Table2[Ticket], M535) + COUNTIFS(Table2[Surname], E535,  Table2[Embarked], P535, Table2[Pclass], C535, Table2[Parch], L535, Table2[Ticket], M535) - COUNTIFS(Table2[Surname], E535,  Table2[Embarked], P535, Table2[Pclass], C535,  Table2[SibSp], K535,  Table2[Parch], L535, Table2[Ticket], M535) -1</f>
        <v>0</v>
      </c>
      <c r="H535" s="5">
        <f>COUNTIFS(Table2[Ticket], M535) -1</f>
        <v>1</v>
      </c>
      <c r="I535" s="8" t="s">
        <v>19</v>
      </c>
      <c r="J535" s="10"/>
      <c r="K535" s="8">
        <v>0</v>
      </c>
      <c r="L535" s="8">
        <v>2</v>
      </c>
      <c r="M535" s="8">
        <v>2668</v>
      </c>
      <c r="N535" s="10">
        <v>22.3583</v>
      </c>
      <c r="O535" s="8"/>
      <c r="P535" s="10" t="s">
        <v>22</v>
      </c>
    </row>
    <row r="536" spans="1:16" x14ac:dyDescent="0.25">
      <c r="A536" s="4">
        <v>535</v>
      </c>
      <c r="B536" s="4">
        <v>0</v>
      </c>
      <c r="C536" s="4">
        <v>3</v>
      </c>
      <c r="D536" s="4" t="s">
        <v>769</v>
      </c>
      <c r="E536" s="7" t="str">
        <f t="shared" si="8"/>
        <v>Cacic</v>
      </c>
      <c r="F536" s="5">
        <f>COUNTIFS(Table2[Surname], E536, Table2[Embarked], P536, Table2[Pclass], C536, Table2[SibSp], K536) + COUNTIFS(Table2[Surname], E536,  Table2[Embarked], P536, Table2[Pclass], C536, Table2[Parch], L536) - COUNTIFS(Table2[Surname], E536,  Table2[Embarked], P536, Table2[Pclass], C536,  Table2[SibSp], K536,  Table2[Parch], L536) -1</f>
        <v>1</v>
      </c>
      <c r="G536" s="5">
        <f>COUNTIFS(Table2[Surname], E536, Table2[Embarked], P536, Table2[Pclass], C536, Table2[SibSp], K536, Table2[Ticket], M536) + COUNTIFS(Table2[Surname], E536,  Table2[Embarked], P536, Table2[Pclass], C536, Table2[Parch], L536, Table2[Ticket], M536) - COUNTIFS(Table2[Surname], E536,  Table2[Embarked], P536, Table2[Pclass], C536,  Table2[SibSp], K536,  Table2[Parch], L536, Table2[Ticket], M536) -1</f>
        <v>0</v>
      </c>
      <c r="H536" s="5">
        <f>COUNTIFS(Table2[Ticket], M536) -1</f>
        <v>0</v>
      </c>
      <c r="I536" s="7" t="s">
        <v>19</v>
      </c>
      <c r="J536" s="5">
        <v>30</v>
      </c>
      <c r="K536" s="7">
        <v>0</v>
      </c>
      <c r="L536" s="7">
        <v>0</v>
      </c>
      <c r="M536" s="7">
        <v>315084</v>
      </c>
      <c r="N536" s="5">
        <v>8.6624999999999996</v>
      </c>
      <c r="O536" s="7"/>
      <c r="P536" s="5" t="s">
        <v>17</v>
      </c>
    </row>
    <row r="537" spans="1:16" x14ac:dyDescent="0.25">
      <c r="A537" s="6">
        <v>536</v>
      </c>
      <c r="B537" s="6">
        <v>1</v>
      </c>
      <c r="C537" s="6">
        <v>2</v>
      </c>
      <c r="D537" s="6" t="s">
        <v>770</v>
      </c>
      <c r="E537" s="7" t="str">
        <f t="shared" si="8"/>
        <v>Hart</v>
      </c>
      <c r="F537" s="5">
        <f>COUNTIFS(Table2[Surname], E537, Table2[Embarked], P537, Table2[Pclass], C537, Table2[SibSp], K537) + COUNTIFS(Table2[Surname], E537,  Table2[Embarked], P537, Table2[Pclass], C537, Table2[Parch], L537) - COUNTIFS(Table2[Surname], E537,  Table2[Embarked], P537, Table2[Pclass], C537,  Table2[SibSp], K537,  Table2[Parch], L537) -1</f>
        <v>0</v>
      </c>
      <c r="G537" s="5">
        <f>COUNTIFS(Table2[Surname], E537, Table2[Embarked], P537, Table2[Pclass], C537, Table2[SibSp], K537, Table2[Ticket], M537) + COUNTIFS(Table2[Surname], E537,  Table2[Embarked], P537, Table2[Pclass], C537, Table2[Parch], L537, Table2[Ticket], M537) - COUNTIFS(Table2[Surname], E537,  Table2[Embarked], P537, Table2[Pclass], C537,  Table2[SibSp], K537,  Table2[Parch], L537, Table2[Ticket], M537) -1</f>
        <v>0</v>
      </c>
      <c r="H537" s="5">
        <f>COUNTIFS(Table2[Ticket], M537) -1</f>
        <v>2</v>
      </c>
      <c r="I537" s="8" t="s">
        <v>19</v>
      </c>
      <c r="J537" s="10">
        <v>7</v>
      </c>
      <c r="K537" s="8">
        <v>0</v>
      </c>
      <c r="L537" s="8">
        <v>2</v>
      </c>
      <c r="M537" s="8" t="s">
        <v>479</v>
      </c>
      <c r="N537" s="10">
        <v>26.25</v>
      </c>
      <c r="O537" s="8"/>
      <c r="P537" s="10" t="s">
        <v>17</v>
      </c>
    </row>
    <row r="538" spans="1:16" x14ac:dyDescent="0.25">
      <c r="A538" s="4">
        <v>537</v>
      </c>
      <c r="B538" s="4">
        <v>0</v>
      </c>
      <c r="C538" s="4">
        <v>1</v>
      </c>
      <c r="D538" s="4" t="s">
        <v>771</v>
      </c>
      <c r="E538" s="7" t="str">
        <f t="shared" si="8"/>
        <v>Butt</v>
      </c>
      <c r="F538" s="5">
        <f>COUNTIFS(Table2[Surname], E538, Table2[Embarked], P538, Table2[Pclass], C538, Table2[SibSp], K538) + COUNTIFS(Table2[Surname], E538,  Table2[Embarked], P538, Table2[Pclass], C538, Table2[Parch], L538) - COUNTIFS(Table2[Surname], E538,  Table2[Embarked], P538, Table2[Pclass], C538,  Table2[SibSp], K538,  Table2[Parch], L538) -1</f>
        <v>0</v>
      </c>
      <c r="G538" s="5">
        <f>COUNTIFS(Table2[Surname], E538, Table2[Embarked], P538, Table2[Pclass], C538, Table2[SibSp], K538, Table2[Ticket], M538) + COUNTIFS(Table2[Surname], E538,  Table2[Embarked], P538, Table2[Pclass], C538, Table2[Parch], L538, Table2[Ticket], M538) - COUNTIFS(Table2[Surname], E538,  Table2[Embarked], P538, Table2[Pclass], C538,  Table2[SibSp], K538,  Table2[Parch], L538, Table2[Ticket], M538) -1</f>
        <v>0</v>
      </c>
      <c r="H538" s="5">
        <f>COUNTIFS(Table2[Ticket], M538) -1</f>
        <v>0</v>
      </c>
      <c r="I538" s="7" t="s">
        <v>15</v>
      </c>
      <c r="J538" s="5">
        <v>45</v>
      </c>
      <c r="K538" s="7">
        <v>0</v>
      </c>
      <c r="L538" s="7">
        <v>0</v>
      </c>
      <c r="M538" s="7">
        <v>113050</v>
      </c>
      <c r="N538" s="5">
        <v>26.55</v>
      </c>
      <c r="O538" s="7" t="s">
        <v>772</v>
      </c>
      <c r="P538" s="5" t="s">
        <v>17</v>
      </c>
    </row>
    <row r="539" spans="1:16" x14ac:dyDescent="0.25">
      <c r="A539" s="6">
        <v>538</v>
      </c>
      <c r="B539" s="6">
        <v>1</v>
      </c>
      <c r="C539" s="6">
        <v>1</v>
      </c>
      <c r="D539" s="6" t="s">
        <v>773</v>
      </c>
      <c r="E539" s="7" t="str">
        <f t="shared" si="8"/>
        <v>LeRoy</v>
      </c>
      <c r="F539" s="5">
        <f>COUNTIFS(Table2[Surname], E539, Table2[Embarked], P539, Table2[Pclass], C539, Table2[SibSp], K539) + COUNTIFS(Table2[Surname], E539,  Table2[Embarked], P539, Table2[Pclass], C539, Table2[Parch], L539) - COUNTIFS(Table2[Surname], E539,  Table2[Embarked], P539, Table2[Pclass], C539,  Table2[SibSp], K539,  Table2[Parch], L539) -1</f>
        <v>0</v>
      </c>
      <c r="G539" s="5">
        <f>COUNTIFS(Table2[Surname], E539, Table2[Embarked], P539, Table2[Pclass], C539, Table2[SibSp], K539, Table2[Ticket], M539) + COUNTIFS(Table2[Surname], E539,  Table2[Embarked], P539, Table2[Pclass], C539, Table2[Parch], L539, Table2[Ticket], M539) - COUNTIFS(Table2[Surname], E539,  Table2[Embarked], P539, Table2[Pclass], C539,  Table2[SibSp], K539,  Table2[Parch], L539, Table2[Ticket], M539) -1</f>
        <v>0</v>
      </c>
      <c r="H539" s="5">
        <f>COUNTIFS(Table2[Ticket], M539) -1</f>
        <v>1</v>
      </c>
      <c r="I539" s="8" t="s">
        <v>19</v>
      </c>
      <c r="J539" s="10">
        <v>30</v>
      </c>
      <c r="K539" s="8">
        <v>0</v>
      </c>
      <c r="L539" s="8">
        <v>0</v>
      </c>
      <c r="M539" s="8" t="s">
        <v>774</v>
      </c>
      <c r="N539" s="10">
        <v>106.425</v>
      </c>
      <c r="O539" s="8"/>
      <c r="P539" s="10" t="s">
        <v>22</v>
      </c>
    </row>
    <row r="540" spans="1:16" x14ac:dyDescent="0.25">
      <c r="A540" s="4">
        <v>539</v>
      </c>
      <c r="B540" s="4">
        <v>0</v>
      </c>
      <c r="C540" s="4">
        <v>3</v>
      </c>
      <c r="D540" s="4" t="s">
        <v>775</v>
      </c>
      <c r="E540" s="7" t="str">
        <f t="shared" si="8"/>
        <v>Risien</v>
      </c>
      <c r="F540" s="5">
        <f>COUNTIFS(Table2[Surname], E540, Table2[Embarked], P540, Table2[Pclass], C540, Table2[SibSp], K540) + COUNTIFS(Table2[Surname], E540,  Table2[Embarked], P540, Table2[Pclass], C540, Table2[Parch], L540) - COUNTIFS(Table2[Surname], E540,  Table2[Embarked], P540, Table2[Pclass], C540,  Table2[SibSp], K540,  Table2[Parch], L540) -1</f>
        <v>0</v>
      </c>
      <c r="G540" s="5">
        <f>COUNTIFS(Table2[Surname], E540, Table2[Embarked], P540, Table2[Pclass], C540, Table2[SibSp], K540, Table2[Ticket], M540) + COUNTIFS(Table2[Surname], E540,  Table2[Embarked], P540, Table2[Pclass], C540, Table2[Parch], L540, Table2[Ticket], M540) - COUNTIFS(Table2[Surname], E540,  Table2[Embarked], P540, Table2[Pclass], C540,  Table2[SibSp], K540,  Table2[Parch], L540, Table2[Ticket], M540) -1</f>
        <v>0</v>
      </c>
      <c r="H540" s="5">
        <f>COUNTIFS(Table2[Ticket], M540) -1</f>
        <v>0</v>
      </c>
      <c r="I540" s="7" t="s">
        <v>15</v>
      </c>
      <c r="J540" s="5"/>
      <c r="K540" s="7">
        <v>0</v>
      </c>
      <c r="L540" s="7">
        <v>0</v>
      </c>
      <c r="M540" s="7">
        <v>364498</v>
      </c>
      <c r="N540" s="5">
        <v>14.5</v>
      </c>
      <c r="O540" s="7"/>
      <c r="P540" s="5" t="s">
        <v>17</v>
      </c>
    </row>
    <row r="541" spans="1:16" x14ac:dyDescent="0.25">
      <c r="A541" s="6">
        <v>540</v>
      </c>
      <c r="B541" s="6">
        <v>1</v>
      </c>
      <c r="C541" s="6">
        <v>1</v>
      </c>
      <c r="D541" s="6" t="s">
        <v>776</v>
      </c>
      <c r="E541" s="7" t="str">
        <f t="shared" si="8"/>
        <v>Frolicher</v>
      </c>
      <c r="F541" s="5">
        <f>COUNTIFS(Table2[Surname], E541, Table2[Embarked], P541, Table2[Pclass], C541, Table2[SibSp], K541) + COUNTIFS(Table2[Surname], E541,  Table2[Embarked], P541, Table2[Pclass], C541, Table2[Parch], L541) - COUNTIFS(Table2[Surname], E541,  Table2[Embarked], P541, Table2[Pclass], C541,  Table2[SibSp], K541,  Table2[Parch], L541) -1</f>
        <v>0</v>
      </c>
      <c r="G541" s="5">
        <f>COUNTIFS(Table2[Surname], E541, Table2[Embarked], P541, Table2[Pclass], C541, Table2[SibSp], K541, Table2[Ticket], M541) + COUNTIFS(Table2[Surname], E541,  Table2[Embarked], P541, Table2[Pclass], C541, Table2[Parch], L541, Table2[Ticket], M541) - COUNTIFS(Table2[Surname], E541,  Table2[Embarked], P541, Table2[Pclass], C541,  Table2[SibSp], K541,  Table2[Parch], L541, Table2[Ticket], M541) -1</f>
        <v>0</v>
      </c>
      <c r="H541" s="5">
        <f>COUNTIFS(Table2[Ticket], M541) -1</f>
        <v>0</v>
      </c>
      <c r="I541" s="8" t="s">
        <v>19</v>
      </c>
      <c r="J541" s="10">
        <v>22</v>
      </c>
      <c r="K541" s="8">
        <v>0</v>
      </c>
      <c r="L541" s="8">
        <v>2</v>
      </c>
      <c r="M541" s="8">
        <v>13568</v>
      </c>
      <c r="N541" s="10">
        <v>49.5</v>
      </c>
      <c r="O541" s="8" t="s">
        <v>777</v>
      </c>
      <c r="P541" s="10" t="s">
        <v>22</v>
      </c>
    </row>
    <row r="542" spans="1:16" x14ac:dyDescent="0.25">
      <c r="A542" s="4">
        <v>541</v>
      </c>
      <c r="B542" s="4">
        <v>1</v>
      </c>
      <c r="C542" s="4">
        <v>1</v>
      </c>
      <c r="D542" s="4" t="s">
        <v>778</v>
      </c>
      <c r="E542" s="7" t="str">
        <f t="shared" si="8"/>
        <v>Crosby</v>
      </c>
      <c r="F542" s="5">
        <f>COUNTIFS(Table2[Surname], E542, Table2[Embarked], P542, Table2[Pclass], C542, Table2[SibSp], K542) + COUNTIFS(Table2[Surname], E542,  Table2[Embarked], P542, Table2[Pclass], C542, Table2[Parch], L542) - COUNTIFS(Table2[Surname], E542,  Table2[Embarked], P542, Table2[Pclass], C542,  Table2[SibSp], K542,  Table2[Parch], L542) -1</f>
        <v>0</v>
      </c>
      <c r="G542" s="5">
        <f>COUNTIFS(Table2[Surname], E542, Table2[Embarked], P542, Table2[Pclass], C542, Table2[SibSp], K542, Table2[Ticket], M542) + COUNTIFS(Table2[Surname], E542,  Table2[Embarked], P542, Table2[Pclass], C542, Table2[Parch], L542, Table2[Ticket], M542) - COUNTIFS(Table2[Surname], E542,  Table2[Embarked], P542, Table2[Pclass], C542,  Table2[SibSp], K542,  Table2[Parch], L542, Table2[Ticket], M542) -1</f>
        <v>0</v>
      </c>
      <c r="H542" s="5">
        <f>COUNTIFS(Table2[Ticket], M542) -1</f>
        <v>1</v>
      </c>
      <c r="I542" s="7" t="s">
        <v>19</v>
      </c>
      <c r="J542" s="5">
        <v>36</v>
      </c>
      <c r="K542" s="7">
        <v>0</v>
      </c>
      <c r="L542" s="7">
        <v>2</v>
      </c>
      <c r="M542" s="7" t="s">
        <v>779</v>
      </c>
      <c r="N542" s="5">
        <v>71</v>
      </c>
      <c r="O542" s="7" t="s">
        <v>780</v>
      </c>
      <c r="P542" s="5" t="s">
        <v>17</v>
      </c>
    </row>
    <row r="543" spans="1:16" x14ac:dyDescent="0.25">
      <c r="A543" s="6">
        <v>542</v>
      </c>
      <c r="B543" s="6">
        <v>0</v>
      </c>
      <c r="C543" s="6">
        <v>3</v>
      </c>
      <c r="D543" s="6" t="s">
        <v>781</v>
      </c>
      <c r="E543" s="7" t="str">
        <f t="shared" si="8"/>
        <v>Andersson</v>
      </c>
      <c r="F543" s="5">
        <f>COUNTIFS(Table2[Surname], E543, Table2[Embarked], P543, Table2[Pclass], C543, Table2[SibSp], K543) + COUNTIFS(Table2[Surname], E543,  Table2[Embarked], P543, Table2[Pclass], C543, Table2[Parch], L543) - COUNTIFS(Table2[Surname], E543,  Table2[Embarked], P543, Table2[Pclass], C543,  Table2[SibSp], K543,  Table2[Parch], L543) -1</f>
        <v>5</v>
      </c>
      <c r="G543" s="5">
        <f>COUNTIFS(Table2[Surname], E543, Table2[Embarked], P543, Table2[Pclass], C543, Table2[SibSp], K543, Table2[Ticket], M543) + COUNTIFS(Table2[Surname], E543,  Table2[Embarked], P543, Table2[Pclass], C543, Table2[Parch], L543, Table2[Ticket], M543) - COUNTIFS(Table2[Surname], E543,  Table2[Embarked], P543, Table2[Pclass], C543,  Table2[SibSp], K543,  Table2[Parch], L543, Table2[Ticket], M543) -1</f>
        <v>4</v>
      </c>
      <c r="H543" s="5">
        <f>COUNTIFS(Table2[Ticket], M543) -1</f>
        <v>6</v>
      </c>
      <c r="I543" s="8" t="s">
        <v>19</v>
      </c>
      <c r="J543" s="10">
        <v>9</v>
      </c>
      <c r="K543" s="8">
        <v>4</v>
      </c>
      <c r="L543" s="8">
        <v>2</v>
      </c>
      <c r="M543" s="8">
        <v>347082</v>
      </c>
      <c r="N543" s="10">
        <v>31.274999999999999</v>
      </c>
      <c r="O543" s="8"/>
      <c r="P543" s="10" t="s">
        <v>17</v>
      </c>
    </row>
    <row r="544" spans="1:16" x14ac:dyDescent="0.25">
      <c r="A544" s="4">
        <v>543</v>
      </c>
      <c r="B544" s="4">
        <v>0</v>
      </c>
      <c r="C544" s="4">
        <v>3</v>
      </c>
      <c r="D544" s="4" t="s">
        <v>782</v>
      </c>
      <c r="E544" s="7" t="str">
        <f t="shared" si="8"/>
        <v>Andersson</v>
      </c>
      <c r="F544" s="5">
        <f>COUNTIFS(Table2[Surname], E544, Table2[Embarked], P544, Table2[Pclass], C544, Table2[SibSp], K544) + COUNTIFS(Table2[Surname], E544,  Table2[Embarked], P544, Table2[Pclass], C544, Table2[Parch], L544) - COUNTIFS(Table2[Surname], E544,  Table2[Embarked], P544, Table2[Pclass], C544,  Table2[SibSp], K544,  Table2[Parch], L544) -1</f>
        <v>5</v>
      </c>
      <c r="G544" s="5">
        <f>COUNTIFS(Table2[Surname], E544, Table2[Embarked], P544, Table2[Pclass], C544, Table2[SibSp], K544, Table2[Ticket], M544) + COUNTIFS(Table2[Surname], E544,  Table2[Embarked], P544, Table2[Pclass], C544, Table2[Parch], L544, Table2[Ticket], M544) - COUNTIFS(Table2[Surname], E544,  Table2[Embarked], P544, Table2[Pclass], C544,  Table2[SibSp], K544,  Table2[Parch], L544, Table2[Ticket], M544) -1</f>
        <v>4</v>
      </c>
      <c r="H544" s="5">
        <f>COUNTIFS(Table2[Ticket], M544) -1</f>
        <v>6</v>
      </c>
      <c r="I544" s="7" t="s">
        <v>19</v>
      </c>
      <c r="J544" s="5">
        <v>11</v>
      </c>
      <c r="K544" s="7">
        <v>4</v>
      </c>
      <c r="L544" s="7">
        <v>2</v>
      </c>
      <c r="M544" s="7">
        <v>347082</v>
      </c>
      <c r="N544" s="5">
        <v>31.274999999999999</v>
      </c>
      <c r="O544" s="7"/>
      <c r="P544" s="5" t="s">
        <v>17</v>
      </c>
    </row>
    <row r="545" spans="1:16" x14ac:dyDescent="0.25">
      <c r="A545" s="6">
        <v>544</v>
      </c>
      <c r="B545" s="6">
        <v>1</v>
      </c>
      <c r="C545" s="6">
        <v>2</v>
      </c>
      <c r="D545" s="6" t="s">
        <v>783</v>
      </c>
      <c r="E545" s="7" t="str">
        <f t="shared" si="8"/>
        <v>Beane</v>
      </c>
      <c r="F545" s="5">
        <f>COUNTIFS(Table2[Surname], E545, Table2[Embarked], P545, Table2[Pclass], C545, Table2[SibSp], K545) + COUNTIFS(Table2[Surname], E545,  Table2[Embarked], P545, Table2[Pclass], C545, Table2[Parch], L545) - COUNTIFS(Table2[Surname], E545,  Table2[Embarked], P545, Table2[Pclass], C545,  Table2[SibSp], K545,  Table2[Parch], L545) -1</f>
        <v>1</v>
      </c>
      <c r="G545" s="5">
        <f>COUNTIFS(Table2[Surname], E545, Table2[Embarked], P545, Table2[Pclass], C545, Table2[SibSp], K545, Table2[Ticket], M545) + COUNTIFS(Table2[Surname], E545,  Table2[Embarked], P545, Table2[Pclass], C545, Table2[Parch], L545, Table2[Ticket], M545) - COUNTIFS(Table2[Surname], E545,  Table2[Embarked], P545, Table2[Pclass], C545,  Table2[SibSp], K545,  Table2[Parch], L545, Table2[Ticket], M545) -1</f>
        <v>1</v>
      </c>
      <c r="H545" s="5">
        <f>COUNTIFS(Table2[Ticket], M545) -1</f>
        <v>1</v>
      </c>
      <c r="I545" s="8" t="s">
        <v>15</v>
      </c>
      <c r="J545" s="10">
        <v>32</v>
      </c>
      <c r="K545" s="8">
        <v>1</v>
      </c>
      <c r="L545" s="8">
        <v>0</v>
      </c>
      <c r="M545" s="8">
        <v>2908</v>
      </c>
      <c r="N545" s="10">
        <v>26</v>
      </c>
      <c r="O545" s="8"/>
      <c r="P545" s="10" t="s">
        <v>17</v>
      </c>
    </row>
    <row r="546" spans="1:16" x14ac:dyDescent="0.25">
      <c r="A546" s="4">
        <v>545</v>
      </c>
      <c r="B546" s="4">
        <v>0</v>
      </c>
      <c r="C546" s="4">
        <v>1</v>
      </c>
      <c r="D546" s="4" t="s">
        <v>784</v>
      </c>
      <c r="E546" s="7" t="str">
        <f t="shared" si="8"/>
        <v>Douglas</v>
      </c>
      <c r="F546" s="5">
        <f>COUNTIFS(Table2[Surname], E546, Table2[Embarked], P546, Table2[Pclass], C546, Table2[SibSp], K546) + COUNTIFS(Table2[Surname], E546,  Table2[Embarked], P546, Table2[Pclass], C546, Table2[Parch], L546) - COUNTIFS(Table2[Surname], E546,  Table2[Embarked], P546, Table2[Pclass], C546,  Table2[SibSp], K546,  Table2[Parch], L546) -1</f>
        <v>0</v>
      </c>
      <c r="G546" s="5">
        <f>COUNTIFS(Table2[Surname], E546, Table2[Embarked], P546, Table2[Pclass], C546, Table2[SibSp], K546, Table2[Ticket], M546) + COUNTIFS(Table2[Surname], E546,  Table2[Embarked], P546, Table2[Pclass], C546, Table2[Parch], L546, Table2[Ticket], M546) - COUNTIFS(Table2[Surname], E546,  Table2[Embarked], P546, Table2[Pclass], C546,  Table2[SibSp], K546,  Table2[Parch], L546, Table2[Ticket], M546) -1</f>
        <v>0</v>
      </c>
      <c r="H546" s="5">
        <f>COUNTIFS(Table2[Ticket], M546) -1</f>
        <v>1</v>
      </c>
      <c r="I546" s="7" t="s">
        <v>15</v>
      </c>
      <c r="J546" s="5">
        <v>50</v>
      </c>
      <c r="K546" s="7">
        <v>1</v>
      </c>
      <c r="L546" s="7">
        <v>0</v>
      </c>
      <c r="M546" s="7" t="s">
        <v>774</v>
      </c>
      <c r="N546" s="5">
        <v>106.425</v>
      </c>
      <c r="O546" s="7" t="s">
        <v>785</v>
      </c>
      <c r="P546" s="5" t="s">
        <v>22</v>
      </c>
    </row>
    <row r="547" spans="1:16" x14ac:dyDescent="0.25">
      <c r="A547" s="6">
        <v>546</v>
      </c>
      <c r="B547" s="6">
        <v>0</v>
      </c>
      <c r="C547" s="6">
        <v>1</v>
      </c>
      <c r="D547" s="6" t="s">
        <v>786</v>
      </c>
      <c r="E547" s="7" t="str">
        <f t="shared" si="8"/>
        <v>Nicholson</v>
      </c>
      <c r="F547" s="5">
        <f>COUNTIFS(Table2[Surname], E547, Table2[Embarked], P547, Table2[Pclass], C547, Table2[SibSp], K547) + COUNTIFS(Table2[Surname], E547,  Table2[Embarked], P547, Table2[Pclass], C547, Table2[Parch], L547) - COUNTIFS(Table2[Surname], E547,  Table2[Embarked], P547, Table2[Pclass], C547,  Table2[SibSp], K547,  Table2[Parch], L547) -1</f>
        <v>0</v>
      </c>
      <c r="G547" s="5">
        <f>COUNTIFS(Table2[Surname], E547, Table2[Embarked], P547, Table2[Pclass], C547, Table2[SibSp], K547, Table2[Ticket], M547) + COUNTIFS(Table2[Surname], E547,  Table2[Embarked], P547, Table2[Pclass], C547, Table2[Parch], L547, Table2[Ticket], M547) - COUNTIFS(Table2[Surname], E547,  Table2[Embarked], P547, Table2[Pclass], C547,  Table2[SibSp], K547,  Table2[Parch], L547, Table2[Ticket], M547) -1</f>
        <v>0</v>
      </c>
      <c r="H547" s="5">
        <f>COUNTIFS(Table2[Ticket], M547) -1</f>
        <v>0</v>
      </c>
      <c r="I547" s="8" t="s">
        <v>15</v>
      </c>
      <c r="J547" s="10">
        <v>64</v>
      </c>
      <c r="K547" s="8">
        <v>0</v>
      </c>
      <c r="L547" s="8">
        <v>0</v>
      </c>
      <c r="M547" s="8">
        <v>693</v>
      </c>
      <c r="N547" s="10">
        <v>26</v>
      </c>
      <c r="O547" s="8"/>
      <c r="P547" s="10" t="s">
        <v>17</v>
      </c>
    </row>
    <row r="548" spans="1:16" x14ac:dyDescent="0.25">
      <c r="A548" s="4">
        <v>547</v>
      </c>
      <c r="B548" s="4">
        <v>1</v>
      </c>
      <c r="C548" s="4">
        <v>2</v>
      </c>
      <c r="D548" s="4" t="s">
        <v>787</v>
      </c>
      <c r="E548" s="7" t="str">
        <f t="shared" si="8"/>
        <v>Beane</v>
      </c>
      <c r="F548" s="5">
        <f>COUNTIFS(Table2[Surname], E548, Table2[Embarked], P548, Table2[Pclass], C548, Table2[SibSp], K548) + COUNTIFS(Table2[Surname], E548,  Table2[Embarked], P548, Table2[Pclass], C548, Table2[Parch], L548) - COUNTIFS(Table2[Surname], E548,  Table2[Embarked], P548, Table2[Pclass], C548,  Table2[SibSp], K548,  Table2[Parch], L548) -1</f>
        <v>1</v>
      </c>
      <c r="G548" s="5">
        <f>COUNTIFS(Table2[Surname], E548, Table2[Embarked], P548, Table2[Pclass], C548, Table2[SibSp], K548, Table2[Ticket], M548) + COUNTIFS(Table2[Surname], E548,  Table2[Embarked], P548, Table2[Pclass], C548, Table2[Parch], L548, Table2[Ticket], M548) - COUNTIFS(Table2[Surname], E548,  Table2[Embarked], P548, Table2[Pclass], C548,  Table2[SibSp], K548,  Table2[Parch], L548, Table2[Ticket], M548) -1</f>
        <v>1</v>
      </c>
      <c r="H548" s="5">
        <f>COUNTIFS(Table2[Ticket], M548) -1</f>
        <v>1</v>
      </c>
      <c r="I548" s="7" t="s">
        <v>19</v>
      </c>
      <c r="J548" s="5">
        <v>19</v>
      </c>
      <c r="K548" s="7">
        <v>1</v>
      </c>
      <c r="L548" s="7">
        <v>0</v>
      </c>
      <c r="M548" s="7">
        <v>2908</v>
      </c>
      <c r="N548" s="5">
        <v>26</v>
      </c>
      <c r="O548" s="7"/>
      <c r="P548" s="5" t="s">
        <v>17</v>
      </c>
    </row>
    <row r="549" spans="1:16" x14ac:dyDescent="0.25">
      <c r="A549" s="6">
        <v>548</v>
      </c>
      <c r="B549" s="6">
        <v>1</v>
      </c>
      <c r="C549" s="6">
        <v>2</v>
      </c>
      <c r="D549" s="6" t="s">
        <v>788</v>
      </c>
      <c r="E549" s="7" t="str">
        <f t="shared" si="8"/>
        <v>Padro y Manent</v>
      </c>
      <c r="F549" s="5">
        <f>COUNTIFS(Table2[Surname], E549, Table2[Embarked], P549, Table2[Pclass], C549, Table2[SibSp], K549) + COUNTIFS(Table2[Surname], E549,  Table2[Embarked], P549, Table2[Pclass], C549, Table2[Parch], L549) - COUNTIFS(Table2[Surname], E549,  Table2[Embarked], P549, Table2[Pclass], C549,  Table2[SibSp], K549,  Table2[Parch], L549) -1</f>
        <v>0</v>
      </c>
      <c r="G549" s="5">
        <f>COUNTIFS(Table2[Surname], E549, Table2[Embarked], P549, Table2[Pclass], C549, Table2[SibSp], K549, Table2[Ticket], M549) + COUNTIFS(Table2[Surname], E549,  Table2[Embarked], P549, Table2[Pclass], C549, Table2[Parch], L549, Table2[Ticket], M549) - COUNTIFS(Table2[Surname], E549,  Table2[Embarked], P549, Table2[Pclass], C549,  Table2[SibSp], K549,  Table2[Parch], L549, Table2[Ticket], M549) -1</f>
        <v>0</v>
      </c>
      <c r="H549" s="5">
        <f>COUNTIFS(Table2[Ticket], M549) -1</f>
        <v>0</v>
      </c>
      <c r="I549" s="8" t="s">
        <v>15</v>
      </c>
      <c r="J549" s="10"/>
      <c r="K549" s="8">
        <v>0</v>
      </c>
      <c r="L549" s="8">
        <v>0</v>
      </c>
      <c r="M549" s="8" t="s">
        <v>789</v>
      </c>
      <c r="N549" s="10">
        <v>13.862500000000001</v>
      </c>
      <c r="O549" s="8"/>
      <c r="P549" s="10" t="s">
        <v>22</v>
      </c>
    </row>
    <row r="550" spans="1:16" x14ac:dyDescent="0.25">
      <c r="A550" s="4">
        <v>549</v>
      </c>
      <c r="B550" s="4">
        <v>0</v>
      </c>
      <c r="C550" s="4">
        <v>3</v>
      </c>
      <c r="D550" s="4" t="s">
        <v>790</v>
      </c>
      <c r="E550" s="7" t="str">
        <f t="shared" si="8"/>
        <v>Goldsmith</v>
      </c>
      <c r="F550" s="5">
        <f>COUNTIFS(Table2[Surname], E550, Table2[Embarked], P550, Table2[Pclass], C550, Table2[SibSp], K550) + COUNTIFS(Table2[Surname], E550,  Table2[Embarked], P550, Table2[Pclass], C550, Table2[Parch], L550) - COUNTIFS(Table2[Surname], E550,  Table2[Embarked], P550, Table2[Pclass], C550,  Table2[SibSp], K550,  Table2[Parch], L550) -1</f>
        <v>1</v>
      </c>
      <c r="G550" s="5">
        <f>COUNTIFS(Table2[Surname], E550, Table2[Embarked], P550, Table2[Pclass], C550, Table2[SibSp], K550, Table2[Ticket], M550) + COUNTIFS(Table2[Surname], E550,  Table2[Embarked], P550, Table2[Pclass], C550, Table2[Parch], L550, Table2[Ticket], M550) - COUNTIFS(Table2[Surname], E550,  Table2[Embarked], P550, Table2[Pclass], C550,  Table2[SibSp], K550,  Table2[Parch], L550, Table2[Ticket], M550) -1</f>
        <v>1</v>
      </c>
      <c r="H550" s="5">
        <f>COUNTIFS(Table2[Ticket], M550) -1</f>
        <v>2</v>
      </c>
      <c r="I550" s="7" t="s">
        <v>15</v>
      </c>
      <c r="J550" s="5">
        <v>33</v>
      </c>
      <c r="K550" s="7">
        <v>1</v>
      </c>
      <c r="L550" s="7">
        <v>1</v>
      </c>
      <c r="M550" s="7">
        <v>363291</v>
      </c>
      <c r="N550" s="5">
        <v>20.524999999999999</v>
      </c>
      <c r="O550" s="7"/>
      <c r="P550" s="5" t="s">
        <v>17</v>
      </c>
    </row>
    <row r="551" spans="1:16" x14ac:dyDescent="0.25">
      <c r="A551" s="6">
        <v>550</v>
      </c>
      <c r="B551" s="6">
        <v>1</v>
      </c>
      <c r="C551" s="6">
        <v>2</v>
      </c>
      <c r="D551" s="6" t="s">
        <v>791</v>
      </c>
      <c r="E551" s="7" t="str">
        <f t="shared" si="8"/>
        <v>Davies</v>
      </c>
      <c r="F551" s="5">
        <f>COUNTIFS(Table2[Surname], E551, Table2[Embarked], P551, Table2[Pclass], C551, Table2[SibSp], K551) + COUNTIFS(Table2[Surname], E551,  Table2[Embarked], P551, Table2[Pclass], C551, Table2[Parch], L551) - COUNTIFS(Table2[Surname], E551,  Table2[Embarked], P551, Table2[Pclass], C551,  Table2[SibSp], K551,  Table2[Parch], L551) -1</f>
        <v>0</v>
      </c>
      <c r="G551" s="5">
        <f>COUNTIFS(Table2[Surname], E551, Table2[Embarked], P551, Table2[Pclass], C551, Table2[SibSp], K551, Table2[Ticket], M551) + COUNTIFS(Table2[Surname], E551,  Table2[Embarked], P551, Table2[Pclass], C551, Table2[Parch], L551, Table2[Ticket], M551) - COUNTIFS(Table2[Surname], E551,  Table2[Embarked], P551, Table2[Pclass], C551,  Table2[SibSp], K551,  Table2[Parch], L551, Table2[Ticket], M551) -1</f>
        <v>0</v>
      </c>
      <c r="H551" s="5">
        <f>COUNTIFS(Table2[Ticket], M551) -1</f>
        <v>1</v>
      </c>
      <c r="I551" s="8" t="s">
        <v>15</v>
      </c>
      <c r="J551" s="10">
        <v>8</v>
      </c>
      <c r="K551" s="8">
        <v>1</v>
      </c>
      <c r="L551" s="8">
        <v>1</v>
      </c>
      <c r="M551" s="8" t="s">
        <v>230</v>
      </c>
      <c r="N551" s="10">
        <v>36.75</v>
      </c>
      <c r="O551" s="8"/>
      <c r="P551" s="10" t="s">
        <v>17</v>
      </c>
    </row>
    <row r="552" spans="1:16" x14ac:dyDescent="0.25">
      <c r="A552" s="4">
        <v>551</v>
      </c>
      <c r="B552" s="4">
        <v>1</v>
      </c>
      <c r="C552" s="4">
        <v>1</v>
      </c>
      <c r="D552" s="4" t="s">
        <v>792</v>
      </c>
      <c r="E552" s="7" t="str">
        <f t="shared" si="8"/>
        <v>Thayer</v>
      </c>
      <c r="F552" s="5">
        <f>COUNTIFS(Table2[Surname], E552, Table2[Embarked], P552, Table2[Pclass], C552, Table2[SibSp], K552) + COUNTIFS(Table2[Surname], E552,  Table2[Embarked], P552, Table2[Pclass], C552, Table2[Parch], L552) - COUNTIFS(Table2[Surname], E552,  Table2[Embarked], P552, Table2[Pclass], C552,  Table2[SibSp], K552,  Table2[Parch], L552) -1</f>
        <v>0</v>
      </c>
      <c r="G552" s="5">
        <f>COUNTIFS(Table2[Surname], E552, Table2[Embarked], P552, Table2[Pclass], C552, Table2[SibSp], K552, Table2[Ticket], M552) + COUNTIFS(Table2[Surname], E552,  Table2[Embarked], P552, Table2[Pclass], C552, Table2[Parch], L552, Table2[Ticket], M552) - COUNTIFS(Table2[Surname], E552,  Table2[Embarked], P552, Table2[Pclass], C552,  Table2[SibSp], K552,  Table2[Parch], L552, Table2[Ticket], M552) -1</f>
        <v>0</v>
      </c>
      <c r="H552" s="5">
        <f>COUNTIFS(Table2[Ticket], M552) -1</f>
        <v>3</v>
      </c>
      <c r="I552" s="7" t="s">
        <v>15</v>
      </c>
      <c r="J552" s="5">
        <v>17</v>
      </c>
      <c r="K552" s="7">
        <v>0</v>
      </c>
      <c r="L552" s="7">
        <v>2</v>
      </c>
      <c r="M552" s="7">
        <v>17421</v>
      </c>
      <c r="N552" s="5">
        <v>110.88330000000001</v>
      </c>
      <c r="O552" s="7" t="s">
        <v>793</v>
      </c>
      <c r="P552" s="5" t="s">
        <v>22</v>
      </c>
    </row>
    <row r="553" spans="1:16" x14ac:dyDescent="0.25">
      <c r="A553" s="6">
        <v>552</v>
      </c>
      <c r="B553" s="6">
        <v>0</v>
      </c>
      <c r="C553" s="6">
        <v>2</v>
      </c>
      <c r="D553" s="6" t="s">
        <v>794</v>
      </c>
      <c r="E553" s="7" t="str">
        <f t="shared" si="8"/>
        <v>Sharp</v>
      </c>
      <c r="F553" s="5">
        <f>COUNTIFS(Table2[Surname], E553, Table2[Embarked], P553, Table2[Pclass], C553, Table2[SibSp], K553) + COUNTIFS(Table2[Surname], E553,  Table2[Embarked], P553, Table2[Pclass], C553, Table2[Parch], L553) - COUNTIFS(Table2[Surname], E553,  Table2[Embarked], P553, Table2[Pclass], C553,  Table2[SibSp], K553,  Table2[Parch], L553) -1</f>
        <v>0</v>
      </c>
      <c r="G553" s="5">
        <f>COUNTIFS(Table2[Surname], E553, Table2[Embarked], P553, Table2[Pclass], C553, Table2[SibSp], K553, Table2[Ticket], M553) + COUNTIFS(Table2[Surname], E553,  Table2[Embarked], P553, Table2[Pclass], C553, Table2[Parch], L553, Table2[Ticket], M553) - COUNTIFS(Table2[Surname], E553,  Table2[Embarked], P553, Table2[Pclass], C553,  Table2[SibSp], K553,  Table2[Parch], L553, Table2[Ticket], M553) -1</f>
        <v>0</v>
      </c>
      <c r="H553" s="5">
        <f>COUNTIFS(Table2[Ticket], M553) -1</f>
        <v>0</v>
      </c>
      <c r="I553" s="8" t="s">
        <v>15</v>
      </c>
      <c r="J553" s="10">
        <v>27</v>
      </c>
      <c r="K553" s="8">
        <v>0</v>
      </c>
      <c r="L553" s="8">
        <v>0</v>
      </c>
      <c r="M553" s="8">
        <v>244358</v>
      </c>
      <c r="N553" s="10">
        <v>26</v>
      </c>
      <c r="O553" s="8"/>
      <c r="P553" s="10" t="s">
        <v>17</v>
      </c>
    </row>
    <row r="554" spans="1:16" x14ac:dyDescent="0.25">
      <c r="A554" s="4">
        <v>553</v>
      </c>
      <c r="B554" s="4">
        <v>0</v>
      </c>
      <c r="C554" s="4">
        <v>3</v>
      </c>
      <c r="D554" s="4" t="s">
        <v>795</v>
      </c>
      <c r="E554" s="7" t="str">
        <f t="shared" si="8"/>
        <v>O'Brien</v>
      </c>
      <c r="F554" s="5">
        <f>COUNTIFS(Table2[Surname], E554, Table2[Embarked], P554, Table2[Pclass], C554, Table2[SibSp], K554) + COUNTIFS(Table2[Surname], E554,  Table2[Embarked], P554, Table2[Pclass], C554, Table2[Parch], L554) - COUNTIFS(Table2[Surname], E554,  Table2[Embarked], P554, Table2[Pclass], C554,  Table2[SibSp], K554,  Table2[Parch], L554) -1</f>
        <v>2</v>
      </c>
      <c r="G554" s="5">
        <f>COUNTIFS(Table2[Surname], E554, Table2[Embarked], P554, Table2[Pclass], C554, Table2[SibSp], K554, Table2[Ticket], M554) + COUNTIFS(Table2[Surname], E554,  Table2[Embarked], P554, Table2[Pclass], C554, Table2[Parch], L554, Table2[Ticket], M554) - COUNTIFS(Table2[Surname], E554,  Table2[Embarked], P554, Table2[Pclass], C554,  Table2[SibSp], K554,  Table2[Parch], L554, Table2[Ticket], M554) -1</f>
        <v>0</v>
      </c>
      <c r="H554" s="5">
        <f>COUNTIFS(Table2[Ticket], M554) -1</f>
        <v>0</v>
      </c>
      <c r="I554" s="7" t="s">
        <v>15</v>
      </c>
      <c r="J554" s="5"/>
      <c r="K554" s="7">
        <v>0</v>
      </c>
      <c r="L554" s="7">
        <v>0</v>
      </c>
      <c r="M554" s="7">
        <v>330979</v>
      </c>
      <c r="N554" s="5">
        <v>7.8292000000000002</v>
      </c>
      <c r="O554" s="7"/>
      <c r="P554" s="5" t="s">
        <v>29</v>
      </c>
    </row>
    <row r="555" spans="1:16" x14ac:dyDescent="0.25">
      <c r="A555" s="6">
        <v>554</v>
      </c>
      <c r="B555" s="6">
        <v>1</v>
      </c>
      <c r="C555" s="6">
        <v>3</v>
      </c>
      <c r="D555" s="6" t="s">
        <v>796</v>
      </c>
      <c r="E555" s="7" t="str">
        <f t="shared" si="8"/>
        <v>Leeni</v>
      </c>
      <c r="F555" s="5">
        <f>COUNTIFS(Table2[Surname], E555, Table2[Embarked], P555, Table2[Pclass], C555, Table2[SibSp], K555) + COUNTIFS(Table2[Surname], E555,  Table2[Embarked], P555, Table2[Pclass], C555, Table2[Parch], L555) - COUNTIFS(Table2[Surname], E555,  Table2[Embarked], P555, Table2[Pclass], C555,  Table2[SibSp], K555,  Table2[Parch], L555) -1</f>
        <v>0</v>
      </c>
      <c r="G555" s="5">
        <f>COUNTIFS(Table2[Surname], E555, Table2[Embarked], P555, Table2[Pclass], C555, Table2[SibSp], K555, Table2[Ticket], M555) + COUNTIFS(Table2[Surname], E555,  Table2[Embarked], P555, Table2[Pclass], C555, Table2[Parch], L555, Table2[Ticket], M555) - COUNTIFS(Table2[Surname], E555,  Table2[Embarked], P555, Table2[Pclass], C555,  Table2[SibSp], K555,  Table2[Parch], L555, Table2[Ticket], M555) -1</f>
        <v>0</v>
      </c>
      <c r="H555" s="5">
        <f>COUNTIFS(Table2[Ticket], M555) -1</f>
        <v>0</v>
      </c>
      <c r="I555" s="8" t="s">
        <v>15</v>
      </c>
      <c r="J555" s="10">
        <v>22</v>
      </c>
      <c r="K555" s="8">
        <v>0</v>
      </c>
      <c r="L555" s="8">
        <v>0</v>
      </c>
      <c r="M555" s="8">
        <v>2620</v>
      </c>
      <c r="N555" s="10">
        <v>7.2249999999999996</v>
      </c>
      <c r="O555" s="8"/>
      <c r="P555" s="10" t="s">
        <v>22</v>
      </c>
    </row>
    <row r="556" spans="1:16" x14ac:dyDescent="0.25">
      <c r="A556" s="4">
        <v>555</v>
      </c>
      <c r="B556" s="4">
        <v>1</v>
      </c>
      <c r="C556" s="4">
        <v>3</v>
      </c>
      <c r="D556" s="4" t="s">
        <v>797</v>
      </c>
      <c r="E556" s="7" t="str">
        <f t="shared" si="8"/>
        <v>Ohman</v>
      </c>
      <c r="F556" s="5">
        <f>COUNTIFS(Table2[Surname], E556, Table2[Embarked], P556, Table2[Pclass], C556, Table2[SibSp], K556) + COUNTIFS(Table2[Surname], E556,  Table2[Embarked], P556, Table2[Pclass], C556, Table2[Parch], L556) - COUNTIFS(Table2[Surname], E556,  Table2[Embarked], P556, Table2[Pclass], C556,  Table2[SibSp], K556,  Table2[Parch], L556) -1</f>
        <v>0</v>
      </c>
      <c r="G556" s="5">
        <f>COUNTIFS(Table2[Surname], E556, Table2[Embarked], P556, Table2[Pclass], C556, Table2[SibSp], K556, Table2[Ticket], M556) + COUNTIFS(Table2[Surname], E556,  Table2[Embarked], P556, Table2[Pclass], C556, Table2[Parch], L556, Table2[Ticket], M556) - COUNTIFS(Table2[Surname], E556,  Table2[Embarked], P556, Table2[Pclass], C556,  Table2[SibSp], K556,  Table2[Parch], L556, Table2[Ticket], M556) -1</f>
        <v>0</v>
      </c>
      <c r="H556" s="5">
        <f>COUNTIFS(Table2[Ticket], M556) -1</f>
        <v>0</v>
      </c>
      <c r="I556" s="7" t="s">
        <v>19</v>
      </c>
      <c r="J556" s="5">
        <v>22</v>
      </c>
      <c r="K556" s="7">
        <v>0</v>
      </c>
      <c r="L556" s="7">
        <v>0</v>
      </c>
      <c r="M556" s="7">
        <v>347085</v>
      </c>
      <c r="N556" s="5">
        <v>7.7750000000000004</v>
      </c>
      <c r="O556" s="7"/>
      <c r="P556" s="5" t="s">
        <v>17</v>
      </c>
    </row>
    <row r="557" spans="1:16" x14ac:dyDescent="0.25">
      <c r="A557" s="6">
        <v>556</v>
      </c>
      <c r="B557" s="6">
        <v>0</v>
      </c>
      <c r="C557" s="6">
        <v>1</v>
      </c>
      <c r="D557" s="6" t="s">
        <v>798</v>
      </c>
      <c r="E557" s="7" t="str">
        <f t="shared" si="8"/>
        <v>Wright</v>
      </c>
      <c r="F557" s="5">
        <f>COUNTIFS(Table2[Surname], E557, Table2[Embarked], P557, Table2[Pclass], C557, Table2[SibSp], K557) + COUNTIFS(Table2[Surname], E557,  Table2[Embarked], P557, Table2[Pclass], C557, Table2[Parch], L557) - COUNTIFS(Table2[Surname], E557,  Table2[Embarked], P557, Table2[Pclass], C557,  Table2[SibSp], K557,  Table2[Parch], L557) -1</f>
        <v>0</v>
      </c>
      <c r="G557" s="5">
        <f>COUNTIFS(Table2[Surname], E557, Table2[Embarked], P557, Table2[Pclass], C557, Table2[SibSp], K557, Table2[Ticket], M557) + COUNTIFS(Table2[Surname], E557,  Table2[Embarked], P557, Table2[Pclass], C557, Table2[Parch], L557, Table2[Ticket], M557) - COUNTIFS(Table2[Surname], E557,  Table2[Embarked], P557, Table2[Pclass], C557,  Table2[SibSp], K557,  Table2[Parch], L557, Table2[Ticket], M557) -1</f>
        <v>0</v>
      </c>
      <c r="H557" s="5">
        <f>COUNTIFS(Table2[Ticket], M557) -1</f>
        <v>0</v>
      </c>
      <c r="I557" s="8" t="s">
        <v>15</v>
      </c>
      <c r="J557" s="10">
        <v>62</v>
      </c>
      <c r="K557" s="8">
        <v>0</v>
      </c>
      <c r="L557" s="8">
        <v>0</v>
      </c>
      <c r="M557" s="8">
        <v>113807</v>
      </c>
      <c r="N557" s="10">
        <v>26.55</v>
      </c>
      <c r="O557" s="8"/>
      <c r="P557" s="10" t="s">
        <v>17</v>
      </c>
    </row>
    <row r="558" spans="1:16" x14ac:dyDescent="0.25">
      <c r="A558" s="4">
        <v>557</v>
      </c>
      <c r="B558" s="4">
        <v>1</v>
      </c>
      <c r="C558" s="4">
        <v>1</v>
      </c>
      <c r="D558" s="4" t="s">
        <v>799</v>
      </c>
      <c r="E558" s="7" t="str">
        <f t="shared" si="8"/>
        <v>Duff Gordon</v>
      </c>
      <c r="F558" s="5">
        <f>COUNTIFS(Table2[Surname], E558, Table2[Embarked], P558, Table2[Pclass], C558, Table2[SibSp], K558) + COUNTIFS(Table2[Surname], E558,  Table2[Embarked], P558, Table2[Pclass], C558, Table2[Parch], L558) - COUNTIFS(Table2[Surname], E558,  Table2[Embarked], P558, Table2[Pclass], C558,  Table2[SibSp], K558,  Table2[Parch], L558) -1</f>
        <v>1</v>
      </c>
      <c r="G558" s="5">
        <f>COUNTIFS(Table2[Surname], E558, Table2[Embarked], P558, Table2[Pclass], C558, Table2[SibSp], K558, Table2[Ticket], M558) + COUNTIFS(Table2[Surname], E558,  Table2[Embarked], P558, Table2[Pclass], C558, Table2[Parch], L558, Table2[Ticket], M558) - COUNTIFS(Table2[Surname], E558,  Table2[Embarked], P558, Table2[Pclass], C558,  Table2[SibSp], K558,  Table2[Parch], L558, Table2[Ticket], M558) -1</f>
        <v>0</v>
      </c>
      <c r="H558" s="5">
        <f>COUNTIFS(Table2[Ticket], M558) -1</f>
        <v>0</v>
      </c>
      <c r="I558" s="7" t="s">
        <v>19</v>
      </c>
      <c r="J558" s="5">
        <v>48</v>
      </c>
      <c r="K558" s="7">
        <v>1</v>
      </c>
      <c r="L558" s="7">
        <v>0</v>
      </c>
      <c r="M558" s="7">
        <v>11755</v>
      </c>
      <c r="N558" s="5">
        <v>39.6</v>
      </c>
      <c r="O558" s="7" t="s">
        <v>800</v>
      </c>
      <c r="P558" s="5" t="s">
        <v>22</v>
      </c>
    </row>
    <row r="559" spans="1:16" x14ac:dyDescent="0.25">
      <c r="A559" s="6">
        <v>558</v>
      </c>
      <c r="B559" s="6">
        <v>0</v>
      </c>
      <c r="C559" s="6">
        <v>1</v>
      </c>
      <c r="D559" s="6" t="s">
        <v>801</v>
      </c>
      <c r="E559" s="7" t="str">
        <f t="shared" si="8"/>
        <v>Robbins</v>
      </c>
      <c r="F559" s="5">
        <f>COUNTIFS(Table2[Surname], E559, Table2[Embarked], P559, Table2[Pclass], C559, Table2[SibSp], K559) + COUNTIFS(Table2[Surname], E559,  Table2[Embarked], P559, Table2[Pclass], C559, Table2[Parch], L559) - COUNTIFS(Table2[Surname], E559,  Table2[Embarked], P559, Table2[Pclass], C559,  Table2[SibSp], K559,  Table2[Parch], L559) -1</f>
        <v>0</v>
      </c>
      <c r="G559" s="5">
        <f>COUNTIFS(Table2[Surname], E559, Table2[Embarked], P559, Table2[Pclass], C559, Table2[SibSp], K559, Table2[Ticket], M559) + COUNTIFS(Table2[Surname], E559,  Table2[Embarked], P559, Table2[Pclass], C559, Table2[Parch], L559, Table2[Ticket], M559) - COUNTIFS(Table2[Surname], E559,  Table2[Embarked], P559, Table2[Pclass], C559,  Table2[SibSp], K559,  Table2[Parch], L559, Table2[Ticket], M559) -1</f>
        <v>0</v>
      </c>
      <c r="H559" s="5">
        <f>COUNTIFS(Table2[Ticket], M559) -1</f>
        <v>3</v>
      </c>
      <c r="I559" s="8" t="s">
        <v>15</v>
      </c>
      <c r="J559" s="10"/>
      <c r="K559" s="8">
        <v>0</v>
      </c>
      <c r="L559" s="8">
        <v>0</v>
      </c>
      <c r="M559" s="8" t="s">
        <v>567</v>
      </c>
      <c r="N559" s="10">
        <v>227.52500000000001</v>
      </c>
      <c r="O559" s="8"/>
      <c r="P559" s="10" t="s">
        <v>22</v>
      </c>
    </row>
    <row r="560" spans="1:16" x14ac:dyDescent="0.25">
      <c r="A560" s="4">
        <v>559</v>
      </c>
      <c r="B560" s="4">
        <v>1</v>
      </c>
      <c r="C560" s="4">
        <v>1</v>
      </c>
      <c r="D560" s="4" t="s">
        <v>802</v>
      </c>
      <c r="E560" s="7" t="str">
        <f t="shared" si="8"/>
        <v>Taussig</v>
      </c>
      <c r="F560" s="5">
        <f>COUNTIFS(Table2[Surname], E560, Table2[Embarked], P560, Table2[Pclass], C560, Table2[SibSp], K560) + COUNTIFS(Table2[Surname], E560,  Table2[Embarked], P560, Table2[Pclass], C560, Table2[Parch], L560) - COUNTIFS(Table2[Surname], E560,  Table2[Embarked], P560, Table2[Pclass], C560,  Table2[SibSp], K560,  Table2[Parch], L560) -1</f>
        <v>1</v>
      </c>
      <c r="G560" s="5">
        <f>COUNTIFS(Table2[Surname], E560, Table2[Embarked], P560, Table2[Pclass], C560, Table2[SibSp], K560, Table2[Ticket], M560) + COUNTIFS(Table2[Surname], E560,  Table2[Embarked], P560, Table2[Pclass], C560, Table2[Parch], L560, Table2[Ticket], M560) - COUNTIFS(Table2[Surname], E560,  Table2[Embarked], P560, Table2[Pclass], C560,  Table2[SibSp], K560,  Table2[Parch], L560, Table2[Ticket], M560) -1</f>
        <v>1</v>
      </c>
      <c r="H560" s="5">
        <f>COUNTIFS(Table2[Ticket], M560) -1</f>
        <v>2</v>
      </c>
      <c r="I560" s="7" t="s">
        <v>19</v>
      </c>
      <c r="J560" s="5">
        <v>39</v>
      </c>
      <c r="K560" s="7">
        <v>1</v>
      </c>
      <c r="L560" s="7">
        <v>1</v>
      </c>
      <c r="M560" s="7">
        <v>110413</v>
      </c>
      <c r="N560" s="5">
        <v>79.650000000000006</v>
      </c>
      <c r="O560" s="7" t="s">
        <v>399</v>
      </c>
      <c r="P560" s="5" t="s">
        <v>17</v>
      </c>
    </row>
    <row r="561" spans="1:16" x14ac:dyDescent="0.25">
      <c r="A561" s="6">
        <v>560</v>
      </c>
      <c r="B561" s="6">
        <v>1</v>
      </c>
      <c r="C561" s="6">
        <v>3</v>
      </c>
      <c r="D561" s="6" t="s">
        <v>803</v>
      </c>
      <c r="E561" s="7" t="str">
        <f t="shared" si="8"/>
        <v>de Messemaeker</v>
      </c>
      <c r="F561" s="5">
        <f>COUNTIFS(Table2[Surname], E561, Table2[Embarked], P561, Table2[Pclass], C561, Table2[SibSp], K561) + COUNTIFS(Table2[Surname], E561,  Table2[Embarked], P561, Table2[Pclass], C561, Table2[Parch], L561) - COUNTIFS(Table2[Surname], E561,  Table2[Embarked], P561, Table2[Pclass], C561,  Table2[SibSp], K561,  Table2[Parch], L561) -1</f>
        <v>0</v>
      </c>
      <c r="G561" s="5">
        <f>COUNTIFS(Table2[Surname], E561, Table2[Embarked], P561, Table2[Pclass], C561, Table2[SibSp], K561, Table2[Ticket], M561) + COUNTIFS(Table2[Surname], E561,  Table2[Embarked], P561, Table2[Pclass], C561, Table2[Parch], L561, Table2[Ticket], M561) - COUNTIFS(Table2[Surname], E561,  Table2[Embarked], P561, Table2[Pclass], C561,  Table2[SibSp], K561,  Table2[Parch], L561, Table2[Ticket], M561) -1</f>
        <v>0</v>
      </c>
      <c r="H561" s="5">
        <f>COUNTIFS(Table2[Ticket], M561) -1</f>
        <v>0</v>
      </c>
      <c r="I561" s="8" t="s">
        <v>19</v>
      </c>
      <c r="J561" s="10">
        <v>36</v>
      </c>
      <c r="K561" s="8">
        <v>1</v>
      </c>
      <c r="L561" s="8">
        <v>0</v>
      </c>
      <c r="M561" s="8">
        <v>345572</v>
      </c>
      <c r="N561" s="10">
        <v>17.399999999999999</v>
      </c>
      <c r="O561" s="8"/>
      <c r="P561" s="10" t="s">
        <v>17</v>
      </c>
    </row>
    <row r="562" spans="1:16" x14ac:dyDescent="0.25">
      <c r="A562" s="4">
        <v>561</v>
      </c>
      <c r="B562" s="4">
        <v>0</v>
      </c>
      <c r="C562" s="4">
        <v>3</v>
      </c>
      <c r="D562" s="4" t="s">
        <v>804</v>
      </c>
      <c r="E562" s="7" t="str">
        <f t="shared" si="8"/>
        <v>Morrow</v>
      </c>
      <c r="F562" s="5">
        <f>COUNTIFS(Table2[Surname], E562, Table2[Embarked], P562, Table2[Pclass], C562, Table2[SibSp], K562) + COUNTIFS(Table2[Surname], E562,  Table2[Embarked], P562, Table2[Pclass], C562, Table2[Parch], L562) - COUNTIFS(Table2[Surname], E562,  Table2[Embarked], P562, Table2[Pclass], C562,  Table2[SibSp], K562,  Table2[Parch], L562) -1</f>
        <v>0</v>
      </c>
      <c r="G562" s="5">
        <f>COUNTIFS(Table2[Surname], E562, Table2[Embarked], P562, Table2[Pclass], C562, Table2[SibSp], K562, Table2[Ticket], M562) + COUNTIFS(Table2[Surname], E562,  Table2[Embarked], P562, Table2[Pclass], C562, Table2[Parch], L562, Table2[Ticket], M562) - COUNTIFS(Table2[Surname], E562,  Table2[Embarked], P562, Table2[Pclass], C562,  Table2[SibSp], K562,  Table2[Parch], L562, Table2[Ticket], M562) -1</f>
        <v>0</v>
      </c>
      <c r="H562" s="5">
        <f>COUNTIFS(Table2[Ticket], M562) -1</f>
        <v>0</v>
      </c>
      <c r="I562" s="7" t="s">
        <v>15</v>
      </c>
      <c r="J562" s="5"/>
      <c r="K562" s="7">
        <v>0</v>
      </c>
      <c r="L562" s="7">
        <v>0</v>
      </c>
      <c r="M562" s="7">
        <v>372622</v>
      </c>
      <c r="N562" s="5">
        <v>7.75</v>
      </c>
      <c r="O562" s="7"/>
      <c r="P562" s="5" t="s">
        <v>29</v>
      </c>
    </row>
    <row r="563" spans="1:16" x14ac:dyDescent="0.25">
      <c r="A563" s="6">
        <v>562</v>
      </c>
      <c r="B563" s="6">
        <v>0</v>
      </c>
      <c r="C563" s="6">
        <v>3</v>
      </c>
      <c r="D563" s="6" t="s">
        <v>805</v>
      </c>
      <c r="E563" s="7" t="str">
        <f t="shared" si="8"/>
        <v>Sivic</v>
      </c>
      <c r="F563" s="5">
        <f>COUNTIFS(Table2[Surname], E563, Table2[Embarked], P563, Table2[Pclass], C563, Table2[SibSp], K563) + COUNTIFS(Table2[Surname], E563,  Table2[Embarked], P563, Table2[Pclass], C563, Table2[Parch], L563) - COUNTIFS(Table2[Surname], E563,  Table2[Embarked], P563, Table2[Pclass], C563,  Table2[SibSp], K563,  Table2[Parch], L563) -1</f>
        <v>0</v>
      </c>
      <c r="G563" s="5">
        <f>COUNTIFS(Table2[Surname], E563, Table2[Embarked], P563, Table2[Pclass], C563, Table2[SibSp], K563, Table2[Ticket], M563) + COUNTIFS(Table2[Surname], E563,  Table2[Embarked], P563, Table2[Pclass], C563, Table2[Parch], L563, Table2[Ticket], M563) - COUNTIFS(Table2[Surname], E563,  Table2[Embarked], P563, Table2[Pclass], C563,  Table2[SibSp], K563,  Table2[Parch], L563, Table2[Ticket], M563) -1</f>
        <v>0</v>
      </c>
      <c r="H563" s="5">
        <f>COUNTIFS(Table2[Ticket], M563) -1</f>
        <v>0</v>
      </c>
      <c r="I563" s="8" t="s">
        <v>15</v>
      </c>
      <c r="J563" s="10">
        <v>40</v>
      </c>
      <c r="K563" s="8">
        <v>0</v>
      </c>
      <c r="L563" s="8">
        <v>0</v>
      </c>
      <c r="M563" s="8">
        <v>349251</v>
      </c>
      <c r="N563" s="10">
        <v>7.8958000000000004</v>
      </c>
      <c r="O563" s="8"/>
      <c r="P563" s="10" t="s">
        <v>17</v>
      </c>
    </row>
    <row r="564" spans="1:16" x14ac:dyDescent="0.25">
      <c r="A564" s="4">
        <v>563</v>
      </c>
      <c r="B564" s="4">
        <v>0</v>
      </c>
      <c r="C564" s="4">
        <v>2</v>
      </c>
      <c r="D564" s="4" t="s">
        <v>806</v>
      </c>
      <c r="E564" s="7" t="str">
        <f t="shared" si="8"/>
        <v>Norman</v>
      </c>
      <c r="F564" s="5">
        <f>COUNTIFS(Table2[Surname], E564, Table2[Embarked], P564, Table2[Pclass], C564, Table2[SibSp], K564) + COUNTIFS(Table2[Surname], E564,  Table2[Embarked], P564, Table2[Pclass], C564, Table2[Parch], L564) - COUNTIFS(Table2[Surname], E564,  Table2[Embarked], P564, Table2[Pclass], C564,  Table2[SibSp], K564,  Table2[Parch], L564) -1</f>
        <v>0</v>
      </c>
      <c r="G564" s="5">
        <f>COUNTIFS(Table2[Surname], E564, Table2[Embarked], P564, Table2[Pclass], C564, Table2[SibSp], K564, Table2[Ticket], M564) + COUNTIFS(Table2[Surname], E564,  Table2[Embarked], P564, Table2[Pclass], C564, Table2[Parch], L564, Table2[Ticket], M564) - COUNTIFS(Table2[Surname], E564,  Table2[Embarked], P564, Table2[Pclass], C564,  Table2[SibSp], K564,  Table2[Parch], L564, Table2[Ticket], M564) -1</f>
        <v>0</v>
      </c>
      <c r="H564" s="5">
        <f>COUNTIFS(Table2[Ticket], M564) -1</f>
        <v>0</v>
      </c>
      <c r="I564" s="7" t="s">
        <v>15</v>
      </c>
      <c r="J564" s="5">
        <v>28</v>
      </c>
      <c r="K564" s="7">
        <v>0</v>
      </c>
      <c r="L564" s="7">
        <v>0</v>
      </c>
      <c r="M564" s="7">
        <v>218629</v>
      </c>
      <c r="N564" s="5">
        <v>13.5</v>
      </c>
      <c r="O564" s="7"/>
      <c r="P564" s="5" t="s">
        <v>17</v>
      </c>
    </row>
    <row r="565" spans="1:16" x14ac:dyDescent="0.25">
      <c r="A565" s="6">
        <v>564</v>
      </c>
      <c r="B565" s="6">
        <v>0</v>
      </c>
      <c r="C565" s="6">
        <v>3</v>
      </c>
      <c r="D565" s="6" t="s">
        <v>807</v>
      </c>
      <c r="E565" s="7" t="str">
        <f t="shared" si="8"/>
        <v>Simmons</v>
      </c>
      <c r="F565" s="5">
        <f>COUNTIFS(Table2[Surname], E565, Table2[Embarked], P565, Table2[Pclass], C565, Table2[SibSp], K565) + COUNTIFS(Table2[Surname], E565,  Table2[Embarked], P565, Table2[Pclass], C565, Table2[Parch], L565) - COUNTIFS(Table2[Surname], E565,  Table2[Embarked], P565, Table2[Pclass], C565,  Table2[SibSp], K565,  Table2[Parch], L565) -1</f>
        <v>0</v>
      </c>
      <c r="G565" s="5">
        <f>COUNTIFS(Table2[Surname], E565, Table2[Embarked], P565, Table2[Pclass], C565, Table2[SibSp], K565, Table2[Ticket], M565) + COUNTIFS(Table2[Surname], E565,  Table2[Embarked], P565, Table2[Pclass], C565, Table2[Parch], L565, Table2[Ticket], M565) - COUNTIFS(Table2[Surname], E565,  Table2[Embarked], P565, Table2[Pclass], C565,  Table2[SibSp], K565,  Table2[Parch], L565, Table2[Ticket], M565) -1</f>
        <v>0</v>
      </c>
      <c r="H565" s="5">
        <f>COUNTIFS(Table2[Ticket], M565) -1</f>
        <v>0</v>
      </c>
      <c r="I565" s="8" t="s">
        <v>15</v>
      </c>
      <c r="J565" s="10"/>
      <c r="K565" s="8">
        <v>0</v>
      </c>
      <c r="L565" s="8">
        <v>0</v>
      </c>
      <c r="M565" s="8" t="s">
        <v>808</v>
      </c>
      <c r="N565" s="10">
        <v>8.0500000000000007</v>
      </c>
      <c r="O565" s="8"/>
      <c r="P565" s="10" t="s">
        <v>17</v>
      </c>
    </row>
    <row r="566" spans="1:16" x14ac:dyDescent="0.25">
      <c r="A566" s="4">
        <v>565</v>
      </c>
      <c r="B566" s="4">
        <v>0</v>
      </c>
      <c r="C566" s="4">
        <v>3</v>
      </c>
      <c r="D566" s="4" t="s">
        <v>809</v>
      </c>
      <c r="E566" s="7" t="str">
        <f t="shared" si="8"/>
        <v>Meanwell</v>
      </c>
      <c r="F566" s="5">
        <f>COUNTIFS(Table2[Surname], E566, Table2[Embarked], P566, Table2[Pclass], C566, Table2[SibSp], K566) + COUNTIFS(Table2[Surname], E566,  Table2[Embarked], P566, Table2[Pclass], C566, Table2[Parch], L566) - COUNTIFS(Table2[Surname], E566,  Table2[Embarked], P566, Table2[Pclass], C566,  Table2[SibSp], K566,  Table2[Parch], L566) -1</f>
        <v>0</v>
      </c>
      <c r="G566" s="5">
        <f>COUNTIFS(Table2[Surname], E566, Table2[Embarked], P566, Table2[Pclass], C566, Table2[SibSp], K566, Table2[Ticket], M566) + COUNTIFS(Table2[Surname], E566,  Table2[Embarked], P566, Table2[Pclass], C566, Table2[Parch], L566, Table2[Ticket], M566) - COUNTIFS(Table2[Surname], E566,  Table2[Embarked], P566, Table2[Pclass], C566,  Table2[SibSp], K566,  Table2[Parch], L566, Table2[Ticket], M566) -1</f>
        <v>0</v>
      </c>
      <c r="H566" s="5">
        <f>COUNTIFS(Table2[Ticket], M566) -1</f>
        <v>0</v>
      </c>
      <c r="I566" s="7" t="s">
        <v>19</v>
      </c>
      <c r="J566" s="5"/>
      <c r="K566" s="7">
        <v>0</v>
      </c>
      <c r="L566" s="7">
        <v>0</v>
      </c>
      <c r="M566" s="7" t="s">
        <v>810</v>
      </c>
      <c r="N566" s="5">
        <v>8.0500000000000007</v>
      </c>
      <c r="O566" s="7"/>
      <c r="P566" s="5" t="s">
        <v>17</v>
      </c>
    </row>
    <row r="567" spans="1:16" x14ac:dyDescent="0.25">
      <c r="A567" s="6">
        <v>566</v>
      </c>
      <c r="B567" s="6">
        <v>0</v>
      </c>
      <c r="C567" s="6">
        <v>3</v>
      </c>
      <c r="D567" s="6" t="s">
        <v>811</v>
      </c>
      <c r="E567" s="7" t="str">
        <f t="shared" si="8"/>
        <v>Davies</v>
      </c>
      <c r="F567" s="5">
        <f>COUNTIFS(Table2[Surname], E567, Table2[Embarked], P567, Table2[Pclass], C567, Table2[SibSp], K567) + COUNTIFS(Table2[Surname], E567,  Table2[Embarked], P567, Table2[Pclass], C567, Table2[Parch], L567) - COUNTIFS(Table2[Surname], E567,  Table2[Embarked], P567, Table2[Pclass], C567,  Table2[SibSp], K567,  Table2[Parch], L567) -1</f>
        <v>0</v>
      </c>
      <c r="G567" s="5">
        <f>COUNTIFS(Table2[Surname], E567, Table2[Embarked], P567, Table2[Pclass], C567, Table2[SibSp], K567, Table2[Ticket], M567) + COUNTIFS(Table2[Surname], E567,  Table2[Embarked], P567, Table2[Pclass], C567, Table2[Parch], L567, Table2[Ticket], M567) - COUNTIFS(Table2[Surname], E567,  Table2[Embarked], P567, Table2[Pclass], C567,  Table2[SibSp], K567,  Table2[Parch], L567, Table2[Ticket], M567) -1</f>
        <v>0</v>
      </c>
      <c r="H567" s="5">
        <f>COUNTIFS(Table2[Ticket], M567) -1</f>
        <v>1</v>
      </c>
      <c r="I567" s="8" t="s">
        <v>15</v>
      </c>
      <c r="J567" s="10">
        <v>24</v>
      </c>
      <c r="K567" s="8">
        <v>2</v>
      </c>
      <c r="L567" s="8">
        <v>0</v>
      </c>
      <c r="M567" s="8" t="s">
        <v>812</v>
      </c>
      <c r="N567" s="10">
        <v>24.15</v>
      </c>
      <c r="O567" s="8"/>
      <c r="P567" s="10" t="s">
        <v>17</v>
      </c>
    </row>
    <row r="568" spans="1:16" x14ac:dyDescent="0.25">
      <c r="A568" s="4">
        <v>567</v>
      </c>
      <c r="B568" s="4">
        <v>0</v>
      </c>
      <c r="C568" s="4">
        <v>3</v>
      </c>
      <c r="D568" s="4" t="s">
        <v>813</v>
      </c>
      <c r="E568" s="7" t="str">
        <f t="shared" si="8"/>
        <v>Stoytcheff</v>
      </c>
      <c r="F568" s="5">
        <f>COUNTIFS(Table2[Surname], E568, Table2[Embarked], P568, Table2[Pclass], C568, Table2[SibSp], K568) + COUNTIFS(Table2[Surname], E568,  Table2[Embarked], P568, Table2[Pclass], C568, Table2[Parch], L568) - COUNTIFS(Table2[Surname], E568,  Table2[Embarked], P568, Table2[Pclass], C568,  Table2[SibSp], K568,  Table2[Parch], L568) -1</f>
        <v>0</v>
      </c>
      <c r="G568" s="5">
        <f>COUNTIFS(Table2[Surname], E568, Table2[Embarked], P568, Table2[Pclass], C568, Table2[SibSp], K568, Table2[Ticket], M568) + COUNTIFS(Table2[Surname], E568,  Table2[Embarked], P568, Table2[Pclass], C568, Table2[Parch], L568, Table2[Ticket], M568) - COUNTIFS(Table2[Surname], E568,  Table2[Embarked], P568, Table2[Pclass], C568,  Table2[SibSp], K568,  Table2[Parch], L568, Table2[Ticket], M568) -1</f>
        <v>0</v>
      </c>
      <c r="H568" s="5">
        <f>COUNTIFS(Table2[Ticket], M568) -1</f>
        <v>0</v>
      </c>
      <c r="I568" s="7" t="s">
        <v>15</v>
      </c>
      <c r="J568" s="5">
        <v>19</v>
      </c>
      <c r="K568" s="7">
        <v>0</v>
      </c>
      <c r="L568" s="7">
        <v>0</v>
      </c>
      <c r="M568" s="7">
        <v>349205</v>
      </c>
      <c r="N568" s="5">
        <v>7.8958000000000004</v>
      </c>
      <c r="O568" s="7"/>
      <c r="P568" s="5" t="s">
        <v>17</v>
      </c>
    </row>
    <row r="569" spans="1:16" x14ac:dyDescent="0.25">
      <c r="A569" s="6">
        <v>568</v>
      </c>
      <c r="B569" s="6">
        <v>0</v>
      </c>
      <c r="C569" s="6">
        <v>3</v>
      </c>
      <c r="D569" s="6" t="s">
        <v>814</v>
      </c>
      <c r="E569" s="7" t="str">
        <f t="shared" si="8"/>
        <v>Palsson</v>
      </c>
      <c r="F569" s="5">
        <f>COUNTIFS(Table2[Surname], E569, Table2[Embarked], P569, Table2[Pclass], C569, Table2[SibSp], K569) + COUNTIFS(Table2[Surname], E569,  Table2[Embarked], P569, Table2[Pclass], C569, Table2[Parch], L569) - COUNTIFS(Table2[Surname], E569,  Table2[Embarked], P569, Table2[Pclass], C569,  Table2[SibSp], K569,  Table2[Parch], L569) -1</f>
        <v>0</v>
      </c>
      <c r="G569" s="5">
        <f>COUNTIFS(Table2[Surname], E569, Table2[Embarked], P569, Table2[Pclass], C569, Table2[SibSp], K569, Table2[Ticket], M569) + COUNTIFS(Table2[Surname], E569,  Table2[Embarked], P569, Table2[Pclass], C569, Table2[Parch], L569, Table2[Ticket], M569) - COUNTIFS(Table2[Surname], E569,  Table2[Embarked], P569, Table2[Pclass], C569,  Table2[SibSp], K569,  Table2[Parch], L569, Table2[Ticket], M569) -1</f>
        <v>0</v>
      </c>
      <c r="H569" s="5">
        <f>COUNTIFS(Table2[Ticket], M569) -1</f>
        <v>3</v>
      </c>
      <c r="I569" s="8" t="s">
        <v>19</v>
      </c>
      <c r="J569" s="10">
        <v>29</v>
      </c>
      <c r="K569" s="8">
        <v>0</v>
      </c>
      <c r="L569" s="8">
        <v>4</v>
      </c>
      <c r="M569" s="8">
        <v>349909</v>
      </c>
      <c r="N569" s="10">
        <v>21.074999999999999</v>
      </c>
      <c r="O569" s="8"/>
      <c r="P569" s="10" t="s">
        <v>17</v>
      </c>
    </row>
    <row r="570" spans="1:16" x14ac:dyDescent="0.25">
      <c r="A570" s="4">
        <v>569</v>
      </c>
      <c r="B570" s="4">
        <v>0</v>
      </c>
      <c r="C570" s="4">
        <v>3</v>
      </c>
      <c r="D570" s="4" t="s">
        <v>815</v>
      </c>
      <c r="E570" s="7" t="str">
        <f t="shared" si="8"/>
        <v>Doharr</v>
      </c>
      <c r="F570" s="5">
        <f>COUNTIFS(Table2[Surname], E570, Table2[Embarked], P570, Table2[Pclass], C570, Table2[SibSp], K570) + COUNTIFS(Table2[Surname], E570,  Table2[Embarked], P570, Table2[Pclass], C570, Table2[Parch], L570) - COUNTIFS(Table2[Surname], E570,  Table2[Embarked], P570, Table2[Pclass], C570,  Table2[SibSp], K570,  Table2[Parch], L570) -1</f>
        <v>0</v>
      </c>
      <c r="G570" s="5">
        <f>COUNTIFS(Table2[Surname], E570, Table2[Embarked], P570, Table2[Pclass], C570, Table2[SibSp], K570, Table2[Ticket], M570) + COUNTIFS(Table2[Surname], E570,  Table2[Embarked], P570, Table2[Pclass], C570, Table2[Parch], L570, Table2[Ticket], M570) - COUNTIFS(Table2[Surname], E570,  Table2[Embarked], P570, Table2[Pclass], C570,  Table2[SibSp], K570,  Table2[Parch], L570, Table2[Ticket], M570) -1</f>
        <v>0</v>
      </c>
      <c r="H570" s="5">
        <f>COUNTIFS(Table2[Ticket], M570) -1</f>
        <v>0</v>
      </c>
      <c r="I570" s="7" t="s">
        <v>15</v>
      </c>
      <c r="J570" s="5"/>
      <c r="K570" s="7">
        <v>0</v>
      </c>
      <c r="L570" s="7">
        <v>0</v>
      </c>
      <c r="M570" s="7">
        <v>2686</v>
      </c>
      <c r="N570" s="5">
        <v>7.2291999999999996</v>
      </c>
      <c r="O570" s="7"/>
      <c r="P570" s="5" t="s">
        <v>22</v>
      </c>
    </row>
    <row r="571" spans="1:16" x14ac:dyDescent="0.25">
      <c r="A571" s="6">
        <v>570</v>
      </c>
      <c r="B571" s="6">
        <v>1</v>
      </c>
      <c r="C571" s="6">
        <v>3</v>
      </c>
      <c r="D571" s="6" t="s">
        <v>816</v>
      </c>
      <c r="E571" s="7" t="str">
        <f t="shared" si="8"/>
        <v>Jonsson</v>
      </c>
      <c r="F571" s="5">
        <f>COUNTIFS(Table2[Surname], E571, Table2[Embarked], P571, Table2[Pclass], C571, Table2[SibSp], K571) + COUNTIFS(Table2[Surname], E571,  Table2[Embarked], P571, Table2[Pclass], C571, Table2[Parch], L571) - COUNTIFS(Table2[Surname], E571,  Table2[Embarked], P571, Table2[Pclass], C571,  Table2[SibSp], K571,  Table2[Parch], L571) -1</f>
        <v>0</v>
      </c>
      <c r="G571" s="5">
        <f>COUNTIFS(Table2[Surname], E571, Table2[Embarked], P571, Table2[Pclass], C571, Table2[SibSp], K571, Table2[Ticket], M571) + COUNTIFS(Table2[Surname], E571,  Table2[Embarked], P571, Table2[Pclass], C571, Table2[Parch], L571, Table2[Ticket], M571) - COUNTIFS(Table2[Surname], E571,  Table2[Embarked], P571, Table2[Pclass], C571,  Table2[SibSp], K571,  Table2[Parch], L571, Table2[Ticket], M571) -1</f>
        <v>0</v>
      </c>
      <c r="H571" s="5">
        <f>COUNTIFS(Table2[Ticket], M571) -1</f>
        <v>0</v>
      </c>
      <c r="I571" s="8" t="s">
        <v>15</v>
      </c>
      <c r="J571" s="10">
        <v>32</v>
      </c>
      <c r="K571" s="8">
        <v>0</v>
      </c>
      <c r="L571" s="8">
        <v>0</v>
      </c>
      <c r="M571" s="8">
        <v>350417</v>
      </c>
      <c r="N571" s="10">
        <v>7.8541999999999996</v>
      </c>
      <c r="O571" s="8"/>
      <c r="P571" s="10" t="s">
        <v>17</v>
      </c>
    </row>
    <row r="572" spans="1:16" x14ac:dyDescent="0.25">
      <c r="A572" s="4">
        <v>571</v>
      </c>
      <c r="B572" s="4">
        <v>1</v>
      </c>
      <c r="C572" s="4">
        <v>2</v>
      </c>
      <c r="D572" s="4" t="s">
        <v>817</v>
      </c>
      <c r="E572" s="7" t="str">
        <f t="shared" si="8"/>
        <v>Harris</v>
      </c>
      <c r="F572" s="5">
        <f>COUNTIFS(Table2[Surname], E572, Table2[Embarked], P572, Table2[Pclass], C572, Table2[SibSp], K572) + COUNTIFS(Table2[Surname], E572,  Table2[Embarked], P572, Table2[Pclass], C572, Table2[Parch], L572) - COUNTIFS(Table2[Surname], E572,  Table2[Embarked], P572, Table2[Pclass], C572,  Table2[SibSp], K572,  Table2[Parch], L572) -1</f>
        <v>1</v>
      </c>
      <c r="G572" s="5">
        <f>COUNTIFS(Table2[Surname], E572, Table2[Embarked], P572, Table2[Pclass], C572, Table2[SibSp], K572, Table2[Ticket], M572) + COUNTIFS(Table2[Surname], E572,  Table2[Embarked], P572, Table2[Pclass], C572, Table2[Parch], L572, Table2[Ticket], M572) - COUNTIFS(Table2[Surname], E572,  Table2[Embarked], P572, Table2[Pclass], C572,  Table2[SibSp], K572,  Table2[Parch], L572, Table2[Ticket], M572) -1</f>
        <v>0</v>
      </c>
      <c r="H572" s="5">
        <f>COUNTIFS(Table2[Ticket], M572) -1</f>
        <v>0</v>
      </c>
      <c r="I572" s="7" t="s">
        <v>15</v>
      </c>
      <c r="J572" s="5">
        <v>62</v>
      </c>
      <c r="K572" s="7">
        <v>0</v>
      </c>
      <c r="L572" s="7">
        <v>0</v>
      </c>
      <c r="M572" s="7" t="s">
        <v>818</v>
      </c>
      <c r="N572" s="5">
        <v>10.5</v>
      </c>
      <c r="O572" s="7"/>
      <c r="P572" s="5" t="s">
        <v>17</v>
      </c>
    </row>
    <row r="573" spans="1:16" x14ac:dyDescent="0.25">
      <c r="A573" s="6">
        <v>572</v>
      </c>
      <c r="B573" s="6">
        <v>1</v>
      </c>
      <c r="C573" s="6">
        <v>1</v>
      </c>
      <c r="D573" s="6" t="s">
        <v>819</v>
      </c>
      <c r="E573" s="7" t="str">
        <f t="shared" si="8"/>
        <v>Appleton</v>
      </c>
      <c r="F573" s="5">
        <f>COUNTIFS(Table2[Surname], E573, Table2[Embarked], P573, Table2[Pclass], C573, Table2[SibSp], K573) + COUNTIFS(Table2[Surname], E573,  Table2[Embarked], P573, Table2[Pclass], C573, Table2[Parch], L573) - COUNTIFS(Table2[Surname], E573,  Table2[Embarked], P573, Table2[Pclass], C573,  Table2[SibSp], K573,  Table2[Parch], L573) -1</f>
        <v>0</v>
      </c>
      <c r="G573" s="5">
        <f>COUNTIFS(Table2[Surname], E573, Table2[Embarked], P573, Table2[Pclass], C573, Table2[SibSp], K573, Table2[Ticket], M573) + COUNTIFS(Table2[Surname], E573,  Table2[Embarked], P573, Table2[Pclass], C573, Table2[Parch], L573, Table2[Ticket], M573) - COUNTIFS(Table2[Surname], E573,  Table2[Embarked], P573, Table2[Pclass], C573,  Table2[SibSp], K573,  Table2[Parch], L573, Table2[Ticket], M573) -1</f>
        <v>0</v>
      </c>
      <c r="H573" s="5">
        <f>COUNTIFS(Table2[Ticket], M573) -1</f>
        <v>0</v>
      </c>
      <c r="I573" s="8" t="s">
        <v>19</v>
      </c>
      <c r="J573" s="10">
        <v>53</v>
      </c>
      <c r="K573" s="8">
        <v>2</v>
      </c>
      <c r="L573" s="8">
        <v>0</v>
      </c>
      <c r="M573" s="8">
        <v>11769</v>
      </c>
      <c r="N573" s="10">
        <v>51.479199999999999</v>
      </c>
      <c r="O573" s="8" t="s">
        <v>820</v>
      </c>
      <c r="P573" s="10" t="s">
        <v>17</v>
      </c>
    </row>
    <row r="574" spans="1:16" x14ac:dyDescent="0.25">
      <c r="A574" s="4">
        <v>573</v>
      </c>
      <c r="B574" s="4">
        <v>1</v>
      </c>
      <c r="C574" s="4">
        <v>1</v>
      </c>
      <c r="D574" s="4" t="s">
        <v>821</v>
      </c>
      <c r="E574" s="7" t="str">
        <f t="shared" si="8"/>
        <v>Flynn</v>
      </c>
      <c r="F574" s="5">
        <f>COUNTIFS(Table2[Surname], E574, Table2[Embarked], P574, Table2[Pclass], C574, Table2[SibSp], K574) + COUNTIFS(Table2[Surname], E574,  Table2[Embarked], P574, Table2[Pclass], C574, Table2[Parch], L574) - COUNTIFS(Table2[Surname], E574,  Table2[Embarked], P574, Table2[Pclass], C574,  Table2[SibSp], K574,  Table2[Parch], L574) -1</f>
        <v>0</v>
      </c>
      <c r="G574" s="5">
        <f>COUNTIFS(Table2[Surname], E574, Table2[Embarked], P574, Table2[Pclass], C574, Table2[SibSp], K574, Table2[Ticket], M574) + COUNTIFS(Table2[Surname], E574,  Table2[Embarked], P574, Table2[Pclass], C574, Table2[Parch], L574, Table2[Ticket], M574) - COUNTIFS(Table2[Surname], E574,  Table2[Embarked], P574, Table2[Pclass], C574,  Table2[SibSp], K574,  Table2[Parch], L574, Table2[Ticket], M574) -1</f>
        <v>0</v>
      </c>
      <c r="H574" s="5">
        <f>COUNTIFS(Table2[Ticket], M574) -1</f>
        <v>0</v>
      </c>
      <c r="I574" s="7" t="s">
        <v>15</v>
      </c>
      <c r="J574" s="5">
        <v>36</v>
      </c>
      <c r="K574" s="7">
        <v>0</v>
      </c>
      <c r="L574" s="7">
        <v>0</v>
      </c>
      <c r="M574" s="7" t="s">
        <v>822</v>
      </c>
      <c r="N574" s="5">
        <v>26.387499999999999</v>
      </c>
      <c r="O574" s="7" t="s">
        <v>740</v>
      </c>
      <c r="P574" s="5" t="s">
        <v>17</v>
      </c>
    </row>
    <row r="575" spans="1:16" x14ac:dyDescent="0.25">
      <c r="A575" s="6">
        <v>574</v>
      </c>
      <c r="B575" s="6">
        <v>1</v>
      </c>
      <c r="C575" s="6">
        <v>3</v>
      </c>
      <c r="D575" s="6" t="s">
        <v>823</v>
      </c>
      <c r="E575" s="7" t="str">
        <f t="shared" si="8"/>
        <v>Kelly</v>
      </c>
      <c r="F575" s="5">
        <f>COUNTIFS(Table2[Surname], E575, Table2[Embarked], P575, Table2[Pclass], C575, Table2[SibSp], K575) + COUNTIFS(Table2[Surname], E575,  Table2[Embarked], P575, Table2[Pclass], C575, Table2[Parch], L575) - COUNTIFS(Table2[Surname], E575,  Table2[Embarked], P575, Table2[Pclass], C575,  Table2[SibSp], K575,  Table2[Parch], L575) -1</f>
        <v>1</v>
      </c>
      <c r="G575" s="5">
        <f>COUNTIFS(Table2[Surname], E575, Table2[Embarked], P575, Table2[Pclass], C575, Table2[SibSp], K575, Table2[Ticket], M575) + COUNTIFS(Table2[Surname], E575,  Table2[Embarked], P575, Table2[Pclass], C575, Table2[Parch], L575, Table2[Ticket], M575) - COUNTIFS(Table2[Surname], E575,  Table2[Embarked], P575, Table2[Pclass], C575,  Table2[SibSp], K575,  Table2[Parch], L575, Table2[Ticket], M575) -1</f>
        <v>0</v>
      </c>
      <c r="H575" s="5">
        <f>COUNTIFS(Table2[Ticket], M575) -1</f>
        <v>0</v>
      </c>
      <c r="I575" s="8" t="s">
        <v>19</v>
      </c>
      <c r="J575" s="10"/>
      <c r="K575" s="8">
        <v>0</v>
      </c>
      <c r="L575" s="8">
        <v>0</v>
      </c>
      <c r="M575" s="8">
        <v>14312</v>
      </c>
      <c r="N575" s="10">
        <v>7.75</v>
      </c>
      <c r="O575" s="8"/>
      <c r="P575" s="10" t="s">
        <v>29</v>
      </c>
    </row>
    <row r="576" spans="1:16" x14ac:dyDescent="0.25">
      <c r="A576" s="4">
        <v>575</v>
      </c>
      <c r="B576" s="4">
        <v>0</v>
      </c>
      <c r="C576" s="4">
        <v>3</v>
      </c>
      <c r="D576" s="4" t="s">
        <v>824</v>
      </c>
      <c r="E576" s="7" t="str">
        <f t="shared" si="8"/>
        <v>Rush</v>
      </c>
      <c r="F576" s="5">
        <f>COUNTIFS(Table2[Surname], E576, Table2[Embarked], P576, Table2[Pclass], C576, Table2[SibSp], K576) + COUNTIFS(Table2[Surname], E576,  Table2[Embarked], P576, Table2[Pclass], C576, Table2[Parch], L576) - COUNTIFS(Table2[Surname], E576,  Table2[Embarked], P576, Table2[Pclass], C576,  Table2[SibSp], K576,  Table2[Parch], L576) -1</f>
        <v>0</v>
      </c>
      <c r="G576" s="5">
        <f>COUNTIFS(Table2[Surname], E576, Table2[Embarked], P576, Table2[Pclass], C576, Table2[SibSp], K576, Table2[Ticket], M576) + COUNTIFS(Table2[Surname], E576,  Table2[Embarked], P576, Table2[Pclass], C576, Table2[Parch], L576, Table2[Ticket], M576) - COUNTIFS(Table2[Surname], E576,  Table2[Embarked], P576, Table2[Pclass], C576,  Table2[SibSp], K576,  Table2[Parch], L576, Table2[Ticket], M576) -1</f>
        <v>0</v>
      </c>
      <c r="H576" s="5">
        <f>COUNTIFS(Table2[Ticket], M576) -1</f>
        <v>0</v>
      </c>
      <c r="I576" s="7" t="s">
        <v>15</v>
      </c>
      <c r="J576" s="5">
        <v>16</v>
      </c>
      <c r="K576" s="7">
        <v>0</v>
      </c>
      <c r="L576" s="7">
        <v>0</v>
      </c>
      <c r="M576" s="7" t="s">
        <v>825</v>
      </c>
      <c r="N576" s="5">
        <v>8.0500000000000007</v>
      </c>
      <c r="O576" s="7"/>
      <c r="P576" s="5" t="s">
        <v>17</v>
      </c>
    </row>
    <row r="577" spans="1:16" x14ac:dyDescent="0.25">
      <c r="A577" s="6">
        <v>576</v>
      </c>
      <c r="B577" s="6">
        <v>0</v>
      </c>
      <c r="C577" s="6">
        <v>3</v>
      </c>
      <c r="D577" s="6" t="s">
        <v>826</v>
      </c>
      <c r="E577" s="7" t="str">
        <f t="shared" si="8"/>
        <v>Patchett</v>
      </c>
      <c r="F577" s="5">
        <f>COUNTIFS(Table2[Surname], E577, Table2[Embarked], P577, Table2[Pclass], C577, Table2[SibSp], K577) + COUNTIFS(Table2[Surname], E577,  Table2[Embarked], P577, Table2[Pclass], C577, Table2[Parch], L577) - COUNTIFS(Table2[Surname], E577,  Table2[Embarked], P577, Table2[Pclass], C577,  Table2[SibSp], K577,  Table2[Parch], L577) -1</f>
        <v>0</v>
      </c>
      <c r="G577" s="5">
        <f>COUNTIFS(Table2[Surname], E577, Table2[Embarked], P577, Table2[Pclass], C577, Table2[SibSp], K577, Table2[Ticket], M577) + COUNTIFS(Table2[Surname], E577,  Table2[Embarked], P577, Table2[Pclass], C577, Table2[Parch], L577, Table2[Ticket], M577) - COUNTIFS(Table2[Surname], E577,  Table2[Embarked], P577, Table2[Pclass], C577,  Table2[SibSp], K577,  Table2[Parch], L577, Table2[Ticket], M577) -1</f>
        <v>0</v>
      </c>
      <c r="H577" s="5">
        <f>COUNTIFS(Table2[Ticket], M577) -1</f>
        <v>1</v>
      </c>
      <c r="I577" s="8" t="s">
        <v>15</v>
      </c>
      <c r="J577" s="10">
        <v>19</v>
      </c>
      <c r="K577" s="8">
        <v>0</v>
      </c>
      <c r="L577" s="8">
        <v>0</v>
      </c>
      <c r="M577" s="8">
        <v>358585</v>
      </c>
      <c r="N577" s="10">
        <v>14.5</v>
      </c>
      <c r="O577" s="8"/>
      <c r="P577" s="10" t="s">
        <v>17</v>
      </c>
    </row>
    <row r="578" spans="1:16" x14ac:dyDescent="0.25">
      <c r="A578" s="4">
        <v>577</v>
      </c>
      <c r="B578" s="4">
        <v>1</v>
      </c>
      <c r="C578" s="4">
        <v>2</v>
      </c>
      <c r="D578" s="4" t="s">
        <v>827</v>
      </c>
      <c r="E578" s="7" t="str">
        <f t="shared" si="8"/>
        <v>Garside</v>
      </c>
      <c r="F578" s="5">
        <f>COUNTIFS(Table2[Surname], E578, Table2[Embarked], P578, Table2[Pclass], C578, Table2[SibSp], K578) + COUNTIFS(Table2[Surname], E578,  Table2[Embarked], P578, Table2[Pclass], C578, Table2[Parch], L578) - COUNTIFS(Table2[Surname], E578,  Table2[Embarked], P578, Table2[Pclass], C578,  Table2[SibSp], K578,  Table2[Parch], L578) -1</f>
        <v>0</v>
      </c>
      <c r="G578" s="5">
        <f>COUNTIFS(Table2[Surname], E578, Table2[Embarked], P578, Table2[Pclass], C578, Table2[SibSp], K578, Table2[Ticket], M578) + COUNTIFS(Table2[Surname], E578,  Table2[Embarked], P578, Table2[Pclass], C578, Table2[Parch], L578, Table2[Ticket], M578) - COUNTIFS(Table2[Surname], E578,  Table2[Embarked], P578, Table2[Pclass], C578,  Table2[SibSp], K578,  Table2[Parch], L578, Table2[Ticket], M578) -1</f>
        <v>0</v>
      </c>
      <c r="H578" s="5">
        <f>COUNTIFS(Table2[Ticket], M578) -1</f>
        <v>0</v>
      </c>
      <c r="I578" s="7" t="s">
        <v>19</v>
      </c>
      <c r="J578" s="5">
        <v>34</v>
      </c>
      <c r="K578" s="7">
        <v>0</v>
      </c>
      <c r="L578" s="7">
        <v>0</v>
      </c>
      <c r="M578" s="7">
        <v>243880</v>
      </c>
      <c r="N578" s="5">
        <v>13</v>
      </c>
      <c r="O578" s="7"/>
      <c r="P578" s="5" t="s">
        <v>17</v>
      </c>
    </row>
    <row r="579" spans="1:16" x14ac:dyDescent="0.25">
      <c r="A579" s="6">
        <v>578</v>
      </c>
      <c r="B579" s="6">
        <v>1</v>
      </c>
      <c r="C579" s="6">
        <v>1</v>
      </c>
      <c r="D579" s="6" t="s">
        <v>828</v>
      </c>
      <c r="E579" s="7" t="str">
        <f t="shared" ref="E579:E642" si="9">LEFT(D579, FIND(",",$D$2:$D$900,1) - 1)</f>
        <v>Silvey</v>
      </c>
      <c r="F579" s="5">
        <f>COUNTIFS(Table2[Surname], E579, Table2[Embarked], P579, Table2[Pclass], C579, Table2[SibSp], K579) + COUNTIFS(Table2[Surname], E579,  Table2[Embarked], P579, Table2[Pclass], C579, Table2[Parch], L579) - COUNTIFS(Table2[Surname], E579,  Table2[Embarked], P579, Table2[Pclass], C579,  Table2[SibSp], K579,  Table2[Parch], L579) -1</f>
        <v>1</v>
      </c>
      <c r="G579" s="5">
        <f>COUNTIFS(Table2[Surname], E579, Table2[Embarked], P579, Table2[Pclass], C579, Table2[SibSp], K579, Table2[Ticket], M579) + COUNTIFS(Table2[Surname], E579,  Table2[Embarked], P579, Table2[Pclass], C579, Table2[Parch], L579, Table2[Ticket], M579) - COUNTIFS(Table2[Surname], E579,  Table2[Embarked], P579, Table2[Pclass], C579,  Table2[SibSp], K579,  Table2[Parch], L579, Table2[Ticket], M579) -1</f>
        <v>1</v>
      </c>
      <c r="H579" s="5">
        <f>COUNTIFS(Table2[Ticket], M579) -1</f>
        <v>1</v>
      </c>
      <c r="I579" s="8" t="s">
        <v>19</v>
      </c>
      <c r="J579" s="10">
        <v>39</v>
      </c>
      <c r="K579" s="8">
        <v>1</v>
      </c>
      <c r="L579" s="8">
        <v>0</v>
      </c>
      <c r="M579" s="8">
        <v>13507</v>
      </c>
      <c r="N579" s="10">
        <v>55.9</v>
      </c>
      <c r="O579" s="8" t="s">
        <v>633</v>
      </c>
      <c r="P579" s="10" t="s">
        <v>17</v>
      </c>
    </row>
    <row r="580" spans="1:16" x14ac:dyDescent="0.25">
      <c r="A580" s="4">
        <v>579</v>
      </c>
      <c r="B580" s="4">
        <v>0</v>
      </c>
      <c r="C580" s="4">
        <v>3</v>
      </c>
      <c r="D580" s="4" t="s">
        <v>829</v>
      </c>
      <c r="E580" s="7" t="str">
        <f t="shared" si="9"/>
        <v>Caram</v>
      </c>
      <c r="F580" s="5">
        <f>COUNTIFS(Table2[Surname], E580, Table2[Embarked], P580, Table2[Pclass], C580, Table2[SibSp], K580) + COUNTIFS(Table2[Surname], E580,  Table2[Embarked], P580, Table2[Pclass], C580, Table2[Parch], L580) - COUNTIFS(Table2[Surname], E580,  Table2[Embarked], P580, Table2[Pclass], C580,  Table2[SibSp], K580,  Table2[Parch], L580) -1</f>
        <v>0</v>
      </c>
      <c r="G580" s="5">
        <f>COUNTIFS(Table2[Surname], E580, Table2[Embarked], P580, Table2[Pclass], C580, Table2[SibSp], K580, Table2[Ticket], M580) + COUNTIFS(Table2[Surname], E580,  Table2[Embarked], P580, Table2[Pclass], C580, Table2[Parch], L580, Table2[Ticket], M580) - COUNTIFS(Table2[Surname], E580,  Table2[Embarked], P580, Table2[Pclass], C580,  Table2[SibSp], K580,  Table2[Parch], L580, Table2[Ticket], M580) -1</f>
        <v>0</v>
      </c>
      <c r="H580" s="5">
        <f>COUNTIFS(Table2[Ticket], M580) -1</f>
        <v>0</v>
      </c>
      <c r="I580" s="7" t="s">
        <v>19</v>
      </c>
      <c r="J580" s="5"/>
      <c r="K580" s="7">
        <v>1</v>
      </c>
      <c r="L580" s="7">
        <v>0</v>
      </c>
      <c r="M580" s="7">
        <v>2689</v>
      </c>
      <c r="N580" s="5">
        <v>14.458299999999999</v>
      </c>
      <c r="O580" s="7"/>
      <c r="P580" s="5" t="s">
        <v>22</v>
      </c>
    </row>
    <row r="581" spans="1:16" x14ac:dyDescent="0.25">
      <c r="A581" s="6">
        <v>580</v>
      </c>
      <c r="B581" s="6">
        <v>1</v>
      </c>
      <c r="C581" s="6">
        <v>3</v>
      </c>
      <c r="D581" s="6" t="s">
        <v>830</v>
      </c>
      <c r="E581" s="7" t="str">
        <f t="shared" si="9"/>
        <v>Jussila</v>
      </c>
      <c r="F581" s="5">
        <f>COUNTIFS(Table2[Surname], E581, Table2[Embarked], P581, Table2[Pclass], C581, Table2[SibSp], K581) + COUNTIFS(Table2[Surname], E581,  Table2[Embarked], P581, Table2[Pclass], C581, Table2[Parch], L581) - COUNTIFS(Table2[Surname], E581,  Table2[Embarked], P581, Table2[Pclass], C581,  Table2[SibSp], K581,  Table2[Parch], L581) -1</f>
        <v>2</v>
      </c>
      <c r="G581" s="5">
        <f>COUNTIFS(Table2[Surname], E581, Table2[Embarked], P581, Table2[Pclass], C581, Table2[SibSp], K581, Table2[Ticket], M581) + COUNTIFS(Table2[Surname], E581,  Table2[Embarked], P581, Table2[Pclass], C581, Table2[Parch], L581, Table2[Ticket], M581) - COUNTIFS(Table2[Surname], E581,  Table2[Embarked], P581, Table2[Pclass], C581,  Table2[SibSp], K581,  Table2[Parch], L581, Table2[Ticket], M581) -1</f>
        <v>0</v>
      </c>
      <c r="H581" s="5">
        <f>COUNTIFS(Table2[Ticket], M581) -1</f>
        <v>0</v>
      </c>
      <c r="I581" s="8" t="s">
        <v>15</v>
      </c>
      <c r="J581" s="10">
        <v>32</v>
      </c>
      <c r="K581" s="8">
        <v>0</v>
      </c>
      <c r="L581" s="8">
        <v>0</v>
      </c>
      <c r="M581" s="8" t="s">
        <v>831</v>
      </c>
      <c r="N581" s="10">
        <v>7.9249999999999998</v>
      </c>
      <c r="O581" s="8"/>
      <c r="P581" s="10" t="s">
        <v>17</v>
      </c>
    </row>
    <row r="582" spans="1:16" x14ac:dyDescent="0.25">
      <c r="A582" s="4">
        <v>581</v>
      </c>
      <c r="B582" s="4">
        <v>1</v>
      </c>
      <c r="C582" s="4">
        <v>2</v>
      </c>
      <c r="D582" s="4" t="s">
        <v>832</v>
      </c>
      <c r="E582" s="7" t="str">
        <f t="shared" si="9"/>
        <v>Christy</v>
      </c>
      <c r="F582" s="5">
        <f>COUNTIFS(Table2[Surname], E582, Table2[Embarked], P582, Table2[Pclass], C582, Table2[SibSp], K582) + COUNTIFS(Table2[Surname], E582,  Table2[Embarked], P582, Table2[Pclass], C582, Table2[Parch], L582) - COUNTIFS(Table2[Surname], E582,  Table2[Embarked], P582, Table2[Pclass], C582,  Table2[SibSp], K582,  Table2[Parch], L582) -1</f>
        <v>0</v>
      </c>
      <c r="G582" s="5">
        <f>COUNTIFS(Table2[Surname], E582, Table2[Embarked], P582, Table2[Pclass], C582, Table2[SibSp], K582, Table2[Ticket], M582) + COUNTIFS(Table2[Surname], E582,  Table2[Embarked], P582, Table2[Pclass], C582, Table2[Parch], L582, Table2[Ticket], M582) - COUNTIFS(Table2[Surname], E582,  Table2[Embarked], P582, Table2[Pclass], C582,  Table2[SibSp], K582,  Table2[Parch], L582, Table2[Ticket], M582) -1</f>
        <v>0</v>
      </c>
      <c r="H582" s="5">
        <f>COUNTIFS(Table2[Ticket], M582) -1</f>
        <v>0</v>
      </c>
      <c r="I582" s="7" t="s">
        <v>19</v>
      </c>
      <c r="J582" s="5">
        <v>25</v>
      </c>
      <c r="K582" s="7">
        <v>1</v>
      </c>
      <c r="L582" s="7">
        <v>1</v>
      </c>
      <c r="M582" s="7">
        <v>237789</v>
      </c>
      <c r="N582" s="5">
        <v>30</v>
      </c>
      <c r="O582" s="7"/>
      <c r="P582" s="5" t="s">
        <v>17</v>
      </c>
    </row>
    <row r="583" spans="1:16" x14ac:dyDescent="0.25">
      <c r="A583" s="6">
        <v>582</v>
      </c>
      <c r="B583" s="6">
        <v>1</v>
      </c>
      <c r="C583" s="6">
        <v>1</v>
      </c>
      <c r="D583" s="6" t="s">
        <v>833</v>
      </c>
      <c r="E583" s="7" t="str">
        <f t="shared" si="9"/>
        <v>Thayer</v>
      </c>
      <c r="F583" s="5">
        <f>COUNTIFS(Table2[Surname], E583, Table2[Embarked], P583, Table2[Pclass], C583, Table2[SibSp], K583) + COUNTIFS(Table2[Surname], E583,  Table2[Embarked], P583, Table2[Pclass], C583, Table2[Parch], L583) - COUNTIFS(Table2[Surname], E583,  Table2[Embarked], P583, Table2[Pclass], C583,  Table2[SibSp], K583,  Table2[Parch], L583) -1</f>
        <v>1</v>
      </c>
      <c r="G583" s="5">
        <f>COUNTIFS(Table2[Surname], E583, Table2[Embarked], P583, Table2[Pclass], C583, Table2[SibSp], K583, Table2[Ticket], M583) + COUNTIFS(Table2[Surname], E583,  Table2[Embarked], P583, Table2[Pclass], C583, Table2[Parch], L583, Table2[Ticket], M583) - COUNTIFS(Table2[Surname], E583,  Table2[Embarked], P583, Table2[Pclass], C583,  Table2[SibSp], K583,  Table2[Parch], L583, Table2[Ticket], M583) -1</f>
        <v>1</v>
      </c>
      <c r="H583" s="5">
        <f>COUNTIFS(Table2[Ticket], M583) -1</f>
        <v>3</v>
      </c>
      <c r="I583" s="8" t="s">
        <v>19</v>
      </c>
      <c r="J583" s="10">
        <v>39</v>
      </c>
      <c r="K583" s="8">
        <v>1</v>
      </c>
      <c r="L583" s="8">
        <v>1</v>
      </c>
      <c r="M583" s="8">
        <v>17421</v>
      </c>
      <c r="N583" s="10">
        <v>110.88330000000001</v>
      </c>
      <c r="O583" s="8" t="s">
        <v>834</v>
      </c>
      <c r="P583" s="10" t="s">
        <v>22</v>
      </c>
    </row>
    <row r="584" spans="1:16" x14ac:dyDescent="0.25">
      <c r="A584" s="4">
        <v>583</v>
      </c>
      <c r="B584" s="4">
        <v>0</v>
      </c>
      <c r="C584" s="4">
        <v>2</v>
      </c>
      <c r="D584" s="4" t="s">
        <v>835</v>
      </c>
      <c r="E584" s="7" t="str">
        <f t="shared" si="9"/>
        <v>Downton</v>
      </c>
      <c r="F584" s="5">
        <f>COUNTIFS(Table2[Surname], E584, Table2[Embarked], P584, Table2[Pclass], C584, Table2[SibSp], K584) + COUNTIFS(Table2[Surname], E584,  Table2[Embarked], P584, Table2[Pclass], C584, Table2[Parch], L584) - COUNTIFS(Table2[Surname], E584,  Table2[Embarked], P584, Table2[Pclass], C584,  Table2[SibSp], K584,  Table2[Parch], L584) -1</f>
        <v>0</v>
      </c>
      <c r="G584" s="5">
        <f>COUNTIFS(Table2[Surname], E584, Table2[Embarked], P584, Table2[Pclass], C584, Table2[SibSp], K584, Table2[Ticket], M584) + COUNTIFS(Table2[Surname], E584,  Table2[Embarked], P584, Table2[Pclass], C584, Table2[Parch], L584, Table2[Ticket], M584) - COUNTIFS(Table2[Surname], E584,  Table2[Embarked], P584, Table2[Pclass], C584,  Table2[SibSp], K584,  Table2[Parch], L584, Table2[Ticket], M584) -1</f>
        <v>0</v>
      </c>
      <c r="H584" s="5">
        <f>COUNTIFS(Table2[Ticket], M584) -1</f>
        <v>1</v>
      </c>
      <c r="I584" s="7" t="s">
        <v>15</v>
      </c>
      <c r="J584" s="5">
        <v>54</v>
      </c>
      <c r="K584" s="7">
        <v>0</v>
      </c>
      <c r="L584" s="7">
        <v>0</v>
      </c>
      <c r="M584" s="7">
        <v>28403</v>
      </c>
      <c r="N584" s="5">
        <v>26</v>
      </c>
      <c r="O584" s="7"/>
      <c r="P584" s="5" t="s">
        <v>17</v>
      </c>
    </row>
    <row r="585" spans="1:16" x14ac:dyDescent="0.25">
      <c r="A585" s="6">
        <v>584</v>
      </c>
      <c r="B585" s="6">
        <v>0</v>
      </c>
      <c r="C585" s="6">
        <v>1</v>
      </c>
      <c r="D585" s="6" t="s">
        <v>836</v>
      </c>
      <c r="E585" s="7" t="str">
        <f t="shared" si="9"/>
        <v>Ross</v>
      </c>
      <c r="F585" s="5">
        <f>COUNTIFS(Table2[Surname], E585, Table2[Embarked], P585, Table2[Pclass], C585, Table2[SibSp], K585) + COUNTIFS(Table2[Surname], E585,  Table2[Embarked], P585, Table2[Pclass], C585, Table2[Parch], L585) - COUNTIFS(Table2[Surname], E585,  Table2[Embarked], P585, Table2[Pclass], C585,  Table2[SibSp], K585,  Table2[Parch], L585) -1</f>
        <v>0</v>
      </c>
      <c r="G585" s="5">
        <f>COUNTIFS(Table2[Surname], E585, Table2[Embarked], P585, Table2[Pclass], C585, Table2[SibSp], K585, Table2[Ticket], M585) + COUNTIFS(Table2[Surname], E585,  Table2[Embarked], P585, Table2[Pclass], C585, Table2[Parch], L585, Table2[Ticket], M585) - COUNTIFS(Table2[Surname], E585,  Table2[Embarked], P585, Table2[Pclass], C585,  Table2[SibSp], K585,  Table2[Parch], L585, Table2[Ticket], M585) -1</f>
        <v>0</v>
      </c>
      <c r="H585" s="5">
        <f>COUNTIFS(Table2[Ticket], M585) -1</f>
        <v>0</v>
      </c>
      <c r="I585" s="8" t="s">
        <v>15</v>
      </c>
      <c r="J585" s="10">
        <v>36</v>
      </c>
      <c r="K585" s="8">
        <v>0</v>
      </c>
      <c r="L585" s="8">
        <v>0</v>
      </c>
      <c r="M585" s="8">
        <v>13049</v>
      </c>
      <c r="N585" s="10">
        <v>40.125</v>
      </c>
      <c r="O585" s="8" t="s">
        <v>837</v>
      </c>
      <c r="P585" s="10" t="s">
        <v>22</v>
      </c>
    </row>
    <row r="586" spans="1:16" x14ac:dyDescent="0.25">
      <c r="A586" s="4">
        <v>585</v>
      </c>
      <c r="B586" s="4">
        <v>0</v>
      </c>
      <c r="C586" s="4">
        <v>3</v>
      </c>
      <c r="D586" s="4" t="s">
        <v>838</v>
      </c>
      <c r="E586" s="7" t="str">
        <f t="shared" si="9"/>
        <v>Paulner</v>
      </c>
      <c r="F586" s="5">
        <f>COUNTIFS(Table2[Surname], E586, Table2[Embarked], P586, Table2[Pclass], C586, Table2[SibSp], K586) + COUNTIFS(Table2[Surname], E586,  Table2[Embarked], P586, Table2[Pclass], C586, Table2[Parch], L586) - COUNTIFS(Table2[Surname], E586,  Table2[Embarked], P586, Table2[Pclass], C586,  Table2[SibSp], K586,  Table2[Parch], L586) -1</f>
        <v>0</v>
      </c>
      <c r="G586" s="5">
        <f>COUNTIFS(Table2[Surname], E586, Table2[Embarked], P586, Table2[Pclass], C586, Table2[SibSp], K586, Table2[Ticket], M586) + COUNTIFS(Table2[Surname], E586,  Table2[Embarked], P586, Table2[Pclass], C586, Table2[Parch], L586, Table2[Ticket], M586) - COUNTIFS(Table2[Surname], E586,  Table2[Embarked], P586, Table2[Pclass], C586,  Table2[SibSp], K586,  Table2[Parch], L586, Table2[Ticket], M586) -1</f>
        <v>0</v>
      </c>
      <c r="H586" s="5">
        <f>COUNTIFS(Table2[Ticket], M586) -1</f>
        <v>0</v>
      </c>
      <c r="I586" s="7" t="s">
        <v>15</v>
      </c>
      <c r="J586" s="5"/>
      <c r="K586" s="7">
        <v>0</v>
      </c>
      <c r="L586" s="7">
        <v>0</v>
      </c>
      <c r="M586" s="7">
        <v>3411</v>
      </c>
      <c r="N586" s="5">
        <v>8.7125000000000004</v>
      </c>
      <c r="O586" s="7"/>
      <c r="P586" s="5" t="s">
        <v>22</v>
      </c>
    </row>
    <row r="587" spans="1:16" x14ac:dyDescent="0.25">
      <c r="A587" s="6">
        <v>586</v>
      </c>
      <c r="B587" s="6">
        <v>1</v>
      </c>
      <c r="C587" s="6">
        <v>1</v>
      </c>
      <c r="D587" s="6" t="s">
        <v>839</v>
      </c>
      <c r="E587" s="7" t="str">
        <f t="shared" si="9"/>
        <v>Taussig</v>
      </c>
      <c r="F587" s="5">
        <f>COUNTIFS(Table2[Surname], E587, Table2[Embarked], P587, Table2[Pclass], C587, Table2[SibSp], K587) + COUNTIFS(Table2[Surname], E587,  Table2[Embarked], P587, Table2[Pclass], C587, Table2[Parch], L587) - COUNTIFS(Table2[Surname], E587,  Table2[Embarked], P587, Table2[Pclass], C587,  Table2[SibSp], K587,  Table2[Parch], L587) -1</f>
        <v>0</v>
      </c>
      <c r="G587" s="5">
        <f>COUNTIFS(Table2[Surname], E587, Table2[Embarked], P587, Table2[Pclass], C587, Table2[SibSp], K587, Table2[Ticket], M587) + COUNTIFS(Table2[Surname], E587,  Table2[Embarked], P587, Table2[Pclass], C587, Table2[Parch], L587, Table2[Ticket], M587) - COUNTIFS(Table2[Surname], E587,  Table2[Embarked], P587, Table2[Pclass], C587,  Table2[SibSp], K587,  Table2[Parch], L587, Table2[Ticket], M587) -1</f>
        <v>0</v>
      </c>
      <c r="H587" s="5">
        <f>COUNTIFS(Table2[Ticket], M587) -1</f>
        <v>2</v>
      </c>
      <c r="I587" s="8" t="s">
        <v>19</v>
      </c>
      <c r="J587" s="10">
        <v>18</v>
      </c>
      <c r="K587" s="8">
        <v>0</v>
      </c>
      <c r="L587" s="8">
        <v>2</v>
      </c>
      <c r="M587" s="8">
        <v>110413</v>
      </c>
      <c r="N587" s="10">
        <v>79.650000000000006</v>
      </c>
      <c r="O587" s="8" t="s">
        <v>840</v>
      </c>
      <c r="P587" s="10" t="s">
        <v>17</v>
      </c>
    </row>
    <row r="588" spans="1:16" x14ac:dyDescent="0.25">
      <c r="A588" s="4">
        <v>587</v>
      </c>
      <c r="B588" s="4">
        <v>0</v>
      </c>
      <c r="C588" s="4">
        <v>2</v>
      </c>
      <c r="D588" s="4" t="s">
        <v>841</v>
      </c>
      <c r="E588" s="7" t="str">
        <f t="shared" si="9"/>
        <v>Jarvis</v>
      </c>
      <c r="F588" s="5">
        <f>COUNTIFS(Table2[Surname], E588, Table2[Embarked], P588, Table2[Pclass], C588, Table2[SibSp], K588) + COUNTIFS(Table2[Surname], E588,  Table2[Embarked], P588, Table2[Pclass], C588, Table2[Parch], L588) - COUNTIFS(Table2[Surname], E588,  Table2[Embarked], P588, Table2[Pclass], C588,  Table2[SibSp], K588,  Table2[Parch], L588) -1</f>
        <v>0</v>
      </c>
      <c r="G588" s="5">
        <f>COUNTIFS(Table2[Surname], E588, Table2[Embarked], P588, Table2[Pclass], C588, Table2[SibSp], K588, Table2[Ticket], M588) + COUNTIFS(Table2[Surname], E588,  Table2[Embarked], P588, Table2[Pclass], C588, Table2[Parch], L588, Table2[Ticket], M588) - COUNTIFS(Table2[Surname], E588,  Table2[Embarked], P588, Table2[Pclass], C588,  Table2[SibSp], K588,  Table2[Parch], L588, Table2[Ticket], M588) -1</f>
        <v>0</v>
      </c>
      <c r="H588" s="5">
        <f>COUNTIFS(Table2[Ticket], M588) -1</f>
        <v>0</v>
      </c>
      <c r="I588" s="7" t="s">
        <v>15</v>
      </c>
      <c r="J588" s="5">
        <v>47</v>
      </c>
      <c r="K588" s="7">
        <v>0</v>
      </c>
      <c r="L588" s="7">
        <v>0</v>
      </c>
      <c r="M588" s="7">
        <v>237565</v>
      </c>
      <c r="N588" s="5">
        <v>15</v>
      </c>
      <c r="O588" s="7"/>
      <c r="P588" s="5" t="s">
        <v>17</v>
      </c>
    </row>
    <row r="589" spans="1:16" x14ac:dyDescent="0.25">
      <c r="A589" s="6">
        <v>588</v>
      </c>
      <c r="B589" s="6">
        <v>1</v>
      </c>
      <c r="C589" s="6">
        <v>1</v>
      </c>
      <c r="D589" s="6" t="s">
        <v>842</v>
      </c>
      <c r="E589" s="7" t="str">
        <f t="shared" si="9"/>
        <v>Frolicher-Stehli</v>
      </c>
      <c r="F589" s="5">
        <f>COUNTIFS(Table2[Surname], E589, Table2[Embarked], P589, Table2[Pclass], C589, Table2[SibSp], K589) + COUNTIFS(Table2[Surname], E589,  Table2[Embarked], P589, Table2[Pclass], C589, Table2[Parch], L589) - COUNTIFS(Table2[Surname], E589,  Table2[Embarked], P589, Table2[Pclass], C589,  Table2[SibSp], K589,  Table2[Parch], L589) -1</f>
        <v>0</v>
      </c>
      <c r="G589" s="5">
        <f>COUNTIFS(Table2[Surname], E589, Table2[Embarked], P589, Table2[Pclass], C589, Table2[SibSp], K589, Table2[Ticket], M589) + COUNTIFS(Table2[Surname], E589,  Table2[Embarked], P589, Table2[Pclass], C589, Table2[Parch], L589, Table2[Ticket], M589) - COUNTIFS(Table2[Surname], E589,  Table2[Embarked], P589, Table2[Pclass], C589,  Table2[SibSp], K589,  Table2[Parch], L589, Table2[Ticket], M589) -1</f>
        <v>0</v>
      </c>
      <c r="H589" s="5">
        <f>COUNTIFS(Table2[Ticket], M589) -1</f>
        <v>0</v>
      </c>
      <c r="I589" s="8" t="s">
        <v>15</v>
      </c>
      <c r="J589" s="10">
        <v>60</v>
      </c>
      <c r="K589" s="8">
        <v>1</v>
      </c>
      <c r="L589" s="8">
        <v>1</v>
      </c>
      <c r="M589" s="8">
        <v>13567</v>
      </c>
      <c r="N589" s="10">
        <v>79.2</v>
      </c>
      <c r="O589" s="8" t="s">
        <v>843</v>
      </c>
      <c r="P589" s="10" t="s">
        <v>22</v>
      </c>
    </row>
    <row r="590" spans="1:16" x14ac:dyDescent="0.25">
      <c r="A590" s="4">
        <v>589</v>
      </c>
      <c r="B590" s="4">
        <v>0</v>
      </c>
      <c r="C590" s="4">
        <v>3</v>
      </c>
      <c r="D590" s="4" t="s">
        <v>844</v>
      </c>
      <c r="E590" s="7" t="str">
        <f t="shared" si="9"/>
        <v>Gilinski</v>
      </c>
      <c r="F590" s="5">
        <f>COUNTIFS(Table2[Surname], E590, Table2[Embarked], P590, Table2[Pclass], C590, Table2[SibSp], K590) + COUNTIFS(Table2[Surname], E590,  Table2[Embarked], P590, Table2[Pclass], C590, Table2[Parch], L590) - COUNTIFS(Table2[Surname], E590,  Table2[Embarked], P590, Table2[Pclass], C590,  Table2[SibSp], K590,  Table2[Parch], L590) -1</f>
        <v>0</v>
      </c>
      <c r="G590" s="5">
        <f>COUNTIFS(Table2[Surname], E590, Table2[Embarked], P590, Table2[Pclass], C590, Table2[SibSp], K590, Table2[Ticket], M590) + COUNTIFS(Table2[Surname], E590,  Table2[Embarked], P590, Table2[Pclass], C590, Table2[Parch], L590, Table2[Ticket], M590) - COUNTIFS(Table2[Surname], E590,  Table2[Embarked], P590, Table2[Pclass], C590,  Table2[SibSp], K590,  Table2[Parch], L590, Table2[Ticket], M590) -1</f>
        <v>0</v>
      </c>
      <c r="H590" s="5">
        <f>COUNTIFS(Table2[Ticket], M590) -1</f>
        <v>0</v>
      </c>
      <c r="I590" s="7" t="s">
        <v>15</v>
      </c>
      <c r="J590" s="5">
        <v>22</v>
      </c>
      <c r="K590" s="7">
        <v>0</v>
      </c>
      <c r="L590" s="7">
        <v>0</v>
      </c>
      <c r="M590" s="7">
        <v>14973</v>
      </c>
      <c r="N590" s="5">
        <v>8.0500000000000007</v>
      </c>
      <c r="O590" s="7"/>
      <c r="P590" s="5" t="s">
        <v>17</v>
      </c>
    </row>
    <row r="591" spans="1:16" x14ac:dyDescent="0.25">
      <c r="A591" s="6">
        <v>590</v>
      </c>
      <c r="B591" s="6">
        <v>0</v>
      </c>
      <c r="C591" s="6">
        <v>3</v>
      </c>
      <c r="D591" s="6" t="s">
        <v>845</v>
      </c>
      <c r="E591" s="7" t="str">
        <f t="shared" si="9"/>
        <v>Murdlin</v>
      </c>
      <c r="F591" s="5">
        <f>COUNTIFS(Table2[Surname], E591, Table2[Embarked], P591, Table2[Pclass], C591, Table2[SibSp], K591) + COUNTIFS(Table2[Surname], E591,  Table2[Embarked], P591, Table2[Pclass], C591, Table2[Parch], L591) - COUNTIFS(Table2[Surname], E591,  Table2[Embarked], P591, Table2[Pclass], C591,  Table2[SibSp], K591,  Table2[Parch], L591) -1</f>
        <v>0</v>
      </c>
      <c r="G591" s="5">
        <f>COUNTIFS(Table2[Surname], E591, Table2[Embarked], P591, Table2[Pclass], C591, Table2[SibSp], K591, Table2[Ticket], M591) + COUNTIFS(Table2[Surname], E591,  Table2[Embarked], P591, Table2[Pclass], C591, Table2[Parch], L591, Table2[Ticket], M591) - COUNTIFS(Table2[Surname], E591,  Table2[Embarked], P591, Table2[Pclass], C591,  Table2[SibSp], K591,  Table2[Parch], L591, Table2[Ticket], M591) -1</f>
        <v>0</v>
      </c>
      <c r="H591" s="5">
        <f>COUNTIFS(Table2[Ticket], M591) -1</f>
        <v>0</v>
      </c>
      <c r="I591" s="8" t="s">
        <v>15</v>
      </c>
      <c r="J591" s="10"/>
      <c r="K591" s="8">
        <v>0</v>
      </c>
      <c r="L591" s="8">
        <v>0</v>
      </c>
      <c r="M591" s="8" t="s">
        <v>846</v>
      </c>
      <c r="N591" s="10">
        <v>8.0500000000000007</v>
      </c>
      <c r="O591" s="8"/>
      <c r="P591" s="10" t="s">
        <v>17</v>
      </c>
    </row>
    <row r="592" spans="1:16" x14ac:dyDescent="0.25">
      <c r="A592" s="4">
        <v>591</v>
      </c>
      <c r="B592" s="4">
        <v>0</v>
      </c>
      <c r="C592" s="4">
        <v>3</v>
      </c>
      <c r="D592" s="4" t="s">
        <v>847</v>
      </c>
      <c r="E592" s="7" t="str">
        <f t="shared" si="9"/>
        <v>Rintamaki</v>
      </c>
      <c r="F592" s="5">
        <f>COUNTIFS(Table2[Surname], E592, Table2[Embarked], P592, Table2[Pclass], C592, Table2[SibSp], K592) + COUNTIFS(Table2[Surname], E592,  Table2[Embarked], P592, Table2[Pclass], C592, Table2[Parch], L592) - COUNTIFS(Table2[Surname], E592,  Table2[Embarked], P592, Table2[Pclass], C592,  Table2[SibSp], K592,  Table2[Parch], L592) -1</f>
        <v>0</v>
      </c>
      <c r="G592" s="5">
        <f>COUNTIFS(Table2[Surname], E592, Table2[Embarked], P592, Table2[Pclass], C592, Table2[SibSp], K592, Table2[Ticket], M592) + COUNTIFS(Table2[Surname], E592,  Table2[Embarked], P592, Table2[Pclass], C592, Table2[Parch], L592, Table2[Ticket], M592) - COUNTIFS(Table2[Surname], E592,  Table2[Embarked], P592, Table2[Pclass], C592,  Table2[SibSp], K592,  Table2[Parch], L592, Table2[Ticket], M592) -1</f>
        <v>0</v>
      </c>
      <c r="H592" s="5">
        <f>COUNTIFS(Table2[Ticket], M592) -1</f>
        <v>0</v>
      </c>
      <c r="I592" s="7" t="s">
        <v>15</v>
      </c>
      <c r="J592" s="5">
        <v>35</v>
      </c>
      <c r="K592" s="7">
        <v>0</v>
      </c>
      <c r="L592" s="7">
        <v>0</v>
      </c>
      <c r="M592" s="7" t="s">
        <v>848</v>
      </c>
      <c r="N592" s="5">
        <v>7.125</v>
      </c>
      <c r="O592" s="7"/>
      <c r="P592" s="5" t="s">
        <v>17</v>
      </c>
    </row>
    <row r="593" spans="1:16" x14ac:dyDescent="0.25">
      <c r="A593" s="6">
        <v>592</v>
      </c>
      <c r="B593" s="6">
        <v>1</v>
      </c>
      <c r="C593" s="6">
        <v>1</v>
      </c>
      <c r="D593" s="6" t="s">
        <v>849</v>
      </c>
      <c r="E593" s="7" t="str">
        <f t="shared" si="9"/>
        <v>Stephenson</v>
      </c>
      <c r="F593" s="5">
        <f>COUNTIFS(Table2[Surname], E593, Table2[Embarked], P593, Table2[Pclass], C593, Table2[SibSp], K593) + COUNTIFS(Table2[Surname], E593,  Table2[Embarked], P593, Table2[Pclass], C593, Table2[Parch], L593) - COUNTIFS(Table2[Surname], E593,  Table2[Embarked], P593, Table2[Pclass], C593,  Table2[SibSp], K593,  Table2[Parch], L593) -1</f>
        <v>0</v>
      </c>
      <c r="G593" s="5">
        <f>COUNTIFS(Table2[Surname], E593, Table2[Embarked], P593, Table2[Pclass], C593, Table2[SibSp], K593, Table2[Ticket], M593) + COUNTIFS(Table2[Surname], E593,  Table2[Embarked], P593, Table2[Pclass], C593, Table2[Parch], L593, Table2[Ticket], M593) - COUNTIFS(Table2[Surname], E593,  Table2[Embarked], P593, Table2[Pclass], C593,  Table2[SibSp], K593,  Table2[Parch], L593, Table2[Ticket], M593) -1</f>
        <v>0</v>
      </c>
      <c r="H593" s="5">
        <f>COUNTIFS(Table2[Ticket], M593) -1</f>
        <v>1</v>
      </c>
      <c r="I593" s="8" t="s">
        <v>19</v>
      </c>
      <c r="J593" s="10">
        <v>52</v>
      </c>
      <c r="K593" s="8">
        <v>1</v>
      </c>
      <c r="L593" s="8">
        <v>0</v>
      </c>
      <c r="M593" s="8">
        <v>36947</v>
      </c>
      <c r="N593" s="10">
        <v>78.2667</v>
      </c>
      <c r="O593" s="8" t="s">
        <v>718</v>
      </c>
      <c r="P593" s="10" t="s">
        <v>22</v>
      </c>
    </row>
    <row r="594" spans="1:16" x14ac:dyDescent="0.25">
      <c r="A594" s="4">
        <v>593</v>
      </c>
      <c r="B594" s="4">
        <v>0</v>
      </c>
      <c r="C594" s="4">
        <v>3</v>
      </c>
      <c r="D594" s="4" t="s">
        <v>850</v>
      </c>
      <c r="E594" s="7" t="str">
        <f t="shared" si="9"/>
        <v>Elsbury</v>
      </c>
      <c r="F594" s="5">
        <f>COUNTIFS(Table2[Surname], E594, Table2[Embarked], P594, Table2[Pclass], C594, Table2[SibSp], K594) + COUNTIFS(Table2[Surname], E594,  Table2[Embarked], P594, Table2[Pclass], C594, Table2[Parch], L594) - COUNTIFS(Table2[Surname], E594,  Table2[Embarked], P594, Table2[Pclass], C594,  Table2[SibSp], K594,  Table2[Parch], L594) -1</f>
        <v>0</v>
      </c>
      <c r="G594" s="5">
        <f>COUNTIFS(Table2[Surname], E594, Table2[Embarked], P594, Table2[Pclass], C594, Table2[SibSp], K594, Table2[Ticket], M594) + COUNTIFS(Table2[Surname], E594,  Table2[Embarked], P594, Table2[Pclass], C594, Table2[Parch], L594, Table2[Ticket], M594) - COUNTIFS(Table2[Surname], E594,  Table2[Embarked], P594, Table2[Pclass], C594,  Table2[SibSp], K594,  Table2[Parch], L594, Table2[Ticket], M594) -1</f>
        <v>0</v>
      </c>
      <c r="H594" s="5">
        <f>COUNTIFS(Table2[Ticket], M594) -1</f>
        <v>0</v>
      </c>
      <c r="I594" s="7" t="s">
        <v>15</v>
      </c>
      <c r="J594" s="5">
        <v>47</v>
      </c>
      <c r="K594" s="7">
        <v>0</v>
      </c>
      <c r="L594" s="7">
        <v>0</v>
      </c>
      <c r="M594" s="7" t="s">
        <v>851</v>
      </c>
      <c r="N594" s="5">
        <v>7.25</v>
      </c>
      <c r="O594" s="7"/>
      <c r="P594" s="5" t="s">
        <v>17</v>
      </c>
    </row>
    <row r="595" spans="1:16" x14ac:dyDescent="0.25">
      <c r="A595" s="6">
        <v>594</v>
      </c>
      <c r="B595" s="6">
        <v>0</v>
      </c>
      <c r="C595" s="6">
        <v>3</v>
      </c>
      <c r="D595" s="6" t="s">
        <v>852</v>
      </c>
      <c r="E595" s="7" t="str">
        <f t="shared" si="9"/>
        <v>Bourke</v>
      </c>
      <c r="F595" s="5">
        <f>COUNTIFS(Table2[Surname], E595, Table2[Embarked], P595, Table2[Pclass], C595, Table2[SibSp], K595) + COUNTIFS(Table2[Surname], E595,  Table2[Embarked], P595, Table2[Pclass], C595, Table2[Parch], L595) - COUNTIFS(Table2[Surname], E595,  Table2[Embarked], P595, Table2[Pclass], C595,  Table2[SibSp], K595,  Table2[Parch], L595) -1</f>
        <v>0</v>
      </c>
      <c r="G595" s="5">
        <f>COUNTIFS(Table2[Surname], E595, Table2[Embarked], P595, Table2[Pclass], C595, Table2[SibSp], K595, Table2[Ticket], M595) + COUNTIFS(Table2[Surname], E595,  Table2[Embarked], P595, Table2[Pclass], C595, Table2[Parch], L595, Table2[Ticket], M595) - COUNTIFS(Table2[Surname], E595,  Table2[Embarked], P595, Table2[Pclass], C595,  Table2[SibSp], K595,  Table2[Parch], L595, Table2[Ticket], M595) -1</f>
        <v>0</v>
      </c>
      <c r="H595" s="5">
        <f>COUNTIFS(Table2[Ticket], M595) -1</f>
        <v>0</v>
      </c>
      <c r="I595" s="8" t="s">
        <v>19</v>
      </c>
      <c r="J595" s="10"/>
      <c r="K595" s="8">
        <v>0</v>
      </c>
      <c r="L595" s="8">
        <v>2</v>
      </c>
      <c r="M595" s="8">
        <v>364848</v>
      </c>
      <c r="N595" s="10">
        <v>7.75</v>
      </c>
      <c r="O595" s="8"/>
      <c r="P595" s="10" t="s">
        <v>29</v>
      </c>
    </row>
    <row r="596" spans="1:16" x14ac:dyDescent="0.25">
      <c r="A596" s="4">
        <v>595</v>
      </c>
      <c r="B596" s="4">
        <v>0</v>
      </c>
      <c r="C596" s="4">
        <v>2</v>
      </c>
      <c r="D596" s="4" t="s">
        <v>853</v>
      </c>
      <c r="E596" s="7" t="str">
        <f t="shared" si="9"/>
        <v>Chapman</v>
      </c>
      <c r="F596" s="5">
        <f>COUNTIFS(Table2[Surname], E596, Table2[Embarked], P596, Table2[Pclass], C596, Table2[SibSp], K596) + COUNTIFS(Table2[Surname], E596,  Table2[Embarked], P596, Table2[Pclass], C596, Table2[Parch], L596) - COUNTIFS(Table2[Surname], E596,  Table2[Embarked], P596, Table2[Pclass], C596,  Table2[SibSp], K596,  Table2[Parch], L596) -1</f>
        <v>1</v>
      </c>
      <c r="G596" s="5">
        <f>COUNTIFS(Table2[Surname], E596, Table2[Embarked], P596, Table2[Pclass], C596, Table2[SibSp], K596, Table2[Ticket], M596) + COUNTIFS(Table2[Surname], E596,  Table2[Embarked], P596, Table2[Pclass], C596, Table2[Parch], L596, Table2[Ticket], M596) - COUNTIFS(Table2[Surname], E596,  Table2[Embarked], P596, Table2[Pclass], C596,  Table2[SibSp], K596,  Table2[Parch], L596, Table2[Ticket], M596) -1</f>
        <v>0</v>
      </c>
      <c r="H596" s="5">
        <f>COUNTIFS(Table2[Ticket], M596) -1</f>
        <v>0</v>
      </c>
      <c r="I596" s="7" t="s">
        <v>15</v>
      </c>
      <c r="J596" s="5">
        <v>37</v>
      </c>
      <c r="K596" s="7">
        <v>1</v>
      </c>
      <c r="L596" s="7">
        <v>0</v>
      </c>
      <c r="M596" s="7" t="s">
        <v>854</v>
      </c>
      <c r="N596" s="5">
        <v>26</v>
      </c>
      <c r="O596" s="7"/>
      <c r="P596" s="5" t="s">
        <v>17</v>
      </c>
    </row>
    <row r="597" spans="1:16" x14ac:dyDescent="0.25">
      <c r="A597" s="6">
        <v>596</v>
      </c>
      <c r="B597" s="6">
        <v>0</v>
      </c>
      <c r="C597" s="6">
        <v>3</v>
      </c>
      <c r="D597" s="6" t="s">
        <v>855</v>
      </c>
      <c r="E597" s="7" t="str">
        <f t="shared" si="9"/>
        <v>Van Impe</v>
      </c>
      <c r="F597" s="5">
        <f>COUNTIFS(Table2[Surname], E597, Table2[Embarked], P597, Table2[Pclass], C597, Table2[SibSp], K597) + COUNTIFS(Table2[Surname], E597,  Table2[Embarked], P597, Table2[Pclass], C597, Table2[Parch], L597) - COUNTIFS(Table2[Surname], E597,  Table2[Embarked], P597, Table2[Pclass], C597,  Table2[SibSp], K597,  Table2[Parch], L597) -1</f>
        <v>1</v>
      </c>
      <c r="G597" s="5">
        <f>COUNTIFS(Table2[Surname], E597, Table2[Embarked], P597, Table2[Pclass], C597, Table2[SibSp], K597, Table2[Ticket], M597) + COUNTIFS(Table2[Surname], E597,  Table2[Embarked], P597, Table2[Pclass], C597, Table2[Parch], L597, Table2[Ticket], M597) - COUNTIFS(Table2[Surname], E597,  Table2[Embarked], P597, Table2[Pclass], C597,  Table2[SibSp], K597,  Table2[Parch], L597, Table2[Ticket], M597) -1</f>
        <v>1</v>
      </c>
      <c r="H597" s="5">
        <f>COUNTIFS(Table2[Ticket], M597) -1</f>
        <v>2</v>
      </c>
      <c r="I597" s="8" t="s">
        <v>15</v>
      </c>
      <c r="J597" s="10">
        <v>36</v>
      </c>
      <c r="K597" s="8">
        <v>1</v>
      </c>
      <c r="L597" s="8">
        <v>1</v>
      </c>
      <c r="M597" s="8">
        <v>345773</v>
      </c>
      <c r="N597" s="10">
        <v>24.15</v>
      </c>
      <c r="O597" s="8"/>
      <c r="P597" s="10" t="s">
        <v>17</v>
      </c>
    </row>
    <row r="598" spans="1:16" x14ac:dyDescent="0.25">
      <c r="A598" s="4">
        <v>597</v>
      </c>
      <c r="B598" s="4">
        <v>1</v>
      </c>
      <c r="C598" s="4">
        <v>2</v>
      </c>
      <c r="D598" s="4" t="s">
        <v>856</v>
      </c>
      <c r="E598" s="7" t="str">
        <f t="shared" si="9"/>
        <v>Leitch</v>
      </c>
      <c r="F598" s="5">
        <f>COUNTIFS(Table2[Surname], E598, Table2[Embarked], P598, Table2[Pclass], C598, Table2[SibSp], K598) + COUNTIFS(Table2[Surname], E598,  Table2[Embarked], P598, Table2[Pclass], C598, Table2[Parch], L598) - COUNTIFS(Table2[Surname], E598,  Table2[Embarked], P598, Table2[Pclass], C598,  Table2[SibSp], K598,  Table2[Parch], L598) -1</f>
        <v>0</v>
      </c>
      <c r="G598" s="5">
        <f>COUNTIFS(Table2[Surname], E598, Table2[Embarked], P598, Table2[Pclass], C598, Table2[SibSp], K598, Table2[Ticket], M598) + COUNTIFS(Table2[Surname], E598,  Table2[Embarked], P598, Table2[Pclass], C598, Table2[Parch], L598, Table2[Ticket], M598) - COUNTIFS(Table2[Surname], E598,  Table2[Embarked], P598, Table2[Pclass], C598,  Table2[SibSp], K598,  Table2[Parch], L598, Table2[Ticket], M598) -1</f>
        <v>0</v>
      </c>
      <c r="H598" s="5">
        <f>COUNTIFS(Table2[Ticket], M598) -1</f>
        <v>2</v>
      </c>
      <c r="I598" s="7" t="s">
        <v>19</v>
      </c>
      <c r="J598" s="5"/>
      <c r="K598" s="7">
        <v>0</v>
      </c>
      <c r="L598" s="7">
        <v>0</v>
      </c>
      <c r="M598" s="7">
        <v>248727</v>
      </c>
      <c r="N598" s="5">
        <v>33</v>
      </c>
      <c r="O598" s="7"/>
      <c r="P598" s="5" t="s">
        <v>17</v>
      </c>
    </row>
    <row r="599" spans="1:16" x14ac:dyDescent="0.25">
      <c r="A599" s="6">
        <v>598</v>
      </c>
      <c r="B599" s="6">
        <v>0</v>
      </c>
      <c r="C599" s="6">
        <v>3</v>
      </c>
      <c r="D599" s="6" t="s">
        <v>857</v>
      </c>
      <c r="E599" s="7" t="str">
        <f t="shared" si="9"/>
        <v>Johnson</v>
      </c>
      <c r="F599" s="5">
        <f>COUNTIFS(Table2[Surname], E599, Table2[Embarked], P599, Table2[Pclass], C599, Table2[SibSp], K599) + COUNTIFS(Table2[Surname], E599,  Table2[Embarked], P599, Table2[Pclass], C599, Table2[Parch], L599) - COUNTIFS(Table2[Surname], E599,  Table2[Embarked], P599, Table2[Pclass], C599,  Table2[SibSp], K599,  Table2[Parch], L599) -1</f>
        <v>3</v>
      </c>
      <c r="G599" s="5">
        <f>COUNTIFS(Table2[Surname], E599, Table2[Embarked], P599, Table2[Pclass], C599, Table2[SibSp], K599, Table2[Ticket], M599) + COUNTIFS(Table2[Surname], E599,  Table2[Embarked], P599, Table2[Pclass], C599, Table2[Parch], L599, Table2[Ticket], M599) - COUNTIFS(Table2[Surname], E599,  Table2[Embarked], P599, Table2[Pclass], C599,  Table2[SibSp], K599,  Table2[Parch], L599, Table2[Ticket], M599) -1</f>
        <v>1</v>
      </c>
      <c r="H599" s="5">
        <f>COUNTIFS(Table2[Ticket], M599) -1</f>
        <v>3</v>
      </c>
      <c r="I599" s="8" t="s">
        <v>15</v>
      </c>
      <c r="J599" s="10">
        <v>49</v>
      </c>
      <c r="K599" s="8">
        <v>0</v>
      </c>
      <c r="L599" s="8">
        <v>0</v>
      </c>
      <c r="M599" s="8" t="s">
        <v>282</v>
      </c>
      <c r="N599" s="10">
        <v>0</v>
      </c>
      <c r="O599" s="8"/>
      <c r="P599" s="10" t="s">
        <v>17</v>
      </c>
    </row>
    <row r="600" spans="1:16" x14ac:dyDescent="0.25">
      <c r="A600" s="4">
        <v>599</v>
      </c>
      <c r="B600" s="4">
        <v>0</v>
      </c>
      <c r="C600" s="4">
        <v>3</v>
      </c>
      <c r="D600" s="4" t="s">
        <v>858</v>
      </c>
      <c r="E600" s="7" t="str">
        <f t="shared" si="9"/>
        <v>Boulos</v>
      </c>
      <c r="F600" s="5">
        <f>COUNTIFS(Table2[Surname], E600, Table2[Embarked], P600, Table2[Pclass], C600, Table2[SibSp], K600) + COUNTIFS(Table2[Surname], E600,  Table2[Embarked], P600, Table2[Pclass], C600, Table2[Parch], L600) - COUNTIFS(Table2[Surname], E600,  Table2[Embarked], P600, Table2[Pclass], C600,  Table2[SibSp], K600,  Table2[Parch], L600) -1</f>
        <v>1</v>
      </c>
      <c r="G600" s="5">
        <f>COUNTIFS(Table2[Surname], E600, Table2[Embarked], P600, Table2[Pclass], C600, Table2[SibSp], K600, Table2[Ticket], M600) + COUNTIFS(Table2[Surname], E600,  Table2[Embarked], P600, Table2[Pclass], C600, Table2[Parch], L600, Table2[Ticket], M600) - COUNTIFS(Table2[Surname], E600,  Table2[Embarked], P600, Table2[Pclass], C600,  Table2[SibSp], K600,  Table2[Parch], L600, Table2[Ticket], M600) -1</f>
        <v>0</v>
      </c>
      <c r="H600" s="5">
        <f>COUNTIFS(Table2[Ticket], M600) -1</f>
        <v>0</v>
      </c>
      <c r="I600" s="7" t="s">
        <v>15</v>
      </c>
      <c r="J600" s="5"/>
      <c r="K600" s="7">
        <v>0</v>
      </c>
      <c r="L600" s="7">
        <v>0</v>
      </c>
      <c r="M600" s="7">
        <v>2664</v>
      </c>
      <c r="N600" s="5">
        <v>7.2249999999999996</v>
      </c>
      <c r="O600" s="7"/>
      <c r="P600" s="5" t="s">
        <v>22</v>
      </c>
    </row>
    <row r="601" spans="1:16" x14ac:dyDescent="0.25">
      <c r="A601" s="6">
        <v>600</v>
      </c>
      <c r="B601" s="6">
        <v>1</v>
      </c>
      <c r="C601" s="6">
        <v>1</v>
      </c>
      <c r="D601" s="6" t="s">
        <v>859</v>
      </c>
      <c r="E601" s="7" t="str">
        <f t="shared" si="9"/>
        <v>Duff Gordon</v>
      </c>
      <c r="F601" s="5">
        <f>COUNTIFS(Table2[Surname], E601, Table2[Embarked], P601, Table2[Pclass], C601, Table2[SibSp], K601) + COUNTIFS(Table2[Surname], E601,  Table2[Embarked], P601, Table2[Pclass], C601, Table2[Parch], L601) - COUNTIFS(Table2[Surname], E601,  Table2[Embarked], P601, Table2[Pclass], C601,  Table2[SibSp], K601,  Table2[Parch], L601) -1</f>
        <v>1</v>
      </c>
      <c r="G601" s="5">
        <f>COUNTIFS(Table2[Surname], E601, Table2[Embarked], P601, Table2[Pclass], C601, Table2[SibSp], K601, Table2[Ticket], M601) + COUNTIFS(Table2[Surname], E601,  Table2[Embarked], P601, Table2[Pclass], C601, Table2[Parch], L601, Table2[Ticket], M601) - COUNTIFS(Table2[Surname], E601,  Table2[Embarked], P601, Table2[Pclass], C601,  Table2[SibSp], K601,  Table2[Parch], L601, Table2[Ticket], M601) -1</f>
        <v>0</v>
      </c>
      <c r="H601" s="5">
        <f>COUNTIFS(Table2[Ticket], M601) -1</f>
        <v>1</v>
      </c>
      <c r="I601" s="8" t="s">
        <v>15</v>
      </c>
      <c r="J601" s="10">
        <v>49</v>
      </c>
      <c r="K601" s="8">
        <v>1</v>
      </c>
      <c r="L601" s="8">
        <v>0</v>
      </c>
      <c r="M601" s="8" t="s">
        <v>469</v>
      </c>
      <c r="N601" s="10">
        <v>56.929200000000002</v>
      </c>
      <c r="O601" s="8" t="s">
        <v>860</v>
      </c>
      <c r="P601" s="10" t="s">
        <v>22</v>
      </c>
    </row>
    <row r="602" spans="1:16" x14ac:dyDescent="0.25">
      <c r="A602" s="4">
        <v>601</v>
      </c>
      <c r="B602" s="4">
        <v>1</v>
      </c>
      <c r="C602" s="4">
        <v>2</v>
      </c>
      <c r="D602" s="4" t="s">
        <v>861</v>
      </c>
      <c r="E602" s="7" t="str">
        <f t="shared" si="9"/>
        <v>Jacobsohn</v>
      </c>
      <c r="F602" s="5">
        <f>COUNTIFS(Table2[Surname], E602, Table2[Embarked], P602, Table2[Pclass], C602, Table2[SibSp], K602) + COUNTIFS(Table2[Surname], E602,  Table2[Embarked], P602, Table2[Pclass], C602, Table2[Parch], L602) - COUNTIFS(Table2[Surname], E602,  Table2[Embarked], P602, Table2[Pclass], C602,  Table2[SibSp], K602,  Table2[Parch], L602) -1</f>
        <v>0</v>
      </c>
      <c r="G602" s="5">
        <f>COUNTIFS(Table2[Surname], E602, Table2[Embarked], P602, Table2[Pclass], C602, Table2[SibSp], K602, Table2[Ticket], M602) + COUNTIFS(Table2[Surname], E602,  Table2[Embarked], P602, Table2[Pclass], C602, Table2[Parch], L602, Table2[Ticket], M602) - COUNTIFS(Table2[Surname], E602,  Table2[Embarked], P602, Table2[Pclass], C602,  Table2[SibSp], K602,  Table2[Parch], L602, Table2[Ticket], M602) -1</f>
        <v>0</v>
      </c>
      <c r="H602" s="5">
        <f>COUNTIFS(Table2[Ticket], M602) -1</f>
        <v>1</v>
      </c>
      <c r="I602" s="7" t="s">
        <v>19</v>
      </c>
      <c r="J602" s="5">
        <v>24</v>
      </c>
      <c r="K602" s="7">
        <v>2</v>
      </c>
      <c r="L602" s="7">
        <v>1</v>
      </c>
      <c r="M602" s="7">
        <v>243847</v>
      </c>
      <c r="N602" s="5">
        <v>27</v>
      </c>
      <c r="O602" s="7"/>
      <c r="P602" s="5" t="s">
        <v>17</v>
      </c>
    </row>
    <row r="603" spans="1:16" x14ac:dyDescent="0.25">
      <c r="A603" s="6">
        <v>602</v>
      </c>
      <c r="B603" s="6">
        <v>0</v>
      </c>
      <c r="C603" s="6">
        <v>3</v>
      </c>
      <c r="D603" s="6" t="s">
        <v>862</v>
      </c>
      <c r="E603" s="7" t="str">
        <f t="shared" si="9"/>
        <v>Slabenoff</v>
      </c>
      <c r="F603" s="5">
        <f>COUNTIFS(Table2[Surname], E603, Table2[Embarked], P603, Table2[Pclass], C603, Table2[SibSp], K603) + COUNTIFS(Table2[Surname], E603,  Table2[Embarked], P603, Table2[Pclass], C603, Table2[Parch], L603) - COUNTIFS(Table2[Surname], E603,  Table2[Embarked], P603, Table2[Pclass], C603,  Table2[SibSp], K603,  Table2[Parch], L603) -1</f>
        <v>0</v>
      </c>
      <c r="G603" s="5">
        <f>COUNTIFS(Table2[Surname], E603, Table2[Embarked], P603, Table2[Pclass], C603, Table2[SibSp], K603, Table2[Ticket], M603) + COUNTIFS(Table2[Surname], E603,  Table2[Embarked], P603, Table2[Pclass], C603, Table2[Parch], L603, Table2[Ticket], M603) - COUNTIFS(Table2[Surname], E603,  Table2[Embarked], P603, Table2[Pclass], C603,  Table2[SibSp], K603,  Table2[Parch], L603, Table2[Ticket], M603) -1</f>
        <v>0</v>
      </c>
      <c r="H603" s="5">
        <f>COUNTIFS(Table2[Ticket], M603) -1</f>
        <v>0</v>
      </c>
      <c r="I603" s="8" t="s">
        <v>15</v>
      </c>
      <c r="J603" s="10"/>
      <c r="K603" s="8">
        <v>0</v>
      </c>
      <c r="L603" s="8">
        <v>0</v>
      </c>
      <c r="M603" s="8">
        <v>349214</v>
      </c>
      <c r="N603" s="10">
        <v>7.8958000000000004</v>
      </c>
      <c r="O603" s="8"/>
      <c r="P603" s="10" t="s">
        <v>17</v>
      </c>
    </row>
    <row r="604" spans="1:16" x14ac:dyDescent="0.25">
      <c r="A604" s="4">
        <v>603</v>
      </c>
      <c r="B604" s="4">
        <v>0</v>
      </c>
      <c r="C604" s="4">
        <v>1</v>
      </c>
      <c r="D604" s="4" t="s">
        <v>863</v>
      </c>
      <c r="E604" s="7" t="str">
        <f t="shared" si="9"/>
        <v>Harrington</v>
      </c>
      <c r="F604" s="5">
        <f>COUNTIFS(Table2[Surname], E604, Table2[Embarked], P604, Table2[Pclass], C604, Table2[SibSp], K604) + COUNTIFS(Table2[Surname], E604,  Table2[Embarked], P604, Table2[Pclass], C604, Table2[Parch], L604) - COUNTIFS(Table2[Surname], E604,  Table2[Embarked], P604, Table2[Pclass], C604,  Table2[SibSp], K604,  Table2[Parch], L604) -1</f>
        <v>0</v>
      </c>
      <c r="G604" s="5">
        <f>COUNTIFS(Table2[Surname], E604, Table2[Embarked], P604, Table2[Pclass], C604, Table2[SibSp], K604, Table2[Ticket], M604) + COUNTIFS(Table2[Surname], E604,  Table2[Embarked], P604, Table2[Pclass], C604, Table2[Parch], L604, Table2[Ticket], M604) - COUNTIFS(Table2[Surname], E604,  Table2[Embarked], P604, Table2[Pclass], C604,  Table2[SibSp], K604,  Table2[Parch], L604, Table2[Ticket], M604) -1</f>
        <v>0</v>
      </c>
      <c r="H604" s="5">
        <f>COUNTIFS(Table2[Ticket], M604) -1</f>
        <v>0</v>
      </c>
      <c r="I604" s="7" t="s">
        <v>15</v>
      </c>
      <c r="J604" s="5"/>
      <c r="K604" s="7">
        <v>0</v>
      </c>
      <c r="L604" s="7">
        <v>0</v>
      </c>
      <c r="M604" s="7">
        <v>113796</v>
      </c>
      <c r="N604" s="5">
        <v>42.4</v>
      </c>
      <c r="O604" s="7"/>
      <c r="P604" s="5" t="s">
        <v>17</v>
      </c>
    </row>
    <row r="605" spans="1:16" x14ac:dyDescent="0.25">
      <c r="A605" s="6">
        <v>604</v>
      </c>
      <c r="B605" s="6">
        <v>0</v>
      </c>
      <c r="C605" s="6">
        <v>3</v>
      </c>
      <c r="D605" s="6" t="s">
        <v>864</v>
      </c>
      <c r="E605" s="7" t="str">
        <f t="shared" si="9"/>
        <v>Torber</v>
      </c>
      <c r="F605" s="5">
        <f>COUNTIFS(Table2[Surname], E605, Table2[Embarked], P605, Table2[Pclass], C605, Table2[SibSp], K605) + COUNTIFS(Table2[Surname], E605,  Table2[Embarked], P605, Table2[Pclass], C605, Table2[Parch], L605) - COUNTIFS(Table2[Surname], E605,  Table2[Embarked], P605, Table2[Pclass], C605,  Table2[SibSp], K605,  Table2[Parch], L605) -1</f>
        <v>0</v>
      </c>
      <c r="G605" s="5">
        <f>COUNTIFS(Table2[Surname], E605, Table2[Embarked], P605, Table2[Pclass], C605, Table2[SibSp], K605, Table2[Ticket], M605) + COUNTIFS(Table2[Surname], E605,  Table2[Embarked], P605, Table2[Pclass], C605, Table2[Parch], L605, Table2[Ticket], M605) - COUNTIFS(Table2[Surname], E605,  Table2[Embarked], P605, Table2[Pclass], C605,  Table2[SibSp], K605,  Table2[Parch], L605, Table2[Ticket], M605) -1</f>
        <v>0</v>
      </c>
      <c r="H605" s="5">
        <f>COUNTIFS(Table2[Ticket], M605) -1</f>
        <v>0</v>
      </c>
      <c r="I605" s="8" t="s">
        <v>15</v>
      </c>
      <c r="J605" s="10">
        <v>44</v>
      </c>
      <c r="K605" s="8">
        <v>0</v>
      </c>
      <c r="L605" s="8">
        <v>0</v>
      </c>
      <c r="M605" s="8">
        <v>364511</v>
      </c>
      <c r="N605" s="10">
        <v>8.0500000000000007</v>
      </c>
      <c r="O605" s="8"/>
      <c r="P605" s="10" t="s">
        <v>17</v>
      </c>
    </row>
    <row r="606" spans="1:16" x14ac:dyDescent="0.25">
      <c r="A606" s="4">
        <v>605</v>
      </c>
      <c r="B606" s="4">
        <v>1</v>
      </c>
      <c r="C606" s="4">
        <v>1</v>
      </c>
      <c r="D606" s="4" t="s">
        <v>865</v>
      </c>
      <c r="E606" s="7" t="str">
        <f t="shared" si="9"/>
        <v>Homer</v>
      </c>
      <c r="F606" s="5">
        <f>COUNTIFS(Table2[Surname], E606, Table2[Embarked], P606, Table2[Pclass], C606, Table2[SibSp], K606) + COUNTIFS(Table2[Surname], E606,  Table2[Embarked], P606, Table2[Pclass], C606, Table2[Parch], L606) - COUNTIFS(Table2[Surname], E606,  Table2[Embarked], P606, Table2[Pclass], C606,  Table2[SibSp], K606,  Table2[Parch], L606) -1</f>
        <v>0</v>
      </c>
      <c r="G606" s="5">
        <f>COUNTIFS(Table2[Surname], E606, Table2[Embarked], P606, Table2[Pclass], C606, Table2[SibSp], K606, Table2[Ticket], M606) + COUNTIFS(Table2[Surname], E606,  Table2[Embarked], P606, Table2[Pclass], C606, Table2[Parch], L606, Table2[Ticket], M606) - COUNTIFS(Table2[Surname], E606,  Table2[Embarked], P606, Table2[Pclass], C606,  Table2[SibSp], K606,  Table2[Parch], L606, Table2[Ticket], M606) -1</f>
        <v>0</v>
      </c>
      <c r="H606" s="5">
        <f>COUNTIFS(Table2[Ticket], M606) -1</f>
        <v>0</v>
      </c>
      <c r="I606" s="7" t="s">
        <v>15</v>
      </c>
      <c r="J606" s="5">
        <v>35</v>
      </c>
      <c r="K606" s="7">
        <v>0</v>
      </c>
      <c r="L606" s="7">
        <v>0</v>
      </c>
      <c r="M606" s="7">
        <v>111426</v>
      </c>
      <c r="N606" s="5">
        <v>26.55</v>
      </c>
      <c r="O606" s="7"/>
      <c r="P606" s="5" t="s">
        <v>22</v>
      </c>
    </row>
    <row r="607" spans="1:16" x14ac:dyDescent="0.25">
      <c r="A607" s="6">
        <v>606</v>
      </c>
      <c r="B607" s="6">
        <v>0</v>
      </c>
      <c r="C607" s="6">
        <v>3</v>
      </c>
      <c r="D607" s="6" t="s">
        <v>866</v>
      </c>
      <c r="E607" s="7" t="str">
        <f t="shared" si="9"/>
        <v>Lindell</v>
      </c>
      <c r="F607" s="5">
        <f>COUNTIFS(Table2[Surname], E607, Table2[Embarked], P607, Table2[Pclass], C607, Table2[SibSp], K607) + COUNTIFS(Table2[Surname], E607,  Table2[Embarked], P607, Table2[Pclass], C607, Table2[Parch], L607) - COUNTIFS(Table2[Surname], E607,  Table2[Embarked], P607, Table2[Pclass], C607,  Table2[SibSp], K607,  Table2[Parch], L607) -1</f>
        <v>0</v>
      </c>
      <c r="G607" s="5">
        <f>COUNTIFS(Table2[Surname], E607, Table2[Embarked], P607, Table2[Pclass], C607, Table2[SibSp], K607, Table2[Ticket], M607) + COUNTIFS(Table2[Surname], E607,  Table2[Embarked], P607, Table2[Pclass], C607, Table2[Parch], L607, Table2[Ticket], M607) - COUNTIFS(Table2[Surname], E607,  Table2[Embarked], P607, Table2[Pclass], C607,  Table2[SibSp], K607,  Table2[Parch], L607, Table2[Ticket], M607) -1</f>
        <v>0</v>
      </c>
      <c r="H607" s="5">
        <f>COUNTIFS(Table2[Ticket], M607) -1</f>
        <v>0</v>
      </c>
      <c r="I607" s="8" t="s">
        <v>15</v>
      </c>
      <c r="J607" s="10">
        <v>36</v>
      </c>
      <c r="K607" s="8">
        <v>1</v>
      </c>
      <c r="L607" s="8">
        <v>0</v>
      </c>
      <c r="M607" s="8">
        <v>349910</v>
      </c>
      <c r="N607" s="10">
        <v>15.55</v>
      </c>
      <c r="O607" s="8"/>
      <c r="P607" s="10" t="s">
        <v>17</v>
      </c>
    </row>
    <row r="608" spans="1:16" x14ac:dyDescent="0.25">
      <c r="A608" s="4">
        <v>607</v>
      </c>
      <c r="B608" s="4">
        <v>0</v>
      </c>
      <c r="C608" s="4">
        <v>3</v>
      </c>
      <c r="D608" s="4" t="s">
        <v>867</v>
      </c>
      <c r="E608" s="7" t="str">
        <f t="shared" si="9"/>
        <v>Karaic</v>
      </c>
      <c r="F608" s="5">
        <f>COUNTIFS(Table2[Surname], E608, Table2[Embarked], P608, Table2[Pclass], C608, Table2[SibSp], K608) + COUNTIFS(Table2[Surname], E608,  Table2[Embarked], P608, Table2[Pclass], C608, Table2[Parch], L608) - COUNTIFS(Table2[Surname], E608,  Table2[Embarked], P608, Table2[Pclass], C608,  Table2[SibSp], K608,  Table2[Parch], L608) -1</f>
        <v>0</v>
      </c>
      <c r="G608" s="5">
        <f>COUNTIFS(Table2[Surname], E608, Table2[Embarked], P608, Table2[Pclass], C608, Table2[SibSp], K608, Table2[Ticket], M608) + COUNTIFS(Table2[Surname], E608,  Table2[Embarked], P608, Table2[Pclass], C608, Table2[Parch], L608, Table2[Ticket], M608) - COUNTIFS(Table2[Surname], E608,  Table2[Embarked], P608, Table2[Pclass], C608,  Table2[SibSp], K608,  Table2[Parch], L608, Table2[Ticket], M608) -1</f>
        <v>0</v>
      </c>
      <c r="H608" s="5">
        <f>COUNTIFS(Table2[Ticket], M608) -1</f>
        <v>0</v>
      </c>
      <c r="I608" s="7" t="s">
        <v>15</v>
      </c>
      <c r="J608" s="5">
        <v>30</v>
      </c>
      <c r="K608" s="7">
        <v>0</v>
      </c>
      <c r="L608" s="7">
        <v>0</v>
      </c>
      <c r="M608" s="7">
        <v>349246</v>
      </c>
      <c r="N608" s="5">
        <v>7.8958000000000004</v>
      </c>
      <c r="O608" s="7"/>
      <c r="P608" s="5" t="s">
        <v>17</v>
      </c>
    </row>
    <row r="609" spans="1:16" x14ac:dyDescent="0.25">
      <c r="A609" s="6">
        <v>608</v>
      </c>
      <c r="B609" s="6">
        <v>1</v>
      </c>
      <c r="C609" s="6">
        <v>1</v>
      </c>
      <c r="D609" s="6" t="s">
        <v>868</v>
      </c>
      <c r="E609" s="7" t="str">
        <f t="shared" si="9"/>
        <v>Daniel</v>
      </c>
      <c r="F609" s="5">
        <f>COUNTIFS(Table2[Surname], E609, Table2[Embarked], P609, Table2[Pclass], C609, Table2[SibSp], K609) + COUNTIFS(Table2[Surname], E609,  Table2[Embarked], P609, Table2[Pclass], C609, Table2[Parch], L609) - COUNTIFS(Table2[Surname], E609,  Table2[Embarked], P609, Table2[Pclass], C609,  Table2[SibSp], K609,  Table2[Parch], L609) -1</f>
        <v>0</v>
      </c>
      <c r="G609" s="5">
        <f>COUNTIFS(Table2[Surname], E609, Table2[Embarked], P609, Table2[Pclass], C609, Table2[SibSp], K609, Table2[Ticket], M609) + COUNTIFS(Table2[Surname], E609,  Table2[Embarked], P609, Table2[Pclass], C609, Table2[Parch], L609, Table2[Ticket], M609) - COUNTIFS(Table2[Surname], E609,  Table2[Embarked], P609, Table2[Pclass], C609,  Table2[SibSp], K609,  Table2[Parch], L609, Table2[Ticket], M609) -1</f>
        <v>0</v>
      </c>
      <c r="H609" s="5">
        <f>COUNTIFS(Table2[Ticket], M609) -1</f>
        <v>0</v>
      </c>
      <c r="I609" s="8" t="s">
        <v>15</v>
      </c>
      <c r="J609" s="10">
        <v>27</v>
      </c>
      <c r="K609" s="8">
        <v>0</v>
      </c>
      <c r="L609" s="8">
        <v>0</v>
      </c>
      <c r="M609" s="8">
        <v>113804</v>
      </c>
      <c r="N609" s="10">
        <v>30.5</v>
      </c>
      <c r="O609" s="8"/>
      <c r="P609" s="10" t="s">
        <v>17</v>
      </c>
    </row>
    <row r="610" spans="1:16" x14ac:dyDescent="0.25">
      <c r="A610" s="4">
        <v>609</v>
      </c>
      <c r="B610" s="4">
        <v>1</v>
      </c>
      <c r="C610" s="4">
        <v>2</v>
      </c>
      <c r="D610" s="4" t="s">
        <v>869</v>
      </c>
      <c r="E610" s="7" t="str">
        <f t="shared" si="9"/>
        <v>Laroche</v>
      </c>
      <c r="F610" s="5">
        <f>COUNTIFS(Table2[Surname], E610, Table2[Embarked], P610, Table2[Pclass], C610, Table2[SibSp], K610) + COUNTIFS(Table2[Surname], E610,  Table2[Embarked], P610, Table2[Pclass], C610, Table2[Parch], L610) - COUNTIFS(Table2[Surname], E610,  Table2[Embarked], P610, Table2[Pclass], C610,  Table2[SibSp], K610,  Table2[Parch], L610) -1</f>
        <v>2</v>
      </c>
      <c r="G610" s="5">
        <f>COUNTIFS(Table2[Surname], E610, Table2[Embarked], P610, Table2[Pclass], C610, Table2[SibSp], K610, Table2[Ticket], M610) + COUNTIFS(Table2[Surname], E610,  Table2[Embarked], P610, Table2[Pclass], C610, Table2[Parch], L610, Table2[Ticket], M610) - COUNTIFS(Table2[Surname], E610,  Table2[Embarked], P610, Table2[Pclass], C610,  Table2[SibSp], K610,  Table2[Parch], L610, Table2[Ticket], M610) -1</f>
        <v>2</v>
      </c>
      <c r="H610" s="5">
        <f>COUNTIFS(Table2[Ticket], M610) -1</f>
        <v>2</v>
      </c>
      <c r="I610" s="7" t="s">
        <v>19</v>
      </c>
      <c r="J610" s="5">
        <v>22</v>
      </c>
      <c r="K610" s="7">
        <v>1</v>
      </c>
      <c r="L610" s="7">
        <v>2</v>
      </c>
      <c r="M610" s="7" t="s">
        <v>82</v>
      </c>
      <c r="N610" s="5">
        <v>41.5792</v>
      </c>
      <c r="O610" s="7"/>
      <c r="P610" s="5" t="s">
        <v>22</v>
      </c>
    </row>
    <row r="611" spans="1:16" x14ac:dyDescent="0.25">
      <c r="A611" s="6">
        <v>610</v>
      </c>
      <c r="B611" s="6">
        <v>1</v>
      </c>
      <c r="C611" s="6">
        <v>1</v>
      </c>
      <c r="D611" s="6" t="s">
        <v>870</v>
      </c>
      <c r="E611" s="7" t="str">
        <f t="shared" si="9"/>
        <v>Shutes</v>
      </c>
      <c r="F611" s="5">
        <f>COUNTIFS(Table2[Surname], E611, Table2[Embarked], P611, Table2[Pclass], C611, Table2[SibSp], K611) + COUNTIFS(Table2[Surname], E611,  Table2[Embarked], P611, Table2[Pclass], C611, Table2[Parch], L611) - COUNTIFS(Table2[Surname], E611,  Table2[Embarked], P611, Table2[Pclass], C611,  Table2[SibSp], K611,  Table2[Parch], L611) -1</f>
        <v>0</v>
      </c>
      <c r="G611" s="5">
        <f>COUNTIFS(Table2[Surname], E611, Table2[Embarked], P611, Table2[Pclass], C611, Table2[SibSp], K611, Table2[Ticket], M611) + COUNTIFS(Table2[Surname], E611,  Table2[Embarked], P611, Table2[Pclass], C611, Table2[Parch], L611, Table2[Ticket], M611) - COUNTIFS(Table2[Surname], E611,  Table2[Embarked], P611, Table2[Pclass], C611,  Table2[SibSp], K611,  Table2[Parch], L611, Table2[Ticket], M611) -1</f>
        <v>0</v>
      </c>
      <c r="H611" s="5">
        <f>COUNTIFS(Table2[Ticket], M611) -1</f>
        <v>2</v>
      </c>
      <c r="I611" s="8" t="s">
        <v>19</v>
      </c>
      <c r="J611" s="10">
        <v>40</v>
      </c>
      <c r="K611" s="8">
        <v>0</v>
      </c>
      <c r="L611" s="8">
        <v>0</v>
      </c>
      <c r="M611" s="8" t="s">
        <v>408</v>
      </c>
      <c r="N611" s="10">
        <v>153.46250000000001</v>
      </c>
      <c r="O611" s="8" t="s">
        <v>409</v>
      </c>
      <c r="P611" s="10" t="s">
        <v>17</v>
      </c>
    </row>
    <row r="612" spans="1:16" x14ac:dyDescent="0.25">
      <c r="A612" s="4">
        <v>611</v>
      </c>
      <c r="B612" s="4">
        <v>0</v>
      </c>
      <c r="C612" s="4">
        <v>3</v>
      </c>
      <c r="D612" s="4" t="s">
        <v>871</v>
      </c>
      <c r="E612" s="7" t="str">
        <f t="shared" si="9"/>
        <v>Andersson</v>
      </c>
      <c r="F612" s="5">
        <f>COUNTIFS(Table2[Surname], E612, Table2[Embarked], P612, Table2[Pclass], C612, Table2[SibSp], K612) + COUNTIFS(Table2[Surname], E612,  Table2[Embarked], P612, Table2[Pclass], C612, Table2[Parch], L612) - COUNTIFS(Table2[Surname], E612,  Table2[Embarked], P612, Table2[Pclass], C612,  Table2[SibSp], K612,  Table2[Parch], L612) -1</f>
        <v>1</v>
      </c>
      <c r="G612" s="5">
        <f>COUNTIFS(Table2[Surname], E612, Table2[Embarked], P612, Table2[Pclass], C612, Table2[SibSp], K612, Table2[Ticket], M612) + COUNTIFS(Table2[Surname], E612,  Table2[Embarked], P612, Table2[Pclass], C612, Table2[Parch], L612, Table2[Ticket], M612) - COUNTIFS(Table2[Surname], E612,  Table2[Embarked], P612, Table2[Pclass], C612,  Table2[SibSp], K612,  Table2[Parch], L612, Table2[Ticket], M612) -1</f>
        <v>1</v>
      </c>
      <c r="H612" s="5">
        <f>COUNTIFS(Table2[Ticket], M612) -1</f>
        <v>6</v>
      </c>
      <c r="I612" s="7" t="s">
        <v>19</v>
      </c>
      <c r="J612" s="5">
        <v>39</v>
      </c>
      <c r="K612" s="7">
        <v>1</v>
      </c>
      <c r="L612" s="7">
        <v>5</v>
      </c>
      <c r="M612" s="7">
        <v>347082</v>
      </c>
      <c r="N612" s="5">
        <v>31.274999999999999</v>
      </c>
      <c r="O612" s="7"/>
      <c r="P612" s="5" t="s">
        <v>17</v>
      </c>
    </row>
    <row r="613" spans="1:16" x14ac:dyDescent="0.25">
      <c r="A613" s="6">
        <v>612</v>
      </c>
      <c r="B613" s="6">
        <v>0</v>
      </c>
      <c r="C613" s="6">
        <v>3</v>
      </c>
      <c r="D613" s="6" t="s">
        <v>872</v>
      </c>
      <c r="E613" s="7" t="str">
        <f t="shared" si="9"/>
        <v>Jardin</v>
      </c>
      <c r="F613" s="5">
        <f>COUNTIFS(Table2[Surname], E613, Table2[Embarked], P613, Table2[Pclass], C613, Table2[SibSp], K613) + COUNTIFS(Table2[Surname], E613,  Table2[Embarked], P613, Table2[Pclass], C613, Table2[Parch], L613) - COUNTIFS(Table2[Surname], E613,  Table2[Embarked], P613, Table2[Pclass], C613,  Table2[SibSp], K613,  Table2[Parch], L613) -1</f>
        <v>0</v>
      </c>
      <c r="G613" s="5">
        <f>COUNTIFS(Table2[Surname], E613, Table2[Embarked], P613, Table2[Pclass], C613, Table2[SibSp], K613, Table2[Ticket], M613) + COUNTIFS(Table2[Surname], E613,  Table2[Embarked], P613, Table2[Pclass], C613, Table2[Parch], L613, Table2[Ticket], M613) - COUNTIFS(Table2[Surname], E613,  Table2[Embarked], P613, Table2[Pclass], C613,  Table2[SibSp], K613,  Table2[Parch], L613, Table2[Ticket], M613) -1</f>
        <v>0</v>
      </c>
      <c r="H613" s="5">
        <f>COUNTIFS(Table2[Ticket], M613) -1</f>
        <v>0</v>
      </c>
      <c r="I613" s="8" t="s">
        <v>15</v>
      </c>
      <c r="J613" s="10"/>
      <c r="K613" s="8">
        <v>0</v>
      </c>
      <c r="L613" s="8">
        <v>0</v>
      </c>
      <c r="M613" s="8" t="s">
        <v>873</v>
      </c>
      <c r="N613" s="10">
        <v>7.05</v>
      </c>
      <c r="O613" s="8"/>
      <c r="P613" s="10" t="s">
        <v>17</v>
      </c>
    </row>
    <row r="614" spans="1:16" x14ac:dyDescent="0.25">
      <c r="A614" s="4">
        <v>613</v>
      </c>
      <c r="B614" s="4">
        <v>1</v>
      </c>
      <c r="C614" s="4">
        <v>3</v>
      </c>
      <c r="D614" s="4" t="s">
        <v>874</v>
      </c>
      <c r="E614" s="7" t="str">
        <f t="shared" si="9"/>
        <v>Murphy</v>
      </c>
      <c r="F614" s="5">
        <f>COUNTIFS(Table2[Surname], E614, Table2[Embarked], P614, Table2[Pclass], C614, Table2[SibSp], K614) + COUNTIFS(Table2[Surname], E614,  Table2[Embarked], P614, Table2[Pclass], C614, Table2[Parch], L614) - COUNTIFS(Table2[Surname], E614,  Table2[Embarked], P614, Table2[Pclass], C614,  Table2[SibSp], K614,  Table2[Parch], L614) -1</f>
        <v>1</v>
      </c>
      <c r="G614" s="5">
        <f>COUNTIFS(Table2[Surname], E614, Table2[Embarked], P614, Table2[Pclass], C614, Table2[SibSp], K614, Table2[Ticket], M614) + COUNTIFS(Table2[Surname], E614,  Table2[Embarked], P614, Table2[Pclass], C614, Table2[Parch], L614, Table2[Ticket], M614) - COUNTIFS(Table2[Surname], E614,  Table2[Embarked], P614, Table2[Pclass], C614,  Table2[SibSp], K614,  Table2[Parch], L614, Table2[Ticket], M614) -1</f>
        <v>1</v>
      </c>
      <c r="H614" s="5">
        <f>COUNTIFS(Table2[Ticket], M614) -1</f>
        <v>1</v>
      </c>
      <c r="I614" s="7" t="s">
        <v>19</v>
      </c>
      <c r="J614" s="5"/>
      <c r="K614" s="7">
        <v>1</v>
      </c>
      <c r="L614" s="7">
        <v>0</v>
      </c>
      <c r="M614" s="7">
        <v>367230</v>
      </c>
      <c r="N614" s="5">
        <v>15.5</v>
      </c>
      <c r="O614" s="7"/>
      <c r="P614" s="5" t="s">
        <v>29</v>
      </c>
    </row>
    <row r="615" spans="1:16" x14ac:dyDescent="0.25">
      <c r="A615" s="6">
        <v>614</v>
      </c>
      <c r="B615" s="6">
        <v>0</v>
      </c>
      <c r="C615" s="6">
        <v>3</v>
      </c>
      <c r="D615" s="6" t="s">
        <v>875</v>
      </c>
      <c r="E615" s="7" t="str">
        <f t="shared" si="9"/>
        <v>Horgan</v>
      </c>
      <c r="F615" s="5">
        <f>COUNTIFS(Table2[Surname], E615, Table2[Embarked], P615, Table2[Pclass], C615, Table2[SibSp], K615) + COUNTIFS(Table2[Surname], E615,  Table2[Embarked], P615, Table2[Pclass], C615, Table2[Parch], L615) - COUNTIFS(Table2[Surname], E615,  Table2[Embarked], P615, Table2[Pclass], C615,  Table2[SibSp], K615,  Table2[Parch], L615) -1</f>
        <v>0</v>
      </c>
      <c r="G615" s="5">
        <f>COUNTIFS(Table2[Surname], E615, Table2[Embarked], P615, Table2[Pclass], C615, Table2[SibSp], K615, Table2[Ticket], M615) + COUNTIFS(Table2[Surname], E615,  Table2[Embarked], P615, Table2[Pclass], C615, Table2[Parch], L615, Table2[Ticket], M615) - COUNTIFS(Table2[Surname], E615,  Table2[Embarked], P615, Table2[Pclass], C615,  Table2[SibSp], K615,  Table2[Parch], L615, Table2[Ticket], M615) -1</f>
        <v>0</v>
      </c>
      <c r="H615" s="5">
        <f>COUNTIFS(Table2[Ticket], M615) -1</f>
        <v>0</v>
      </c>
      <c r="I615" s="8" t="s">
        <v>15</v>
      </c>
      <c r="J615" s="10"/>
      <c r="K615" s="8">
        <v>0</v>
      </c>
      <c r="L615" s="8">
        <v>0</v>
      </c>
      <c r="M615" s="8">
        <v>370377</v>
      </c>
      <c r="N615" s="10">
        <v>7.75</v>
      </c>
      <c r="O615" s="8"/>
      <c r="P615" s="10" t="s">
        <v>29</v>
      </c>
    </row>
    <row r="616" spans="1:16" x14ac:dyDescent="0.25">
      <c r="A616" s="4">
        <v>615</v>
      </c>
      <c r="B616" s="4">
        <v>0</v>
      </c>
      <c r="C616" s="4">
        <v>3</v>
      </c>
      <c r="D616" s="4" t="s">
        <v>876</v>
      </c>
      <c r="E616" s="7" t="str">
        <f t="shared" si="9"/>
        <v>Brocklebank</v>
      </c>
      <c r="F616" s="5">
        <f>COUNTIFS(Table2[Surname], E616, Table2[Embarked], P616, Table2[Pclass], C616, Table2[SibSp], K616) + COUNTIFS(Table2[Surname], E616,  Table2[Embarked], P616, Table2[Pclass], C616, Table2[Parch], L616) - COUNTIFS(Table2[Surname], E616,  Table2[Embarked], P616, Table2[Pclass], C616,  Table2[SibSp], K616,  Table2[Parch], L616) -1</f>
        <v>0</v>
      </c>
      <c r="G616" s="5">
        <f>COUNTIFS(Table2[Surname], E616, Table2[Embarked], P616, Table2[Pclass], C616, Table2[SibSp], K616, Table2[Ticket], M616) + COUNTIFS(Table2[Surname], E616,  Table2[Embarked], P616, Table2[Pclass], C616, Table2[Parch], L616, Table2[Ticket], M616) - COUNTIFS(Table2[Surname], E616,  Table2[Embarked], P616, Table2[Pclass], C616,  Table2[SibSp], K616,  Table2[Parch], L616, Table2[Ticket], M616) -1</f>
        <v>0</v>
      </c>
      <c r="H616" s="5">
        <f>COUNTIFS(Table2[Ticket], M616) -1</f>
        <v>0</v>
      </c>
      <c r="I616" s="7" t="s">
        <v>15</v>
      </c>
      <c r="J616" s="5">
        <v>35</v>
      </c>
      <c r="K616" s="7">
        <v>0</v>
      </c>
      <c r="L616" s="7">
        <v>0</v>
      </c>
      <c r="M616" s="7">
        <v>364512</v>
      </c>
      <c r="N616" s="5">
        <v>8.0500000000000007</v>
      </c>
      <c r="O616" s="7"/>
      <c r="P616" s="5" t="s">
        <v>17</v>
      </c>
    </row>
    <row r="617" spans="1:16" x14ac:dyDescent="0.25">
      <c r="A617" s="6">
        <v>616</v>
      </c>
      <c r="B617" s="6">
        <v>1</v>
      </c>
      <c r="C617" s="6">
        <v>2</v>
      </c>
      <c r="D617" s="6" t="s">
        <v>877</v>
      </c>
      <c r="E617" s="7" t="str">
        <f t="shared" si="9"/>
        <v>Herman</v>
      </c>
      <c r="F617" s="5">
        <f>COUNTIFS(Table2[Surname], E617, Table2[Embarked], P617, Table2[Pclass], C617, Table2[SibSp], K617) + COUNTIFS(Table2[Surname], E617,  Table2[Embarked], P617, Table2[Pclass], C617, Table2[Parch], L617) - COUNTIFS(Table2[Surname], E617,  Table2[Embarked], P617, Table2[Pclass], C617,  Table2[SibSp], K617,  Table2[Parch], L617) -1</f>
        <v>1</v>
      </c>
      <c r="G617" s="5">
        <f>COUNTIFS(Table2[Surname], E617, Table2[Embarked], P617, Table2[Pclass], C617, Table2[SibSp], K617, Table2[Ticket], M617) + COUNTIFS(Table2[Surname], E617,  Table2[Embarked], P617, Table2[Pclass], C617, Table2[Parch], L617, Table2[Ticket], M617) - COUNTIFS(Table2[Surname], E617,  Table2[Embarked], P617, Table2[Pclass], C617,  Table2[SibSp], K617,  Table2[Parch], L617, Table2[Ticket], M617) -1</f>
        <v>1</v>
      </c>
      <c r="H617" s="5">
        <f>COUNTIFS(Table2[Ticket], M617) -1</f>
        <v>1</v>
      </c>
      <c r="I617" s="8" t="s">
        <v>19</v>
      </c>
      <c r="J617" s="10">
        <v>24</v>
      </c>
      <c r="K617" s="8">
        <v>1</v>
      </c>
      <c r="L617" s="8">
        <v>2</v>
      </c>
      <c r="M617" s="8">
        <v>220845</v>
      </c>
      <c r="N617" s="10">
        <v>65</v>
      </c>
      <c r="O617" s="8"/>
      <c r="P617" s="10" t="s">
        <v>17</v>
      </c>
    </row>
    <row r="618" spans="1:16" x14ac:dyDescent="0.25">
      <c r="A618" s="4">
        <v>617</v>
      </c>
      <c r="B618" s="4">
        <v>0</v>
      </c>
      <c r="C618" s="4">
        <v>3</v>
      </c>
      <c r="D618" s="4" t="s">
        <v>878</v>
      </c>
      <c r="E618" s="7" t="str">
        <f t="shared" si="9"/>
        <v>Danbom</v>
      </c>
      <c r="F618" s="5">
        <f>COUNTIFS(Table2[Surname], E618, Table2[Embarked], P618, Table2[Pclass], C618, Table2[SibSp], K618) + COUNTIFS(Table2[Surname], E618,  Table2[Embarked], P618, Table2[Pclass], C618, Table2[Parch], L618) - COUNTIFS(Table2[Surname], E618,  Table2[Embarked], P618, Table2[Pclass], C618,  Table2[SibSp], K618,  Table2[Parch], L618) -1</f>
        <v>1</v>
      </c>
      <c r="G618" s="5">
        <f>COUNTIFS(Table2[Surname], E618, Table2[Embarked], P618, Table2[Pclass], C618, Table2[SibSp], K618, Table2[Ticket], M618) + COUNTIFS(Table2[Surname], E618,  Table2[Embarked], P618, Table2[Pclass], C618, Table2[Parch], L618, Table2[Ticket], M618) - COUNTIFS(Table2[Surname], E618,  Table2[Embarked], P618, Table2[Pclass], C618,  Table2[SibSp], K618,  Table2[Parch], L618, Table2[Ticket], M618) -1</f>
        <v>1</v>
      </c>
      <c r="H618" s="5">
        <f>COUNTIFS(Table2[Ticket], M618) -1</f>
        <v>1</v>
      </c>
      <c r="I618" s="7" t="s">
        <v>15</v>
      </c>
      <c r="J618" s="5">
        <v>34</v>
      </c>
      <c r="K618" s="7">
        <v>1</v>
      </c>
      <c r="L618" s="7">
        <v>1</v>
      </c>
      <c r="M618" s="7">
        <v>347080</v>
      </c>
      <c r="N618" s="5">
        <v>14.4</v>
      </c>
      <c r="O618" s="7"/>
      <c r="P618" s="5" t="s">
        <v>17</v>
      </c>
    </row>
    <row r="619" spans="1:16" x14ac:dyDescent="0.25">
      <c r="A619" s="6">
        <v>618</v>
      </c>
      <c r="B619" s="6">
        <v>0</v>
      </c>
      <c r="C619" s="6">
        <v>3</v>
      </c>
      <c r="D619" s="6" t="s">
        <v>879</v>
      </c>
      <c r="E619" s="7" t="str">
        <f t="shared" si="9"/>
        <v>Lobb</v>
      </c>
      <c r="F619" s="5">
        <f>COUNTIFS(Table2[Surname], E619, Table2[Embarked], P619, Table2[Pclass], C619, Table2[SibSp], K619) + COUNTIFS(Table2[Surname], E619,  Table2[Embarked], P619, Table2[Pclass], C619, Table2[Parch], L619) - COUNTIFS(Table2[Surname], E619,  Table2[Embarked], P619, Table2[Pclass], C619,  Table2[SibSp], K619,  Table2[Parch], L619) -1</f>
        <v>1</v>
      </c>
      <c r="G619" s="5">
        <f>COUNTIFS(Table2[Surname], E619, Table2[Embarked], P619, Table2[Pclass], C619, Table2[SibSp], K619, Table2[Ticket], M619) + COUNTIFS(Table2[Surname], E619,  Table2[Embarked], P619, Table2[Pclass], C619, Table2[Parch], L619, Table2[Ticket], M619) - COUNTIFS(Table2[Surname], E619,  Table2[Embarked], P619, Table2[Pclass], C619,  Table2[SibSp], K619,  Table2[Parch], L619, Table2[Ticket], M619) -1</f>
        <v>1</v>
      </c>
      <c r="H619" s="5">
        <f>COUNTIFS(Table2[Ticket], M619) -1</f>
        <v>1</v>
      </c>
      <c r="I619" s="8" t="s">
        <v>19</v>
      </c>
      <c r="J619" s="10">
        <v>26</v>
      </c>
      <c r="K619" s="8">
        <v>1</v>
      </c>
      <c r="L619" s="8">
        <v>0</v>
      </c>
      <c r="M619" s="8" t="s">
        <v>386</v>
      </c>
      <c r="N619" s="10">
        <v>16.100000000000001</v>
      </c>
      <c r="O619" s="8"/>
      <c r="P619" s="10" t="s">
        <v>17</v>
      </c>
    </row>
    <row r="620" spans="1:16" x14ac:dyDescent="0.25">
      <c r="A620" s="4">
        <v>619</v>
      </c>
      <c r="B620" s="4">
        <v>1</v>
      </c>
      <c r="C620" s="4">
        <v>2</v>
      </c>
      <c r="D620" s="4" t="s">
        <v>880</v>
      </c>
      <c r="E620" s="7" t="str">
        <f t="shared" si="9"/>
        <v>Becker</v>
      </c>
      <c r="F620" s="5">
        <f>COUNTIFS(Table2[Surname], E620, Table2[Embarked], P620, Table2[Pclass], C620, Table2[SibSp], K620) + COUNTIFS(Table2[Surname], E620,  Table2[Embarked], P620, Table2[Pclass], C620, Table2[Parch], L620) - COUNTIFS(Table2[Surname], E620,  Table2[Embarked], P620, Table2[Pclass], C620,  Table2[SibSp], K620,  Table2[Parch], L620) -1</f>
        <v>1</v>
      </c>
      <c r="G620" s="5">
        <f>COUNTIFS(Table2[Surname], E620, Table2[Embarked], P620, Table2[Pclass], C620, Table2[SibSp], K620, Table2[Ticket], M620) + COUNTIFS(Table2[Surname], E620,  Table2[Embarked], P620, Table2[Pclass], C620, Table2[Parch], L620, Table2[Ticket], M620) - COUNTIFS(Table2[Surname], E620,  Table2[Embarked], P620, Table2[Pclass], C620,  Table2[SibSp], K620,  Table2[Parch], L620, Table2[Ticket], M620) -1</f>
        <v>1</v>
      </c>
      <c r="H620" s="5">
        <f>COUNTIFS(Table2[Ticket], M620) -1</f>
        <v>1</v>
      </c>
      <c r="I620" s="7" t="s">
        <v>19</v>
      </c>
      <c r="J620" s="5">
        <v>4</v>
      </c>
      <c r="K620" s="7">
        <v>2</v>
      </c>
      <c r="L620" s="7">
        <v>1</v>
      </c>
      <c r="M620" s="7">
        <v>230136</v>
      </c>
      <c r="N620" s="5">
        <v>39</v>
      </c>
      <c r="O620" s="7" t="s">
        <v>288</v>
      </c>
      <c r="P620" s="5" t="s">
        <v>17</v>
      </c>
    </row>
    <row r="621" spans="1:16" x14ac:dyDescent="0.25">
      <c r="A621" s="6">
        <v>620</v>
      </c>
      <c r="B621" s="6">
        <v>0</v>
      </c>
      <c r="C621" s="6">
        <v>2</v>
      </c>
      <c r="D621" s="6" t="s">
        <v>881</v>
      </c>
      <c r="E621" s="7" t="str">
        <f t="shared" si="9"/>
        <v>Gavey</v>
      </c>
      <c r="F621" s="5">
        <f>COUNTIFS(Table2[Surname], E621, Table2[Embarked], P621, Table2[Pclass], C621, Table2[SibSp], K621) + COUNTIFS(Table2[Surname], E621,  Table2[Embarked], P621, Table2[Pclass], C621, Table2[Parch], L621) - COUNTIFS(Table2[Surname], E621,  Table2[Embarked], P621, Table2[Pclass], C621,  Table2[SibSp], K621,  Table2[Parch], L621) -1</f>
        <v>0</v>
      </c>
      <c r="G621" s="5">
        <f>COUNTIFS(Table2[Surname], E621, Table2[Embarked], P621, Table2[Pclass], C621, Table2[SibSp], K621, Table2[Ticket], M621) + COUNTIFS(Table2[Surname], E621,  Table2[Embarked], P621, Table2[Pclass], C621, Table2[Parch], L621, Table2[Ticket], M621) - COUNTIFS(Table2[Surname], E621,  Table2[Embarked], P621, Table2[Pclass], C621,  Table2[SibSp], K621,  Table2[Parch], L621, Table2[Ticket], M621) -1</f>
        <v>0</v>
      </c>
      <c r="H621" s="5">
        <f>COUNTIFS(Table2[Ticket], M621) -1</f>
        <v>0</v>
      </c>
      <c r="I621" s="8" t="s">
        <v>15</v>
      </c>
      <c r="J621" s="10">
        <v>26</v>
      </c>
      <c r="K621" s="8">
        <v>0</v>
      </c>
      <c r="L621" s="8">
        <v>0</v>
      </c>
      <c r="M621" s="8">
        <v>31028</v>
      </c>
      <c r="N621" s="10">
        <v>10.5</v>
      </c>
      <c r="O621" s="8"/>
      <c r="P621" s="10" t="s">
        <v>17</v>
      </c>
    </row>
    <row r="622" spans="1:16" x14ac:dyDescent="0.25">
      <c r="A622" s="4">
        <v>621</v>
      </c>
      <c r="B622" s="4">
        <v>0</v>
      </c>
      <c r="C622" s="4">
        <v>3</v>
      </c>
      <c r="D622" s="4" t="s">
        <v>882</v>
      </c>
      <c r="E622" s="7" t="str">
        <f t="shared" si="9"/>
        <v>Yasbeck</v>
      </c>
      <c r="F622" s="5">
        <f>COUNTIFS(Table2[Surname], E622, Table2[Embarked], P622, Table2[Pclass], C622, Table2[SibSp], K622) + COUNTIFS(Table2[Surname], E622,  Table2[Embarked], P622, Table2[Pclass], C622, Table2[Parch], L622) - COUNTIFS(Table2[Surname], E622,  Table2[Embarked], P622, Table2[Pclass], C622,  Table2[SibSp], K622,  Table2[Parch], L622) -1</f>
        <v>1</v>
      </c>
      <c r="G622" s="5">
        <f>COUNTIFS(Table2[Surname], E622, Table2[Embarked], P622, Table2[Pclass], C622, Table2[SibSp], K622, Table2[Ticket], M622) + COUNTIFS(Table2[Surname], E622,  Table2[Embarked], P622, Table2[Pclass], C622, Table2[Parch], L622, Table2[Ticket], M622) - COUNTIFS(Table2[Surname], E622,  Table2[Embarked], P622, Table2[Pclass], C622,  Table2[SibSp], K622,  Table2[Parch], L622, Table2[Ticket], M622) -1</f>
        <v>1</v>
      </c>
      <c r="H622" s="5">
        <f>COUNTIFS(Table2[Ticket], M622) -1</f>
        <v>1</v>
      </c>
      <c r="I622" s="7" t="s">
        <v>15</v>
      </c>
      <c r="J622" s="5">
        <v>27</v>
      </c>
      <c r="K622" s="7">
        <v>1</v>
      </c>
      <c r="L622" s="7">
        <v>0</v>
      </c>
      <c r="M622" s="7">
        <v>2659</v>
      </c>
      <c r="N622" s="5">
        <v>14.4542</v>
      </c>
      <c r="O622" s="7"/>
      <c r="P622" s="5" t="s">
        <v>22</v>
      </c>
    </row>
    <row r="623" spans="1:16" x14ac:dyDescent="0.25">
      <c r="A623" s="6">
        <v>622</v>
      </c>
      <c r="B623" s="6">
        <v>1</v>
      </c>
      <c r="C623" s="6">
        <v>1</v>
      </c>
      <c r="D623" s="6" t="s">
        <v>883</v>
      </c>
      <c r="E623" s="7" t="str">
        <f t="shared" si="9"/>
        <v>Kimball</v>
      </c>
      <c r="F623" s="5">
        <f>COUNTIFS(Table2[Surname], E623, Table2[Embarked], P623, Table2[Pclass], C623, Table2[SibSp], K623) + COUNTIFS(Table2[Surname], E623,  Table2[Embarked], P623, Table2[Pclass], C623, Table2[Parch], L623) - COUNTIFS(Table2[Surname], E623,  Table2[Embarked], P623, Table2[Pclass], C623,  Table2[SibSp], K623,  Table2[Parch], L623) -1</f>
        <v>0</v>
      </c>
      <c r="G623" s="5">
        <f>COUNTIFS(Table2[Surname], E623, Table2[Embarked], P623, Table2[Pclass], C623, Table2[SibSp], K623, Table2[Ticket], M623) + COUNTIFS(Table2[Surname], E623,  Table2[Embarked], P623, Table2[Pclass], C623, Table2[Parch], L623, Table2[Ticket], M623) - COUNTIFS(Table2[Surname], E623,  Table2[Embarked], P623, Table2[Pclass], C623,  Table2[SibSp], K623,  Table2[Parch], L623, Table2[Ticket], M623) -1</f>
        <v>0</v>
      </c>
      <c r="H623" s="5">
        <f>COUNTIFS(Table2[Ticket], M623) -1</f>
        <v>0</v>
      </c>
      <c r="I623" s="8" t="s">
        <v>15</v>
      </c>
      <c r="J623" s="10">
        <v>42</v>
      </c>
      <c r="K623" s="8">
        <v>1</v>
      </c>
      <c r="L623" s="8">
        <v>0</v>
      </c>
      <c r="M623" s="8">
        <v>11753</v>
      </c>
      <c r="N623" s="10">
        <v>52.554200000000002</v>
      </c>
      <c r="O623" s="8" t="s">
        <v>884</v>
      </c>
      <c r="P623" s="10" t="s">
        <v>17</v>
      </c>
    </row>
    <row r="624" spans="1:16" x14ac:dyDescent="0.25">
      <c r="A624" s="4">
        <v>623</v>
      </c>
      <c r="B624" s="4">
        <v>1</v>
      </c>
      <c r="C624" s="4">
        <v>3</v>
      </c>
      <c r="D624" s="4" t="s">
        <v>885</v>
      </c>
      <c r="E624" s="7" t="str">
        <f t="shared" si="9"/>
        <v>Nakid</v>
      </c>
      <c r="F624" s="5">
        <f>COUNTIFS(Table2[Surname], E624, Table2[Embarked], P624, Table2[Pclass], C624, Table2[SibSp], K624) + COUNTIFS(Table2[Surname], E624,  Table2[Embarked], P624, Table2[Pclass], C624, Table2[Parch], L624) - COUNTIFS(Table2[Surname], E624,  Table2[Embarked], P624, Table2[Pclass], C624,  Table2[SibSp], K624,  Table2[Parch], L624) -1</f>
        <v>0</v>
      </c>
      <c r="G624" s="5">
        <f>COUNTIFS(Table2[Surname], E624, Table2[Embarked], P624, Table2[Pclass], C624, Table2[SibSp], K624, Table2[Ticket], M624) + COUNTIFS(Table2[Surname], E624,  Table2[Embarked], P624, Table2[Pclass], C624, Table2[Parch], L624, Table2[Ticket], M624) - COUNTIFS(Table2[Surname], E624,  Table2[Embarked], P624, Table2[Pclass], C624,  Table2[SibSp], K624,  Table2[Parch], L624, Table2[Ticket], M624) -1</f>
        <v>0</v>
      </c>
      <c r="H624" s="5">
        <f>COUNTIFS(Table2[Ticket], M624) -1</f>
        <v>1</v>
      </c>
      <c r="I624" s="7" t="s">
        <v>15</v>
      </c>
      <c r="J624" s="5">
        <v>20</v>
      </c>
      <c r="K624" s="7">
        <v>1</v>
      </c>
      <c r="L624" s="7">
        <v>1</v>
      </c>
      <c r="M624" s="7">
        <v>2653</v>
      </c>
      <c r="N624" s="5">
        <v>15.7417</v>
      </c>
      <c r="O624" s="7"/>
      <c r="P624" s="5" t="s">
        <v>22</v>
      </c>
    </row>
    <row r="625" spans="1:16" x14ac:dyDescent="0.25">
      <c r="A625" s="6">
        <v>624</v>
      </c>
      <c r="B625" s="6">
        <v>0</v>
      </c>
      <c r="C625" s="6">
        <v>3</v>
      </c>
      <c r="D625" s="6" t="s">
        <v>886</v>
      </c>
      <c r="E625" s="7" t="str">
        <f t="shared" si="9"/>
        <v>Hansen</v>
      </c>
      <c r="F625" s="5">
        <f>COUNTIFS(Table2[Surname], E625, Table2[Embarked], P625, Table2[Pclass], C625, Table2[SibSp], K625) + COUNTIFS(Table2[Surname], E625,  Table2[Embarked], P625, Table2[Pclass], C625, Table2[Parch], L625) - COUNTIFS(Table2[Surname], E625,  Table2[Embarked], P625, Table2[Pclass], C625,  Table2[SibSp], K625,  Table2[Parch], L625) -1</f>
        <v>2</v>
      </c>
      <c r="G625" s="5">
        <f>COUNTIFS(Table2[Surname], E625, Table2[Embarked], P625, Table2[Pclass], C625, Table2[SibSp], K625, Table2[Ticket], M625) + COUNTIFS(Table2[Surname], E625,  Table2[Embarked], P625, Table2[Pclass], C625, Table2[Parch], L625, Table2[Ticket], M625) - COUNTIFS(Table2[Surname], E625,  Table2[Embarked], P625, Table2[Pclass], C625,  Table2[SibSp], K625,  Table2[Parch], L625, Table2[Ticket], M625) -1</f>
        <v>0</v>
      </c>
      <c r="H625" s="5">
        <f>COUNTIFS(Table2[Ticket], M625) -1</f>
        <v>0</v>
      </c>
      <c r="I625" s="8" t="s">
        <v>15</v>
      </c>
      <c r="J625" s="10">
        <v>21</v>
      </c>
      <c r="K625" s="8">
        <v>0</v>
      </c>
      <c r="L625" s="8">
        <v>0</v>
      </c>
      <c r="M625" s="8">
        <v>350029</v>
      </c>
      <c r="N625" s="10">
        <v>7.8541999999999996</v>
      </c>
      <c r="O625" s="8"/>
      <c r="P625" s="10" t="s">
        <v>17</v>
      </c>
    </row>
    <row r="626" spans="1:16" x14ac:dyDescent="0.25">
      <c r="A626" s="4">
        <v>625</v>
      </c>
      <c r="B626" s="4">
        <v>0</v>
      </c>
      <c r="C626" s="4">
        <v>3</v>
      </c>
      <c r="D626" s="4" t="s">
        <v>887</v>
      </c>
      <c r="E626" s="7" t="str">
        <f t="shared" si="9"/>
        <v>Bowen</v>
      </c>
      <c r="F626" s="5">
        <f>COUNTIFS(Table2[Surname], E626, Table2[Embarked], P626, Table2[Pclass], C626, Table2[SibSp], K626) + COUNTIFS(Table2[Surname], E626,  Table2[Embarked], P626, Table2[Pclass], C626, Table2[Parch], L626) - COUNTIFS(Table2[Surname], E626,  Table2[Embarked], P626, Table2[Pclass], C626,  Table2[SibSp], K626,  Table2[Parch], L626) -1</f>
        <v>0</v>
      </c>
      <c r="G626" s="5">
        <f>COUNTIFS(Table2[Surname], E626, Table2[Embarked], P626, Table2[Pclass], C626, Table2[SibSp], K626, Table2[Ticket], M626) + COUNTIFS(Table2[Surname], E626,  Table2[Embarked], P626, Table2[Pclass], C626, Table2[Parch], L626, Table2[Ticket], M626) - COUNTIFS(Table2[Surname], E626,  Table2[Embarked], P626, Table2[Pclass], C626,  Table2[SibSp], K626,  Table2[Parch], L626, Table2[Ticket], M626) -1</f>
        <v>0</v>
      </c>
      <c r="H626" s="5">
        <f>COUNTIFS(Table2[Ticket], M626) -1</f>
        <v>1</v>
      </c>
      <c r="I626" s="7" t="s">
        <v>15</v>
      </c>
      <c r="J626" s="5">
        <v>21</v>
      </c>
      <c r="K626" s="7">
        <v>0</v>
      </c>
      <c r="L626" s="7">
        <v>0</v>
      </c>
      <c r="M626" s="7">
        <v>54636</v>
      </c>
      <c r="N626" s="5">
        <v>16.100000000000001</v>
      </c>
      <c r="O626" s="7"/>
      <c r="P626" s="5" t="s">
        <v>17</v>
      </c>
    </row>
    <row r="627" spans="1:16" x14ac:dyDescent="0.25">
      <c r="A627" s="6">
        <v>626</v>
      </c>
      <c r="B627" s="6">
        <v>0</v>
      </c>
      <c r="C627" s="6">
        <v>1</v>
      </c>
      <c r="D627" s="6" t="s">
        <v>888</v>
      </c>
      <c r="E627" s="7" t="str">
        <f t="shared" si="9"/>
        <v>Sutton</v>
      </c>
      <c r="F627" s="5">
        <f>COUNTIFS(Table2[Surname], E627, Table2[Embarked], P627, Table2[Pclass], C627, Table2[SibSp], K627) + COUNTIFS(Table2[Surname], E627,  Table2[Embarked], P627, Table2[Pclass], C627, Table2[Parch], L627) - COUNTIFS(Table2[Surname], E627,  Table2[Embarked], P627, Table2[Pclass], C627,  Table2[SibSp], K627,  Table2[Parch], L627) -1</f>
        <v>0</v>
      </c>
      <c r="G627" s="5">
        <f>COUNTIFS(Table2[Surname], E627, Table2[Embarked], P627, Table2[Pclass], C627, Table2[SibSp], K627, Table2[Ticket], M627) + COUNTIFS(Table2[Surname], E627,  Table2[Embarked], P627, Table2[Pclass], C627, Table2[Parch], L627, Table2[Ticket], M627) - COUNTIFS(Table2[Surname], E627,  Table2[Embarked], P627, Table2[Pclass], C627,  Table2[SibSp], K627,  Table2[Parch], L627, Table2[Ticket], M627) -1</f>
        <v>0</v>
      </c>
      <c r="H627" s="5">
        <f>COUNTIFS(Table2[Ticket], M627) -1</f>
        <v>0</v>
      </c>
      <c r="I627" s="8" t="s">
        <v>15</v>
      </c>
      <c r="J627" s="10">
        <v>61</v>
      </c>
      <c r="K627" s="8">
        <v>0</v>
      </c>
      <c r="L627" s="8">
        <v>0</v>
      </c>
      <c r="M627" s="8">
        <v>36963</v>
      </c>
      <c r="N627" s="10">
        <v>32.320799999999998</v>
      </c>
      <c r="O627" s="8" t="s">
        <v>889</v>
      </c>
      <c r="P627" s="10" t="s">
        <v>17</v>
      </c>
    </row>
    <row r="628" spans="1:16" x14ac:dyDescent="0.25">
      <c r="A628" s="4">
        <v>627</v>
      </c>
      <c r="B628" s="4">
        <v>0</v>
      </c>
      <c r="C628" s="4">
        <v>2</v>
      </c>
      <c r="D628" s="4" t="s">
        <v>890</v>
      </c>
      <c r="E628" s="7" t="str">
        <f t="shared" si="9"/>
        <v>Kirkland</v>
      </c>
      <c r="F628" s="5">
        <f>COUNTIFS(Table2[Surname], E628, Table2[Embarked], P628, Table2[Pclass], C628, Table2[SibSp], K628) + COUNTIFS(Table2[Surname], E628,  Table2[Embarked], P628, Table2[Pclass], C628, Table2[Parch], L628) - COUNTIFS(Table2[Surname], E628,  Table2[Embarked], P628, Table2[Pclass], C628,  Table2[SibSp], K628,  Table2[Parch], L628) -1</f>
        <v>0</v>
      </c>
      <c r="G628" s="5">
        <f>COUNTIFS(Table2[Surname], E628, Table2[Embarked], P628, Table2[Pclass], C628, Table2[SibSp], K628, Table2[Ticket], M628) + COUNTIFS(Table2[Surname], E628,  Table2[Embarked], P628, Table2[Pclass], C628, Table2[Parch], L628, Table2[Ticket], M628) - COUNTIFS(Table2[Surname], E628,  Table2[Embarked], P628, Table2[Pclass], C628,  Table2[SibSp], K628,  Table2[Parch], L628, Table2[Ticket], M628) -1</f>
        <v>0</v>
      </c>
      <c r="H628" s="5">
        <f>COUNTIFS(Table2[Ticket], M628) -1</f>
        <v>0</v>
      </c>
      <c r="I628" s="7" t="s">
        <v>15</v>
      </c>
      <c r="J628" s="5">
        <v>57</v>
      </c>
      <c r="K628" s="7">
        <v>0</v>
      </c>
      <c r="L628" s="7">
        <v>0</v>
      </c>
      <c r="M628" s="7">
        <v>219533</v>
      </c>
      <c r="N628" s="5">
        <v>12.35</v>
      </c>
      <c r="O628" s="7"/>
      <c r="P628" s="5" t="s">
        <v>29</v>
      </c>
    </row>
    <row r="629" spans="1:16" x14ac:dyDescent="0.25">
      <c r="A629" s="6">
        <v>628</v>
      </c>
      <c r="B629" s="6">
        <v>1</v>
      </c>
      <c r="C629" s="6">
        <v>1</v>
      </c>
      <c r="D629" s="6" t="s">
        <v>891</v>
      </c>
      <c r="E629" s="7" t="str">
        <f t="shared" si="9"/>
        <v>Longley</v>
      </c>
      <c r="F629" s="5">
        <f>COUNTIFS(Table2[Surname], E629, Table2[Embarked], P629, Table2[Pclass], C629, Table2[SibSp], K629) + COUNTIFS(Table2[Surname], E629,  Table2[Embarked], P629, Table2[Pclass], C629, Table2[Parch], L629) - COUNTIFS(Table2[Surname], E629,  Table2[Embarked], P629, Table2[Pclass], C629,  Table2[SibSp], K629,  Table2[Parch], L629) -1</f>
        <v>0</v>
      </c>
      <c r="G629" s="5">
        <f>COUNTIFS(Table2[Surname], E629, Table2[Embarked], P629, Table2[Pclass], C629, Table2[SibSp], K629, Table2[Ticket], M629) + COUNTIFS(Table2[Surname], E629,  Table2[Embarked], P629, Table2[Pclass], C629, Table2[Parch], L629, Table2[Ticket], M629) - COUNTIFS(Table2[Surname], E629,  Table2[Embarked], P629, Table2[Pclass], C629,  Table2[SibSp], K629,  Table2[Parch], L629, Table2[Ticket], M629) -1</f>
        <v>0</v>
      </c>
      <c r="H629" s="5">
        <f>COUNTIFS(Table2[Ticket], M629) -1</f>
        <v>2</v>
      </c>
      <c r="I629" s="8" t="s">
        <v>19</v>
      </c>
      <c r="J629" s="10">
        <v>21</v>
      </c>
      <c r="K629" s="8">
        <v>0</v>
      </c>
      <c r="L629" s="8">
        <v>0</v>
      </c>
      <c r="M629" s="8">
        <v>13502</v>
      </c>
      <c r="N629" s="10">
        <v>77.958299999999994</v>
      </c>
      <c r="O629" s="8" t="s">
        <v>892</v>
      </c>
      <c r="P629" s="10" t="s">
        <v>17</v>
      </c>
    </row>
    <row r="630" spans="1:16" x14ac:dyDescent="0.25">
      <c r="A630" s="4">
        <v>629</v>
      </c>
      <c r="B630" s="4">
        <v>0</v>
      </c>
      <c r="C630" s="4">
        <v>3</v>
      </c>
      <c r="D630" s="4" t="s">
        <v>893</v>
      </c>
      <c r="E630" s="7" t="str">
        <f t="shared" si="9"/>
        <v>Bostandyeff</v>
      </c>
      <c r="F630" s="5">
        <f>COUNTIFS(Table2[Surname], E630, Table2[Embarked], P630, Table2[Pclass], C630, Table2[SibSp], K630) + COUNTIFS(Table2[Surname], E630,  Table2[Embarked], P630, Table2[Pclass], C630, Table2[Parch], L630) - COUNTIFS(Table2[Surname], E630,  Table2[Embarked], P630, Table2[Pclass], C630,  Table2[SibSp], K630,  Table2[Parch], L630) -1</f>
        <v>0</v>
      </c>
      <c r="G630" s="5">
        <f>COUNTIFS(Table2[Surname], E630, Table2[Embarked], P630, Table2[Pclass], C630, Table2[SibSp], K630, Table2[Ticket], M630) + COUNTIFS(Table2[Surname], E630,  Table2[Embarked], P630, Table2[Pclass], C630, Table2[Parch], L630, Table2[Ticket], M630) - COUNTIFS(Table2[Surname], E630,  Table2[Embarked], P630, Table2[Pclass], C630,  Table2[SibSp], K630,  Table2[Parch], L630, Table2[Ticket], M630) -1</f>
        <v>0</v>
      </c>
      <c r="H630" s="5">
        <f>COUNTIFS(Table2[Ticket], M630) -1</f>
        <v>0</v>
      </c>
      <c r="I630" s="7" t="s">
        <v>15</v>
      </c>
      <c r="J630" s="5">
        <v>26</v>
      </c>
      <c r="K630" s="7">
        <v>0</v>
      </c>
      <c r="L630" s="7">
        <v>0</v>
      </c>
      <c r="M630" s="7">
        <v>349224</v>
      </c>
      <c r="N630" s="5">
        <v>7.8958000000000004</v>
      </c>
      <c r="O630" s="7"/>
      <c r="P630" s="5" t="s">
        <v>17</v>
      </c>
    </row>
    <row r="631" spans="1:16" x14ac:dyDescent="0.25">
      <c r="A631" s="6">
        <v>630</v>
      </c>
      <c r="B631" s="6">
        <v>0</v>
      </c>
      <c r="C631" s="6">
        <v>3</v>
      </c>
      <c r="D631" s="6" t="s">
        <v>894</v>
      </c>
      <c r="E631" s="7" t="str">
        <f t="shared" si="9"/>
        <v>O'Connell</v>
      </c>
      <c r="F631" s="5">
        <f>COUNTIFS(Table2[Surname], E631, Table2[Embarked], P631, Table2[Pclass], C631, Table2[SibSp], K631) + COUNTIFS(Table2[Surname], E631,  Table2[Embarked], P631, Table2[Pclass], C631, Table2[Parch], L631) - COUNTIFS(Table2[Surname], E631,  Table2[Embarked], P631, Table2[Pclass], C631,  Table2[SibSp], K631,  Table2[Parch], L631) -1</f>
        <v>0</v>
      </c>
      <c r="G631" s="5">
        <f>COUNTIFS(Table2[Surname], E631, Table2[Embarked], P631, Table2[Pclass], C631, Table2[SibSp], K631, Table2[Ticket], M631) + COUNTIFS(Table2[Surname], E631,  Table2[Embarked], P631, Table2[Pclass], C631, Table2[Parch], L631, Table2[Ticket], M631) - COUNTIFS(Table2[Surname], E631,  Table2[Embarked], P631, Table2[Pclass], C631,  Table2[SibSp], K631,  Table2[Parch], L631, Table2[Ticket], M631) -1</f>
        <v>0</v>
      </c>
      <c r="H631" s="5">
        <f>COUNTIFS(Table2[Ticket], M631) -1</f>
        <v>0</v>
      </c>
      <c r="I631" s="8" t="s">
        <v>15</v>
      </c>
      <c r="J631" s="10"/>
      <c r="K631" s="8">
        <v>0</v>
      </c>
      <c r="L631" s="8">
        <v>0</v>
      </c>
      <c r="M631" s="8">
        <v>334912</v>
      </c>
      <c r="N631" s="10">
        <v>7.7332999999999998</v>
      </c>
      <c r="O631" s="8"/>
      <c r="P631" s="10" t="s">
        <v>29</v>
      </c>
    </row>
    <row r="632" spans="1:16" x14ac:dyDescent="0.25">
      <c r="A632" s="4">
        <v>631</v>
      </c>
      <c r="B632" s="4">
        <v>1</v>
      </c>
      <c r="C632" s="4">
        <v>1</v>
      </c>
      <c r="D632" s="4" t="s">
        <v>895</v>
      </c>
      <c r="E632" s="7" t="str">
        <f t="shared" si="9"/>
        <v>Barkworth</v>
      </c>
      <c r="F632" s="5">
        <f>COUNTIFS(Table2[Surname], E632, Table2[Embarked], P632, Table2[Pclass], C632, Table2[SibSp], K632) + COUNTIFS(Table2[Surname], E632,  Table2[Embarked], P632, Table2[Pclass], C632, Table2[Parch], L632) - COUNTIFS(Table2[Surname], E632,  Table2[Embarked], P632, Table2[Pclass], C632,  Table2[SibSp], K632,  Table2[Parch], L632) -1</f>
        <v>0</v>
      </c>
      <c r="G632" s="5">
        <f>COUNTIFS(Table2[Surname], E632, Table2[Embarked], P632, Table2[Pclass], C632, Table2[SibSp], K632, Table2[Ticket], M632) + COUNTIFS(Table2[Surname], E632,  Table2[Embarked], P632, Table2[Pclass], C632, Table2[Parch], L632, Table2[Ticket], M632) - COUNTIFS(Table2[Surname], E632,  Table2[Embarked], P632, Table2[Pclass], C632,  Table2[SibSp], K632,  Table2[Parch], L632, Table2[Ticket], M632) -1</f>
        <v>0</v>
      </c>
      <c r="H632" s="5">
        <f>COUNTIFS(Table2[Ticket], M632) -1</f>
        <v>0</v>
      </c>
      <c r="I632" s="7" t="s">
        <v>15</v>
      </c>
      <c r="J632" s="5">
        <v>80</v>
      </c>
      <c r="K632" s="7">
        <v>0</v>
      </c>
      <c r="L632" s="7">
        <v>0</v>
      </c>
      <c r="M632" s="7">
        <v>27042</v>
      </c>
      <c r="N632" s="5">
        <v>30</v>
      </c>
      <c r="O632" s="7" t="s">
        <v>896</v>
      </c>
      <c r="P632" s="5" t="s">
        <v>17</v>
      </c>
    </row>
    <row r="633" spans="1:16" x14ac:dyDescent="0.25">
      <c r="A633" s="6">
        <v>632</v>
      </c>
      <c r="B633" s="6">
        <v>0</v>
      </c>
      <c r="C633" s="6">
        <v>3</v>
      </c>
      <c r="D633" s="6" t="s">
        <v>897</v>
      </c>
      <c r="E633" s="7" t="str">
        <f t="shared" si="9"/>
        <v>Lundahl</v>
      </c>
      <c r="F633" s="5">
        <f>COUNTIFS(Table2[Surname], E633, Table2[Embarked], P633, Table2[Pclass], C633, Table2[SibSp], K633) + COUNTIFS(Table2[Surname], E633,  Table2[Embarked], P633, Table2[Pclass], C633, Table2[Parch], L633) - COUNTIFS(Table2[Surname], E633,  Table2[Embarked], P633, Table2[Pclass], C633,  Table2[SibSp], K633,  Table2[Parch], L633) -1</f>
        <v>0</v>
      </c>
      <c r="G633" s="5">
        <f>COUNTIFS(Table2[Surname], E633, Table2[Embarked], P633, Table2[Pclass], C633, Table2[SibSp], K633, Table2[Ticket], M633) + COUNTIFS(Table2[Surname], E633,  Table2[Embarked], P633, Table2[Pclass], C633, Table2[Parch], L633, Table2[Ticket], M633) - COUNTIFS(Table2[Surname], E633,  Table2[Embarked], P633, Table2[Pclass], C633,  Table2[SibSp], K633,  Table2[Parch], L633, Table2[Ticket], M633) -1</f>
        <v>0</v>
      </c>
      <c r="H633" s="5">
        <f>COUNTIFS(Table2[Ticket], M633) -1</f>
        <v>0</v>
      </c>
      <c r="I633" s="8" t="s">
        <v>15</v>
      </c>
      <c r="J633" s="10">
        <v>51</v>
      </c>
      <c r="K633" s="8">
        <v>0</v>
      </c>
      <c r="L633" s="8">
        <v>0</v>
      </c>
      <c r="M633" s="8">
        <v>347743</v>
      </c>
      <c r="N633" s="10">
        <v>7.0541999999999998</v>
      </c>
      <c r="O633" s="8"/>
      <c r="P633" s="10" t="s">
        <v>17</v>
      </c>
    </row>
    <row r="634" spans="1:16" x14ac:dyDescent="0.25">
      <c r="A634" s="4">
        <v>633</v>
      </c>
      <c r="B634" s="4">
        <v>1</v>
      </c>
      <c r="C634" s="4">
        <v>1</v>
      </c>
      <c r="D634" s="4" t="s">
        <v>898</v>
      </c>
      <c r="E634" s="7" t="str">
        <f t="shared" si="9"/>
        <v>Stahelin-Maeglin</v>
      </c>
      <c r="F634" s="5">
        <f>COUNTIFS(Table2[Surname], E634, Table2[Embarked], P634, Table2[Pclass], C634, Table2[SibSp], K634) + COUNTIFS(Table2[Surname], E634,  Table2[Embarked], P634, Table2[Pclass], C634, Table2[Parch], L634) - COUNTIFS(Table2[Surname], E634,  Table2[Embarked], P634, Table2[Pclass], C634,  Table2[SibSp], K634,  Table2[Parch], L634) -1</f>
        <v>0</v>
      </c>
      <c r="G634" s="5">
        <f>COUNTIFS(Table2[Surname], E634, Table2[Embarked], P634, Table2[Pclass], C634, Table2[SibSp], K634, Table2[Ticket], M634) + COUNTIFS(Table2[Surname], E634,  Table2[Embarked], P634, Table2[Pclass], C634, Table2[Parch], L634, Table2[Ticket], M634) - COUNTIFS(Table2[Surname], E634,  Table2[Embarked], P634, Table2[Pclass], C634,  Table2[SibSp], K634,  Table2[Parch], L634, Table2[Ticket], M634) -1</f>
        <v>0</v>
      </c>
      <c r="H634" s="5">
        <f>COUNTIFS(Table2[Ticket], M634) -1</f>
        <v>0</v>
      </c>
      <c r="I634" s="7" t="s">
        <v>15</v>
      </c>
      <c r="J634" s="5">
        <v>32</v>
      </c>
      <c r="K634" s="7">
        <v>0</v>
      </c>
      <c r="L634" s="7">
        <v>0</v>
      </c>
      <c r="M634" s="7">
        <v>13214</v>
      </c>
      <c r="N634" s="5">
        <v>30.5</v>
      </c>
      <c r="O634" s="7" t="s">
        <v>899</v>
      </c>
      <c r="P634" s="5" t="s">
        <v>22</v>
      </c>
    </row>
    <row r="635" spans="1:16" x14ac:dyDescent="0.25">
      <c r="A635" s="6">
        <v>634</v>
      </c>
      <c r="B635" s="6">
        <v>0</v>
      </c>
      <c r="C635" s="6">
        <v>1</v>
      </c>
      <c r="D635" s="6" t="s">
        <v>900</v>
      </c>
      <c r="E635" s="7" t="str">
        <f t="shared" si="9"/>
        <v>Parr</v>
      </c>
      <c r="F635" s="5">
        <f>COUNTIFS(Table2[Surname], E635, Table2[Embarked], P635, Table2[Pclass], C635, Table2[SibSp], K635) + COUNTIFS(Table2[Surname], E635,  Table2[Embarked], P635, Table2[Pclass], C635, Table2[Parch], L635) - COUNTIFS(Table2[Surname], E635,  Table2[Embarked], P635, Table2[Pclass], C635,  Table2[SibSp], K635,  Table2[Parch], L635) -1</f>
        <v>0</v>
      </c>
      <c r="G635" s="5">
        <f>COUNTIFS(Table2[Surname], E635, Table2[Embarked], P635, Table2[Pclass], C635, Table2[SibSp], K635, Table2[Ticket], M635) + COUNTIFS(Table2[Surname], E635,  Table2[Embarked], P635, Table2[Pclass], C635, Table2[Parch], L635, Table2[Ticket], M635) - COUNTIFS(Table2[Surname], E635,  Table2[Embarked], P635, Table2[Pclass], C635,  Table2[SibSp], K635,  Table2[Parch], L635, Table2[Ticket], M635) -1</f>
        <v>0</v>
      </c>
      <c r="H635" s="5">
        <f>COUNTIFS(Table2[Ticket], M635) -1</f>
        <v>0</v>
      </c>
      <c r="I635" s="8" t="s">
        <v>15</v>
      </c>
      <c r="J635" s="10"/>
      <c r="K635" s="8">
        <v>0</v>
      </c>
      <c r="L635" s="8">
        <v>0</v>
      </c>
      <c r="M635" s="8">
        <v>112052</v>
      </c>
      <c r="N635" s="10">
        <v>0</v>
      </c>
      <c r="O635" s="8"/>
      <c r="P635" s="10" t="s">
        <v>17</v>
      </c>
    </row>
    <row r="636" spans="1:16" x14ac:dyDescent="0.25">
      <c r="A636" s="4">
        <v>635</v>
      </c>
      <c r="B636" s="4">
        <v>0</v>
      </c>
      <c r="C636" s="4">
        <v>3</v>
      </c>
      <c r="D636" s="4" t="s">
        <v>901</v>
      </c>
      <c r="E636" s="7" t="str">
        <f t="shared" si="9"/>
        <v>Skoog</v>
      </c>
      <c r="F636" s="5">
        <f>COUNTIFS(Table2[Surname], E636, Table2[Embarked], P636, Table2[Pclass], C636, Table2[SibSp], K636) + COUNTIFS(Table2[Surname], E636,  Table2[Embarked], P636, Table2[Pclass], C636, Table2[Parch], L636) - COUNTIFS(Table2[Surname], E636,  Table2[Embarked], P636, Table2[Pclass], C636,  Table2[SibSp], K636,  Table2[Parch], L636) -1</f>
        <v>3</v>
      </c>
      <c r="G636" s="5">
        <f>COUNTIFS(Table2[Surname], E636, Table2[Embarked], P636, Table2[Pclass], C636, Table2[SibSp], K636, Table2[Ticket], M636) + COUNTIFS(Table2[Surname], E636,  Table2[Embarked], P636, Table2[Pclass], C636, Table2[Parch], L636, Table2[Ticket], M636) - COUNTIFS(Table2[Surname], E636,  Table2[Embarked], P636, Table2[Pclass], C636,  Table2[SibSp], K636,  Table2[Parch], L636, Table2[Ticket], M636) -1</f>
        <v>3</v>
      </c>
      <c r="H636" s="5">
        <f>COUNTIFS(Table2[Ticket], M636) -1</f>
        <v>5</v>
      </c>
      <c r="I636" s="7" t="s">
        <v>19</v>
      </c>
      <c r="J636" s="5">
        <v>9</v>
      </c>
      <c r="K636" s="7">
        <v>3</v>
      </c>
      <c r="L636" s="7">
        <v>2</v>
      </c>
      <c r="M636" s="7">
        <v>347088</v>
      </c>
      <c r="N636" s="5">
        <v>27.9</v>
      </c>
      <c r="O636" s="7"/>
      <c r="P636" s="5" t="s">
        <v>17</v>
      </c>
    </row>
    <row r="637" spans="1:16" x14ac:dyDescent="0.25">
      <c r="A637" s="6">
        <v>636</v>
      </c>
      <c r="B637" s="6">
        <v>1</v>
      </c>
      <c r="C637" s="6">
        <v>2</v>
      </c>
      <c r="D637" s="6" t="s">
        <v>902</v>
      </c>
      <c r="E637" s="7" t="str">
        <f t="shared" si="9"/>
        <v>Davis</v>
      </c>
      <c r="F637" s="5">
        <f>COUNTIFS(Table2[Surname], E637, Table2[Embarked], P637, Table2[Pclass], C637, Table2[SibSp], K637) + COUNTIFS(Table2[Surname], E637,  Table2[Embarked], P637, Table2[Pclass], C637, Table2[Parch], L637) - COUNTIFS(Table2[Surname], E637,  Table2[Embarked], P637, Table2[Pclass], C637,  Table2[SibSp], K637,  Table2[Parch], L637) -1</f>
        <v>0</v>
      </c>
      <c r="G637" s="5">
        <f>COUNTIFS(Table2[Surname], E637, Table2[Embarked], P637, Table2[Pclass], C637, Table2[SibSp], K637, Table2[Ticket], M637) + COUNTIFS(Table2[Surname], E637,  Table2[Embarked], P637, Table2[Pclass], C637, Table2[Parch], L637, Table2[Ticket], M637) - COUNTIFS(Table2[Surname], E637,  Table2[Embarked], P637, Table2[Pclass], C637,  Table2[SibSp], K637,  Table2[Parch], L637, Table2[Ticket], M637) -1</f>
        <v>0</v>
      </c>
      <c r="H637" s="5">
        <f>COUNTIFS(Table2[Ticket], M637) -1</f>
        <v>0</v>
      </c>
      <c r="I637" s="8" t="s">
        <v>19</v>
      </c>
      <c r="J637" s="10">
        <v>28</v>
      </c>
      <c r="K637" s="8">
        <v>0</v>
      </c>
      <c r="L637" s="8">
        <v>0</v>
      </c>
      <c r="M637" s="8">
        <v>237668</v>
      </c>
      <c r="N637" s="10">
        <v>13</v>
      </c>
      <c r="O637" s="8"/>
      <c r="P637" s="10" t="s">
        <v>17</v>
      </c>
    </row>
    <row r="638" spans="1:16" x14ac:dyDescent="0.25">
      <c r="A638" s="4">
        <v>637</v>
      </c>
      <c r="B638" s="4">
        <v>0</v>
      </c>
      <c r="C638" s="4">
        <v>3</v>
      </c>
      <c r="D638" s="4" t="s">
        <v>903</v>
      </c>
      <c r="E638" s="7" t="str">
        <f t="shared" si="9"/>
        <v>Leinonen</v>
      </c>
      <c r="F638" s="5">
        <f>COUNTIFS(Table2[Surname], E638, Table2[Embarked], P638, Table2[Pclass], C638, Table2[SibSp], K638) + COUNTIFS(Table2[Surname], E638,  Table2[Embarked], P638, Table2[Pclass], C638, Table2[Parch], L638) - COUNTIFS(Table2[Surname], E638,  Table2[Embarked], P638, Table2[Pclass], C638,  Table2[SibSp], K638,  Table2[Parch], L638) -1</f>
        <v>0</v>
      </c>
      <c r="G638" s="5">
        <f>COUNTIFS(Table2[Surname], E638, Table2[Embarked], P638, Table2[Pclass], C638, Table2[SibSp], K638, Table2[Ticket], M638) + COUNTIFS(Table2[Surname], E638,  Table2[Embarked], P638, Table2[Pclass], C638, Table2[Parch], L638, Table2[Ticket], M638) - COUNTIFS(Table2[Surname], E638,  Table2[Embarked], P638, Table2[Pclass], C638,  Table2[SibSp], K638,  Table2[Parch], L638, Table2[Ticket], M638) -1</f>
        <v>0</v>
      </c>
      <c r="H638" s="5">
        <f>COUNTIFS(Table2[Ticket], M638) -1</f>
        <v>0</v>
      </c>
      <c r="I638" s="7" t="s">
        <v>15</v>
      </c>
      <c r="J638" s="5">
        <v>32</v>
      </c>
      <c r="K638" s="7">
        <v>0</v>
      </c>
      <c r="L638" s="7">
        <v>0</v>
      </c>
      <c r="M638" s="7" t="s">
        <v>904</v>
      </c>
      <c r="N638" s="5">
        <v>7.9249999999999998</v>
      </c>
      <c r="O638" s="7"/>
      <c r="P638" s="5" t="s">
        <v>17</v>
      </c>
    </row>
    <row r="639" spans="1:16" x14ac:dyDescent="0.25">
      <c r="A639" s="6">
        <v>638</v>
      </c>
      <c r="B639" s="6">
        <v>0</v>
      </c>
      <c r="C639" s="6">
        <v>2</v>
      </c>
      <c r="D639" s="6" t="s">
        <v>905</v>
      </c>
      <c r="E639" s="7" t="str">
        <f t="shared" si="9"/>
        <v>Collyer</v>
      </c>
      <c r="F639" s="5">
        <f>COUNTIFS(Table2[Surname], E639, Table2[Embarked], P639, Table2[Pclass], C639, Table2[SibSp], K639) + COUNTIFS(Table2[Surname], E639,  Table2[Embarked], P639, Table2[Pclass], C639, Table2[Parch], L639) - COUNTIFS(Table2[Surname], E639,  Table2[Embarked], P639, Table2[Pclass], C639,  Table2[SibSp], K639,  Table2[Parch], L639) -1</f>
        <v>1</v>
      </c>
      <c r="G639" s="5">
        <f>COUNTIFS(Table2[Surname], E639, Table2[Embarked], P639, Table2[Pclass], C639, Table2[SibSp], K639, Table2[Ticket], M639) + COUNTIFS(Table2[Surname], E639,  Table2[Embarked], P639, Table2[Pclass], C639, Table2[Parch], L639, Table2[Ticket], M639) - COUNTIFS(Table2[Surname], E639,  Table2[Embarked], P639, Table2[Pclass], C639,  Table2[SibSp], K639,  Table2[Parch], L639, Table2[Ticket], M639) -1</f>
        <v>1</v>
      </c>
      <c r="H639" s="5">
        <f>COUNTIFS(Table2[Ticket], M639) -1</f>
        <v>2</v>
      </c>
      <c r="I639" s="8" t="s">
        <v>15</v>
      </c>
      <c r="J639" s="10">
        <v>31</v>
      </c>
      <c r="K639" s="8">
        <v>1</v>
      </c>
      <c r="L639" s="8">
        <v>1</v>
      </c>
      <c r="M639" s="8" t="s">
        <v>363</v>
      </c>
      <c r="N639" s="10">
        <v>26.25</v>
      </c>
      <c r="O639" s="8"/>
      <c r="P639" s="10" t="s">
        <v>17</v>
      </c>
    </row>
    <row r="640" spans="1:16" x14ac:dyDescent="0.25">
      <c r="A640" s="4">
        <v>639</v>
      </c>
      <c r="B640" s="4">
        <v>0</v>
      </c>
      <c r="C640" s="4">
        <v>3</v>
      </c>
      <c r="D640" s="4" t="s">
        <v>906</v>
      </c>
      <c r="E640" s="7" t="str">
        <f t="shared" si="9"/>
        <v>Panula</v>
      </c>
      <c r="F640" s="5">
        <f>COUNTIFS(Table2[Surname], E640, Table2[Embarked], P640, Table2[Pclass], C640, Table2[SibSp], K640) + COUNTIFS(Table2[Surname], E640,  Table2[Embarked], P640, Table2[Pclass], C640, Table2[Parch], L640) - COUNTIFS(Table2[Surname], E640,  Table2[Embarked], P640, Table2[Pclass], C640,  Table2[SibSp], K640,  Table2[Parch], L640) -1</f>
        <v>0</v>
      </c>
      <c r="G640" s="5">
        <f>COUNTIFS(Table2[Surname], E640, Table2[Embarked], P640, Table2[Pclass], C640, Table2[SibSp], K640, Table2[Ticket], M640) + COUNTIFS(Table2[Surname], E640,  Table2[Embarked], P640, Table2[Pclass], C640, Table2[Parch], L640, Table2[Ticket], M640) - COUNTIFS(Table2[Surname], E640,  Table2[Embarked], P640, Table2[Pclass], C640,  Table2[SibSp], K640,  Table2[Parch], L640, Table2[Ticket], M640) -1</f>
        <v>0</v>
      </c>
      <c r="H640" s="5">
        <f>COUNTIFS(Table2[Ticket], M640) -1</f>
        <v>5</v>
      </c>
      <c r="I640" s="7" t="s">
        <v>19</v>
      </c>
      <c r="J640" s="5">
        <v>41</v>
      </c>
      <c r="K640" s="7">
        <v>0</v>
      </c>
      <c r="L640" s="7">
        <v>5</v>
      </c>
      <c r="M640" s="7">
        <v>3101295</v>
      </c>
      <c r="N640" s="5">
        <v>39.6875</v>
      </c>
      <c r="O640" s="7"/>
      <c r="P640" s="5" t="s">
        <v>17</v>
      </c>
    </row>
    <row r="641" spans="1:16" x14ac:dyDescent="0.25">
      <c r="A641" s="6">
        <v>640</v>
      </c>
      <c r="B641" s="6">
        <v>0</v>
      </c>
      <c r="C641" s="6">
        <v>3</v>
      </c>
      <c r="D641" s="6" t="s">
        <v>907</v>
      </c>
      <c r="E641" s="7" t="str">
        <f t="shared" si="9"/>
        <v>Thorneycroft</v>
      </c>
      <c r="F641" s="5">
        <f>COUNTIFS(Table2[Surname], E641, Table2[Embarked], P641, Table2[Pclass], C641, Table2[SibSp], K641) + COUNTIFS(Table2[Surname], E641,  Table2[Embarked], P641, Table2[Pclass], C641, Table2[Parch], L641) - COUNTIFS(Table2[Surname], E641,  Table2[Embarked], P641, Table2[Pclass], C641,  Table2[SibSp], K641,  Table2[Parch], L641) -1</f>
        <v>1</v>
      </c>
      <c r="G641" s="5">
        <f>COUNTIFS(Table2[Surname], E641, Table2[Embarked], P641, Table2[Pclass], C641, Table2[SibSp], K641, Table2[Ticket], M641) + COUNTIFS(Table2[Surname], E641,  Table2[Embarked], P641, Table2[Pclass], C641, Table2[Parch], L641, Table2[Ticket], M641) - COUNTIFS(Table2[Surname], E641,  Table2[Embarked], P641, Table2[Pclass], C641,  Table2[SibSp], K641,  Table2[Parch], L641, Table2[Ticket], M641) -1</f>
        <v>1</v>
      </c>
      <c r="H641" s="5">
        <f>COUNTIFS(Table2[Ticket], M641) -1</f>
        <v>1</v>
      </c>
      <c r="I641" s="8" t="s">
        <v>15</v>
      </c>
      <c r="J641" s="10"/>
      <c r="K641" s="8">
        <v>1</v>
      </c>
      <c r="L641" s="8">
        <v>0</v>
      </c>
      <c r="M641" s="8">
        <v>376564</v>
      </c>
      <c r="N641" s="10">
        <v>16.100000000000001</v>
      </c>
      <c r="O641" s="8"/>
      <c r="P641" s="10" t="s">
        <v>17</v>
      </c>
    </row>
    <row r="642" spans="1:16" x14ac:dyDescent="0.25">
      <c r="A642" s="4">
        <v>641</v>
      </c>
      <c r="B642" s="4">
        <v>0</v>
      </c>
      <c r="C642" s="4">
        <v>3</v>
      </c>
      <c r="D642" s="4" t="s">
        <v>908</v>
      </c>
      <c r="E642" s="7" t="str">
        <f t="shared" si="9"/>
        <v>Jensen</v>
      </c>
      <c r="F642" s="5">
        <f>COUNTIFS(Table2[Surname], E642, Table2[Embarked], P642, Table2[Pclass], C642, Table2[SibSp], K642) + COUNTIFS(Table2[Surname], E642,  Table2[Embarked], P642, Table2[Pclass], C642, Table2[Parch], L642) - COUNTIFS(Table2[Surname], E642,  Table2[Embarked], P642, Table2[Pclass], C642,  Table2[SibSp], K642,  Table2[Parch], L642) -1</f>
        <v>2</v>
      </c>
      <c r="G642" s="5">
        <f>COUNTIFS(Table2[Surname], E642, Table2[Embarked], P642, Table2[Pclass], C642, Table2[SibSp], K642, Table2[Ticket], M642) + COUNTIFS(Table2[Surname], E642,  Table2[Embarked], P642, Table2[Pclass], C642, Table2[Parch], L642, Table2[Ticket], M642) - COUNTIFS(Table2[Surname], E642,  Table2[Embarked], P642, Table2[Pclass], C642,  Table2[SibSp], K642,  Table2[Parch], L642, Table2[Ticket], M642) -1</f>
        <v>0</v>
      </c>
      <c r="H642" s="5">
        <f>COUNTIFS(Table2[Ticket], M642) -1</f>
        <v>0</v>
      </c>
      <c r="I642" s="7" t="s">
        <v>15</v>
      </c>
      <c r="J642" s="5">
        <v>20</v>
      </c>
      <c r="K642" s="7">
        <v>0</v>
      </c>
      <c r="L642" s="7">
        <v>0</v>
      </c>
      <c r="M642" s="7">
        <v>350050</v>
      </c>
      <c r="N642" s="5">
        <v>7.8541999999999996</v>
      </c>
      <c r="O642" s="7"/>
      <c r="P642" s="5" t="s">
        <v>17</v>
      </c>
    </row>
    <row r="643" spans="1:16" x14ac:dyDescent="0.25">
      <c r="A643" s="6">
        <v>642</v>
      </c>
      <c r="B643" s="6">
        <v>1</v>
      </c>
      <c r="C643" s="6">
        <v>1</v>
      </c>
      <c r="D643" s="6" t="s">
        <v>909</v>
      </c>
      <c r="E643" s="7" t="str">
        <f t="shared" ref="E643:E706" si="10">LEFT(D643, FIND(",",$D$2:$D$900,1) - 1)</f>
        <v>Sagesser</v>
      </c>
      <c r="F643" s="5">
        <f>COUNTIFS(Table2[Surname], E643, Table2[Embarked], P643, Table2[Pclass], C643, Table2[SibSp], K643) + COUNTIFS(Table2[Surname], E643,  Table2[Embarked], P643, Table2[Pclass], C643, Table2[Parch], L643) - COUNTIFS(Table2[Surname], E643,  Table2[Embarked], P643, Table2[Pclass], C643,  Table2[SibSp], K643,  Table2[Parch], L643) -1</f>
        <v>0</v>
      </c>
      <c r="G643" s="5">
        <f>COUNTIFS(Table2[Surname], E643, Table2[Embarked], P643, Table2[Pclass], C643, Table2[SibSp], K643, Table2[Ticket], M643) + COUNTIFS(Table2[Surname], E643,  Table2[Embarked], P643, Table2[Pclass], C643, Table2[Parch], L643, Table2[Ticket], M643) - COUNTIFS(Table2[Surname], E643,  Table2[Embarked], P643, Table2[Pclass], C643,  Table2[SibSp], K643,  Table2[Parch], L643, Table2[Ticket], M643) -1</f>
        <v>0</v>
      </c>
      <c r="H643" s="5">
        <f>COUNTIFS(Table2[Ticket], M643) -1</f>
        <v>1</v>
      </c>
      <c r="I643" s="8" t="s">
        <v>19</v>
      </c>
      <c r="J643" s="10">
        <v>24</v>
      </c>
      <c r="K643" s="8">
        <v>0</v>
      </c>
      <c r="L643" s="8">
        <v>0</v>
      </c>
      <c r="M643" s="8" t="s">
        <v>551</v>
      </c>
      <c r="N643" s="10">
        <v>69.3</v>
      </c>
      <c r="O643" s="8" t="s">
        <v>552</v>
      </c>
      <c r="P643" s="10" t="s">
        <v>22</v>
      </c>
    </row>
    <row r="644" spans="1:16" x14ac:dyDescent="0.25">
      <c r="A644" s="4">
        <v>643</v>
      </c>
      <c r="B644" s="4">
        <v>0</v>
      </c>
      <c r="C644" s="4">
        <v>3</v>
      </c>
      <c r="D644" s="4" t="s">
        <v>910</v>
      </c>
      <c r="E644" s="7" t="str">
        <f t="shared" si="10"/>
        <v>Skoog</v>
      </c>
      <c r="F644" s="5">
        <f>COUNTIFS(Table2[Surname], E644, Table2[Embarked], P644, Table2[Pclass], C644, Table2[SibSp], K644) + COUNTIFS(Table2[Surname], E644,  Table2[Embarked], P644, Table2[Pclass], C644, Table2[Parch], L644) - COUNTIFS(Table2[Surname], E644,  Table2[Embarked], P644, Table2[Pclass], C644,  Table2[SibSp], K644,  Table2[Parch], L644) -1</f>
        <v>3</v>
      </c>
      <c r="G644" s="5">
        <f>COUNTIFS(Table2[Surname], E644, Table2[Embarked], P644, Table2[Pclass], C644, Table2[SibSp], K644, Table2[Ticket], M644) + COUNTIFS(Table2[Surname], E644,  Table2[Embarked], P644, Table2[Pclass], C644, Table2[Parch], L644, Table2[Ticket], M644) - COUNTIFS(Table2[Surname], E644,  Table2[Embarked], P644, Table2[Pclass], C644,  Table2[SibSp], K644,  Table2[Parch], L644, Table2[Ticket], M644) -1</f>
        <v>3</v>
      </c>
      <c r="H644" s="5">
        <f>COUNTIFS(Table2[Ticket], M644) -1</f>
        <v>5</v>
      </c>
      <c r="I644" s="7" t="s">
        <v>19</v>
      </c>
      <c r="J644" s="5">
        <v>2</v>
      </c>
      <c r="K644" s="7">
        <v>3</v>
      </c>
      <c r="L644" s="7">
        <v>2</v>
      </c>
      <c r="M644" s="7">
        <v>347088</v>
      </c>
      <c r="N644" s="5">
        <v>27.9</v>
      </c>
      <c r="O644" s="7"/>
      <c r="P644" s="5" t="s">
        <v>17</v>
      </c>
    </row>
    <row r="645" spans="1:16" x14ac:dyDescent="0.25">
      <c r="A645" s="6">
        <v>644</v>
      </c>
      <c r="B645" s="6">
        <v>1</v>
      </c>
      <c r="C645" s="6">
        <v>3</v>
      </c>
      <c r="D645" s="6" t="s">
        <v>911</v>
      </c>
      <c r="E645" s="7" t="str">
        <f t="shared" si="10"/>
        <v>Foo</v>
      </c>
      <c r="F645" s="5">
        <f>COUNTIFS(Table2[Surname], E645, Table2[Embarked], P645, Table2[Pclass], C645, Table2[SibSp], K645) + COUNTIFS(Table2[Surname], E645,  Table2[Embarked], P645, Table2[Pclass], C645, Table2[Parch], L645) - COUNTIFS(Table2[Surname], E645,  Table2[Embarked], P645, Table2[Pclass], C645,  Table2[SibSp], K645,  Table2[Parch], L645) -1</f>
        <v>0</v>
      </c>
      <c r="G645" s="5">
        <f>COUNTIFS(Table2[Surname], E645, Table2[Embarked], P645, Table2[Pclass], C645, Table2[SibSp], K645, Table2[Ticket], M645) + COUNTIFS(Table2[Surname], E645,  Table2[Embarked], P645, Table2[Pclass], C645, Table2[Parch], L645, Table2[Ticket], M645) - COUNTIFS(Table2[Surname], E645,  Table2[Embarked], P645, Table2[Pclass], C645,  Table2[SibSp], K645,  Table2[Parch], L645, Table2[Ticket], M645) -1</f>
        <v>0</v>
      </c>
      <c r="H645" s="5">
        <f>COUNTIFS(Table2[Ticket], M645) -1</f>
        <v>6</v>
      </c>
      <c r="I645" s="8" t="s">
        <v>15</v>
      </c>
      <c r="J645" s="10"/>
      <c r="K645" s="8">
        <v>0</v>
      </c>
      <c r="L645" s="8">
        <v>0</v>
      </c>
      <c r="M645" s="8">
        <v>1601</v>
      </c>
      <c r="N645" s="10">
        <v>56.495800000000003</v>
      </c>
      <c r="O645" s="8"/>
      <c r="P645" s="10" t="s">
        <v>17</v>
      </c>
    </row>
    <row r="646" spans="1:16" x14ac:dyDescent="0.25">
      <c r="A646" s="4">
        <v>645</v>
      </c>
      <c r="B646" s="4">
        <v>1</v>
      </c>
      <c r="C646" s="4">
        <v>3</v>
      </c>
      <c r="D646" s="4" t="s">
        <v>912</v>
      </c>
      <c r="E646" s="7" t="str">
        <f t="shared" si="10"/>
        <v>Baclini</v>
      </c>
      <c r="F646" s="5">
        <f>COUNTIFS(Table2[Surname], E646, Table2[Embarked], P646, Table2[Pclass], C646, Table2[SibSp], K646) + COUNTIFS(Table2[Surname], E646,  Table2[Embarked], P646, Table2[Pclass], C646, Table2[Parch], L646) - COUNTIFS(Table2[Surname], E646,  Table2[Embarked], P646, Table2[Pclass], C646,  Table2[SibSp], K646,  Table2[Parch], L646) -1</f>
        <v>2</v>
      </c>
      <c r="G646" s="5">
        <f>COUNTIFS(Table2[Surname], E646, Table2[Embarked], P646, Table2[Pclass], C646, Table2[SibSp], K646, Table2[Ticket], M646) + COUNTIFS(Table2[Surname], E646,  Table2[Embarked], P646, Table2[Pclass], C646, Table2[Parch], L646, Table2[Ticket], M646) - COUNTIFS(Table2[Surname], E646,  Table2[Embarked], P646, Table2[Pclass], C646,  Table2[SibSp], K646,  Table2[Parch], L646, Table2[Ticket], M646) -1</f>
        <v>2</v>
      </c>
      <c r="H646" s="5">
        <f>COUNTIFS(Table2[Ticket], M646) -1</f>
        <v>3</v>
      </c>
      <c r="I646" s="7" t="s">
        <v>19</v>
      </c>
      <c r="J646" s="5">
        <v>0.75</v>
      </c>
      <c r="K646" s="7">
        <v>2</v>
      </c>
      <c r="L646" s="7">
        <v>1</v>
      </c>
      <c r="M646" s="7">
        <v>2666</v>
      </c>
      <c r="N646" s="5">
        <v>19.258299999999998</v>
      </c>
      <c r="O646" s="7"/>
      <c r="P646" s="5" t="s">
        <v>22</v>
      </c>
    </row>
    <row r="647" spans="1:16" x14ac:dyDescent="0.25">
      <c r="A647" s="6">
        <v>646</v>
      </c>
      <c r="B647" s="6">
        <v>1</v>
      </c>
      <c r="C647" s="6">
        <v>1</v>
      </c>
      <c r="D647" s="6" t="s">
        <v>913</v>
      </c>
      <c r="E647" s="7" t="str">
        <f t="shared" si="10"/>
        <v>Harper</v>
      </c>
      <c r="F647" s="5">
        <f>COUNTIFS(Table2[Surname], E647, Table2[Embarked], P647, Table2[Pclass], C647, Table2[SibSp], K647) + COUNTIFS(Table2[Surname], E647,  Table2[Embarked], P647, Table2[Pclass], C647, Table2[Parch], L647) - COUNTIFS(Table2[Surname], E647,  Table2[Embarked], P647, Table2[Pclass], C647,  Table2[SibSp], K647,  Table2[Parch], L647) -1</f>
        <v>1</v>
      </c>
      <c r="G647" s="5">
        <f>COUNTIFS(Table2[Surname], E647, Table2[Embarked], P647, Table2[Pclass], C647, Table2[SibSp], K647, Table2[Ticket], M647) + COUNTIFS(Table2[Surname], E647,  Table2[Embarked], P647, Table2[Pclass], C647, Table2[Parch], L647, Table2[Ticket], M647) - COUNTIFS(Table2[Surname], E647,  Table2[Embarked], P647, Table2[Pclass], C647,  Table2[SibSp], K647,  Table2[Parch], L647, Table2[Ticket], M647) -1</f>
        <v>1</v>
      </c>
      <c r="H647" s="5">
        <f>COUNTIFS(Table2[Ticket], M647) -1</f>
        <v>2</v>
      </c>
      <c r="I647" s="8" t="s">
        <v>15</v>
      </c>
      <c r="J647" s="10">
        <v>48</v>
      </c>
      <c r="K647" s="8">
        <v>1</v>
      </c>
      <c r="L647" s="8">
        <v>0</v>
      </c>
      <c r="M647" s="8" t="s">
        <v>94</v>
      </c>
      <c r="N647" s="10">
        <v>76.729200000000006</v>
      </c>
      <c r="O647" s="8" t="s">
        <v>95</v>
      </c>
      <c r="P647" s="10" t="s">
        <v>22</v>
      </c>
    </row>
    <row r="648" spans="1:16" x14ac:dyDescent="0.25">
      <c r="A648" s="4">
        <v>647</v>
      </c>
      <c r="B648" s="4">
        <v>0</v>
      </c>
      <c r="C648" s="4">
        <v>3</v>
      </c>
      <c r="D648" s="4" t="s">
        <v>914</v>
      </c>
      <c r="E648" s="7" t="str">
        <f t="shared" si="10"/>
        <v>Cor</v>
      </c>
      <c r="F648" s="5">
        <f>COUNTIFS(Table2[Surname], E648, Table2[Embarked], P648, Table2[Pclass], C648, Table2[SibSp], K648) + COUNTIFS(Table2[Surname], E648,  Table2[Embarked], P648, Table2[Pclass], C648, Table2[Parch], L648) - COUNTIFS(Table2[Surname], E648,  Table2[Embarked], P648, Table2[Pclass], C648,  Table2[SibSp], K648,  Table2[Parch], L648) -1</f>
        <v>0</v>
      </c>
      <c r="G648" s="5">
        <f>COUNTIFS(Table2[Surname], E648, Table2[Embarked], P648, Table2[Pclass], C648, Table2[SibSp], K648, Table2[Ticket], M648) + COUNTIFS(Table2[Surname], E648,  Table2[Embarked], P648, Table2[Pclass], C648, Table2[Parch], L648, Table2[Ticket], M648) - COUNTIFS(Table2[Surname], E648,  Table2[Embarked], P648, Table2[Pclass], C648,  Table2[SibSp], K648,  Table2[Parch], L648, Table2[Ticket], M648) -1</f>
        <v>0</v>
      </c>
      <c r="H648" s="5">
        <f>COUNTIFS(Table2[Ticket], M648) -1</f>
        <v>0</v>
      </c>
      <c r="I648" s="7" t="s">
        <v>15</v>
      </c>
      <c r="J648" s="5">
        <v>19</v>
      </c>
      <c r="K648" s="7">
        <v>0</v>
      </c>
      <c r="L648" s="7">
        <v>0</v>
      </c>
      <c r="M648" s="7">
        <v>349231</v>
      </c>
      <c r="N648" s="5">
        <v>7.8958000000000004</v>
      </c>
      <c r="O648" s="7"/>
      <c r="P648" s="5" t="s">
        <v>17</v>
      </c>
    </row>
    <row r="649" spans="1:16" x14ac:dyDescent="0.25">
      <c r="A649" s="6">
        <v>648</v>
      </c>
      <c r="B649" s="6">
        <v>1</v>
      </c>
      <c r="C649" s="6">
        <v>1</v>
      </c>
      <c r="D649" s="6" t="s">
        <v>915</v>
      </c>
      <c r="E649" s="7" t="str">
        <f t="shared" si="10"/>
        <v>Simonius-Blumer</v>
      </c>
      <c r="F649" s="5">
        <f>COUNTIFS(Table2[Surname], E649, Table2[Embarked], P649, Table2[Pclass], C649, Table2[SibSp], K649) + COUNTIFS(Table2[Surname], E649,  Table2[Embarked], P649, Table2[Pclass], C649, Table2[Parch], L649) - COUNTIFS(Table2[Surname], E649,  Table2[Embarked], P649, Table2[Pclass], C649,  Table2[SibSp], K649,  Table2[Parch], L649) -1</f>
        <v>0</v>
      </c>
      <c r="G649" s="5">
        <f>COUNTIFS(Table2[Surname], E649, Table2[Embarked], P649, Table2[Pclass], C649, Table2[SibSp], K649, Table2[Ticket], M649) + COUNTIFS(Table2[Surname], E649,  Table2[Embarked], P649, Table2[Pclass], C649, Table2[Parch], L649, Table2[Ticket], M649) - COUNTIFS(Table2[Surname], E649,  Table2[Embarked], P649, Table2[Pclass], C649,  Table2[SibSp], K649,  Table2[Parch], L649, Table2[Ticket], M649) -1</f>
        <v>0</v>
      </c>
      <c r="H649" s="5">
        <f>COUNTIFS(Table2[Ticket], M649) -1</f>
        <v>0</v>
      </c>
      <c r="I649" s="8" t="s">
        <v>15</v>
      </c>
      <c r="J649" s="10">
        <v>56</v>
      </c>
      <c r="K649" s="8">
        <v>0</v>
      </c>
      <c r="L649" s="8">
        <v>0</v>
      </c>
      <c r="M649" s="8">
        <v>13213</v>
      </c>
      <c r="N649" s="10">
        <v>35.5</v>
      </c>
      <c r="O649" s="8" t="s">
        <v>916</v>
      </c>
      <c r="P649" s="10" t="s">
        <v>22</v>
      </c>
    </row>
    <row r="650" spans="1:16" x14ac:dyDescent="0.25">
      <c r="A650" s="4">
        <v>649</v>
      </c>
      <c r="B650" s="4">
        <v>0</v>
      </c>
      <c r="C650" s="4">
        <v>3</v>
      </c>
      <c r="D650" s="4" t="s">
        <v>917</v>
      </c>
      <c r="E650" s="7" t="str">
        <f t="shared" si="10"/>
        <v>Willey</v>
      </c>
      <c r="F650" s="5">
        <f>COUNTIFS(Table2[Surname], E650, Table2[Embarked], P650, Table2[Pclass], C650, Table2[SibSp], K650) + COUNTIFS(Table2[Surname], E650,  Table2[Embarked], P650, Table2[Pclass], C650, Table2[Parch], L650) - COUNTIFS(Table2[Surname], E650,  Table2[Embarked], P650, Table2[Pclass], C650,  Table2[SibSp], K650,  Table2[Parch], L650) -1</f>
        <v>0</v>
      </c>
      <c r="G650" s="5">
        <f>COUNTIFS(Table2[Surname], E650, Table2[Embarked], P650, Table2[Pclass], C650, Table2[SibSp], K650, Table2[Ticket], M650) + COUNTIFS(Table2[Surname], E650,  Table2[Embarked], P650, Table2[Pclass], C650, Table2[Parch], L650, Table2[Ticket], M650) - COUNTIFS(Table2[Surname], E650,  Table2[Embarked], P650, Table2[Pclass], C650,  Table2[SibSp], K650,  Table2[Parch], L650, Table2[Ticket], M650) -1</f>
        <v>0</v>
      </c>
      <c r="H650" s="5">
        <f>COUNTIFS(Table2[Ticket], M650) -1</f>
        <v>0</v>
      </c>
      <c r="I650" s="7" t="s">
        <v>15</v>
      </c>
      <c r="J650" s="5"/>
      <c r="K650" s="7">
        <v>0</v>
      </c>
      <c r="L650" s="7">
        <v>0</v>
      </c>
      <c r="M650" s="7" t="s">
        <v>918</v>
      </c>
      <c r="N650" s="5">
        <v>7.55</v>
      </c>
      <c r="O650" s="7"/>
      <c r="P650" s="5" t="s">
        <v>17</v>
      </c>
    </row>
    <row r="651" spans="1:16" x14ac:dyDescent="0.25">
      <c r="A651" s="6">
        <v>650</v>
      </c>
      <c r="B651" s="6">
        <v>1</v>
      </c>
      <c r="C651" s="6">
        <v>3</v>
      </c>
      <c r="D651" s="6" t="s">
        <v>919</v>
      </c>
      <c r="E651" s="7" t="str">
        <f t="shared" si="10"/>
        <v>Stanley</v>
      </c>
      <c r="F651" s="5">
        <f>COUNTIFS(Table2[Surname], E651, Table2[Embarked], P651, Table2[Pclass], C651, Table2[SibSp], K651) + COUNTIFS(Table2[Surname], E651,  Table2[Embarked], P651, Table2[Pclass], C651, Table2[Parch], L651) - COUNTIFS(Table2[Surname], E651,  Table2[Embarked], P651, Table2[Pclass], C651,  Table2[SibSp], K651,  Table2[Parch], L651) -1</f>
        <v>1</v>
      </c>
      <c r="G651" s="5">
        <f>COUNTIFS(Table2[Surname], E651, Table2[Embarked], P651, Table2[Pclass], C651, Table2[SibSp], K651, Table2[Ticket], M651) + COUNTIFS(Table2[Surname], E651,  Table2[Embarked], P651, Table2[Pclass], C651, Table2[Parch], L651, Table2[Ticket], M651) - COUNTIFS(Table2[Surname], E651,  Table2[Embarked], P651, Table2[Pclass], C651,  Table2[SibSp], K651,  Table2[Parch], L651, Table2[Ticket], M651) -1</f>
        <v>0</v>
      </c>
      <c r="H651" s="5">
        <f>COUNTIFS(Table2[Ticket], M651) -1</f>
        <v>0</v>
      </c>
      <c r="I651" s="8" t="s">
        <v>19</v>
      </c>
      <c r="J651" s="10">
        <v>23</v>
      </c>
      <c r="K651" s="8">
        <v>0</v>
      </c>
      <c r="L651" s="8">
        <v>0</v>
      </c>
      <c r="M651" s="8" t="s">
        <v>920</v>
      </c>
      <c r="N651" s="10">
        <v>7.55</v>
      </c>
      <c r="O651" s="8"/>
      <c r="P651" s="10" t="s">
        <v>17</v>
      </c>
    </row>
    <row r="652" spans="1:16" x14ac:dyDescent="0.25">
      <c r="A652" s="4">
        <v>651</v>
      </c>
      <c r="B652" s="4">
        <v>0</v>
      </c>
      <c r="C652" s="4">
        <v>3</v>
      </c>
      <c r="D652" s="4" t="s">
        <v>921</v>
      </c>
      <c r="E652" s="7" t="str">
        <f t="shared" si="10"/>
        <v>Mitkoff</v>
      </c>
      <c r="F652" s="5">
        <f>COUNTIFS(Table2[Surname], E652, Table2[Embarked], P652, Table2[Pclass], C652, Table2[SibSp], K652) + COUNTIFS(Table2[Surname], E652,  Table2[Embarked], P652, Table2[Pclass], C652, Table2[Parch], L652) - COUNTIFS(Table2[Surname], E652,  Table2[Embarked], P652, Table2[Pclass], C652,  Table2[SibSp], K652,  Table2[Parch], L652) -1</f>
        <v>0</v>
      </c>
      <c r="G652" s="5">
        <f>COUNTIFS(Table2[Surname], E652, Table2[Embarked], P652, Table2[Pclass], C652, Table2[SibSp], K652, Table2[Ticket], M652) + COUNTIFS(Table2[Surname], E652,  Table2[Embarked], P652, Table2[Pclass], C652, Table2[Parch], L652, Table2[Ticket], M652) - COUNTIFS(Table2[Surname], E652,  Table2[Embarked], P652, Table2[Pclass], C652,  Table2[SibSp], K652,  Table2[Parch], L652, Table2[Ticket], M652) -1</f>
        <v>0</v>
      </c>
      <c r="H652" s="5">
        <f>COUNTIFS(Table2[Ticket], M652) -1</f>
        <v>0</v>
      </c>
      <c r="I652" s="7" t="s">
        <v>15</v>
      </c>
      <c r="J652" s="5"/>
      <c r="K652" s="7">
        <v>0</v>
      </c>
      <c r="L652" s="7">
        <v>0</v>
      </c>
      <c r="M652" s="7">
        <v>349221</v>
      </c>
      <c r="N652" s="5">
        <v>7.8958000000000004</v>
      </c>
      <c r="O652" s="7"/>
      <c r="P652" s="5" t="s">
        <v>17</v>
      </c>
    </row>
    <row r="653" spans="1:16" x14ac:dyDescent="0.25">
      <c r="A653" s="6">
        <v>652</v>
      </c>
      <c r="B653" s="6">
        <v>1</v>
      </c>
      <c r="C653" s="6">
        <v>2</v>
      </c>
      <c r="D653" s="6" t="s">
        <v>922</v>
      </c>
      <c r="E653" s="7" t="str">
        <f t="shared" si="10"/>
        <v>Doling</v>
      </c>
      <c r="F653" s="5">
        <f>COUNTIFS(Table2[Surname], E653, Table2[Embarked], P653, Table2[Pclass], C653, Table2[SibSp], K653) + COUNTIFS(Table2[Surname], E653,  Table2[Embarked], P653, Table2[Pclass], C653, Table2[Parch], L653) - COUNTIFS(Table2[Surname], E653,  Table2[Embarked], P653, Table2[Pclass], C653,  Table2[SibSp], K653,  Table2[Parch], L653) -1</f>
        <v>1</v>
      </c>
      <c r="G653" s="5">
        <f>COUNTIFS(Table2[Surname], E653, Table2[Embarked], P653, Table2[Pclass], C653, Table2[SibSp], K653, Table2[Ticket], M653) + COUNTIFS(Table2[Surname], E653,  Table2[Embarked], P653, Table2[Pclass], C653, Table2[Parch], L653, Table2[Ticket], M653) - COUNTIFS(Table2[Surname], E653,  Table2[Embarked], P653, Table2[Pclass], C653,  Table2[SibSp], K653,  Table2[Parch], L653, Table2[Ticket], M653) -1</f>
        <v>1</v>
      </c>
      <c r="H653" s="5">
        <f>COUNTIFS(Table2[Ticket], M653) -1</f>
        <v>1</v>
      </c>
      <c r="I653" s="8" t="s">
        <v>19</v>
      </c>
      <c r="J653" s="10">
        <v>18</v>
      </c>
      <c r="K653" s="8">
        <v>0</v>
      </c>
      <c r="L653" s="8">
        <v>1</v>
      </c>
      <c r="M653" s="8">
        <v>231919</v>
      </c>
      <c r="N653" s="10">
        <v>23</v>
      </c>
      <c r="O653" s="8"/>
      <c r="P653" s="10" t="s">
        <v>17</v>
      </c>
    </row>
    <row r="654" spans="1:16" x14ac:dyDescent="0.25">
      <c r="A654" s="4">
        <v>653</v>
      </c>
      <c r="B654" s="4">
        <v>0</v>
      </c>
      <c r="C654" s="4">
        <v>3</v>
      </c>
      <c r="D654" s="4" t="s">
        <v>923</v>
      </c>
      <c r="E654" s="7" t="str">
        <f t="shared" si="10"/>
        <v>Kalvik</v>
      </c>
      <c r="F654" s="5">
        <f>COUNTIFS(Table2[Surname], E654, Table2[Embarked], P654, Table2[Pclass], C654, Table2[SibSp], K654) + COUNTIFS(Table2[Surname], E654,  Table2[Embarked], P654, Table2[Pclass], C654, Table2[Parch], L654) - COUNTIFS(Table2[Surname], E654,  Table2[Embarked], P654, Table2[Pclass], C654,  Table2[SibSp], K654,  Table2[Parch], L654) -1</f>
        <v>0</v>
      </c>
      <c r="G654" s="5">
        <f>COUNTIFS(Table2[Surname], E654, Table2[Embarked], P654, Table2[Pclass], C654, Table2[SibSp], K654, Table2[Ticket], M654) + COUNTIFS(Table2[Surname], E654,  Table2[Embarked], P654, Table2[Pclass], C654, Table2[Parch], L654, Table2[Ticket], M654) - COUNTIFS(Table2[Surname], E654,  Table2[Embarked], P654, Table2[Pclass], C654,  Table2[SibSp], K654,  Table2[Parch], L654, Table2[Ticket], M654) -1</f>
        <v>0</v>
      </c>
      <c r="H654" s="5">
        <f>COUNTIFS(Table2[Ticket], M654) -1</f>
        <v>0</v>
      </c>
      <c r="I654" s="7" t="s">
        <v>15</v>
      </c>
      <c r="J654" s="5">
        <v>21</v>
      </c>
      <c r="K654" s="7">
        <v>0</v>
      </c>
      <c r="L654" s="7">
        <v>0</v>
      </c>
      <c r="M654" s="7">
        <v>8475</v>
      </c>
      <c r="N654" s="5">
        <v>8.4332999999999991</v>
      </c>
      <c r="O654" s="7"/>
      <c r="P654" s="5" t="s">
        <v>17</v>
      </c>
    </row>
    <row r="655" spans="1:16" x14ac:dyDescent="0.25">
      <c r="A655" s="6">
        <v>654</v>
      </c>
      <c r="B655" s="6">
        <v>1</v>
      </c>
      <c r="C655" s="6">
        <v>3</v>
      </c>
      <c r="D655" s="6" t="s">
        <v>924</v>
      </c>
      <c r="E655" s="7" t="str">
        <f t="shared" si="10"/>
        <v>O'Leary</v>
      </c>
      <c r="F655" s="5">
        <f>COUNTIFS(Table2[Surname], E655, Table2[Embarked], P655, Table2[Pclass], C655, Table2[SibSp], K655) + COUNTIFS(Table2[Surname], E655,  Table2[Embarked], P655, Table2[Pclass], C655, Table2[Parch], L655) - COUNTIFS(Table2[Surname], E655,  Table2[Embarked], P655, Table2[Pclass], C655,  Table2[SibSp], K655,  Table2[Parch], L655) -1</f>
        <v>0</v>
      </c>
      <c r="G655" s="5">
        <f>COUNTIFS(Table2[Surname], E655, Table2[Embarked], P655, Table2[Pclass], C655, Table2[SibSp], K655, Table2[Ticket], M655) + COUNTIFS(Table2[Surname], E655,  Table2[Embarked], P655, Table2[Pclass], C655, Table2[Parch], L655, Table2[Ticket], M655) - COUNTIFS(Table2[Surname], E655,  Table2[Embarked], P655, Table2[Pclass], C655,  Table2[SibSp], K655,  Table2[Parch], L655, Table2[Ticket], M655) -1</f>
        <v>0</v>
      </c>
      <c r="H655" s="5">
        <f>COUNTIFS(Table2[Ticket], M655) -1</f>
        <v>0</v>
      </c>
      <c r="I655" s="8" t="s">
        <v>19</v>
      </c>
      <c r="J655" s="10"/>
      <c r="K655" s="8">
        <v>0</v>
      </c>
      <c r="L655" s="8">
        <v>0</v>
      </c>
      <c r="M655" s="8">
        <v>330919</v>
      </c>
      <c r="N655" s="10">
        <v>7.8292000000000002</v>
      </c>
      <c r="O655" s="8"/>
      <c r="P655" s="10" t="s">
        <v>29</v>
      </c>
    </row>
    <row r="656" spans="1:16" x14ac:dyDescent="0.25">
      <c r="A656" s="4">
        <v>655</v>
      </c>
      <c r="B656" s="4">
        <v>0</v>
      </c>
      <c r="C656" s="4">
        <v>3</v>
      </c>
      <c r="D656" s="4" t="s">
        <v>925</v>
      </c>
      <c r="E656" s="7" t="str">
        <f t="shared" si="10"/>
        <v>Hegarty</v>
      </c>
      <c r="F656" s="5">
        <f>COUNTIFS(Table2[Surname], E656, Table2[Embarked], P656, Table2[Pclass], C656, Table2[SibSp], K656) + COUNTIFS(Table2[Surname], E656,  Table2[Embarked], P656, Table2[Pclass], C656, Table2[Parch], L656) - COUNTIFS(Table2[Surname], E656,  Table2[Embarked], P656, Table2[Pclass], C656,  Table2[SibSp], K656,  Table2[Parch], L656) -1</f>
        <v>0</v>
      </c>
      <c r="G656" s="5">
        <f>COUNTIFS(Table2[Surname], E656, Table2[Embarked], P656, Table2[Pclass], C656, Table2[SibSp], K656, Table2[Ticket], M656) + COUNTIFS(Table2[Surname], E656,  Table2[Embarked], P656, Table2[Pclass], C656, Table2[Parch], L656, Table2[Ticket], M656) - COUNTIFS(Table2[Surname], E656,  Table2[Embarked], P656, Table2[Pclass], C656,  Table2[SibSp], K656,  Table2[Parch], L656, Table2[Ticket], M656) -1</f>
        <v>0</v>
      </c>
      <c r="H656" s="5">
        <f>COUNTIFS(Table2[Ticket], M656) -1</f>
        <v>0</v>
      </c>
      <c r="I656" s="7" t="s">
        <v>19</v>
      </c>
      <c r="J656" s="5">
        <v>18</v>
      </c>
      <c r="K656" s="7">
        <v>0</v>
      </c>
      <c r="L656" s="7">
        <v>0</v>
      </c>
      <c r="M656" s="7">
        <v>365226</v>
      </c>
      <c r="N656" s="5">
        <v>6.75</v>
      </c>
      <c r="O656" s="7"/>
      <c r="P656" s="5" t="s">
        <v>29</v>
      </c>
    </row>
    <row r="657" spans="1:16" x14ac:dyDescent="0.25">
      <c r="A657" s="6">
        <v>656</v>
      </c>
      <c r="B657" s="6">
        <v>0</v>
      </c>
      <c r="C657" s="6">
        <v>2</v>
      </c>
      <c r="D657" s="6" t="s">
        <v>926</v>
      </c>
      <c r="E657" s="7" t="str">
        <f t="shared" si="10"/>
        <v>Hickman</v>
      </c>
      <c r="F657" s="5">
        <f>COUNTIFS(Table2[Surname], E657, Table2[Embarked], P657, Table2[Pclass], C657, Table2[SibSp], K657) + COUNTIFS(Table2[Surname], E657,  Table2[Embarked], P657, Table2[Pclass], C657, Table2[Parch], L657) - COUNTIFS(Table2[Surname], E657,  Table2[Embarked], P657, Table2[Pclass], C657,  Table2[SibSp], K657,  Table2[Parch], L657) -1</f>
        <v>2</v>
      </c>
      <c r="G657" s="5">
        <f>COUNTIFS(Table2[Surname], E657, Table2[Embarked], P657, Table2[Pclass], C657, Table2[SibSp], K657, Table2[Ticket], M657) + COUNTIFS(Table2[Surname], E657,  Table2[Embarked], P657, Table2[Pclass], C657, Table2[Parch], L657, Table2[Ticket], M657) - COUNTIFS(Table2[Surname], E657,  Table2[Embarked], P657, Table2[Pclass], C657,  Table2[SibSp], K657,  Table2[Parch], L657, Table2[Ticket], M657) -1</f>
        <v>2</v>
      </c>
      <c r="H657" s="5">
        <f>COUNTIFS(Table2[Ticket], M657) -1</f>
        <v>4</v>
      </c>
      <c r="I657" s="8" t="s">
        <v>15</v>
      </c>
      <c r="J657" s="10">
        <v>24</v>
      </c>
      <c r="K657" s="8">
        <v>2</v>
      </c>
      <c r="L657" s="8">
        <v>0</v>
      </c>
      <c r="M657" s="8" t="s">
        <v>128</v>
      </c>
      <c r="N657" s="10">
        <v>73.5</v>
      </c>
      <c r="O657" s="8"/>
      <c r="P657" s="10" t="s">
        <v>17</v>
      </c>
    </row>
    <row r="658" spans="1:16" x14ac:dyDescent="0.25">
      <c r="A658" s="4">
        <v>657</v>
      </c>
      <c r="B658" s="4">
        <v>0</v>
      </c>
      <c r="C658" s="4">
        <v>3</v>
      </c>
      <c r="D658" s="4" t="s">
        <v>927</v>
      </c>
      <c r="E658" s="7" t="str">
        <f t="shared" si="10"/>
        <v>Radeff</v>
      </c>
      <c r="F658" s="5">
        <f>COUNTIFS(Table2[Surname], E658, Table2[Embarked], P658, Table2[Pclass], C658, Table2[SibSp], K658) + COUNTIFS(Table2[Surname], E658,  Table2[Embarked], P658, Table2[Pclass], C658, Table2[Parch], L658) - COUNTIFS(Table2[Surname], E658,  Table2[Embarked], P658, Table2[Pclass], C658,  Table2[SibSp], K658,  Table2[Parch], L658) -1</f>
        <v>0</v>
      </c>
      <c r="G658" s="5">
        <f>COUNTIFS(Table2[Surname], E658, Table2[Embarked], P658, Table2[Pclass], C658, Table2[SibSp], K658, Table2[Ticket], M658) + COUNTIFS(Table2[Surname], E658,  Table2[Embarked], P658, Table2[Pclass], C658, Table2[Parch], L658, Table2[Ticket], M658) - COUNTIFS(Table2[Surname], E658,  Table2[Embarked], P658, Table2[Pclass], C658,  Table2[SibSp], K658,  Table2[Parch], L658, Table2[Ticket], M658) -1</f>
        <v>0</v>
      </c>
      <c r="H658" s="5">
        <f>COUNTIFS(Table2[Ticket], M658) -1</f>
        <v>0</v>
      </c>
      <c r="I658" s="7" t="s">
        <v>15</v>
      </c>
      <c r="J658" s="5"/>
      <c r="K658" s="7">
        <v>0</v>
      </c>
      <c r="L658" s="7">
        <v>0</v>
      </c>
      <c r="M658" s="7">
        <v>349223</v>
      </c>
      <c r="N658" s="5">
        <v>7.8958000000000004</v>
      </c>
      <c r="O658" s="7"/>
      <c r="P658" s="5" t="s">
        <v>17</v>
      </c>
    </row>
    <row r="659" spans="1:16" x14ac:dyDescent="0.25">
      <c r="A659" s="6">
        <v>658</v>
      </c>
      <c r="B659" s="6">
        <v>0</v>
      </c>
      <c r="C659" s="6">
        <v>3</v>
      </c>
      <c r="D659" s="6" t="s">
        <v>928</v>
      </c>
      <c r="E659" s="7" t="str">
        <f t="shared" si="10"/>
        <v>Bourke</v>
      </c>
      <c r="F659" s="5">
        <f>COUNTIFS(Table2[Surname], E659, Table2[Embarked], P659, Table2[Pclass], C659, Table2[SibSp], K659) + COUNTIFS(Table2[Surname], E659,  Table2[Embarked], P659, Table2[Pclass], C659, Table2[Parch], L659) - COUNTIFS(Table2[Surname], E659,  Table2[Embarked], P659, Table2[Pclass], C659,  Table2[SibSp], K659,  Table2[Parch], L659) -1</f>
        <v>1</v>
      </c>
      <c r="G659" s="5">
        <f>COUNTIFS(Table2[Surname], E659, Table2[Embarked], P659, Table2[Pclass], C659, Table2[SibSp], K659, Table2[Ticket], M659) + COUNTIFS(Table2[Surname], E659,  Table2[Embarked], P659, Table2[Pclass], C659, Table2[Parch], L659, Table2[Ticket], M659) - COUNTIFS(Table2[Surname], E659,  Table2[Embarked], P659, Table2[Pclass], C659,  Table2[SibSp], K659,  Table2[Parch], L659, Table2[Ticket], M659) -1</f>
        <v>1</v>
      </c>
      <c r="H659" s="5">
        <f>COUNTIFS(Table2[Ticket], M659) -1</f>
        <v>1</v>
      </c>
      <c r="I659" s="8" t="s">
        <v>19</v>
      </c>
      <c r="J659" s="10">
        <v>32</v>
      </c>
      <c r="K659" s="8">
        <v>1</v>
      </c>
      <c r="L659" s="8">
        <v>1</v>
      </c>
      <c r="M659" s="8">
        <v>364849</v>
      </c>
      <c r="N659" s="10">
        <v>15.5</v>
      </c>
      <c r="O659" s="8"/>
      <c r="P659" s="10" t="s">
        <v>29</v>
      </c>
    </row>
    <row r="660" spans="1:16" x14ac:dyDescent="0.25">
      <c r="A660" s="4">
        <v>659</v>
      </c>
      <c r="B660" s="4">
        <v>0</v>
      </c>
      <c r="C660" s="4">
        <v>2</v>
      </c>
      <c r="D660" s="4" t="s">
        <v>929</v>
      </c>
      <c r="E660" s="7" t="str">
        <f t="shared" si="10"/>
        <v>Eitemiller</v>
      </c>
      <c r="F660" s="5">
        <f>COUNTIFS(Table2[Surname], E660, Table2[Embarked], P660, Table2[Pclass], C660, Table2[SibSp], K660) + COUNTIFS(Table2[Surname], E660,  Table2[Embarked], P660, Table2[Pclass], C660, Table2[Parch], L660) - COUNTIFS(Table2[Surname], E660,  Table2[Embarked], P660, Table2[Pclass], C660,  Table2[SibSp], K660,  Table2[Parch], L660) -1</f>
        <v>0</v>
      </c>
      <c r="G660" s="5">
        <f>COUNTIFS(Table2[Surname], E660, Table2[Embarked], P660, Table2[Pclass], C660, Table2[SibSp], K660, Table2[Ticket], M660) + COUNTIFS(Table2[Surname], E660,  Table2[Embarked], P660, Table2[Pclass], C660, Table2[Parch], L660, Table2[Ticket], M660) - COUNTIFS(Table2[Surname], E660,  Table2[Embarked], P660, Table2[Pclass], C660,  Table2[SibSp], K660,  Table2[Parch], L660, Table2[Ticket], M660) -1</f>
        <v>0</v>
      </c>
      <c r="H660" s="5">
        <f>COUNTIFS(Table2[Ticket], M660) -1</f>
        <v>0</v>
      </c>
      <c r="I660" s="7" t="s">
        <v>15</v>
      </c>
      <c r="J660" s="5">
        <v>23</v>
      </c>
      <c r="K660" s="7">
        <v>0</v>
      </c>
      <c r="L660" s="7">
        <v>0</v>
      </c>
      <c r="M660" s="7">
        <v>29751</v>
      </c>
      <c r="N660" s="5">
        <v>13</v>
      </c>
      <c r="O660" s="7"/>
      <c r="P660" s="5" t="s">
        <v>17</v>
      </c>
    </row>
    <row r="661" spans="1:16" x14ac:dyDescent="0.25">
      <c r="A661" s="6">
        <v>660</v>
      </c>
      <c r="B661" s="6">
        <v>0</v>
      </c>
      <c r="C661" s="6">
        <v>1</v>
      </c>
      <c r="D661" s="6" t="s">
        <v>930</v>
      </c>
      <c r="E661" s="7" t="str">
        <f t="shared" si="10"/>
        <v>Newell</v>
      </c>
      <c r="F661" s="5">
        <f>COUNTIFS(Table2[Surname], E661, Table2[Embarked], P661, Table2[Pclass], C661, Table2[SibSp], K661) + COUNTIFS(Table2[Surname], E661,  Table2[Embarked], P661, Table2[Pclass], C661, Table2[Parch], L661) - COUNTIFS(Table2[Surname], E661,  Table2[Embarked], P661, Table2[Pclass], C661,  Table2[SibSp], K661,  Table2[Parch], L661) -1</f>
        <v>0</v>
      </c>
      <c r="G661" s="5">
        <f>COUNTIFS(Table2[Surname], E661, Table2[Embarked], P661, Table2[Pclass], C661, Table2[SibSp], K661, Table2[Ticket], M661) + COUNTIFS(Table2[Surname], E661,  Table2[Embarked], P661, Table2[Pclass], C661, Table2[Parch], L661, Table2[Ticket], M661) - COUNTIFS(Table2[Surname], E661,  Table2[Embarked], P661, Table2[Pclass], C661,  Table2[SibSp], K661,  Table2[Parch], L661, Table2[Ticket], M661) -1</f>
        <v>0</v>
      </c>
      <c r="H661" s="5">
        <f>COUNTIFS(Table2[Ticket], M661) -1</f>
        <v>2</v>
      </c>
      <c r="I661" s="8" t="s">
        <v>15</v>
      </c>
      <c r="J661" s="10">
        <v>58</v>
      </c>
      <c r="K661" s="8">
        <v>0</v>
      </c>
      <c r="L661" s="8">
        <v>2</v>
      </c>
      <c r="M661" s="8">
        <v>35273</v>
      </c>
      <c r="N661" s="10">
        <v>113.27500000000001</v>
      </c>
      <c r="O661" s="8" t="s">
        <v>931</v>
      </c>
      <c r="P661" s="10" t="s">
        <v>22</v>
      </c>
    </row>
    <row r="662" spans="1:16" x14ac:dyDescent="0.25">
      <c r="A662" s="4">
        <v>661</v>
      </c>
      <c r="B662" s="4">
        <v>1</v>
      </c>
      <c r="C662" s="4">
        <v>1</v>
      </c>
      <c r="D662" s="4" t="s">
        <v>932</v>
      </c>
      <c r="E662" s="7" t="str">
        <f t="shared" si="10"/>
        <v>Frauenthal</v>
      </c>
      <c r="F662" s="5">
        <f>COUNTIFS(Table2[Surname], E662, Table2[Embarked], P662, Table2[Pclass], C662, Table2[SibSp], K662) + COUNTIFS(Table2[Surname], E662,  Table2[Embarked], P662, Table2[Pclass], C662, Table2[Parch], L662) - COUNTIFS(Table2[Surname], E662,  Table2[Embarked], P662, Table2[Pclass], C662,  Table2[SibSp], K662,  Table2[Parch], L662) -1</f>
        <v>1</v>
      </c>
      <c r="G662" s="5">
        <f>COUNTIFS(Table2[Surname], E662, Table2[Embarked], P662, Table2[Pclass], C662, Table2[SibSp], K662, Table2[Ticket], M662) + COUNTIFS(Table2[Surname], E662,  Table2[Embarked], P662, Table2[Pclass], C662, Table2[Parch], L662, Table2[Ticket], M662) - COUNTIFS(Table2[Surname], E662,  Table2[Embarked], P662, Table2[Pclass], C662,  Table2[SibSp], K662,  Table2[Parch], L662, Table2[Ticket], M662) -1</f>
        <v>1</v>
      </c>
      <c r="H662" s="5">
        <f>COUNTIFS(Table2[Ticket], M662) -1</f>
        <v>1</v>
      </c>
      <c r="I662" s="7" t="s">
        <v>15</v>
      </c>
      <c r="J662" s="5">
        <v>50</v>
      </c>
      <c r="K662" s="7">
        <v>2</v>
      </c>
      <c r="L662" s="7">
        <v>0</v>
      </c>
      <c r="M662" s="7" t="s">
        <v>507</v>
      </c>
      <c r="N662" s="5">
        <v>133.65</v>
      </c>
      <c r="O662" s="7"/>
      <c r="P662" s="5" t="s">
        <v>17</v>
      </c>
    </row>
    <row r="663" spans="1:16" x14ac:dyDescent="0.25">
      <c r="A663" s="6">
        <v>662</v>
      </c>
      <c r="B663" s="6">
        <v>0</v>
      </c>
      <c r="C663" s="6">
        <v>3</v>
      </c>
      <c r="D663" s="6" t="s">
        <v>933</v>
      </c>
      <c r="E663" s="7" t="str">
        <f t="shared" si="10"/>
        <v>Badt</v>
      </c>
      <c r="F663" s="5">
        <f>COUNTIFS(Table2[Surname], E663, Table2[Embarked], P663, Table2[Pclass], C663, Table2[SibSp], K663) + COUNTIFS(Table2[Surname], E663,  Table2[Embarked], P663, Table2[Pclass], C663, Table2[Parch], L663) - COUNTIFS(Table2[Surname], E663,  Table2[Embarked], P663, Table2[Pclass], C663,  Table2[SibSp], K663,  Table2[Parch], L663) -1</f>
        <v>0</v>
      </c>
      <c r="G663" s="5">
        <f>COUNTIFS(Table2[Surname], E663, Table2[Embarked], P663, Table2[Pclass], C663, Table2[SibSp], K663, Table2[Ticket], M663) + COUNTIFS(Table2[Surname], E663,  Table2[Embarked], P663, Table2[Pclass], C663, Table2[Parch], L663, Table2[Ticket], M663) - COUNTIFS(Table2[Surname], E663,  Table2[Embarked], P663, Table2[Pclass], C663,  Table2[SibSp], K663,  Table2[Parch], L663, Table2[Ticket], M663) -1</f>
        <v>0</v>
      </c>
      <c r="H663" s="5">
        <f>COUNTIFS(Table2[Ticket], M663) -1</f>
        <v>0</v>
      </c>
      <c r="I663" s="8" t="s">
        <v>15</v>
      </c>
      <c r="J663" s="10">
        <v>40</v>
      </c>
      <c r="K663" s="8">
        <v>0</v>
      </c>
      <c r="L663" s="8">
        <v>0</v>
      </c>
      <c r="M663" s="8">
        <v>2623</v>
      </c>
      <c r="N663" s="10">
        <v>7.2249999999999996</v>
      </c>
      <c r="O663" s="8"/>
      <c r="P663" s="10" t="s">
        <v>22</v>
      </c>
    </row>
    <row r="664" spans="1:16" x14ac:dyDescent="0.25">
      <c r="A664" s="4">
        <v>663</v>
      </c>
      <c r="B664" s="4">
        <v>0</v>
      </c>
      <c r="C664" s="4">
        <v>1</v>
      </c>
      <c r="D664" s="4" t="s">
        <v>934</v>
      </c>
      <c r="E664" s="7" t="str">
        <f t="shared" si="10"/>
        <v>Colley</v>
      </c>
      <c r="F664" s="5">
        <f>COUNTIFS(Table2[Surname], E664, Table2[Embarked], P664, Table2[Pclass], C664, Table2[SibSp], K664) + COUNTIFS(Table2[Surname], E664,  Table2[Embarked], P664, Table2[Pclass], C664, Table2[Parch], L664) - COUNTIFS(Table2[Surname], E664,  Table2[Embarked], P664, Table2[Pclass], C664,  Table2[SibSp], K664,  Table2[Parch], L664) -1</f>
        <v>0</v>
      </c>
      <c r="G664" s="5">
        <f>COUNTIFS(Table2[Surname], E664, Table2[Embarked], P664, Table2[Pclass], C664, Table2[SibSp], K664, Table2[Ticket], M664) + COUNTIFS(Table2[Surname], E664,  Table2[Embarked], P664, Table2[Pclass], C664, Table2[Parch], L664, Table2[Ticket], M664) - COUNTIFS(Table2[Surname], E664,  Table2[Embarked], P664, Table2[Pclass], C664,  Table2[SibSp], K664,  Table2[Parch], L664, Table2[Ticket], M664) -1</f>
        <v>0</v>
      </c>
      <c r="H664" s="5">
        <f>COUNTIFS(Table2[Ticket], M664) -1</f>
        <v>0</v>
      </c>
      <c r="I664" s="7" t="s">
        <v>15</v>
      </c>
      <c r="J664" s="5">
        <v>47</v>
      </c>
      <c r="K664" s="7">
        <v>0</v>
      </c>
      <c r="L664" s="7">
        <v>0</v>
      </c>
      <c r="M664" s="7">
        <v>5727</v>
      </c>
      <c r="N664" s="5">
        <v>25.587499999999999</v>
      </c>
      <c r="O664" s="7" t="s">
        <v>935</v>
      </c>
      <c r="P664" s="5" t="s">
        <v>17</v>
      </c>
    </row>
    <row r="665" spans="1:16" x14ac:dyDescent="0.25">
      <c r="A665" s="6">
        <v>664</v>
      </c>
      <c r="B665" s="6">
        <v>0</v>
      </c>
      <c r="C665" s="6">
        <v>3</v>
      </c>
      <c r="D665" s="6" t="s">
        <v>936</v>
      </c>
      <c r="E665" s="7" t="str">
        <f t="shared" si="10"/>
        <v>Coleff</v>
      </c>
      <c r="F665" s="5">
        <f>COUNTIFS(Table2[Surname], E665, Table2[Embarked], P665, Table2[Pclass], C665, Table2[SibSp], K665) + COUNTIFS(Table2[Surname], E665,  Table2[Embarked], P665, Table2[Pclass], C665, Table2[Parch], L665) - COUNTIFS(Table2[Surname], E665,  Table2[Embarked], P665, Table2[Pclass], C665,  Table2[SibSp], K665,  Table2[Parch], L665) -1</f>
        <v>1</v>
      </c>
      <c r="G665" s="5">
        <f>COUNTIFS(Table2[Surname], E665, Table2[Embarked], P665, Table2[Pclass], C665, Table2[SibSp], K665, Table2[Ticket], M665) + COUNTIFS(Table2[Surname], E665,  Table2[Embarked], P665, Table2[Pclass], C665, Table2[Parch], L665, Table2[Ticket], M665) - COUNTIFS(Table2[Surname], E665,  Table2[Embarked], P665, Table2[Pclass], C665,  Table2[SibSp], K665,  Table2[Parch], L665, Table2[Ticket], M665) -1</f>
        <v>0</v>
      </c>
      <c r="H665" s="5">
        <f>COUNTIFS(Table2[Ticket], M665) -1</f>
        <v>0</v>
      </c>
      <c r="I665" s="8" t="s">
        <v>15</v>
      </c>
      <c r="J665" s="10">
        <v>36</v>
      </c>
      <c r="K665" s="8">
        <v>0</v>
      </c>
      <c r="L665" s="8">
        <v>0</v>
      </c>
      <c r="M665" s="8">
        <v>349210</v>
      </c>
      <c r="N665" s="10">
        <v>7.4958</v>
      </c>
      <c r="O665" s="8"/>
      <c r="P665" s="10" t="s">
        <v>17</v>
      </c>
    </row>
    <row r="666" spans="1:16" x14ac:dyDescent="0.25">
      <c r="A666" s="4">
        <v>665</v>
      </c>
      <c r="B666" s="4">
        <v>1</v>
      </c>
      <c r="C666" s="4">
        <v>3</v>
      </c>
      <c r="D666" s="4" t="s">
        <v>937</v>
      </c>
      <c r="E666" s="7" t="str">
        <f t="shared" si="10"/>
        <v>Lindqvist</v>
      </c>
      <c r="F666" s="5">
        <f>COUNTIFS(Table2[Surname], E666, Table2[Embarked], P666, Table2[Pclass], C666, Table2[SibSp], K666) + COUNTIFS(Table2[Surname], E666,  Table2[Embarked], P666, Table2[Pclass], C666, Table2[Parch], L666) - COUNTIFS(Table2[Surname], E666,  Table2[Embarked], P666, Table2[Pclass], C666,  Table2[SibSp], K666,  Table2[Parch], L666) -1</f>
        <v>0</v>
      </c>
      <c r="G666" s="5">
        <f>COUNTIFS(Table2[Surname], E666, Table2[Embarked], P666, Table2[Pclass], C666, Table2[SibSp], K666, Table2[Ticket], M666) + COUNTIFS(Table2[Surname], E666,  Table2[Embarked], P666, Table2[Pclass], C666, Table2[Parch], L666, Table2[Ticket], M666) - COUNTIFS(Table2[Surname], E666,  Table2[Embarked], P666, Table2[Pclass], C666,  Table2[SibSp], K666,  Table2[Parch], L666, Table2[Ticket], M666) -1</f>
        <v>0</v>
      </c>
      <c r="H666" s="5">
        <f>COUNTIFS(Table2[Ticket], M666) -1</f>
        <v>0</v>
      </c>
      <c r="I666" s="7" t="s">
        <v>15</v>
      </c>
      <c r="J666" s="5">
        <v>20</v>
      </c>
      <c r="K666" s="7">
        <v>1</v>
      </c>
      <c r="L666" s="7">
        <v>0</v>
      </c>
      <c r="M666" s="7" t="s">
        <v>938</v>
      </c>
      <c r="N666" s="5">
        <v>7.9249999999999998</v>
      </c>
      <c r="O666" s="7"/>
      <c r="P666" s="5" t="s">
        <v>17</v>
      </c>
    </row>
    <row r="667" spans="1:16" x14ac:dyDescent="0.25">
      <c r="A667" s="6">
        <v>666</v>
      </c>
      <c r="B667" s="6">
        <v>0</v>
      </c>
      <c r="C667" s="6">
        <v>2</v>
      </c>
      <c r="D667" s="6" t="s">
        <v>939</v>
      </c>
      <c r="E667" s="7" t="str">
        <f t="shared" si="10"/>
        <v>Hickman</v>
      </c>
      <c r="F667" s="5">
        <f>COUNTIFS(Table2[Surname], E667, Table2[Embarked], P667, Table2[Pclass], C667, Table2[SibSp], K667) + COUNTIFS(Table2[Surname], E667,  Table2[Embarked], P667, Table2[Pclass], C667, Table2[Parch], L667) - COUNTIFS(Table2[Surname], E667,  Table2[Embarked], P667, Table2[Pclass], C667,  Table2[SibSp], K667,  Table2[Parch], L667) -1</f>
        <v>2</v>
      </c>
      <c r="G667" s="5">
        <f>COUNTIFS(Table2[Surname], E667, Table2[Embarked], P667, Table2[Pclass], C667, Table2[SibSp], K667, Table2[Ticket], M667) + COUNTIFS(Table2[Surname], E667,  Table2[Embarked], P667, Table2[Pclass], C667, Table2[Parch], L667, Table2[Ticket], M667) - COUNTIFS(Table2[Surname], E667,  Table2[Embarked], P667, Table2[Pclass], C667,  Table2[SibSp], K667,  Table2[Parch], L667, Table2[Ticket], M667) -1</f>
        <v>2</v>
      </c>
      <c r="H667" s="5">
        <f>COUNTIFS(Table2[Ticket], M667) -1</f>
        <v>4</v>
      </c>
      <c r="I667" s="8" t="s">
        <v>15</v>
      </c>
      <c r="J667" s="10">
        <v>32</v>
      </c>
      <c r="K667" s="8">
        <v>2</v>
      </c>
      <c r="L667" s="8">
        <v>0</v>
      </c>
      <c r="M667" s="8" t="s">
        <v>128</v>
      </c>
      <c r="N667" s="10">
        <v>73.5</v>
      </c>
      <c r="O667" s="8"/>
      <c r="P667" s="10" t="s">
        <v>17</v>
      </c>
    </row>
    <row r="668" spans="1:16" x14ac:dyDescent="0.25">
      <c r="A668" s="4">
        <v>667</v>
      </c>
      <c r="B668" s="4">
        <v>0</v>
      </c>
      <c r="C668" s="4">
        <v>2</v>
      </c>
      <c r="D668" s="4" t="s">
        <v>940</v>
      </c>
      <c r="E668" s="7" t="str">
        <f t="shared" si="10"/>
        <v>Butler</v>
      </c>
      <c r="F668" s="5">
        <f>COUNTIFS(Table2[Surname], E668, Table2[Embarked], P668, Table2[Pclass], C668, Table2[SibSp], K668) + COUNTIFS(Table2[Surname], E668,  Table2[Embarked], P668, Table2[Pclass], C668, Table2[Parch], L668) - COUNTIFS(Table2[Surname], E668,  Table2[Embarked], P668, Table2[Pclass], C668,  Table2[SibSp], K668,  Table2[Parch], L668) -1</f>
        <v>0</v>
      </c>
      <c r="G668" s="5">
        <f>COUNTIFS(Table2[Surname], E668, Table2[Embarked], P668, Table2[Pclass], C668, Table2[SibSp], K668, Table2[Ticket], M668) + COUNTIFS(Table2[Surname], E668,  Table2[Embarked], P668, Table2[Pclass], C668, Table2[Parch], L668, Table2[Ticket], M668) - COUNTIFS(Table2[Surname], E668,  Table2[Embarked], P668, Table2[Pclass], C668,  Table2[SibSp], K668,  Table2[Parch], L668, Table2[Ticket], M668) -1</f>
        <v>0</v>
      </c>
      <c r="H668" s="5">
        <f>COUNTIFS(Table2[Ticket], M668) -1</f>
        <v>0</v>
      </c>
      <c r="I668" s="7" t="s">
        <v>15</v>
      </c>
      <c r="J668" s="5">
        <v>25</v>
      </c>
      <c r="K668" s="7">
        <v>0</v>
      </c>
      <c r="L668" s="7">
        <v>0</v>
      </c>
      <c r="M668" s="7">
        <v>234686</v>
      </c>
      <c r="N668" s="5">
        <v>13</v>
      </c>
      <c r="O668" s="7"/>
      <c r="P668" s="5" t="s">
        <v>17</v>
      </c>
    </row>
    <row r="669" spans="1:16" x14ac:dyDescent="0.25">
      <c r="A669" s="6">
        <v>668</v>
      </c>
      <c r="B669" s="6">
        <v>0</v>
      </c>
      <c r="C669" s="6">
        <v>3</v>
      </c>
      <c r="D669" s="6" t="s">
        <v>941</v>
      </c>
      <c r="E669" s="7" t="str">
        <f t="shared" si="10"/>
        <v>Rommetvedt</v>
      </c>
      <c r="F669" s="5">
        <f>COUNTIFS(Table2[Surname], E669, Table2[Embarked], P669, Table2[Pclass], C669, Table2[SibSp], K669) + COUNTIFS(Table2[Surname], E669,  Table2[Embarked], P669, Table2[Pclass], C669, Table2[Parch], L669) - COUNTIFS(Table2[Surname], E669,  Table2[Embarked], P669, Table2[Pclass], C669,  Table2[SibSp], K669,  Table2[Parch], L669) -1</f>
        <v>0</v>
      </c>
      <c r="G669" s="5">
        <f>COUNTIFS(Table2[Surname], E669, Table2[Embarked], P669, Table2[Pclass], C669, Table2[SibSp], K669, Table2[Ticket], M669) + COUNTIFS(Table2[Surname], E669,  Table2[Embarked], P669, Table2[Pclass], C669, Table2[Parch], L669, Table2[Ticket], M669) - COUNTIFS(Table2[Surname], E669,  Table2[Embarked], P669, Table2[Pclass], C669,  Table2[SibSp], K669,  Table2[Parch], L669, Table2[Ticket], M669) -1</f>
        <v>0</v>
      </c>
      <c r="H669" s="5">
        <f>COUNTIFS(Table2[Ticket], M669) -1</f>
        <v>0</v>
      </c>
      <c r="I669" s="8" t="s">
        <v>15</v>
      </c>
      <c r="J669" s="10"/>
      <c r="K669" s="8">
        <v>0</v>
      </c>
      <c r="L669" s="8">
        <v>0</v>
      </c>
      <c r="M669" s="8">
        <v>312993</v>
      </c>
      <c r="N669" s="10">
        <v>7.7750000000000004</v>
      </c>
      <c r="O669" s="8"/>
      <c r="P669" s="10" t="s">
        <v>17</v>
      </c>
    </row>
    <row r="670" spans="1:16" x14ac:dyDescent="0.25">
      <c r="A670" s="4">
        <v>669</v>
      </c>
      <c r="B670" s="4">
        <v>0</v>
      </c>
      <c r="C670" s="4">
        <v>3</v>
      </c>
      <c r="D670" s="4" t="s">
        <v>942</v>
      </c>
      <c r="E670" s="7" t="str">
        <f t="shared" si="10"/>
        <v>Cook</v>
      </c>
      <c r="F670" s="5">
        <f>COUNTIFS(Table2[Surname], E670, Table2[Embarked], P670, Table2[Pclass], C670, Table2[SibSp], K670) + COUNTIFS(Table2[Surname], E670,  Table2[Embarked], P670, Table2[Pclass], C670, Table2[Parch], L670) - COUNTIFS(Table2[Surname], E670,  Table2[Embarked], P670, Table2[Pclass], C670,  Table2[SibSp], K670,  Table2[Parch], L670) -1</f>
        <v>0</v>
      </c>
      <c r="G670" s="5">
        <f>COUNTIFS(Table2[Surname], E670, Table2[Embarked], P670, Table2[Pclass], C670, Table2[SibSp], K670, Table2[Ticket], M670) + COUNTIFS(Table2[Surname], E670,  Table2[Embarked], P670, Table2[Pclass], C670, Table2[Parch], L670, Table2[Ticket], M670) - COUNTIFS(Table2[Surname], E670,  Table2[Embarked], P670, Table2[Pclass], C670,  Table2[SibSp], K670,  Table2[Parch], L670, Table2[Ticket], M670) -1</f>
        <v>0</v>
      </c>
      <c r="H670" s="5">
        <f>COUNTIFS(Table2[Ticket], M670) -1</f>
        <v>0</v>
      </c>
      <c r="I670" s="7" t="s">
        <v>15</v>
      </c>
      <c r="J670" s="5">
        <v>43</v>
      </c>
      <c r="K670" s="7">
        <v>0</v>
      </c>
      <c r="L670" s="7">
        <v>0</v>
      </c>
      <c r="M670" s="7" t="s">
        <v>943</v>
      </c>
      <c r="N670" s="5">
        <v>8.0500000000000007</v>
      </c>
      <c r="O670" s="7"/>
      <c r="P670" s="5" t="s">
        <v>17</v>
      </c>
    </row>
    <row r="671" spans="1:16" x14ac:dyDescent="0.25">
      <c r="A671" s="6">
        <v>670</v>
      </c>
      <c r="B671" s="6">
        <v>1</v>
      </c>
      <c r="C671" s="6">
        <v>1</v>
      </c>
      <c r="D671" s="6" t="s">
        <v>944</v>
      </c>
      <c r="E671" s="7" t="str">
        <f t="shared" si="10"/>
        <v>Taylor</v>
      </c>
      <c r="F671" s="5">
        <f>COUNTIFS(Table2[Surname], E671, Table2[Embarked], P671, Table2[Pclass], C671, Table2[SibSp], K671) + COUNTIFS(Table2[Surname], E671,  Table2[Embarked], P671, Table2[Pclass], C671, Table2[Parch], L671) - COUNTIFS(Table2[Surname], E671,  Table2[Embarked], P671, Table2[Pclass], C671,  Table2[SibSp], K671,  Table2[Parch], L671) -1</f>
        <v>1</v>
      </c>
      <c r="G671" s="5">
        <f>COUNTIFS(Table2[Surname], E671, Table2[Embarked], P671, Table2[Pclass], C671, Table2[SibSp], K671, Table2[Ticket], M671) + COUNTIFS(Table2[Surname], E671,  Table2[Embarked], P671, Table2[Pclass], C671, Table2[Parch], L671, Table2[Ticket], M671) - COUNTIFS(Table2[Surname], E671,  Table2[Embarked], P671, Table2[Pclass], C671,  Table2[SibSp], K671,  Table2[Parch], L671, Table2[Ticket], M671) -1</f>
        <v>1</v>
      </c>
      <c r="H671" s="5">
        <f>COUNTIFS(Table2[Ticket], M671) -1</f>
        <v>1</v>
      </c>
      <c r="I671" s="8" t="s">
        <v>19</v>
      </c>
      <c r="J671" s="10"/>
      <c r="K671" s="8">
        <v>1</v>
      </c>
      <c r="L671" s="8">
        <v>0</v>
      </c>
      <c r="M671" s="8">
        <v>19996</v>
      </c>
      <c r="N671" s="10">
        <v>52</v>
      </c>
      <c r="O671" s="8" t="s">
        <v>945</v>
      </c>
      <c r="P671" s="10" t="s">
        <v>17</v>
      </c>
    </row>
    <row r="672" spans="1:16" x14ac:dyDescent="0.25">
      <c r="A672" s="4">
        <v>671</v>
      </c>
      <c r="B672" s="4">
        <v>1</v>
      </c>
      <c r="C672" s="4">
        <v>2</v>
      </c>
      <c r="D672" s="4" t="s">
        <v>946</v>
      </c>
      <c r="E672" s="7" t="str">
        <f t="shared" si="10"/>
        <v>Brown</v>
      </c>
      <c r="F672" s="5">
        <f>COUNTIFS(Table2[Surname], E672, Table2[Embarked], P672, Table2[Pclass], C672, Table2[SibSp], K672) + COUNTIFS(Table2[Surname], E672,  Table2[Embarked], P672, Table2[Pclass], C672, Table2[Parch], L672) - COUNTIFS(Table2[Surname], E672,  Table2[Embarked], P672, Table2[Pclass], C672,  Table2[SibSp], K672,  Table2[Parch], L672) -1</f>
        <v>1</v>
      </c>
      <c r="G672" s="5">
        <f>COUNTIFS(Table2[Surname], E672, Table2[Embarked], P672, Table2[Pclass], C672, Table2[SibSp], K672, Table2[Ticket], M672) + COUNTIFS(Table2[Surname], E672,  Table2[Embarked], P672, Table2[Pclass], C672, Table2[Parch], L672, Table2[Ticket], M672) - COUNTIFS(Table2[Surname], E672,  Table2[Embarked], P672, Table2[Pclass], C672,  Table2[SibSp], K672,  Table2[Parch], L672, Table2[Ticket], M672) -1</f>
        <v>1</v>
      </c>
      <c r="H672" s="5">
        <f>COUNTIFS(Table2[Ticket], M672) -1</f>
        <v>1</v>
      </c>
      <c r="I672" s="7" t="s">
        <v>19</v>
      </c>
      <c r="J672" s="5">
        <v>40</v>
      </c>
      <c r="K672" s="7">
        <v>1</v>
      </c>
      <c r="L672" s="7">
        <v>1</v>
      </c>
      <c r="M672" s="7">
        <v>29750</v>
      </c>
      <c r="N672" s="5">
        <v>39</v>
      </c>
      <c r="O672" s="7"/>
      <c r="P672" s="5" t="s">
        <v>17</v>
      </c>
    </row>
    <row r="673" spans="1:16" x14ac:dyDescent="0.25">
      <c r="A673" s="6">
        <v>672</v>
      </c>
      <c r="B673" s="6">
        <v>0</v>
      </c>
      <c r="C673" s="6">
        <v>1</v>
      </c>
      <c r="D673" s="6" t="s">
        <v>947</v>
      </c>
      <c r="E673" s="7" t="str">
        <f t="shared" si="10"/>
        <v>Davidson</v>
      </c>
      <c r="F673" s="5">
        <f>COUNTIFS(Table2[Surname], E673, Table2[Embarked], P673, Table2[Pclass], C673, Table2[SibSp], K673) + COUNTIFS(Table2[Surname], E673,  Table2[Embarked], P673, Table2[Pclass], C673, Table2[Parch], L673) - COUNTIFS(Table2[Surname], E673,  Table2[Embarked], P673, Table2[Pclass], C673,  Table2[SibSp], K673,  Table2[Parch], L673) -1</f>
        <v>0</v>
      </c>
      <c r="G673" s="5">
        <f>COUNTIFS(Table2[Surname], E673, Table2[Embarked], P673, Table2[Pclass], C673, Table2[SibSp], K673, Table2[Ticket], M673) + COUNTIFS(Table2[Surname], E673,  Table2[Embarked], P673, Table2[Pclass], C673, Table2[Parch], L673, Table2[Ticket], M673) - COUNTIFS(Table2[Surname], E673,  Table2[Embarked], P673, Table2[Pclass], C673,  Table2[SibSp], K673,  Table2[Parch], L673, Table2[Ticket], M673) -1</f>
        <v>0</v>
      </c>
      <c r="H673" s="5">
        <f>COUNTIFS(Table2[Ticket], M673) -1</f>
        <v>0</v>
      </c>
      <c r="I673" s="8" t="s">
        <v>15</v>
      </c>
      <c r="J673" s="10">
        <v>31</v>
      </c>
      <c r="K673" s="8">
        <v>1</v>
      </c>
      <c r="L673" s="8">
        <v>0</v>
      </c>
      <c r="M673" s="8" t="s">
        <v>948</v>
      </c>
      <c r="N673" s="10">
        <v>52</v>
      </c>
      <c r="O673" s="8" t="s">
        <v>949</v>
      </c>
      <c r="P673" s="10" t="s">
        <v>17</v>
      </c>
    </row>
    <row r="674" spans="1:16" x14ac:dyDescent="0.25">
      <c r="A674" s="4">
        <v>673</v>
      </c>
      <c r="B674" s="4">
        <v>0</v>
      </c>
      <c r="C674" s="4">
        <v>2</v>
      </c>
      <c r="D674" s="4" t="s">
        <v>950</v>
      </c>
      <c r="E674" s="7" t="str">
        <f t="shared" si="10"/>
        <v>Mitchell</v>
      </c>
      <c r="F674" s="5">
        <f>COUNTIFS(Table2[Surname], E674, Table2[Embarked], P674, Table2[Pclass], C674, Table2[SibSp], K674) + COUNTIFS(Table2[Surname], E674,  Table2[Embarked], P674, Table2[Pclass], C674, Table2[Parch], L674) - COUNTIFS(Table2[Surname], E674,  Table2[Embarked], P674, Table2[Pclass], C674,  Table2[SibSp], K674,  Table2[Parch], L674) -1</f>
        <v>0</v>
      </c>
      <c r="G674" s="5">
        <f>COUNTIFS(Table2[Surname], E674, Table2[Embarked], P674, Table2[Pclass], C674, Table2[SibSp], K674, Table2[Ticket], M674) + COUNTIFS(Table2[Surname], E674,  Table2[Embarked], P674, Table2[Pclass], C674, Table2[Parch], L674, Table2[Ticket], M674) - COUNTIFS(Table2[Surname], E674,  Table2[Embarked], P674, Table2[Pclass], C674,  Table2[SibSp], K674,  Table2[Parch], L674, Table2[Ticket], M674) -1</f>
        <v>0</v>
      </c>
      <c r="H674" s="5">
        <f>COUNTIFS(Table2[Ticket], M674) -1</f>
        <v>0</v>
      </c>
      <c r="I674" s="7" t="s">
        <v>15</v>
      </c>
      <c r="J674" s="5">
        <v>70</v>
      </c>
      <c r="K674" s="7">
        <v>0</v>
      </c>
      <c r="L674" s="7">
        <v>0</v>
      </c>
      <c r="M674" s="7" t="s">
        <v>951</v>
      </c>
      <c r="N674" s="5">
        <v>10.5</v>
      </c>
      <c r="O674" s="7"/>
      <c r="P674" s="5" t="s">
        <v>17</v>
      </c>
    </row>
    <row r="675" spans="1:16" x14ac:dyDescent="0.25">
      <c r="A675" s="6">
        <v>674</v>
      </c>
      <c r="B675" s="6">
        <v>1</v>
      </c>
      <c r="C675" s="6">
        <v>2</v>
      </c>
      <c r="D675" s="6" t="s">
        <v>952</v>
      </c>
      <c r="E675" s="7" t="str">
        <f t="shared" si="10"/>
        <v>Wilhelms</v>
      </c>
      <c r="F675" s="5">
        <f>COUNTIFS(Table2[Surname], E675, Table2[Embarked], P675, Table2[Pclass], C675, Table2[SibSp], K675) + COUNTIFS(Table2[Surname], E675,  Table2[Embarked], P675, Table2[Pclass], C675, Table2[Parch], L675) - COUNTIFS(Table2[Surname], E675,  Table2[Embarked], P675, Table2[Pclass], C675,  Table2[SibSp], K675,  Table2[Parch], L675) -1</f>
        <v>0</v>
      </c>
      <c r="G675" s="5">
        <f>COUNTIFS(Table2[Surname], E675, Table2[Embarked], P675, Table2[Pclass], C675, Table2[SibSp], K675, Table2[Ticket], M675) + COUNTIFS(Table2[Surname], E675,  Table2[Embarked], P675, Table2[Pclass], C675, Table2[Parch], L675, Table2[Ticket], M675) - COUNTIFS(Table2[Surname], E675,  Table2[Embarked], P675, Table2[Pclass], C675,  Table2[SibSp], K675,  Table2[Parch], L675, Table2[Ticket], M675) -1</f>
        <v>0</v>
      </c>
      <c r="H675" s="5">
        <f>COUNTIFS(Table2[Ticket], M675) -1</f>
        <v>0</v>
      </c>
      <c r="I675" s="8" t="s">
        <v>15</v>
      </c>
      <c r="J675" s="10">
        <v>31</v>
      </c>
      <c r="K675" s="8">
        <v>0</v>
      </c>
      <c r="L675" s="8">
        <v>0</v>
      </c>
      <c r="M675" s="8">
        <v>244270</v>
      </c>
      <c r="N675" s="10">
        <v>13</v>
      </c>
      <c r="O675" s="8"/>
      <c r="P675" s="10" t="s">
        <v>17</v>
      </c>
    </row>
    <row r="676" spans="1:16" x14ac:dyDescent="0.25">
      <c r="A676" s="4">
        <v>675</v>
      </c>
      <c r="B676" s="4">
        <v>0</v>
      </c>
      <c r="C676" s="4">
        <v>2</v>
      </c>
      <c r="D676" s="4" t="s">
        <v>953</v>
      </c>
      <c r="E676" s="7" t="str">
        <f t="shared" si="10"/>
        <v>Watson</v>
      </c>
      <c r="F676" s="5">
        <f>COUNTIFS(Table2[Surname], E676, Table2[Embarked], P676, Table2[Pclass], C676, Table2[SibSp], K676) + COUNTIFS(Table2[Surname], E676,  Table2[Embarked], P676, Table2[Pclass], C676, Table2[Parch], L676) - COUNTIFS(Table2[Surname], E676,  Table2[Embarked], P676, Table2[Pclass], C676,  Table2[SibSp], K676,  Table2[Parch], L676) -1</f>
        <v>0</v>
      </c>
      <c r="G676" s="5">
        <f>COUNTIFS(Table2[Surname], E676, Table2[Embarked], P676, Table2[Pclass], C676, Table2[SibSp], K676, Table2[Ticket], M676) + COUNTIFS(Table2[Surname], E676,  Table2[Embarked], P676, Table2[Pclass], C676, Table2[Parch], L676, Table2[Ticket], M676) - COUNTIFS(Table2[Surname], E676,  Table2[Embarked], P676, Table2[Pclass], C676,  Table2[SibSp], K676,  Table2[Parch], L676, Table2[Ticket], M676) -1</f>
        <v>0</v>
      </c>
      <c r="H676" s="5">
        <f>COUNTIFS(Table2[Ticket], M676) -1</f>
        <v>0</v>
      </c>
      <c r="I676" s="7" t="s">
        <v>15</v>
      </c>
      <c r="J676" s="5"/>
      <c r="K676" s="7">
        <v>0</v>
      </c>
      <c r="L676" s="7">
        <v>0</v>
      </c>
      <c r="M676" s="7">
        <v>239856</v>
      </c>
      <c r="N676" s="5">
        <v>0</v>
      </c>
      <c r="O676" s="7"/>
      <c r="P676" s="5" t="s">
        <v>17</v>
      </c>
    </row>
    <row r="677" spans="1:16" x14ac:dyDescent="0.25">
      <c r="A677" s="6">
        <v>676</v>
      </c>
      <c r="B677" s="6">
        <v>0</v>
      </c>
      <c r="C677" s="6">
        <v>3</v>
      </c>
      <c r="D677" s="6" t="s">
        <v>954</v>
      </c>
      <c r="E677" s="7" t="str">
        <f t="shared" si="10"/>
        <v>Edvardsson</v>
      </c>
      <c r="F677" s="5">
        <f>COUNTIFS(Table2[Surname], E677, Table2[Embarked], P677, Table2[Pclass], C677, Table2[SibSp], K677) + COUNTIFS(Table2[Surname], E677,  Table2[Embarked], P677, Table2[Pclass], C677, Table2[Parch], L677) - COUNTIFS(Table2[Surname], E677,  Table2[Embarked], P677, Table2[Pclass], C677,  Table2[SibSp], K677,  Table2[Parch], L677) -1</f>
        <v>0</v>
      </c>
      <c r="G677" s="5">
        <f>COUNTIFS(Table2[Surname], E677, Table2[Embarked], P677, Table2[Pclass], C677, Table2[SibSp], K677, Table2[Ticket], M677) + COUNTIFS(Table2[Surname], E677,  Table2[Embarked], P677, Table2[Pclass], C677, Table2[Parch], L677, Table2[Ticket], M677) - COUNTIFS(Table2[Surname], E677,  Table2[Embarked], P677, Table2[Pclass], C677,  Table2[SibSp], K677,  Table2[Parch], L677, Table2[Ticket], M677) -1</f>
        <v>0</v>
      </c>
      <c r="H677" s="5">
        <f>COUNTIFS(Table2[Ticket], M677) -1</f>
        <v>0</v>
      </c>
      <c r="I677" s="8" t="s">
        <v>15</v>
      </c>
      <c r="J677" s="10">
        <v>18</v>
      </c>
      <c r="K677" s="8">
        <v>0</v>
      </c>
      <c r="L677" s="8">
        <v>0</v>
      </c>
      <c r="M677" s="8">
        <v>349912</v>
      </c>
      <c r="N677" s="10">
        <v>7.7750000000000004</v>
      </c>
      <c r="O677" s="8"/>
      <c r="P677" s="10" t="s">
        <v>17</v>
      </c>
    </row>
    <row r="678" spans="1:16" x14ac:dyDescent="0.25">
      <c r="A678" s="4">
        <v>677</v>
      </c>
      <c r="B678" s="4">
        <v>0</v>
      </c>
      <c r="C678" s="4">
        <v>3</v>
      </c>
      <c r="D678" s="4" t="s">
        <v>955</v>
      </c>
      <c r="E678" s="7" t="str">
        <f t="shared" si="10"/>
        <v>Sawyer</v>
      </c>
      <c r="F678" s="5">
        <f>COUNTIFS(Table2[Surname], E678, Table2[Embarked], P678, Table2[Pclass], C678, Table2[SibSp], K678) + COUNTIFS(Table2[Surname], E678,  Table2[Embarked], P678, Table2[Pclass], C678, Table2[Parch], L678) - COUNTIFS(Table2[Surname], E678,  Table2[Embarked], P678, Table2[Pclass], C678,  Table2[SibSp], K678,  Table2[Parch], L678) -1</f>
        <v>0</v>
      </c>
      <c r="G678" s="5">
        <f>COUNTIFS(Table2[Surname], E678, Table2[Embarked], P678, Table2[Pclass], C678, Table2[SibSp], K678, Table2[Ticket], M678) + COUNTIFS(Table2[Surname], E678,  Table2[Embarked], P678, Table2[Pclass], C678, Table2[Parch], L678, Table2[Ticket], M678) - COUNTIFS(Table2[Surname], E678,  Table2[Embarked], P678, Table2[Pclass], C678,  Table2[SibSp], K678,  Table2[Parch], L678, Table2[Ticket], M678) -1</f>
        <v>0</v>
      </c>
      <c r="H678" s="5">
        <f>COUNTIFS(Table2[Ticket], M678) -1</f>
        <v>0</v>
      </c>
      <c r="I678" s="7" t="s">
        <v>15</v>
      </c>
      <c r="J678" s="5">
        <v>24.5</v>
      </c>
      <c r="K678" s="7">
        <v>0</v>
      </c>
      <c r="L678" s="7">
        <v>0</v>
      </c>
      <c r="M678" s="7">
        <v>342826</v>
      </c>
      <c r="N678" s="5">
        <v>8.0500000000000007</v>
      </c>
      <c r="O678" s="7"/>
      <c r="P678" s="5" t="s">
        <v>17</v>
      </c>
    </row>
    <row r="679" spans="1:16" x14ac:dyDescent="0.25">
      <c r="A679" s="6">
        <v>678</v>
      </c>
      <c r="B679" s="6">
        <v>1</v>
      </c>
      <c r="C679" s="6">
        <v>3</v>
      </c>
      <c r="D679" s="6" t="s">
        <v>956</v>
      </c>
      <c r="E679" s="7" t="str">
        <f t="shared" si="10"/>
        <v>Turja</v>
      </c>
      <c r="F679" s="5">
        <f>COUNTIFS(Table2[Surname], E679, Table2[Embarked], P679, Table2[Pclass], C679, Table2[SibSp], K679) + COUNTIFS(Table2[Surname], E679,  Table2[Embarked], P679, Table2[Pclass], C679, Table2[Parch], L679) - COUNTIFS(Table2[Surname], E679,  Table2[Embarked], P679, Table2[Pclass], C679,  Table2[SibSp], K679,  Table2[Parch], L679) -1</f>
        <v>0</v>
      </c>
      <c r="G679" s="5">
        <f>COUNTIFS(Table2[Surname], E679, Table2[Embarked], P679, Table2[Pclass], C679, Table2[SibSp], K679, Table2[Ticket], M679) + COUNTIFS(Table2[Surname], E679,  Table2[Embarked], P679, Table2[Pclass], C679, Table2[Parch], L679, Table2[Ticket], M679) - COUNTIFS(Table2[Surname], E679,  Table2[Embarked], P679, Table2[Pclass], C679,  Table2[SibSp], K679,  Table2[Parch], L679, Table2[Ticket], M679) -1</f>
        <v>0</v>
      </c>
      <c r="H679" s="5">
        <f>COUNTIFS(Table2[Ticket], M679) -1</f>
        <v>0</v>
      </c>
      <c r="I679" s="8" t="s">
        <v>19</v>
      </c>
      <c r="J679" s="10">
        <v>18</v>
      </c>
      <c r="K679" s="8">
        <v>0</v>
      </c>
      <c r="L679" s="8">
        <v>0</v>
      </c>
      <c r="M679" s="8">
        <v>4138</v>
      </c>
      <c r="N679" s="10">
        <v>9.8416999999999994</v>
      </c>
      <c r="O679" s="8"/>
      <c r="P679" s="10" t="s">
        <v>17</v>
      </c>
    </row>
    <row r="680" spans="1:16" x14ac:dyDescent="0.25">
      <c r="A680" s="4">
        <v>679</v>
      </c>
      <c r="B680" s="4">
        <v>0</v>
      </c>
      <c r="C680" s="4">
        <v>3</v>
      </c>
      <c r="D680" s="4" t="s">
        <v>957</v>
      </c>
      <c r="E680" s="7" t="str">
        <f t="shared" si="10"/>
        <v>Goodwin</v>
      </c>
      <c r="F680" s="5">
        <f>COUNTIFS(Table2[Surname], E680, Table2[Embarked], P680, Table2[Pclass], C680, Table2[SibSp], K680) + COUNTIFS(Table2[Surname], E680,  Table2[Embarked], P680, Table2[Pclass], C680, Table2[Parch], L680) - COUNTIFS(Table2[Surname], E680,  Table2[Embarked], P680, Table2[Pclass], C680,  Table2[SibSp], K680,  Table2[Parch], L680) -1</f>
        <v>0</v>
      </c>
      <c r="G680" s="5">
        <f>COUNTIFS(Table2[Surname], E680, Table2[Embarked], P680, Table2[Pclass], C680, Table2[SibSp], K680, Table2[Ticket], M680) + COUNTIFS(Table2[Surname], E680,  Table2[Embarked], P680, Table2[Pclass], C680, Table2[Parch], L680, Table2[Ticket], M680) - COUNTIFS(Table2[Surname], E680,  Table2[Embarked], P680, Table2[Pclass], C680,  Table2[SibSp], K680,  Table2[Parch], L680, Table2[Ticket], M680) -1</f>
        <v>0</v>
      </c>
      <c r="H680" s="5">
        <f>COUNTIFS(Table2[Ticket], M680) -1</f>
        <v>5</v>
      </c>
      <c r="I680" s="7" t="s">
        <v>19</v>
      </c>
      <c r="J680" s="5">
        <v>43</v>
      </c>
      <c r="K680" s="7">
        <v>1</v>
      </c>
      <c r="L680" s="7">
        <v>6</v>
      </c>
      <c r="M680" s="7" t="s">
        <v>107</v>
      </c>
      <c r="N680" s="5">
        <v>46.9</v>
      </c>
      <c r="O680" s="7"/>
      <c r="P680" s="5" t="s">
        <v>17</v>
      </c>
    </row>
    <row r="681" spans="1:16" x14ac:dyDescent="0.25">
      <c r="A681" s="6">
        <v>680</v>
      </c>
      <c r="B681" s="6">
        <v>1</v>
      </c>
      <c r="C681" s="6">
        <v>1</v>
      </c>
      <c r="D681" s="6" t="s">
        <v>958</v>
      </c>
      <c r="E681" s="7" t="str">
        <f t="shared" si="10"/>
        <v>Cardeza</v>
      </c>
      <c r="F681" s="5">
        <f>COUNTIFS(Table2[Surname], E681, Table2[Embarked], P681, Table2[Pclass], C681, Table2[SibSp], K681) + COUNTIFS(Table2[Surname], E681,  Table2[Embarked], P681, Table2[Pclass], C681, Table2[Parch], L681) - COUNTIFS(Table2[Surname], E681,  Table2[Embarked], P681, Table2[Pclass], C681,  Table2[SibSp], K681,  Table2[Parch], L681) -1</f>
        <v>0</v>
      </c>
      <c r="G681" s="5">
        <f>COUNTIFS(Table2[Surname], E681, Table2[Embarked], P681, Table2[Pclass], C681, Table2[SibSp], K681, Table2[Ticket], M681) + COUNTIFS(Table2[Surname], E681,  Table2[Embarked], P681, Table2[Pclass], C681, Table2[Parch], L681, Table2[Ticket], M681) - COUNTIFS(Table2[Surname], E681,  Table2[Embarked], P681, Table2[Pclass], C681,  Table2[SibSp], K681,  Table2[Parch], L681, Table2[Ticket], M681) -1</f>
        <v>0</v>
      </c>
      <c r="H681" s="5">
        <f>COUNTIFS(Table2[Ticket], M681) -1</f>
        <v>2</v>
      </c>
      <c r="I681" s="8" t="s">
        <v>15</v>
      </c>
      <c r="J681" s="10">
        <v>36</v>
      </c>
      <c r="K681" s="8">
        <v>0</v>
      </c>
      <c r="L681" s="8">
        <v>1</v>
      </c>
      <c r="M681" s="8" t="s">
        <v>394</v>
      </c>
      <c r="N681" s="10">
        <v>512.32920000000001</v>
      </c>
      <c r="O681" s="8" t="s">
        <v>959</v>
      </c>
      <c r="P681" s="10" t="s">
        <v>22</v>
      </c>
    </row>
    <row r="682" spans="1:16" x14ac:dyDescent="0.25">
      <c r="A682" s="4">
        <v>681</v>
      </c>
      <c r="B682" s="4">
        <v>0</v>
      </c>
      <c r="C682" s="4">
        <v>3</v>
      </c>
      <c r="D682" s="4" t="s">
        <v>960</v>
      </c>
      <c r="E682" s="7" t="str">
        <f t="shared" si="10"/>
        <v>Peters</v>
      </c>
      <c r="F682" s="5">
        <f>COUNTIFS(Table2[Surname], E682, Table2[Embarked], P682, Table2[Pclass], C682, Table2[SibSp], K682) + COUNTIFS(Table2[Surname], E682,  Table2[Embarked], P682, Table2[Pclass], C682, Table2[Parch], L682) - COUNTIFS(Table2[Surname], E682,  Table2[Embarked], P682, Table2[Pclass], C682,  Table2[SibSp], K682,  Table2[Parch], L682) -1</f>
        <v>0</v>
      </c>
      <c r="G682" s="5">
        <f>COUNTIFS(Table2[Surname], E682, Table2[Embarked], P682, Table2[Pclass], C682, Table2[SibSp], K682, Table2[Ticket], M682) + COUNTIFS(Table2[Surname], E682,  Table2[Embarked], P682, Table2[Pclass], C682, Table2[Parch], L682, Table2[Ticket], M682) - COUNTIFS(Table2[Surname], E682,  Table2[Embarked], P682, Table2[Pclass], C682,  Table2[SibSp], K682,  Table2[Parch], L682, Table2[Ticket], M682) -1</f>
        <v>0</v>
      </c>
      <c r="H682" s="5">
        <f>COUNTIFS(Table2[Ticket], M682) -1</f>
        <v>0</v>
      </c>
      <c r="I682" s="7" t="s">
        <v>19</v>
      </c>
      <c r="J682" s="5"/>
      <c r="K682" s="7">
        <v>0</v>
      </c>
      <c r="L682" s="7">
        <v>0</v>
      </c>
      <c r="M682" s="7">
        <v>330935</v>
      </c>
      <c r="N682" s="5">
        <v>8.1374999999999993</v>
      </c>
      <c r="O682" s="7"/>
      <c r="P682" s="5" t="s">
        <v>29</v>
      </c>
    </row>
    <row r="683" spans="1:16" x14ac:dyDescent="0.25">
      <c r="A683" s="6">
        <v>682</v>
      </c>
      <c r="B683" s="6">
        <v>1</v>
      </c>
      <c r="C683" s="6">
        <v>1</v>
      </c>
      <c r="D683" s="6" t="s">
        <v>961</v>
      </c>
      <c r="E683" s="7" t="str">
        <f t="shared" si="10"/>
        <v>Hassab</v>
      </c>
      <c r="F683" s="5">
        <f>COUNTIFS(Table2[Surname], E683, Table2[Embarked], P683, Table2[Pclass], C683, Table2[SibSp], K683) + COUNTIFS(Table2[Surname], E683,  Table2[Embarked], P683, Table2[Pclass], C683, Table2[Parch], L683) - COUNTIFS(Table2[Surname], E683,  Table2[Embarked], P683, Table2[Pclass], C683,  Table2[SibSp], K683,  Table2[Parch], L683) -1</f>
        <v>0</v>
      </c>
      <c r="G683" s="5">
        <f>COUNTIFS(Table2[Surname], E683, Table2[Embarked], P683, Table2[Pclass], C683, Table2[SibSp], K683, Table2[Ticket], M683) + COUNTIFS(Table2[Surname], E683,  Table2[Embarked], P683, Table2[Pclass], C683, Table2[Parch], L683, Table2[Ticket], M683) - COUNTIFS(Table2[Surname], E683,  Table2[Embarked], P683, Table2[Pclass], C683,  Table2[SibSp], K683,  Table2[Parch], L683, Table2[Ticket], M683) -1</f>
        <v>0</v>
      </c>
      <c r="H683" s="5">
        <f>COUNTIFS(Table2[Ticket], M683) -1</f>
        <v>2</v>
      </c>
      <c r="I683" s="8" t="s">
        <v>15</v>
      </c>
      <c r="J683" s="10">
        <v>27</v>
      </c>
      <c r="K683" s="8">
        <v>0</v>
      </c>
      <c r="L683" s="8">
        <v>0</v>
      </c>
      <c r="M683" s="8" t="s">
        <v>94</v>
      </c>
      <c r="N683" s="10">
        <v>76.729200000000006</v>
      </c>
      <c r="O683" s="8" t="s">
        <v>962</v>
      </c>
      <c r="P683" s="10" t="s">
        <v>22</v>
      </c>
    </row>
    <row r="684" spans="1:16" x14ac:dyDescent="0.25">
      <c r="A684" s="4">
        <v>683</v>
      </c>
      <c r="B684" s="4">
        <v>0</v>
      </c>
      <c r="C684" s="4">
        <v>3</v>
      </c>
      <c r="D684" s="4" t="s">
        <v>963</v>
      </c>
      <c r="E684" s="7" t="str">
        <f t="shared" si="10"/>
        <v>Olsvigen</v>
      </c>
      <c r="F684" s="5">
        <f>COUNTIFS(Table2[Surname], E684, Table2[Embarked], P684, Table2[Pclass], C684, Table2[SibSp], K684) + COUNTIFS(Table2[Surname], E684,  Table2[Embarked], P684, Table2[Pclass], C684, Table2[Parch], L684) - COUNTIFS(Table2[Surname], E684,  Table2[Embarked], P684, Table2[Pclass], C684,  Table2[SibSp], K684,  Table2[Parch], L684) -1</f>
        <v>0</v>
      </c>
      <c r="G684" s="5">
        <f>COUNTIFS(Table2[Surname], E684, Table2[Embarked], P684, Table2[Pclass], C684, Table2[SibSp], K684, Table2[Ticket], M684) + COUNTIFS(Table2[Surname], E684,  Table2[Embarked], P684, Table2[Pclass], C684, Table2[Parch], L684, Table2[Ticket], M684) - COUNTIFS(Table2[Surname], E684,  Table2[Embarked], P684, Table2[Pclass], C684,  Table2[SibSp], K684,  Table2[Parch], L684, Table2[Ticket], M684) -1</f>
        <v>0</v>
      </c>
      <c r="H684" s="5">
        <f>COUNTIFS(Table2[Ticket], M684) -1</f>
        <v>0</v>
      </c>
      <c r="I684" s="7" t="s">
        <v>15</v>
      </c>
      <c r="J684" s="5">
        <v>20</v>
      </c>
      <c r="K684" s="7">
        <v>0</v>
      </c>
      <c r="L684" s="7">
        <v>0</v>
      </c>
      <c r="M684" s="7">
        <v>6563</v>
      </c>
      <c r="N684" s="5">
        <v>9.2249999999999996</v>
      </c>
      <c r="O684" s="7"/>
      <c r="P684" s="5" t="s">
        <v>17</v>
      </c>
    </row>
    <row r="685" spans="1:16" x14ac:dyDescent="0.25">
      <c r="A685" s="6">
        <v>684</v>
      </c>
      <c r="B685" s="6">
        <v>0</v>
      </c>
      <c r="C685" s="6">
        <v>3</v>
      </c>
      <c r="D685" s="6" t="s">
        <v>964</v>
      </c>
      <c r="E685" s="7" t="str">
        <f t="shared" si="10"/>
        <v>Goodwin</v>
      </c>
      <c r="F685" s="5">
        <f>COUNTIFS(Table2[Surname], E685, Table2[Embarked], P685, Table2[Pclass], C685, Table2[SibSp], K685) + COUNTIFS(Table2[Surname], E685,  Table2[Embarked], P685, Table2[Pclass], C685, Table2[Parch], L685) - COUNTIFS(Table2[Surname], E685,  Table2[Embarked], P685, Table2[Pclass], C685,  Table2[SibSp], K685,  Table2[Parch], L685) -1</f>
        <v>4</v>
      </c>
      <c r="G685" s="5">
        <f>COUNTIFS(Table2[Surname], E685, Table2[Embarked], P685, Table2[Pclass], C685, Table2[SibSp], K685, Table2[Ticket], M685) + COUNTIFS(Table2[Surname], E685,  Table2[Embarked], P685, Table2[Pclass], C685, Table2[Parch], L685, Table2[Ticket], M685) - COUNTIFS(Table2[Surname], E685,  Table2[Embarked], P685, Table2[Pclass], C685,  Table2[SibSp], K685,  Table2[Parch], L685, Table2[Ticket], M685) -1</f>
        <v>4</v>
      </c>
      <c r="H685" s="5">
        <f>COUNTIFS(Table2[Ticket], M685) -1</f>
        <v>5</v>
      </c>
      <c r="I685" s="8" t="s">
        <v>15</v>
      </c>
      <c r="J685" s="10">
        <v>14</v>
      </c>
      <c r="K685" s="8">
        <v>5</v>
      </c>
      <c r="L685" s="8">
        <v>2</v>
      </c>
      <c r="M685" s="8" t="s">
        <v>107</v>
      </c>
      <c r="N685" s="10">
        <v>46.9</v>
      </c>
      <c r="O685" s="8"/>
      <c r="P685" s="10" t="s">
        <v>17</v>
      </c>
    </row>
    <row r="686" spans="1:16" x14ac:dyDescent="0.25">
      <c r="A686" s="4">
        <v>685</v>
      </c>
      <c r="B686" s="4">
        <v>0</v>
      </c>
      <c r="C686" s="4">
        <v>2</v>
      </c>
      <c r="D686" s="4" t="s">
        <v>965</v>
      </c>
      <c r="E686" s="7" t="str">
        <f t="shared" si="10"/>
        <v>Brown</v>
      </c>
      <c r="F686" s="5">
        <f>COUNTIFS(Table2[Surname], E686, Table2[Embarked], P686, Table2[Pclass], C686, Table2[SibSp], K686) + COUNTIFS(Table2[Surname], E686,  Table2[Embarked], P686, Table2[Pclass], C686, Table2[Parch], L686) - COUNTIFS(Table2[Surname], E686,  Table2[Embarked], P686, Table2[Pclass], C686,  Table2[SibSp], K686,  Table2[Parch], L686) -1</f>
        <v>1</v>
      </c>
      <c r="G686" s="5">
        <f>COUNTIFS(Table2[Surname], E686, Table2[Embarked], P686, Table2[Pclass], C686, Table2[SibSp], K686, Table2[Ticket], M686) + COUNTIFS(Table2[Surname], E686,  Table2[Embarked], P686, Table2[Pclass], C686, Table2[Parch], L686, Table2[Ticket], M686) - COUNTIFS(Table2[Surname], E686,  Table2[Embarked], P686, Table2[Pclass], C686,  Table2[SibSp], K686,  Table2[Parch], L686, Table2[Ticket], M686) -1</f>
        <v>1</v>
      </c>
      <c r="H686" s="5">
        <f>COUNTIFS(Table2[Ticket], M686) -1</f>
        <v>1</v>
      </c>
      <c r="I686" s="7" t="s">
        <v>15</v>
      </c>
      <c r="J686" s="5">
        <v>60</v>
      </c>
      <c r="K686" s="7">
        <v>1</v>
      </c>
      <c r="L686" s="7">
        <v>1</v>
      </c>
      <c r="M686" s="7">
        <v>29750</v>
      </c>
      <c r="N686" s="5">
        <v>39</v>
      </c>
      <c r="O686" s="7"/>
      <c r="P686" s="5" t="s">
        <v>17</v>
      </c>
    </row>
    <row r="687" spans="1:16" x14ac:dyDescent="0.25">
      <c r="A687" s="6">
        <v>686</v>
      </c>
      <c r="B687" s="6">
        <v>0</v>
      </c>
      <c r="C687" s="6">
        <v>2</v>
      </c>
      <c r="D687" s="6" t="s">
        <v>966</v>
      </c>
      <c r="E687" s="7" t="str">
        <f t="shared" si="10"/>
        <v>Laroche</v>
      </c>
      <c r="F687" s="5">
        <f>COUNTIFS(Table2[Surname], E687, Table2[Embarked], P687, Table2[Pclass], C687, Table2[SibSp], K687) + COUNTIFS(Table2[Surname], E687,  Table2[Embarked], P687, Table2[Pclass], C687, Table2[Parch], L687) - COUNTIFS(Table2[Surname], E687,  Table2[Embarked], P687, Table2[Pclass], C687,  Table2[SibSp], K687,  Table2[Parch], L687) -1</f>
        <v>2</v>
      </c>
      <c r="G687" s="5">
        <f>COUNTIFS(Table2[Surname], E687, Table2[Embarked], P687, Table2[Pclass], C687, Table2[SibSp], K687, Table2[Ticket], M687) + COUNTIFS(Table2[Surname], E687,  Table2[Embarked], P687, Table2[Pclass], C687, Table2[Parch], L687, Table2[Ticket], M687) - COUNTIFS(Table2[Surname], E687,  Table2[Embarked], P687, Table2[Pclass], C687,  Table2[SibSp], K687,  Table2[Parch], L687, Table2[Ticket], M687) -1</f>
        <v>2</v>
      </c>
      <c r="H687" s="5">
        <f>COUNTIFS(Table2[Ticket], M687) -1</f>
        <v>2</v>
      </c>
      <c r="I687" s="8" t="s">
        <v>15</v>
      </c>
      <c r="J687" s="10">
        <v>25</v>
      </c>
      <c r="K687" s="8">
        <v>1</v>
      </c>
      <c r="L687" s="8">
        <v>2</v>
      </c>
      <c r="M687" s="8" t="s">
        <v>82</v>
      </c>
      <c r="N687" s="10">
        <v>41.5792</v>
      </c>
      <c r="O687" s="8"/>
      <c r="P687" s="10" t="s">
        <v>22</v>
      </c>
    </row>
    <row r="688" spans="1:16" x14ac:dyDescent="0.25">
      <c r="A688" s="4">
        <v>687</v>
      </c>
      <c r="B688" s="4">
        <v>0</v>
      </c>
      <c r="C688" s="4">
        <v>3</v>
      </c>
      <c r="D688" s="4" t="s">
        <v>967</v>
      </c>
      <c r="E688" s="7" t="str">
        <f t="shared" si="10"/>
        <v>Panula</v>
      </c>
      <c r="F688" s="5">
        <f>COUNTIFS(Table2[Surname], E688, Table2[Embarked], P688, Table2[Pclass], C688, Table2[SibSp], K688) + COUNTIFS(Table2[Surname], E688,  Table2[Embarked], P688, Table2[Pclass], C688, Table2[Parch], L688) - COUNTIFS(Table2[Surname], E688,  Table2[Embarked], P688, Table2[Pclass], C688,  Table2[SibSp], K688,  Table2[Parch], L688) -1</f>
        <v>4</v>
      </c>
      <c r="G688" s="5">
        <f>COUNTIFS(Table2[Surname], E688, Table2[Embarked], P688, Table2[Pclass], C688, Table2[SibSp], K688, Table2[Ticket], M688) + COUNTIFS(Table2[Surname], E688,  Table2[Embarked], P688, Table2[Pclass], C688, Table2[Parch], L688, Table2[Ticket], M688) - COUNTIFS(Table2[Surname], E688,  Table2[Embarked], P688, Table2[Pclass], C688,  Table2[SibSp], K688,  Table2[Parch], L688, Table2[Ticket], M688) -1</f>
        <v>4</v>
      </c>
      <c r="H688" s="5">
        <f>COUNTIFS(Table2[Ticket], M688) -1</f>
        <v>5</v>
      </c>
      <c r="I688" s="7" t="s">
        <v>15</v>
      </c>
      <c r="J688" s="5">
        <v>14</v>
      </c>
      <c r="K688" s="7">
        <v>4</v>
      </c>
      <c r="L688" s="7">
        <v>1</v>
      </c>
      <c r="M688" s="7">
        <v>3101295</v>
      </c>
      <c r="N688" s="5">
        <v>39.6875</v>
      </c>
      <c r="O688" s="7"/>
      <c r="P688" s="5" t="s">
        <v>17</v>
      </c>
    </row>
    <row r="689" spans="1:16" x14ac:dyDescent="0.25">
      <c r="A689" s="6">
        <v>688</v>
      </c>
      <c r="B689" s="6">
        <v>0</v>
      </c>
      <c r="C689" s="6">
        <v>3</v>
      </c>
      <c r="D689" s="6" t="s">
        <v>968</v>
      </c>
      <c r="E689" s="7" t="str">
        <f t="shared" si="10"/>
        <v>Dakic</v>
      </c>
      <c r="F689" s="5">
        <f>COUNTIFS(Table2[Surname], E689, Table2[Embarked], P689, Table2[Pclass], C689, Table2[SibSp], K689) + COUNTIFS(Table2[Surname], E689,  Table2[Embarked], P689, Table2[Pclass], C689, Table2[Parch], L689) - COUNTIFS(Table2[Surname], E689,  Table2[Embarked], P689, Table2[Pclass], C689,  Table2[SibSp], K689,  Table2[Parch], L689) -1</f>
        <v>0</v>
      </c>
      <c r="G689" s="5">
        <f>COUNTIFS(Table2[Surname], E689, Table2[Embarked], P689, Table2[Pclass], C689, Table2[SibSp], K689, Table2[Ticket], M689) + COUNTIFS(Table2[Surname], E689,  Table2[Embarked], P689, Table2[Pclass], C689, Table2[Parch], L689, Table2[Ticket], M689) - COUNTIFS(Table2[Surname], E689,  Table2[Embarked], P689, Table2[Pclass], C689,  Table2[SibSp], K689,  Table2[Parch], L689, Table2[Ticket], M689) -1</f>
        <v>0</v>
      </c>
      <c r="H689" s="5">
        <f>COUNTIFS(Table2[Ticket], M689) -1</f>
        <v>0</v>
      </c>
      <c r="I689" s="8" t="s">
        <v>15</v>
      </c>
      <c r="J689" s="10">
        <v>19</v>
      </c>
      <c r="K689" s="8">
        <v>0</v>
      </c>
      <c r="L689" s="8">
        <v>0</v>
      </c>
      <c r="M689" s="8">
        <v>349228</v>
      </c>
      <c r="N689" s="10">
        <v>10.1708</v>
      </c>
      <c r="O689" s="8"/>
      <c r="P689" s="10" t="s">
        <v>17</v>
      </c>
    </row>
    <row r="690" spans="1:16" x14ac:dyDescent="0.25">
      <c r="A690" s="4">
        <v>689</v>
      </c>
      <c r="B690" s="4">
        <v>0</v>
      </c>
      <c r="C690" s="4">
        <v>3</v>
      </c>
      <c r="D690" s="4" t="s">
        <v>969</v>
      </c>
      <c r="E690" s="7" t="str">
        <f t="shared" si="10"/>
        <v>Fischer</v>
      </c>
      <c r="F690" s="5">
        <f>COUNTIFS(Table2[Surname], E690, Table2[Embarked], P690, Table2[Pclass], C690, Table2[SibSp], K690) + COUNTIFS(Table2[Surname], E690,  Table2[Embarked], P690, Table2[Pclass], C690, Table2[Parch], L690) - COUNTIFS(Table2[Surname], E690,  Table2[Embarked], P690, Table2[Pclass], C690,  Table2[SibSp], K690,  Table2[Parch], L690) -1</f>
        <v>0</v>
      </c>
      <c r="G690" s="5">
        <f>COUNTIFS(Table2[Surname], E690, Table2[Embarked], P690, Table2[Pclass], C690, Table2[SibSp], K690, Table2[Ticket], M690) + COUNTIFS(Table2[Surname], E690,  Table2[Embarked], P690, Table2[Pclass], C690, Table2[Parch], L690, Table2[Ticket], M690) - COUNTIFS(Table2[Surname], E690,  Table2[Embarked], P690, Table2[Pclass], C690,  Table2[SibSp], K690,  Table2[Parch], L690, Table2[Ticket], M690) -1</f>
        <v>0</v>
      </c>
      <c r="H690" s="5">
        <f>COUNTIFS(Table2[Ticket], M690) -1</f>
        <v>0</v>
      </c>
      <c r="I690" s="7" t="s">
        <v>15</v>
      </c>
      <c r="J690" s="5">
        <v>18</v>
      </c>
      <c r="K690" s="7">
        <v>0</v>
      </c>
      <c r="L690" s="7">
        <v>0</v>
      </c>
      <c r="M690" s="7">
        <v>350036</v>
      </c>
      <c r="N690" s="5">
        <v>7.7957999999999998</v>
      </c>
      <c r="O690" s="7"/>
      <c r="P690" s="5" t="s">
        <v>17</v>
      </c>
    </row>
    <row r="691" spans="1:16" x14ac:dyDescent="0.25">
      <c r="A691" s="6">
        <v>690</v>
      </c>
      <c r="B691" s="6">
        <v>1</v>
      </c>
      <c r="C691" s="6">
        <v>1</v>
      </c>
      <c r="D691" s="6" t="s">
        <v>970</v>
      </c>
      <c r="E691" s="7" t="str">
        <f t="shared" si="10"/>
        <v>Madill</v>
      </c>
      <c r="F691" s="5">
        <f>COUNTIFS(Table2[Surname], E691, Table2[Embarked], P691, Table2[Pclass], C691, Table2[SibSp], K691) + COUNTIFS(Table2[Surname], E691,  Table2[Embarked], P691, Table2[Pclass], C691, Table2[Parch], L691) - COUNTIFS(Table2[Surname], E691,  Table2[Embarked], P691, Table2[Pclass], C691,  Table2[SibSp], K691,  Table2[Parch], L691) -1</f>
        <v>0</v>
      </c>
      <c r="G691" s="5">
        <f>COUNTIFS(Table2[Surname], E691, Table2[Embarked], P691, Table2[Pclass], C691, Table2[SibSp], K691, Table2[Ticket], M691) + COUNTIFS(Table2[Surname], E691,  Table2[Embarked], P691, Table2[Pclass], C691, Table2[Parch], L691, Table2[Ticket], M691) - COUNTIFS(Table2[Surname], E691,  Table2[Embarked], P691, Table2[Pclass], C691,  Table2[SibSp], K691,  Table2[Parch], L691, Table2[Ticket], M691) -1</f>
        <v>0</v>
      </c>
      <c r="H691" s="5">
        <f>COUNTIFS(Table2[Ticket], M691) -1</f>
        <v>2</v>
      </c>
      <c r="I691" s="8" t="s">
        <v>19</v>
      </c>
      <c r="J691" s="10">
        <v>15</v>
      </c>
      <c r="K691" s="8">
        <v>0</v>
      </c>
      <c r="L691" s="8">
        <v>1</v>
      </c>
      <c r="M691" s="8">
        <v>24160</v>
      </c>
      <c r="N691" s="10">
        <v>211.33750000000001</v>
      </c>
      <c r="O691" s="8" t="s">
        <v>971</v>
      </c>
      <c r="P691" s="10" t="s">
        <v>17</v>
      </c>
    </row>
    <row r="692" spans="1:16" x14ac:dyDescent="0.25">
      <c r="A692" s="4">
        <v>691</v>
      </c>
      <c r="B692" s="4">
        <v>1</v>
      </c>
      <c r="C692" s="4">
        <v>1</v>
      </c>
      <c r="D692" s="4" t="s">
        <v>972</v>
      </c>
      <c r="E692" s="7" t="str">
        <f t="shared" si="10"/>
        <v>Dick</v>
      </c>
      <c r="F692" s="5">
        <f>COUNTIFS(Table2[Surname], E692, Table2[Embarked], P692, Table2[Pclass], C692, Table2[SibSp], K692) + COUNTIFS(Table2[Surname], E692,  Table2[Embarked], P692, Table2[Pclass], C692, Table2[Parch], L692) - COUNTIFS(Table2[Surname], E692,  Table2[Embarked], P692, Table2[Pclass], C692,  Table2[SibSp], K692,  Table2[Parch], L692) -1</f>
        <v>1</v>
      </c>
      <c r="G692" s="5">
        <f>COUNTIFS(Table2[Surname], E692, Table2[Embarked], P692, Table2[Pclass], C692, Table2[SibSp], K692, Table2[Ticket], M692) + COUNTIFS(Table2[Surname], E692,  Table2[Embarked], P692, Table2[Pclass], C692, Table2[Parch], L692, Table2[Ticket], M692) - COUNTIFS(Table2[Surname], E692,  Table2[Embarked], P692, Table2[Pclass], C692,  Table2[SibSp], K692,  Table2[Parch], L692, Table2[Ticket], M692) -1</f>
        <v>1</v>
      </c>
      <c r="H692" s="5">
        <f>COUNTIFS(Table2[Ticket], M692) -1</f>
        <v>1</v>
      </c>
      <c r="I692" s="7" t="s">
        <v>15</v>
      </c>
      <c r="J692" s="5">
        <v>31</v>
      </c>
      <c r="K692" s="7">
        <v>1</v>
      </c>
      <c r="L692" s="7">
        <v>0</v>
      </c>
      <c r="M692" s="7">
        <v>17474</v>
      </c>
      <c r="N692" s="5">
        <v>57</v>
      </c>
      <c r="O692" s="7" t="s">
        <v>973</v>
      </c>
      <c r="P692" s="5" t="s">
        <v>17</v>
      </c>
    </row>
    <row r="693" spans="1:16" x14ac:dyDescent="0.25">
      <c r="A693" s="6">
        <v>692</v>
      </c>
      <c r="B693" s="6">
        <v>1</v>
      </c>
      <c r="C693" s="6">
        <v>3</v>
      </c>
      <c r="D693" s="6" t="s">
        <v>974</v>
      </c>
      <c r="E693" s="7" t="str">
        <f t="shared" si="10"/>
        <v>Karun</v>
      </c>
      <c r="F693" s="5">
        <f>COUNTIFS(Table2[Surname], E693, Table2[Embarked], P693, Table2[Pclass], C693, Table2[SibSp], K693) + COUNTIFS(Table2[Surname], E693,  Table2[Embarked], P693, Table2[Pclass], C693, Table2[Parch], L693) - COUNTIFS(Table2[Surname], E693,  Table2[Embarked], P693, Table2[Pclass], C693,  Table2[SibSp], K693,  Table2[Parch], L693) -1</f>
        <v>0</v>
      </c>
      <c r="G693" s="5">
        <f>COUNTIFS(Table2[Surname], E693, Table2[Embarked], P693, Table2[Pclass], C693, Table2[SibSp], K693, Table2[Ticket], M693) + COUNTIFS(Table2[Surname], E693,  Table2[Embarked], P693, Table2[Pclass], C693, Table2[Parch], L693, Table2[Ticket], M693) - COUNTIFS(Table2[Surname], E693,  Table2[Embarked], P693, Table2[Pclass], C693,  Table2[SibSp], K693,  Table2[Parch], L693, Table2[Ticket], M693) -1</f>
        <v>0</v>
      </c>
      <c r="H693" s="5">
        <f>COUNTIFS(Table2[Ticket], M693) -1</f>
        <v>0</v>
      </c>
      <c r="I693" s="8" t="s">
        <v>19</v>
      </c>
      <c r="J693" s="10">
        <v>4</v>
      </c>
      <c r="K693" s="8">
        <v>0</v>
      </c>
      <c r="L693" s="8">
        <v>1</v>
      </c>
      <c r="M693" s="8">
        <v>349256</v>
      </c>
      <c r="N693" s="10">
        <v>13.416700000000001</v>
      </c>
      <c r="O693" s="8"/>
      <c r="P693" s="10" t="s">
        <v>22</v>
      </c>
    </row>
    <row r="694" spans="1:16" x14ac:dyDescent="0.25">
      <c r="A694" s="4">
        <v>693</v>
      </c>
      <c r="B694" s="4">
        <v>1</v>
      </c>
      <c r="C694" s="4">
        <v>3</v>
      </c>
      <c r="D694" s="4" t="s">
        <v>975</v>
      </c>
      <c r="E694" s="7" t="str">
        <f t="shared" si="10"/>
        <v>Lam</v>
      </c>
      <c r="F694" s="5">
        <f>COUNTIFS(Table2[Surname], E694, Table2[Embarked], P694, Table2[Pclass], C694, Table2[SibSp], K694) + COUNTIFS(Table2[Surname], E694,  Table2[Embarked], P694, Table2[Pclass], C694, Table2[Parch], L694) - COUNTIFS(Table2[Surname], E694,  Table2[Embarked], P694, Table2[Pclass], C694,  Table2[SibSp], K694,  Table2[Parch], L694) -1</f>
        <v>1</v>
      </c>
      <c r="G694" s="5">
        <f>COUNTIFS(Table2[Surname], E694, Table2[Embarked], P694, Table2[Pclass], C694, Table2[SibSp], K694, Table2[Ticket], M694) + COUNTIFS(Table2[Surname], E694,  Table2[Embarked], P694, Table2[Pclass], C694, Table2[Parch], L694, Table2[Ticket], M694) - COUNTIFS(Table2[Surname], E694,  Table2[Embarked], P694, Table2[Pclass], C694,  Table2[SibSp], K694,  Table2[Parch], L694, Table2[Ticket], M694) -1</f>
        <v>1</v>
      </c>
      <c r="H694" s="5">
        <f>COUNTIFS(Table2[Ticket], M694) -1</f>
        <v>6</v>
      </c>
      <c r="I694" s="7" t="s">
        <v>15</v>
      </c>
      <c r="J694" s="5"/>
      <c r="K694" s="7">
        <v>0</v>
      </c>
      <c r="L694" s="7">
        <v>0</v>
      </c>
      <c r="M694" s="7">
        <v>1601</v>
      </c>
      <c r="N694" s="5">
        <v>56.495800000000003</v>
      </c>
      <c r="O694" s="7"/>
      <c r="P694" s="5" t="s">
        <v>17</v>
      </c>
    </row>
    <row r="695" spans="1:16" x14ac:dyDescent="0.25">
      <c r="A695" s="6">
        <v>694</v>
      </c>
      <c r="B695" s="6">
        <v>0</v>
      </c>
      <c r="C695" s="6">
        <v>3</v>
      </c>
      <c r="D695" s="6" t="s">
        <v>976</v>
      </c>
      <c r="E695" s="7" t="str">
        <f t="shared" si="10"/>
        <v>Saad</v>
      </c>
      <c r="F695" s="5">
        <f>COUNTIFS(Table2[Surname], E695, Table2[Embarked], P695, Table2[Pclass], C695, Table2[SibSp], K695) + COUNTIFS(Table2[Surname], E695,  Table2[Embarked], P695, Table2[Pclass], C695, Table2[Parch], L695) - COUNTIFS(Table2[Surname], E695,  Table2[Embarked], P695, Table2[Pclass], C695,  Table2[SibSp], K695,  Table2[Parch], L695) -1</f>
        <v>1</v>
      </c>
      <c r="G695" s="5">
        <f>COUNTIFS(Table2[Surname], E695, Table2[Embarked], P695, Table2[Pclass], C695, Table2[SibSp], K695, Table2[Ticket], M695) + COUNTIFS(Table2[Surname], E695,  Table2[Embarked], P695, Table2[Pclass], C695, Table2[Parch], L695, Table2[Ticket], M695) - COUNTIFS(Table2[Surname], E695,  Table2[Embarked], P695, Table2[Pclass], C695,  Table2[SibSp], K695,  Table2[Parch], L695, Table2[Ticket], M695) -1</f>
        <v>0</v>
      </c>
      <c r="H695" s="5">
        <f>COUNTIFS(Table2[Ticket], M695) -1</f>
        <v>0</v>
      </c>
      <c r="I695" s="8" t="s">
        <v>15</v>
      </c>
      <c r="J695" s="10">
        <v>25</v>
      </c>
      <c r="K695" s="8">
        <v>0</v>
      </c>
      <c r="L695" s="8">
        <v>0</v>
      </c>
      <c r="M695" s="8">
        <v>2672</v>
      </c>
      <c r="N695" s="10">
        <v>7.2249999999999996</v>
      </c>
      <c r="O695" s="8"/>
      <c r="P695" s="10" t="s">
        <v>22</v>
      </c>
    </row>
    <row r="696" spans="1:16" x14ac:dyDescent="0.25">
      <c r="A696" s="4">
        <v>695</v>
      </c>
      <c r="B696" s="4">
        <v>0</v>
      </c>
      <c r="C696" s="4">
        <v>1</v>
      </c>
      <c r="D696" s="4" t="s">
        <v>977</v>
      </c>
      <c r="E696" s="7" t="str">
        <f t="shared" si="10"/>
        <v>Weir</v>
      </c>
      <c r="F696" s="5">
        <f>COUNTIFS(Table2[Surname], E696, Table2[Embarked], P696, Table2[Pclass], C696, Table2[SibSp], K696) + COUNTIFS(Table2[Surname], E696,  Table2[Embarked], P696, Table2[Pclass], C696, Table2[Parch], L696) - COUNTIFS(Table2[Surname], E696,  Table2[Embarked], P696, Table2[Pclass], C696,  Table2[SibSp], K696,  Table2[Parch], L696) -1</f>
        <v>0</v>
      </c>
      <c r="G696" s="5">
        <f>COUNTIFS(Table2[Surname], E696, Table2[Embarked], P696, Table2[Pclass], C696, Table2[SibSp], K696, Table2[Ticket], M696) + COUNTIFS(Table2[Surname], E696,  Table2[Embarked], P696, Table2[Pclass], C696, Table2[Parch], L696, Table2[Ticket], M696) - COUNTIFS(Table2[Surname], E696,  Table2[Embarked], P696, Table2[Pclass], C696,  Table2[SibSp], K696,  Table2[Parch], L696, Table2[Ticket], M696) -1</f>
        <v>0</v>
      </c>
      <c r="H696" s="5">
        <f>COUNTIFS(Table2[Ticket], M696) -1</f>
        <v>0</v>
      </c>
      <c r="I696" s="7" t="s">
        <v>15</v>
      </c>
      <c r="J696" s="5">
        <v>60</v>
      </c>
      <c r="K696" s="7">
        <v>0</v>
      </c>
      <c r="L696" s="7">
        <v>0</v>
      </c>
      <c r="M696" s="7">
        <v>113800</v>
      </c>
      <c r="N696" s="5">
        <v>26.55</v>
      </c>
      <c r="O696" s="7"/>
      <c r="P696" s="5" t="s">
        <v>17</v>
      </c>
    </row>
    <row r="697" spans="1:16" x14ac:dyDescent="0.25">
      <c r="A697" s="6">
        <v>696</v>
      </c>
      <c r="B697" s="6">
        <v>0</v>
      </c>
      <c r="C697" s="6">
        <v>2</v>
      </c>
      <c r="D697" s="6" t="s">
        <v>978</v>
      </c>
      <c r="E697" s="7" t="str">
        <f t="shared" si="10"/>
        <v>Chapman</v>
      </c>
      <c r="F697" s="5">
        <f>COUNTIFS(Table2[Surname], E697, Table2[Embarked], P697, Table2[Pclass], C697, Table2[SibSp], K697) + COUNTIFS(Table2[Surname], E697,  Table2[Embarked], P697, Table2[Pclass], C697, Table2[Parch], L697) - COUNTIFS(Table2[Surname], E697,  Table2[Embarked], P697, Table2[Pclass], C697,  Table2[SibSp], K697,  Table2[Parch], L697) -1</f>
        <v>1</v>
      </c>
      <c r="G697" s="5">
        <f>COUNTIFS(Table2[Surname], E697, Table2[Embarked], P697, Table2[Pclass], C697, Table2[SibSp], K697, Table2[Ticket], M697) + COUNTIFS(Table2[Surname], E697,  Table2[Embarked], P697, Table2[Pclass], C697, Table2[Parch], L697, Table2[Ticket], M697) - COUNTIFS(Table2[Surname], E697,  Table2[Embarked], P697, Table2[Pclass], C697,  Table2[SibSp], K697,  Table2[Parch], L697, Table2[Ticket], M697) -1</f>
        <v>0</v>
      </c>
      <c r="H697" s="5">
        <f>COUNTIFS(Table2[Ticket], M697) -1</f>
        <v>0</v>
      </c>
      <c r="I697" s="8" t="s">
        <v>15</v>
      </c>
      <c r="J697" s="10">
        <v>52</v>
      </c>
      <c r="K697" s="8">
        <v>0</v>
      </c>
      <c r="L697" s="8">
        <v>0</v>
      </c>
      <c r="M697" s="8">
        <v>248731</v>
      </c>
      <c r="N697" s="10">
        <v>13.5</v>
      </c>
      <c r="O697" s="8"/>
      <c r="P697" s="10" t="s">
        <v>17</v>
      </c>
    </row>
    <row r="698" spans="1:16" x14ac:dyDescent="0.25">
      <c r="A698" s="4">
        <v>697</v>
      </c>
      <c r="B698" s="4">
        <v>0</v>
      </c>
      <c r="C698" s="4">
        <v>3</v>
      </c>
      <c r="D698" s="4" t="s">
        <v>979</v>
      </c>
      <c r="E698" s="7" t="str">
        <f t="shared" si="10"/>
        <v>Kelly</v>
      </c>
      <c r="F698" s="5">
        <f>COUNTIFS(Table2[Surname], E698, Table2[Embarked], P698, Table2[Pclass], C698, Table2[SibSp], K698) + COUNTIFS(Table2[Surname], E698,  Table2[Embarked], P698, Table2[Pclass], C698, Table2[Parch], L698) - COUNTIFS(Table2[Surname], E698,  Table2[Embarked], P698, Table2[Pclass], C698,  Table2[SibSp], K698,  Table2[Parch], L698) -1</f>
        <v>0</v>
      </c>
      <c r="G698" s="5">
        <f>COUNTIFS(Table2[Surname], E698, Table2[Embarked], P698, Table2[Pclass], C698, Table2[SibSp], K698, Table2[Ticket], M698) + COUNTIFS(Table2[Surname], E698,  Table2[Embarked], P698, Table2[Pclass], C698, Table2[Parch], L698, Table2[Ticket], M698) - COUNTIFS(Table2[Surname], E698,  Table2[Embarked], P698, Table2[Pclass], C698,  Table2[SibSp], K698,  Table2[Parch], L698, Table2[Ticket], M698) -1</f>
        <v>0</v>
      </c>
      <c r="H698" s="5">
        <f>COUNTIFS(Table2[Ticket], M698) -1</f>
        <v>0</v>
      </c>
      <c r="I698" s="7" t="s">
        <v>15</v>
      </c>
      <c r="J698" s="5">
        <v>44</v>
      </c>
      <c r="K698" s="7">
        <v>0</v>
      </c>
      <c r="L698" s="7">
        <v>0</v>
      </c>
      <c r="M698" s="7">
        <v>363592</v>
      </c>
      <c r="N698" s="5">
        <v>8.0500000000000007</v>
      </c>
      <c r="O698" s="7"/>
      <c r="P698" s="5" t="s">
        <v>17</v>
      </c>
    </row>
    <row r="699" spans="1:16" x14ac:dyDescent="0.25">
      <c r="A699" s="6">
        <v>698</v>
      </c>
      <c r="B699" s="6">
        <v>1</v>
      </c>
      <c r="C699" s="6">
        <v>3</v>
      </c>
      <c r="D699" s="6" t="s">
        <v>980</v>
      </c>
      <c r="E699" s="7" t="str">
        <f t="shared" si="10"/>
        <v>Mullens</v>
      </c>
      <c r="F699" s="5">
        <f>COUNTIFS(Table2[Surname], E699, Table2[Embarked], P699, Table2[Pclass], C699, Table2[SibSp], K699) + COUNTIFS(Table2[Surname], E699,  Table2[Embarked], P699, Table2[Pclass], C699, Table2[Parch], L699) - COUNTIFS(Table2[Surname], E699,  Table2[Embarked], P699, Table2[Pclass], C699,  Table2[SibSp], K699,  Table2[Parch], L699) -1</f>
        <v>0</v>
      </c>
      <c r="G699" s="5">
        <f>COUNTIFS(Table2[Surname], E699, Table2[Embarked], P699, Table2[Pclass], C699, Table2[SibSp], K699, Table2[Ticket], M699) + COUNTIFS(Table2[Surname], E699,  Table2[Embarked], P699, Table2[Pclass], C699, Table2[Parch], L699, Table2[Ticket], M699) - COUNTIFS(Table2[Surname], E699,  Table2[Embarked], P699, Table2[Pclass], C699,  Table2[SibSp], K699,  Table2[Parch], L699, Table2[Ticket], M699) -1</f>
        <v>0</v>
      </c>
      <c r="H699" s="5">
        <f>COUNTIFS(Table2[Ticket], M699) -1</f>
        <v>0</v>
      </c>
      <c r="I699" s="8" t="s">
        <v>19</v>
      </c>
      <c r="J699" s="10"/>
      <c r="K699" s="8">
        <v>0</v>
      </c>
      <c r="L699" s="8">
        <v>0</v>
      </c>
      <c r="M699" s="8">
        <v>35852</v>
      </c>
      <c r="N699" s="10">
        <v>7.7332999999999998</v>
      </c>
      <c r="O699" s="8"/>
      <c r="P699" s="10" t="s">
        <v>29</v>
      </c>
    </row>
    <row r="700" spans="1:16" x14ac:dyDescent="0.25">
      <c r="A700" s="4">
        <v>699</v>
      </c>
      <c r="B700" s="4">
        <v>0</v>
      </c>
      <c r="C700" s="4">
        <v>1</v>
      </c>
      <c r="D700" s="4" t="s">
        <v>981</v>
      </c>
      <c r="E700" s="7" t="str">
        <f t="shared" si="10"/>
        <v>Thayer</v>
      </c>
      <c r="F700" s="5">
        <f>COUNTIFS(Table2[Surname], E700, Table2[Embarked], P700, Table2[Pclass], C700, Table2[SibSp], K700) + COUNTIFS(Table2[Surname], E700,  Table2[Embarked], P700, Table2[Pclass], C700, Table2[Parch], L700) - COUNTIFS(Table2[Surname], E700,  Table2[Embarked], P700, Table2[Pclass], C700,  Table2[SibSp], K700,  Table2[Parch], L700) -1</f>
        <v>1</v>
      </c>
      <c r="G700" s="5">
        <f>COUNTIFS(Table2[Surname], E700, Table2[Embarked], P700, Table2[Pclass], C700, Table2[SibSp], K700, Table2[Ticket], M700) + COUNTIFS(Table2[Surname], E700,  Table2[Embarked], P700, Table2[Pclass], C700, Table2[Parch], L700, Table2[Ticket], M700) - COUNTIFS(Table2[Surname], E700,  Table2[Embarked], P700, Table2[Pclass], C700,  Table2[SibSp], K700,  Table2[Parch], L700, Table2[Ticket], M700) -1</f>
        <v>1</v>
      </c>
      <c r="H700" s="5">
        <f>COUNTIFS(Table2[Ticket], M700) -1</f>
        <v>3</v>
      </c>
      <c r="I700" s="7" t="s">
        <v>15</v>
      </c>
      <c r="J700" s="5">
        <v>49</v>
      </c>
      <c r="K700" s="7">
        <v>1</v>
      </c>
      <c r="L700" s="7">
        <v>1</v>
      </c>
      <c r="M700" s="7">
        <v>17421</v>
      </c>
      <c r="N700" s="5">
        <v>110.88330000000001</v>
      </c>
      <c r="O700" s="7" t="s">
        <v>834</v>
      </c>
      <c r="P700" s="5" t="s">
        <v>22</v>
      </c>
    </row>
    <row r="701" spans="1:16" x14ac:dyDescent="0.25">
      <c r="A701" s="6">
        <v>700</v>
      </c>
      <c r="B701" s="6">
        <v>0</v>
      </c>
      <c r="C701" s="6">
        <v>3</v>
      </c>
      <c r="D701" s="6" t="s">
        <v>982</v>
      </c>
      <c r="E701" s="7" t="str">
        <f t="shared" si="10"/>
        <v>Humblen</v>
      </c>
      <c r="F701" s="5">
        <f>COUNTIFS(Table2[Surname], E701, Table2[Embarked], P701, Table2[Pclass], C701, Table2[SibSp], K701) + COUNTIFS(Table2[Surname], E701,  Table2[Embarked], P701, Table2[Pclass], C701, Table2[Parch], L701) - COUNTIFS(Table2[Surname], E701,  Table2[Embarked], P701, Table2[Pclass], C701,  Table2[SibSp], K701,  Table2[Parch], L701) -1</f>
        <v>0</v>
      </c>
      <c r="G701" s="5">
        <f>COUNTIFS(Table2[Surname], E701, Table2[Embarked], P701, Table2[Pclass], C701, Table2[SibSp], K701, Table2[Ticket], M701) + COUNTIFS(Table2[Surname], E701,  Table2[Embarked], P701, Table2[Pclass], C701, Table2[Parch], L701, Table2[Ticket], M701) - COUNTIFS(Table2[Surname], E701,  Table2[Embarked], P701, Table2[Pclass], C701,  Table2[SibSp], K701,  Table2[Parch], L701, Table2[Ticket], M701) -1</f>
        <v>0</v>
      </c>
      <c r="H701" s="5">
        <f>COUNTIFS(Table2[Ticket], M701) -1</f>
        <v>0</v>
      </c>
      <c r="I701" s="8" t="s">
        <v>15</v>
      </c>
      <c r="J701" s="10">
        <v>42</v>
      </c>
      <c r="K701" s="8">
        <v>0</v>
      </c>
      <c r="L701" s="8">
        <v>0</v>
      </c>
      <c r="M701" s="8">
        <v>348121</v>
      </c>
      <c r="N701" s="10">
        <v>7.65</v>
      </c>
      <c r="O701" s="8" t="s">
        <v>983</v>
      </c>
      <c r="P701" s="10" t="s">
        <v>17</v>
      </c>
    </row>
    <row r="702" spans="1:16" x14ac:dyDescent="0.25">
      <c r="A702" s="4">
        <v>701</v>
      </c>
      <c r="B702" s="4">
        <v>1</v>
      </c>
      <c r="C702" s="4">
        <v>1</v>
      </c>
      <c r="D702" s="4" t="s">
        <v>984</v>
      </c>
      <c r="E702" s="7" t="str">
        <f t="shared" si="10"/>
        <v>Astor</v>
      </c>
      <c r="F702" s="5">
        <f>COUNTIFS(Table2[Surname], E702, Table2[Embarked], P702, Table2[Pclass], C702, Table2[SibSp], K702) + COUNTIFS(Table2[Surname], E702,  Table2[Embarked], P702, Table2[Pclass], C702, Table2[Parch], L702) - COUNTIFS(Table2[Surname], E702,  Table2[Embarked], P702, Table2[Pclass], C702,  Table2[SibSp], K702,  Table2[Parch], L702) -1</f>
        <v>0</v>
      </c>
      <c r="G702" s="5">
        <f>COUNTIFS(Table2[Surname], E702, Table2[Embarked], P702, Table2[Pclass], C702, Table2[SibSp], K702, Table2[Ticket], M702) + COUNTIFS(Table2[Surname], E702,  Table2[Embarked], P702, Table2[Pclass], C702, Table2[Parch], L702, Table2[Ticket], M702) - COUNTIFS(Table2[Surname], E702,  Table2[Embarked], P702, Table2[Pclass], C702,  Table2[SibSp], K702,  Table2[Parch], L702, Table2[Ticket], M702) -1</f>
        <v>0</v>
      </c>
      <c r="H702" s="5">
        <f>COUNTIFS(Table2[Ticket], M702) -1</f>
        <v>3</v>
      </c>
      <c r="I702" s="7" t="s">
        <v>19</v>
      </c>
      <c r="J702" s="5">
        <v>18</v>
      </c>
      <c r="K702" s="7">
        <v>1</v>
      </c>
      <c r="L702" s="7">
        <v>0</v>
      </c>
      <c r="M702" s="7" t="s">
        <v>567</v>
      </c>
      <c r="N702" s="5">
        <v>227.52500000000001</v>
      </c>
      <c r="O702" s="7" t="s">
        <v>985</v>
      </c>
      <c r="P702" s="5" t="s">
        <v>22</v>
      </c>
    </row>
    <row r="703" spans="1:16" x14ac:dyDescent="0.25">
      <c r="A703" s="6">
        <v>702</v>
      </c>
      <c r="B703" s="6">
        <v>1</v>
      </c>
      <c r="C703" s="6">
        <v>1</v>
      </c>
      <c r="D703" s="6" t="s">
        <v>986</v>
      </c>
      <c r="E703" s="7" t="str">
        <f t="shared" si="10"/>
        <v>Silverthorne</v>
      </c>
      <c r="F703" s="5">
        <f>COUNTIFS(Table2[Surname], E703, Table2[Embarked], P703, Table2[Pclass], C703, Table2[SibSp], K703) + COUNTIFS(Table2[Surname], E703,  Table2[Embarked], P703, Table2[Pclass], C703, Table2[Parch], L703) - COUNTIFS(Table2[Surname], E703,  Table2[Embarked], P703, Table2[Pclass], C703,  Table2[SibSp], K703,  Table2[Parch], L703) -1</f>
        <v>0</v>
      </c>
      <c r="G703" s="5">
        <f>COUNTIFS(Table2[Surname], E703, Table2[Embarked], P703, Table2[Pclass], C703, Table2[SibSp], K703, Table2[Ticket], M703) + COUNTIFS(Table2[Surname], E703,  Table2[Embarked], P703, Table2[Pclass], C703, Table2[Parch], L703, Table2[Ticket], M703) - COUNTIFS(Table2[Surname], E703,  Table2[Embarked], P703, Table2[Pclass], C703,  Table2[SibSp], K703,  Table2[Parch], L703, Table2[Ticket], M703) -1</f>
        <v>0</v>
      </c>
      <c r="H703" s="5">
        <f>COUNTIFS(Table2[Ticket], M703) -1</f>
        <v>0</v>
      </c>
      <c r="I703" s="8" t="s">
        <v>15</v>
      </c>
      <c r="J703" s="10">
        <v>35</v>
      </c>
      <c r="K703" s="8">
        <v>0</v>
      </c>
      <c r="L703" s="8">
        <v>0</v>
      </c>
      <c r="M703" s="8" t="s">
        <v>987</v>
      </c>
      <c r="N703" s="10">
        <v>26.287500000000001</v>
      </c>
      <c r="O703" s="8" t="s">
        <v>988</v>
      </c>
      <c r="P703" s="10" t="s">
        <v>17</v>
      </c>
    </row>
    <row r="704" spans="1:16" x14ac:dyDescent="0.25">
      <c r="A704" s="4">
        <v>703</v>
      </c>
      <c r="B704" s="4">
        <v>0</v>
      </c>
      <c r="C704" s="4">
        <v>3</v>
      </c>
      <c r="D704" s="4" t="s">
        <v>989</v>
      </c>
      <c r="E704" s="7" t="str">
        <f t="shared" si="10"/>
        <v>Barbara</v>
      </c>
      <c r="F704" s="5">
        <f>COUNTIFS(Table2[Surname], E704, Table2[Embarked], P704, Table2[Pclass], C704, Table2[SibSp], K704) + COUNTIFS(Table2[Surname], E704,  Table2[Embarked], P704, Table2[Pclass], C704, Table2[Parch], L704) - COUNTIFS(Table2[Surname], E704,  Table2[Embarked], P704, Table2[Pclass], C704,  Table2[SibSp], K704,  Table2[Parch], L704) -1</f>
        <v>1</v>
      </c>
      <c r="G704" s="5">
        <f>COUNTIFS(Table2[Surname], E704, Table2[Embarked], P704, Table2[Pclass], C704, Table2[SibSp], K704, Table2[Ticket], M704) + COUNTIFS(Table2[Surname], E704,  Table2[Embarked], P704, Table2[Pclass], C704, Table2[Parch], L704, Table2[Ticket], M704) - COUNTIFS(Table2[Surname], E704,  Table2[Embarked], P704, Table2[Pclass], C704,  Table2[SibSp], K704,  Table2[Parch], L704, Table2[Ticket], M704) -1</f>
        <v>1</v>
      </c>
      <c r="H704" s="5">
        <f>COUNTIFS(Table2[Ticket], M704) -1</f>
        <v>1</v>
      </c>
      <c r="I704" s="7" t="s">
        <v>19</v>
      </c>
      <c r="J704" s="5">
        <v>18</v>
      </c>
      <c r="K704" s="7">
        <v>0</v>
      </c>
      <c r="L704" s="7">
        <v>1</v>
      </c>
      <c r="M704" s="7">
        <v>2691</v>
      </c>
      <c r="N704" s="5">
        <v>14.4542</v>
      </c>
      <c r="O704" s="7"/>
      <c r="P704" s="5" t="s">
        <v>22</v>
      </c>
    </row>
    <row r="705" spans="1:16" x14ac:dyDescent="0.25">
      <c r="A705" s="6">
        <v>704</v>
      </c>
      <c r="B705" s="6">
        <v>0</v>
      </c>
      <c r="C705" s="6">
        <v>3</v>
      </c>
      <c r="D705" s="6" t="s">
        <v>990</v>
      </c>
      <c r="E705" s="7" t="str">
        <f t="shared" si="10"/>
        <v>Gallagher</v>
      </c>
      <c r="F705" s="5">
        <f>COUNTIFS(Table2[Surname], E705, Table2[Embarked], P705, Table2[Pclass], C705, Table2[SibSp], K705) + COUNTIFS(Table2[Surname], E705,  Table2[Embarked], P705, Table2[Pclass], C705, Table2[Parch], L705) - COUNTIFS(Table2[Surname], E705,  Table2[Embarked], P705, Table2[Pclass], C705,  Table2[SibSp], K705,  Table2[Parch], L705) -1</f>
        <v>0</v>
      </c>
      <c r="G705" s="5">
        <f>COUNTIFS(Table2[Surname], E705, Table2[Embarked], P705, Table2[Pclass], C705, Table2[SibSp], K705, Table2[Ticket], M705) + COUNTIFS(Table2[Surname], E705,  Table2[Embarked], P705, Table2[Pclass], C705, Table2[Parch], L705, Table2[Ticket], M705) - COUNTIFS(Table2[Surname], E705,  Table2[Embarked], P705, Table2[Pclass], C705,  Table2[SibSp], K705,  Table2[Parch], L705, Table2[Ticket], M705) -1</f>
        <v>0</v>
      </c>
      <c r="H705" s="5">
        <f>COUNTIFS(Table2[Ticket], M705) -1</f>
        <v>0</v>
      </c>
      <c r="I705" s="8" t="s">
        <v>15</v>
      </c>
      <c r="J705" s="10">
        <v>25</v>
      </c>
      <c r="K705" s="8">
        <v>0</v>
      </c>
      <c r="L705" s="8">
        <v>0</v>
      </c>
      <c r="M705" s="8">
        <v>36864</v>
      </c>
      <c r="N705" s="10">
        <v>7.7416999999999998</v>
      </c>
      <c r="O705" s="8"/>
      <c r="P705" s="10" t="s">
        <v>29</v>
      </c>
    </row>
    <row r="706" spans="1:16" x14ac:dyDescent="0.25">
      <c r="A706" s="4">
        <v>705</v>
      </c>
      <c r="B706" s="4">
        <v>0</v>
      </c>
      <c r="C706" s="4">
        <v>3</v>
      </c>
      <c r="D706" s="4" t="s">
        <v>991</v>
      </c>
      <c r="E706" s="7" t="str">
        <f t="shared" si="10"/>
        <v>Hansen</v>
      </c>
      <c r="F706" s="5">
        <f>COUNTIFS(Table2[Surname], E706, Table2[Embarked], P706, Table2[Pclass], C706, Table2[SibSp], K706) + COUNTIFS(Table2[Surname], E706,  Table2[Embarked], P706, Table2[Pclass], C706, Table2[Parch], L706) - COUNTIFS(Table2[Surname], E706,  Table2[Embarked], P706, Table2[Pclass], C706,  Table2[SibSp], K706,  Table2[Parch], L706) -1</f>
        <v>2</v>
      </c>
      <c r="G706" s="5">
        <f>COUNTIFS(Table2[Surname], E706, Table2[Embarked], P706, Table2[Pclass], C706, Table2[SibSp], K706, Table2[Ticket], M706) + COUNTIFS(Table2[Surname], E706,  Table2[Embarked], P706, Table2[Pclass], C706, Table2[Parch], L706, Table2[Ticket], M706) - COUNTIFS(Table2[Surname], E706,  Table2[Embarked], P706, Table2[Pclass], C706,  Table2[SibSp], K706,  Table2[Parch], L706, Table2[Ticket], M706) -1</f>
        <v>0</v>
      </c>
      <c r="H706" s="5">
        <f>COUNTIFS(Table2[Ticket], M706) -1</f>
        <v>0</v>
      </c>
      <c r="I706" s="7" t="s">
        <v>15</v>
      </c>
      <c r="J706" s="5">
        <v>26</v>
      </c>
      <c r="K706" s="7">
        <v>1</v>
      </c>
      <c r="L706" s="7">
        <v>0</v>
      </c>
      <c r="M706" s="7">
        <v>350025</v>
      </c>
      <c r="N706" s="5">
        <v>7.8541999999999996</v>
      </c>
      <c r="O706" s="7"/>
      <c r="P706" s="5" t="s">
        <v>17</v>
      </c>
    </row>
    <row r="707" spans="1:16" x14ac:dyDescent="0.25">
      <c r="A707" s="6">
        <v>706</v>
      </c>
      <c r="B707" s="6">
        <v>0</v>
      </c>
      <c r="C707" s="6">
        <v>2</v>
      </c>
      <c r="D707" s="6" t="s">
        <v>992</v>
      </c>
      <c r="E707" s="7" t="str">
        <f t="shared" ref="E707:E770" si="11">LEFT(D707, FIND(",",$D$2:$D$900,1) - 1)</f>
        <v>Morley</v>
      </c>
      <c r="F707" s="5">
        <f>COUNTIFS(Table2[Surname], E707, Table2[Embarked], P707, Table2[Pclass], C707, Table2[SibSp], K707) + COUNTIFS(Table2[Surname], E707,  Table2[Embarked], P707, Table2[Pclass], C707, Table2[Parch], L707) - COUNTIFS(Table2[Surname], E707,  Table2[Embarked], P707, Table2[Pclass], C707,  Table2[SibSp], K707,  Table2[Parch], L707) -1</f>
        <v>0</v>
      </c>
      <c r="G707" s="5">
        <f>COUNTIFS(Table2[Surname], E707, Table2[Embarked], P707, Table2[Pclass], C707, Table2[SibSp], K707, Table2[Ticket], M707) + COUNTIFS(Table2[Surname], E707,  Table2[Embarked], P707, Table2[Pclass], C707, Table2[Parch], L707, Table2[Ticket], M707) - COUNTIFS(Table2[Surname], E707,  Table2[Embarked], P707, Table2[Pclass], C707,  Table2[SibSp], K707,  Table2[Parch], L707, Table2[Ticket], M707) -1</f>
        <v>0</v>
      </c>
      <c r="H707" s="5">
        <f>COUNTIFS(Table2[Ticket], M707) -1</f>
        <v>1</v>
      </c>
      <c r="I707" s="8" t="s">
        <v>15</v>
      </c>
      <c r="J707" s="10">
        <v>39</v>
      </c>
      <c r="K707" s="8">
        <v>0</v>
      </c>
      <c r="L707" s="8">
        <v>0</v>
      </c>
      <c r="M707" s="8">
        <v>250655</v>
      </c>
      <c r="N707" s="10">
        <v>26</v>
      </c>
      <c r="O707" s="8"/>
      <c r="P707" s="10" t="s">
        <v>17</v>
      </c>
    </row>
    <row r="708" spans="1:16" x14ac:dyDescent="0.25">
      <c r="A708" s="4">
        <v>707</v>
      </c>
      <c r="B708" s="4">
        <v>1</v>
      </c>
      <c r="C708" s="4">
        <v>2</v>
      </c>
      <c r="D708" s="4" t="s">
        <v>993</v>
      </c>
      <c r="E708" s="7" t="str">
        <f t="shared" si="11"/>
        <v>Kelly</v>
      </c>
      <c r="F708" s="5">
        <f>COUNTIFS(Table2[Surname], E708, Table2[Embarked], P708, Table2[Pclass], C708, Table2[SibSp], K708) + COUNTIFS(Table2[Surname], E708,  Table2[Embarked], P708, Table2[Pclass], C708, Table2[Parch], L708) - COUNTIFS(Table2[Surname], E708,  Table2[Embarked], P708, Table2[Pclass], C708,  Table2[SibSp], K708,  Table2[Parch], L708) -1</f>
        <v>0</v>
      </c>
      <c r="G708" s="5">
        <f>COUNTIFS(Table2[Surname], E708, Table2[Embarked], P708, Table2[Pclass], C708, Table2[SibSp], K708, Table2[Ticket], M708) + COUNTIFS(Table2[Surname], E708,  Table2[Embarked], P708, Table2[Pclass], C708, Table2[Parch], L708, Table2[Ticket], M708) - COUNTIFS(Table2[Surname], E708,  Table2[Embarked], P708, Table2[Pclass], C708,  Table2[SibSp], K708,  Table2[Parch], L708, Table2[Ticket], M708) -1</f>
        <v>0</v>
      </c>
      <c r="H708" s="5">
        <f>COUNTIFS(Table2[Ticket], M708) -1</f>
        <v>0</v>
      </c>
      <c r="I708" s="7" t="s">
        <v>19</v>
      </c>
      <c r="J708" s="5">
        <v>45</v>
      </c>
      <c r="K708" s="7">
        <v>0</v>
      </c>
      <c r="L708" s="7">
        <v>0</v>
      </c>
      <c r="M708" s="7">
        <v>223596</v>
      </c>
      <c r="N708" s="5">
        <v>13.5</v>
      </c>
      <c r="O708" s="7"/>
      <c r="P708" s="5" t="s">
        <v>17</v>
      </c>
    </row>
    <row r="709" spans="1:16" x14ac:dyDescent="0.25">
      <c r="A709" s="6">
        <v>708</v>
      </c>
      <c r="B709" s="6">
        <v>1</v>
      </c>
      <c r="C709" s="6">
        <v>1</v>
      </c>
      <c r="D709" s="6" t="s">
        <v>994</v>
      </c>
      <c r="E709" s="7" t="str">
        <f t="shared" si="11"/>
        <v>Calderhead</v>
      </c>
      <c r="F709" s="5">
        <f>COUNTIFS(Table2[Surname], E709, Table2[Embarked], P709, Table2[Pclass], C709, Table2[SibSp], K709) + COUNTIFS(Table2[Surname], E709,  Table2[Embarked], P709, Table2[Pclass], C709, Table2[Parch], L709) - COUNTIFS(Table2[Surname], E709,  Table2[Embarked], P709, Table2[Pclass], C709,  Table2[SibSp], K709,  Table2[Parch], L709) -1</f>
        <v>0</v>
      </c>
      <c r="G709" s="5">
        <f>COUNTIFS(Table2[Surname], E709, Table2[Embarked], P709, Table2[Pclass], C709, Table2[SibSp], K709, Table2[Ticket], M709) + COUNTIFS(Table2[Surname], E709,  Table2[Embarked], P709, Table2[Pclass], C709, Table2[Parch], L709, Table2[Ticket], M709) - COUNTIFS(Table2[Surname], E709,  Table2[Embarked], P709, Table2[Pclass], C709,  Table2[SibSp], K709,  Table2[Parch], L709, Table2[Ticket], M709) -1</f>
        <v>0</v>
      </c>
      <c r="H709" s="5">
        <f>COUNTIFS(Table2[Ticket], M709) -1</f>
        <v>0</v>
      </c>
      <c r="I709" s="8" t="s">
        <v>15</v>
      </c>
      <c r="J709" s="10">
        <v>42</v>
      </c>
      <c r="K709" s="8">
        <v>0</v>
      </c>
      <c r="L709" s="8">
        <v>0</v>
      </c>
      <c r="M709" s="8" t="s">
        <v>995</v>
      </c>
      <c r="N709" s="10">
        <v>26.287500000000001</v>
      </c>
      <c r="O709" s="8" t="s">
        <v>988</v>
      </c>
      <c r="P709" s="10" t="s">
        <v>17</v>
      </c>
    </row>
    <row r="710" spans="1:16" x14ac:dyDescent="0.25">
      <c r="A710" s="4">
        <v>709</v>
      </c>
      <c r="B710" s="4">
        <v>1</v>
      </c>
      <c r="C710" s="4">
        <v>1</v>
      </c>
      <c r="D710" s="4" t="s">
        <v>996</v>
      </c>
      <c r="E710" s="7" t="str">
        <f t="shared" si="11"/>
        <v>Cleaver</v>
      </c>
      <c r="F710" s="5">
        <f>COUNTIFS(Table2[Surname], E710, Table2[Embarked], P710, Table2[Pclass], C710, Table2[SibSp], K710) + COUNTIFS(Table2[Surname], E710,  Table2[Embarked], P710, Table2[Pclass], C710, Table2[Parch], L710) - COUNTIFS(Table2[Surname], E710,  Table2[Embarked], P710, Table2[Pclass], C710,  Table2[SibSp], K710,  Table2[Parch], L710) -1</f>
        <v>0</v>
      </c>
      <c r="G710" s="5">
        <f>COUNTIFS(Table2[Surname], E710, Table2[Embarked], P710, Table2[Pclass], C710, Table2[SibSp], K710, Table2[Ticket], M710) + COUNTIFS(Table2[Surname], E710,  Table2[Embarked], P710, Table2[Pclass], C710, Table2[Parch], L710, Table2[Ticket], M710) - COUNTIFS(Table2[Surname], E710,  Table2[Embarked], P710, Table2[Pclass], C710,  Table2[SibSp], K710,  Table2[Parch], L710, Table2[Ticket], M710) -1</f>
        <v>0</v>
      </c>
      <c r="H710" s="5">
        <f>COUNTIFS(Table2[Ticket], M710) -1</f>
        <v>3</v>
      </c>
      <c r="I710" s="7" t="s">
        <v>19</v>
      </c>
      <c r="J710" s="5">
        <v>22</v>
      </c>
      <c r="K710" s="7">
        <v>0</v>
      </c>
      <c r="L710" s="7">
        <v>0</v>
      </c>
      <c r="M710" s="7">
        <v>113781</v>
      </c>
      <c r="N710" s="5">
        <v>151.55000000000001</v>
      </c>
      <c r="O710" s="7"/>
      <c r="P710" s="5" t="s">
        <v>17</v>
      </c>
    </row>
    <row r="711" spans="1:16" x14ac:dyDescent="0.25">
      <c r="A711" s="6">
        <v>710</v>
      </c>
      <c r="B711" s="6">
        <v>1</v>
      </c>
      <c r="C711" s="6">
        <v>3</v>
      </c>
      <c r="D711" s="6" t="s">
        <v>997</v>
      </c>
      <c r="E711" s="7" t="str">
        <f t="shared" si="11"/>
        <v>Moubarek</v>
      </c>
      <c r="F711" s="5">
        <f>COUNTIFS(Table2[Surname], E711, Table2[Embarked], P711, Table2[Pclass], C711, Table2[SibSp], K711) + COUNTIFS(Table2[Surname], E711,  Table2[Embarked], P711, Table2[Pclass], C711, Table2[Parch], L711) - COUNTIFS(Table2[Surname], E711,  Table2[Embarked], P711, Table2[Pclass], C711,  Table2[SibSp], K711,  Table2[Parch], L711) -1</f>
        <v>1</v>
      </c>
      <c r="G711" s="5">
        <f>COUNTIFS(Table2[Surname], E711, Table2[Embarked], P711, Table2[Pclass], C711, Table2[SibSp], K711, Table2[Ticket], M711) + COUNTIFS(Table2[Surname], E711,  Table2[Embarked], P711, Table2[Pclass], C711, Table2[Parch], L711, Table2[Ticket], M711) - COUNTIFS(Table2[Surname], E711,  Table2[Embarked], P711, Table2[Pclass], C711,  Table2[SibSp], K711,  Table2[Parch], L711, Table2[Ticket], M711) -1</f>
        <v>1</v>
      </c>
      <c r="H711" s="5">
        <f>COUNTIFS(Table2[Ticket], M711) -1</f>
        <v>1</v>
      </c>
      <c r="I711" s="8" t="s">
        <v>15</v>
      </c>
      <c r="J711" s="10"/>
      <c r="K711" s="8">
        <v>1</v>
      </c>
      <c r="L711" s="8">
        <v>1</v>
      </c>
      <c r="M711" s="8">
        <v>2661</v>
      </c>
      <c r="N711" s="10">
        <v>15.245799999999999</v>
      </c>
      <c r="O711" s="8"/>
      <c r="P711" s="10" t="s">
        <v>22</v>
      </c>
    </row>
    <row r="712" spans="1:16" x14ac:dyDescent="0.25">
      <c r="A712" s="4">
        <v>711</v>
      </c>
      <c r="B712" s="4">
        <v>1</v>
      </c>
      <c r="C712" s="4">
        <v>1</v>
      </c>
      <c r="D712" s="4" t="s">
        <v>998</v>
      </c>
      <c r="E712" s="7" t="str">
        <f t="shared" si="11"/>
        <v>Mayne</v>
      </c>
      <c r="F712" s="5">
        <f>COUNTIFS(Table2[Surname], E712, Table2[Embarked], P712, Table2[Pclass], C712, Table2[SibSp], K712) + COUNTIFS(Table2[Surname], E712,  Table2[Embarked], P712, Table2[Pclass], C712, Table2[Parch], L712) - COUNTIFS(Table2[Surname], E712,  Table2[Embarked], P712, Table2[Pclass], C712,  Table2[SibSp], K712,  Table2[Parch], L712) -1</f>
        <v>0</v>
      </c>
      <c r="G712" s="5">
        <f>COUNTIFS(Table2[Surname], E712, Table2[Embarked], P712, Table2[Pclass], C712, Table2[SibSp], K712, Table2[Ticket], M712) + COUNTIFS(Table2[Surname], E712,  Table2[Embarked], P712, Table2[Pclass], C712, Table2[Parch], L712, Table2[Ticket], M712) - COUNTIFS(Table2[Surname], E712,  Table2[Embarked], P712, Table2[Pclass], C712,  Table2[SibSp], K712,  Table2[Parch], L712, Table2[Ticket], M712) -1</f>
        <v>0</v>
      </c>
      <c r="H712" s="5">
        <f>COUNTIFS(Table2[Ticket], M712) -1</f>
        <v>0</v>
      </c>
      <c r="I712" s="7" t="s">
        <v>19</v>
      </c>
      <c r="J712" s="5">
        <v>24</v>
      </c>
      <c r="K712" s="7">
        <v>0</v>
      </c>
      <c r="L712" s="7">
        <v>0</v>
      </c>
      <c r="M712" s="7" t="s">
        <v>999</v>
      </c>
      <c r="N712" s="5">
        <v>49.504199999999997</v>
      </c>
      <c r="O712" s="7" t="s">
        <v>1000</v>
      </c>
      <c r="P712" s="5" t="s">
        <v>22</v>
      </c>
    </row>
    <row r="713" spans="1:16" x14ac:dyDescent="0.25">
      <c r="A713" s="6">
        <v>712</v>
      </c>
      <c r="B713" s="6">
        <v>0</v>
      </c>
      <c r="C713" s="6">
        <v>1</v>
      </c>
      <c r="D713" s="6" t="s">
        <v>1001</v>
      </c>
      <c r="E713" s="7" t="str">
        <f t="shared" si="11"/>
        <v>Klaber</v>
      </c>
      <c r="F713" s="5">
        <f>COUNTIFS(Table2[Surname], E713, Table2[Embarked], P713, Table2[Pclass], C713, Table2[SibSp], K713) + COUNTIFS(Table2[Surname], E713,  Table2[Embarked], P713, Table2[Pclass], C713, Table2[Parch], L713) - COUNTIFS(Table2[Surname], E713,  Table2[Embarked], P713, Table2[Pclass], C713,  Table2[SibSp], K713,  Table2[Parch], L713) -1</f>
        <v>0</v>
      </c>
      <c r="G713" s="5">
        <f>COUNTIFS(Table2[Surname], E713, Table2[Embarked], P713, Table2[Pclass], C713, Table2[SibSp], K713, Table2[Ticket], M713) + COUNTIFS(Table2[Surname], E713,  Table2[Embarked], P713, Table2[Pclass], C713, Table2[Parch], L713, Table2[Ticket], M713) - COUNTIFS(Table2[Surname], E713,  Table2[Embarked], P713, Table2[Pclass], C713,  Table2[SibSp], K713,  Table2[Parch], L713, Table2[Ticket], M713) -1</f>
        <v>0</v>
      </c>
      <c r="H713" s="5">
        <f>COUNTIFS(Table2[Ticket], M713) -1</f>
        <v>0</v>
      </c>
      <c r="I713" s="8" t="s">
        <v>15</v>
      </c>
      <c r="J713" s="10"/>
      <c r="K713" s="8">
        <v>0</v>
      </c>
      <c r="L713" s="8">
        <v>0</v>
      </c>
      <c r="M713" s="8">
        <v>113028</v>
      </c>
      <c r="N713" s="10">
        <v>26.55</v>
      </c>
      <c r="O713" s="8" t="s">
        <v>502</v>
      </c>
      <c r="P713" s="10" t="s">
        <v>17</v>
      </c>
    </row>
    <row r="714" spans="1:16" x14ac:dyDescent="0.25">
      <c r="A714" s="4">
        <v>713</v>
      </c>
      <c r="B714" s="4">
        <v>1</v>
      </c>
      <c r="C714" s="4">
        <v>1</v>
      </c>
      <c r="D714" s="4" t="s">
        <v>1002</v>
      </c>
      <c r="E714" s="7" t="str">
        <f t="shared" si="11"/>
        <v>Taylor</v>
      </c>
      <c r="F714" s="5">
        <f>COUNTIFS(Table2[Surname], E714, Table2[Embarked], P714, Table2[Pclass], C714, Table2[SibSp], K714) + COUNTIFS(Table2[Surname], E714,  Table2[Embarked], P714, Table2[Pclass], C714, Table2[Parch], L714) - COUNTIFS(Table2[Surname], E714,  Table2[Embarked], P714, Table2[Pclass], C714,  Table2[SibSp], K714,  Table2[Parch], L714) -1</f>
        <v>1</v>
      </c>
      <c r="G714" s="5">
        <f>COUNTIFS(Table2[Surname], E714, Table2[Embarked], P714, Table2[Pclass], C714, Table2[SibSp], K714, Table2[Ticket], M714) + COUNTIFS(Table2[Surname], E714,  Table2[Embarked], P714, Table2[Pclass], C714, Table2[Parch], L714, Table2[Ticket], M714) - COUNTIFS(Table2[Surname], E714,  Table2[Embarked], P714, Table2[Pclass], C714,  Table2[SibSp], K714,  Table2[Parch], L714, Table2[Ticket], M714) -1</f>
        <v>1</v>
      </c>
      <c r="H714" s="5">
        <f>COUNTIFS(Table2[Ticket], M714) -1</f>
        <v>1</v>
      </c>
      <c r="I714" s="7" t="s">
        <v>15</v>
      </c>
      <c r="J714" s="5">
        <v>48</v>
      </c>
      <c r="K714" s="7">
        <v>1</v>
      </c>
      <c r="L714" s="7">
        <v>0</v>
      </c>
      <c r="M714" s="7">
        <v>19996</v>
      </c>
      <c r="N714" s="5">
        <v>52</v>
      </c>
      <c r="O714" s="7" t="s">
        <v>945</v>
      </c>
      <c r="P714" s="5" t="s">
        <v>17</v>
      </c>
    </row>
    <row r="715" spans="1:16" x14ac:dyDescent="0.25">
      <c r="A715" s="6">
        <v>714</v>
      </c>
      <c r="B715" s="6">
        <v>0</v>
      </c>
      <c r="C715" s="6">
        <v>3</v>
      </c>
      <c r="D715" s="6" t="s">
        <v>1003</v>
      </c>
      <c r="E715" s="7" t="str">
        <f t="shared" si="11"/>
        <v>Larsson</v>
      </c>
      <c r="F715" s="5">
        <f>COUNTIFS(Table2[Surname], E715, Table2[Embarked], P715, Table2[Pclass], C715, Table2[SibSp], K715) + COUNTIFS(Table2[Surname], E715,  Table2[Embarked], P715, Table2[Pclass], C715, Table2[Parch], L715) - COUNTIFS(Table2[Surname], E715,  Table2[Embarked], P715, Table2[Pclass], C715,  Table2[SibSp], K715,  Table2[Parch], L715) -1</f>
        <v>1</v>
      </c>
      <c r="G715" s="5">
        <f>COUNTIFS(Table2[Surname], E715, Table2[Embarked], P715, Table2[Pclass], C715, Table2[SibSp], K715, Table2[Ticket], M715) + COUNTIFS(Table2[Surname], E715,  Table2[Embarked], P715, Table2[Pclass], C715, Table2[Parch], L715, Table2[Ticket], M715) - COUNTIFS(Table2[Surname], E715,  Table2[Embarked], P715, Table2[Pclass], C715,  Table2[SibSp], K715,  Table2[Parch], L715, Table2[Ticket], M715) -1</f>
        <v>0</v>
      </c>
      <c r="H715" s="5">
        <f>COUNTIFS(Table2[Ticket], M715) -1</f>
        <v>0</v>
      </c>
      <c r="I715" s="8" t="s">
        <v>15</v>
      </c>
      <c r="J715" s="10">
        <v>29</v>
      </c>
      <c r="K715" s="8">
        <v>0</v>
      </c>
      <c r="L715" s="8">
        <v>0</v>
      </c>
      <c r="M715" s="8">
        <v>7545</v>
      </c>
      <c r="N715" s="10">
        <v>9.4832999999999998</v>
      </c>
      <c r="O715" s="8"/>
      <c r="P715" s="10" t="s">
        <v>17</v>
      </c>
    </row>
    <row r="716" spans="1:16" x14ac:dyDescent="0.25">
      <c r="A716" s="4">
        <v>715</v>
      </c>
      <c r="B716" s="4">
        <v>0</v>
      </c>
      <c r="C716" s="4">
        <v>2</v>
      </c>
      <c r="D716" s="4" t="s">
        <v>1004</v>
      </c>
      <c r="E716" s="7" t="str">
        <f t="shared" si="11"/>
        <v>Greenberg</v>
      </c>
      <c r="F716" s="5">
        <f>COUNTIFS(Table2[Surname], E716, Table2[Embarked], P716, Table2[Pclass], C716, Table2[SibSp], K716) + COUNTIFS(Table2[Surname], E716,  Table2[Embarked], P716, Table2[Pclass], C716, Table2[Parch], L716) - COUNTIFS(Table2[Surname], E716,  Table2[Embarked], P716, Table2[Pclass], C716,  Table2[SibSp], K716,  Table2[Parch], L716) -1</f>
        <v>0</v>
      </c>
      <c r="G716" s="5">
        <f>COUNTIFS(Table2[Surname], E716, Table2[Embarked], P716, Table2[Pclass], C716, Table2[SibSp], K716, Table2[Ticket], M716) + COUNTIFS(Table2[Surname], E716,  Table2[Embarked], P716, Table2[Pclass], C716, Table2[Parch], L716, Table2[Ticket], M716) - COUNTIFS(Table2[Surname], E716,  Table2[Embarked], P716, Table2[Pclass], C716,  Table2[SibSp], K716,  Table2[Parch], L716, Table2[Ticket], M716) -1</f>
        <v>0</v>
      </c>
      <c r="H716" s="5">
        <f>COUNTIFS(Table2[Ticket], M716) -1</f>
        <v>1</v>
      </c>
      <c r="I716" s="7" t="s">
        <v>15</v>
      </c>
      <c r="J716" s="5">
        <v>52</v>
      </c>
      <c r="K716" s="7">
        <v>0</v>
      </c>
      <c r="L716" s="7">
        <v>0</v>
      </c>
      <c r="M716" s="7">
        <v>250647</v>
      </c>
      <c r="N716" s="5">
        <v>13</v>
      </c>
      <c r="O716" s="7"/>
      <c r="P716" s="5" t="s">
        <v>17</v>
      </c>
    </row>
    <row r="717" spans="1:16" x14ac:dyDescent="0.25">
      <c r="A717" s="6">
        <v>716</v>
      </c>
      <c r="B717" s="6">
        <v>0</v>
      </c>
      <c r="C717" s="6">
        <v>3</v>
      </c>
      <c r="D717" s="6" t="s">
        <v>1005</v>
      </c>
      <c r="E717" s="7" t="str">
        <f t="shared" si="11"/>
        <v>Soholt</v>
      </c>
      <c r="F717" s="5">
        <f>COUNTIFS(Table2[Surname], E717, Table2[Embarked], P717, Table2[Pclass], C717, Table2[SibSp], K717) + COUNTIFS(Table2[Surname], E717,  Table2[Embarked], P717, Table2[Pclass], C717, Table2[Parch], L717) - COUNTIFS(Table2[Surname], E717,  Table2[Embarked], P717, Table2[Pclass], C717,  Table2[SibSp], K717,  Table2[Parch], L717) -1</f>
        <v>0</v>
      </c>
      <c r="G717" s="5">
        <f>COUNTIFS(Table2[Surname], E717, Table2[Embarked], P717, Table2[Pclass], C717, Table2[SibSp], K717, Table2[Ticket], M717) + COUNTIFS(Table2[Surname], E717,  Table2[Embarked], P717, Table2[Pclass], C717, Table2[Parch], L717, Table2[Ticket], M717) - COUNTIFS(Table2[Surname], E717,  Table2[Embarked], P717, Table2[Pclass], C717,  Table2[SibSp], K717,  Table2[Parch], L717, Table2[Ticket], M717) -1</f>
        <v>0</v>
      </c>
      <c r="H717" s="5">
        <f>COUNTIFS(Table2[Ticket], M717) -1</f>
        <v>0</v>
      </c>
      <c r="I717" s="8" t="s">
        <v>15</v>
      </c>
      <c r="J717" s="10">
        <v>19</v>
      </c>
      <c r="K717" s="8">
        <v>0</v>
      </c>
      <c r="L717" s="8">
        <v>0</v>
      </c>
      <c r="M717" s="8">
        <v>348124</v>
      </c>
      <c r="N717" s="10">
        <v>7.65</v>
      </c>
      <c r="O717" s="8" t="s">
        <v>132</v>
      </c>
      <c r="P717" s="10" t="s">
        <v>17</v>
      </c>
    </row>
    <row r="718" spans="1:16" x14ac:dyDescent="0.25">
      <c r="A718" s="4">
        <v>717</v>
      </c>
      <c r="B718" s="4">
        <v>1</v>
      </c>
      <c r="C718" s="4">
        <v>1</v>
      </c>
      <c r="D718" s="4" t="s">
        <v>1006</v>
      </c>
      <c r="E718" s="7" t="str">
        <f t="shared" si="11"/>
        <v>Endres</v>
      </c>
      <c r="F718" s="5">
        <f>COUNTIFS(Table2[Surname], E718, Table2[Embarked], P718, Table2[Pclass], C718, Table2[SibSp], K718) + COUNTIFS(Table2[Surname], E718,  Table2[Embarked], P718, Table2[Pclass], C718, Table2[Parch], L718) - COUNTIFS(Table2[Surname], E718,  Table2[Embarked], P718, Table2[Pclass], C718,  Table2[SibSp], K718,  Table2[Parch], L718) -1</f>
        <v>0</v>
      </c>
      <c r="G718" s="5">
        <f>COUNTIFS(Table2[Surname], E718, Table2[Embarked], P718, Table2[Pclass], C718, Table2[SibSp], K718, Table2[Ticket], M718) + COUNTIFS(Table2[Surname], E718,  Table2[Embarked], P718, Table2[Pclass], C718, Table2[Parch], L718, Table2[Ticket], M718) - COUNTIFS(Table2[Surname], E718,  Table2[Embarked], P718, Table2[Pclass], C718,  Table2[SibSp], K718,  Table2[Parch], L718, Table2[Ticket], M718) -1</f>
        <v>0</v>
      </c>
      <c r="H718" s="5">
        <f>COUNTIFS(Table2[Ticket], M718) -1</f>
        <v>3</v>
      </c>
      <c r="I718" s="7" t="s">
        <v>19</v>
      </c>
      <c r="J718" s="5">
        <v>38</v>
      </c>
      <c r="K718" s="7">
        <v>0</v>
      </c>
      <c r="L718" s="7">
        <v>0</v>
      </c>
      <c r="M718" s="7" t="s">
        <v>567</v>
      </c>
      <c r="N718" s="5">
        <v>227.52500000000001</v>
      </c>
      <c r="O718" s="7" t="s">
        <v>1007</v>
      </c>
      <c r="P718" s="5" t="s">
        <v>22</v>
      </c>
    </row>
    <row r="719" spans="1:16" x14ac:dyDescent="0.25">
      <c r="A719" s="6">
        <v>718</v>
      </c>
      <c r="B719" s="6">
        <v>1</v>
      </c>
      <c r="C719" s="6">
        <v>2</v>
      </c>
      <c r="D719" s="6" t="s">
        <v>1008</v>
      </c>
      <c r="E719" s="7" t="str">
        <f t="shared" si="11"/>
        <v>Troutt</v>
      </c>
      <c r="F719" s="5">
        <f>COUNTIFS(Table2[Surname], E719, Table2[Embarked], P719, Table2[Pclass], C719, Table2[SibSp], K719) + COUNTIFS(Table2[Surname], E719,  Table2[Embarked], P719, Table2[Pclass], C719, Table2[Parch], L719) - COUNTIFS(Table2[Surname], E719,  Table2[Embarked], P719, Table2[Pclass], C719,  Table2[SibSp], K719,  Table2[Parch], L719) -1</f>
        <v>0</v>
      </c>
      <c r="G719" s="5">
        <f>COUNTIFS(Table2[Surname], E719, Table2[Embarked], P719, Table2[Pclass], C719, Table2[SibSp], K719, Table2[Ticket], M719) + COUNTIFS(Table2[Surname], E719,  Table2[Embarked], P719, Table2[Pclass], C719, Table2[Parch], L719, Table2[Ticket], M719) - COUNTIFS(Table2[Surname], E719,  Table2[Embarked], P719, Table2[Pclass], C719,  Table2[SibSp], K719,  Table2[Parch], L719, Table2[Ticket], M719) -1</f>
        <v>0</v>
      </c>
      <c r="H719" s="5">
        <f>COUNTIFS(Table2[Ticket], M719) -1</f>
        <v>0</v>
      </c>
      <c r="I719" s="8" t="s">
        <v>19</v>
      </c>
      <c r="J719" s="10">
        <v>27</v>
      </c>
      <c r="K719" s="8">
        <v>0</v>
      </c>
      <c r="L719" s="8">
        <v>0</v>
      </c>
      <c r="M719" s="8">
        <v>34218</v>
      </c>
      <c r="N719" s="10">
        <v>10.5</v>
      </c>
      <c r="O719" s="8" t="s">
        <v>197</v>
      </c>
      <c r="P719" s="10" t="s">
        <v>17</v>
      </c>
    </row>
    <row r="720" spans="1:16" x14ac:dyDescent="0.25">
      <c r="A720" s="4">
        <v>719</v>
      </c>
      <c r="B720" s="4">
        <v>0</v>
      </c>
      <c r="C720" s="4">
        <v>3</v>
      </c>
      <c r="D720" s="4" t="s">
        <v>1009</v>
      </c>
      <c r="E720" s="7" t="str">
        <f t="shared" si="11"/>
        <v>McEvoy</v>
      </c>
      <c r="F720" s="5">
        <f>COUNTIFS(Table2[Surname], E720, Table2[Embarked], P720, Table2[Pclass], C720, Table2[SibSp], K720) + COUNTIFS(Table2[Surname], E720,  Table2[Embarked], P720, Table2[Pclass], C720, Table2[Parch], L720) - COUNTIFS(Table2[Surname], E720,  Table2[Embarked], P720, Table2[Pclass], C720,  Table2[SibSp], K720,  Table2[Parch], L720) -1</f>
        <v>0</v>
      </c>
      <c r="G720" s="5">
        <f>COUNTIFS(Table2[Surname], E720, Table2[Embarked], P720, Table2[Pclass], C720, Table2[SibSp], K720, Table2[Ticket], M720) + COUNTIFS(Table2[Surname], E720,  Table2[Embarked], P720, Table2[Pclass], C720, Table2[Parch], L720, Table2[Ticket], M720) - COUNTIFS(Table2[Surname], E720,  Table2[Embarked], P720, Table2[Pclass], C720,  Table2[SibSp], K720,  Table2[Parch], L720, Table2[Ticket], M720) -1</f>
        <v>0</v>
      </c>
      <c r="H720" s="5">
        <f>COUNTIFS(Table2[Ticket], M720) -1</f>
        <v>0</v>
      </c>
      <c r="I720" s="7" t="s">
        <v>15</v>
      </c>
      <c r="J720" s="5"/>
      <c r="K720" s="7">
        <v>0</v>
      </c>
      <c r="L720" s="7">
        <v>0</v>
      </c>
      <c r="M720" s="7">
        <v>36568</v>
      </c>
      <c r="N720" s="5">
        <v>15.5</v>
      </c>
      <c r="O720" s="7"/>
      <c r="P720" s="5" t="s">
        <v>29</v>
      </c>
    </row>
    <row r="721" spans="1:16" x14ac:dyDescent="0.25">
      <c r="A721" s="6">
        <v>720</v>
      </c>
      <c r="B721" s="6">
        <v>0</v>
      </c>
      <c r="C721" s="6">
        <v>3</v>
      </c>
      <c r="D721" s="6" t="s">
        <v>1010</v>
      </c>
      <c r="E721" s="7" t="str">
        <f t="shared" si="11"/>
        <v>Johnson</v>
      </c>
      <c r="F721" s="5">
        <f>COUNTIFS(Table2[Surname], E721, Table2[Embarked], P721, Table2[Pclass], C721, Table2[SibSp], K721) + COUNTIFS(Table2[Surname], E721,  Table2[Embarked], P721, Table2[Pclass], C721, Table2[Parch], L721) - COUNTIFS(Table2[Surname], E721,  Table2[Embarked], P721, Table2[Pclass], C721,  Table2[SibSp], K721,  Table2[Parch], L721) -1</f>
        <v>3</v>
      </c>
      <c r="G721" s="5">
        <f>COUNTIFS(Table2[Surname], E721, Table2[Embarked], P721, Table2[Pclass], C721, Table2[SibSp], K721, Table2[Ticket], M721) + COUNTIFS(Table2[Surname], E721,  Table2[Embarked], P721, Table2[Pclass], C721, Table2[Parch], L721, Table2[Ticket], M721) - COUNTIFS(Table2[Surname], E721,  Table2[Embarked], P721, Table2[Pclass], C721,  Table2[SibSp], K721,  Table2[Parch], L721, Table2[Ticket], M721) -1</f>
        <v>0</v>
      </c>
      <c r="H721" s="5">
        <f>COUNTIFS(Table2[Ticket], M721) -1</f>
        <v>0</v>
      </c>
      <c r="I721" s="8" t="s">
        <v>15</v>
      </c>
      <c r="J721" s="10">
        <v>33</v>
      </c>
      <c r="K721" s="8">
        <v>0</v>
      </c>
      <c r="L721" s="8">
        <v>0</v>
      </c>
      <c r="M721" s="8">
        <v>347062</v>
      </c>
      <c r="N721" s="10">
        <v>7.7750000000000004</v>
      </c>
      <c r="O721" s="8"/>
      <c r="P721" s="10" t="s">
        <v>17</v>
      </c>
    </row>
    <row r="722" spans="1:16" x14ac:dyDescent="0.25">
      <c r="A722" s="4">
        <v>721</v>
      </c>
      <c r="B722" s="4">
        <v>1</v>
      </c>
      <c r="C722" s="4">
        <v>2</v>
      </c>
      <c r="D722" s="4" t="s">
        <v>1011</v>
      </c>
      <c r="E722" s="7" t="str">
        <f t="shared" si="11"/>
        <v>Harper</v>
      </c>
      <c r="F722" s="5">
        <f>COUNTIFS(Table2[Surname], E722, Table2[Embarked], P722, Table2[Pclass], C722, Table2[SibSp], K722) + COUNTIFS(Table2[Surname], E722,  Table2[Embarked], P722, Table2[Pclass], C722, Table2[Parch], L722) - COUNTIFS(Table2[Surname], E722,  Table2[Embarked], P722, Table2[Pclass], C722,  Table2[SibSp], K722,  Table2[Parch], L722) -1</f>
        <v>1</v>
      </c>
      <c r="G722" s="5">
        <f>COUNTIFS(Table2[Surname], E722, Table2[Embarked], P722, Table2[Pclass], C722, Table2[SibSp], K722, Table2[Ticket], M722) + COUNTIFS(Table2[Surname], E722,  Table2[Embarked], P722, Table2[Pclass], C722, Table2[Parch], L722, Table2[Ticket], M722) - COUNTIFS(Table2[Surname], E722,  Table2[Embarked], P722, Table2[Pclass], C722,  Table2[SibSp], K722,  Table2[Parch], L722, Table2[Ticket], M722) -1</f>
        <v>1</v>
      </c>
      <c r="H722" s="5">
        <f>COUNTIFS(Table2[Ticket], M722) -1</f>
        <v>2</v>
      </c>
      <c r="I722" s="7" t="s">
        <v>19</v>
      </c>
      <c r="J722" s="5">
        <v>6</v>
      </c>
      <c r="K722" s="7">
        <v>0</v>
      </c>
      <c r="L722" s="7">
        <v>1</v>
      </c>
      <c r="M722" s="7">
        <v>248727</v>
      </c>
      <c r="N722" s="5">
        <v>33</v>
      </c>
      <c r="O722" s="7"/>
      <c r="P722" s="5" t="s">
        <v>17</v>
      </c>
    </row>
    <row r="723" spans="1:16" x14ac:dyDescent="0.25">
      <c r="A723" s="6">
        <v>722</v>
      </c>
      <c r="B723" s="6">
        <v>0</v>
      </c>
      <c r="C723" s="6">
        <v>3</v>
      </c>
      <c r="D723" s="6" t="s">
        <v>1012</v>
      </c>
      <c r="E723" s="7" t="str">
        <f t="shared" si="11"/>
        <v>Jensen</v>
      </c>
      <c r="F723" s="5">
        <f>COUNTIFS(Table2[Surname], E723, Table2[Embarked], P723, Table2[Pclass], C723, Table2[SibSp], K723) + COUNTIFS(Table2[Surname], E723,  Table2[Embarked], P723, Table2[Pclass], C723, Table2[Parch], L723) - COUNTIFS(Table2[Surname], E723,  Table2[Embarked], P723, Table2[Pclass], C723,  Table2[SibSp], K723,  Table2[Parch], L723) -1</f>
        <v>2</v>
      </c>
      <c r="G723" s="5">
        <f>COUNTIFS(Table2[Surname], E723, Table2[Embarked], P723, Table2[Pclass], C723, Table2[SibSp], K723, Table2[Ticket], M723) + COUNTIFS(Table2[Surname], E723,  Table2[Embarked], P723, Table2[Pclass], C723, Table2[Parch], L723, Table2[Ticket], M723) - COUNTIFS(Table2[Surname], E723,  Table2[Embarked], P723, Table2[Pclass], C723,  Table2[SibSp], K723,  Table2[Parch], L723, Table2[Ticket], M723) -1</f>
        <v>0</v>
      </c>
      <c r="H723" s="5">
        <f>COUNTIFS(Table2[Ticket], M723) -1</f>
        <v>0</v>
      </c>
      <c r="I723" s="8" t="s">
        <v>15</v>
      </c>
      <c r="J723" s="10">
        <v>17</v>
      </c>
      <c r="K723" s="8">
        <v>1</v>
      </c>
      <c r="L723" s="8">
        <v>0</v>
      </c>
      <c r="M723" s="8">
        <v>350048</v>
      </c>
      <c r="N723" s="10">
        <v>7.0541999999999998</v>
      </c>
      <c r="O723" s="8"/>
      <c r="P723" s="10" t="s">
        <v>17</v>
      </c>
    </row>
    <row r="724" spans="1:16" x14ac:dyDescent="0.25">
      <c r="A724" s="4">
        <v>723</v>
      </c>
      <c r="B724" s="4">
        <v>0</v>
      </c>
      <c r="C724" s="4">
        <v>2</v>
      </c>
      <c r="D724" s="4" t="s">
        <v>1013</v>
      </c>
      <c r="E724" s="7" t="str">
        <f t="shared" si="11"/>
        <v>Gillespie</v>
      </c>
      <c r="F724" s="5">
        <f>COUNTIFS(Table2[Surname], E724, Table2[Embarked], P724, Table2[Pclass], C724, Table2[SibSp], K724) + COUNTIFS(Table2[Surname], E724,  Table2[Embarked], P724, Table2[Pclass], C724, Table2[Parch], L724) - COUNTIFS(Table2[Surname], E724,  Table2[Embarked], P724, Table2[Pclass], C724,  Table2[SibSp], K724,  Table2[Parch], L724) -1</f>
        <v>0</v>
      </c>
      <c r="G724" s="5">
        <f>COUNTIFS(Table2[Surname], E724, Table2[Embarked], P724, Table2[Pclass], C724, Table2[SibSp], K724, Table2[Ticket], M724) + COUNTIFS(Table2[Surname], E724,  Table2[Embarked], P724, Table2[Pclass], C724, Table2[Parch], L724, Table2[Ticket], M724) - COUNTIFS(Table2[Surname], E724,  Table2[Embarked], P724, Table2[Pclass], C724,  Table2[SibSp], K724,  Table2[Parch], L724, Table2[Ticket], M724) -1</f>
        <v>0</v>
      </c>
      <c r="H724" s="5">
        <f>COUNTIFS(Table2[Ticket], M724) -1</f>
        <v>0</v>
      </c>
      <c r="I724" s="7" t="s">
        <v>15</v>
      </c>
      <c r="J724" s="5">
        <v>34</v>
      </c>
      <c r="K724" s="7">
        <v>0</v>
      </c>
      <c r="L724" s="7">
        <v>0</v>
      </c>
      <c r="M724" s="7">
        <v>12233</v>
      </c>
      <c r="N724" s="5">
        <v>13</v>
      </c>
      <c r="O724" s="7"/>
      <c r="P724" s="5" t="s">
        <v>17</v>
      </c>
    </row>
    <row r="725" spans="1:16" x14ac:dyDescent="0.25">
      <c r="A725" s="6">
        <v>724</v>
      </c>
      <c r="B725" s="6">
        <v>0</v>
      </c>
      <c r="C725" s="6">
        <v>2</v>
      </c>
      <c r="D725" s="6" t="s">
        <v>1014</v>
      </c>
      <c r="E725" s="7" t="str">
        <f t="shared" si="11"/>
        <v>Hodges</v>
      </c>
      <c r="F725" s="5">
        <f>COUNTIFS(Table2[Surname], E725, Table2[Embarked], P725, Table2[Pclass], C725, Table2[SibSp], K725) + COUNTIFS(Table2[Surname], E725,  Table2[Embarked], P725, Table2[Pclass], C725, Table2[Parch], L725) - COUNTIFS(Table2[Surname], E725,  Table2[Embarked], P725, Table2[Pclass], C725,  Table2[SibSp], K725,  Table2[Parch], L725) -1</f>
        <v>0</v>
      </c>
      <c r="G725" s="5">
        <f>COUNTIFS(Table2[Surname], E725, Table2[Embarked], P725, Table2[Pclass], C725, Table2[SibSp], K725, Table2[Ticket], M725) + COUNTIFS(Table2[Surname], E725,  Table2[Embarked], P725, Table2[Pclass], C725, Table2[Parch], L725, Table2[Ticket], M725) - COUNTIFS(Table2[Surname], E725,  Table2[Embarked], P725, Table2[Pclass], C725,  Table2[SibSp], K725,  Table2[Parch], L725, Table2[Ticket], M725) -1</f>
        <v>0</v>
      </c>
      <c r="H725" s="5">
        <f>COUNTIFS(Table2[Ticket], M725) -1</f>
        <v>0</v>
      </c>
      <c r="I725" s="8" t="s">
        <v>15</v>
      </c>
      <c r="J725" s="10">
        <v>50</v>
      </c>
      <c r="K725" s="8">
        <v>0</v>
      </c>
      <c r="L725" s="8">
        <v>0</v>
      </c>
      <c r="M725" s="8">
        <v>250643</v>
      </c>
      <c r="N725" s="10">
        <v>13</v>
      </c>
      <c r="O725" s="8"/>
      <c r="P725" s="10" t="s">
        <v>17</v>
      </c>
    </row>
    <row r="726" spans="1:16" x14ac:dyDescent="0.25">
      <c r="A726" s="4">
        <v>725</v>
      </c>
      <c r="B726" s="4">
        <v>1</v>
      </c>
      <c r="C726" s="4">
        <v>1</v>
      </c>
      <c r="D726" s="4" t="s">
        <v>1015</v>
      </c>
      <c r="E726" s="7" t="str">
        <f t="shared" si="11"/>
        <v>Chambers</v>
      </c>
      <c r="F726" s="5">
        <f>COUNTIFS(Table2[Surname], E726, Table2[Embarked], P726, Table2[Pclass], C726, Table2[SibSp], K726) + COUNTIFS(Table2[Surname], E726,  Table2[Embarked], P726, Table2[Pclass], C726, Table2[Parch], L726) - COUNTIFS(Table2[Surname], E726,  Table2[Embarked], P726, Table2[Pclass], C726,  Table2[SibSp], K726,  Table2[Parch], L726) -1</f>
        <v>1</v>
      </c>
      <c r="G726" s="5">
        <f>COUNTIFS(Table2[Surname], E726, Table2[Embarked], P726, Table2[Pclass], C726, Table2[SibSp], K726, Table2[Ticket], M726) + COUNTIFS(Table2[Surname], E726,  Table2[Embarked], P726, Table2[Pclass], C726, Table2[Parch], L726, Table2[Ticket], M726) - COUNTIFS(Table2[Surname], E726,  Table2[Embarked], P726, Table2[Pclass], C726,  Table2[SibSp], K726,  Table2[Parch], L726, Table2[Ticket], M726) -1</f>
        <v>1</v>
      </c>
      <c r="H726" s="5">
        <f>COUNTIFS(Table2[Ticket], M726) -1</f>
        <v>1</v>
      </c>
      <c r="I726" s="7" t="s">
        <v>15</v>
      </c>
      <c r="J726" s="5">
        <v>27</v>
      </c>
      <c r="K726" s="7">
        <v>1</v>
      </c>
      <c r="L726" s="7">
        <v>0</v>
      </c>
      <c r="M726" s="7">
        <v>113806</v>
      </c>
      <c r="N726" s="5">
        <v>53.1</v>
      </c>
      <c r="O726" s="7" t="s">
        <v>1016</v>
      </c>
      <c r="P726" s="5" t="s">
        <v>17</v>
      </c>
    </row>
    <row r="727" spans="1:16" x14ac:dyDescent="0.25">
      <c r="A727" s="6">
        <v>726</v>
      </c>
      <c r="B727" s="6">
        <v>0</v>
      </c>
      <c r="C727" s="6">
        <v>3</v>
      </c>
      <c r="D727" s="6" t="s">
        <v>1017</v>
      </c>
      <c r="E727" s="7" t="str">
        <f t="shared" si="11"/>
        <v>Oreskovic</v>
      </c>
      <c r="F727" s="5">
        <f>COUNTIFS(Table2[Surname], E727, Table2[Embarked], P727, Table2[Pclass], C727, Table2[SibSp], K727) + COUNTIFS(Table2[Surname], E727,  Table2[Embarked], P727, Table2[Pclass], C727, Table2[Parch], L727) - COUNTIFS(Table2[Surname], E727,  Table2[Embarked], P727, Table2[Pclass], C727,  Table2[SibSp], K727,  Table2[Parch], L727) -1</f>
        <v>1</v>
      </c>
      <c r="G727" s="5">
        <f>COUNTIFS(Table2[Surname], E727, Table2[Embarked], P727, Table2[Pclass], C727, Table2[SibSp], K727, Table2[Ticket], M727) + COUNTIFS(Table2[Surname], E727,  Table2[Embarked], P727, Table2[Pclass], C727, Table2[Parch], L727, Table2[Ticket], M727) - COUNTIFS(Table2[Surname], E727,  Table2[Embarked], P727, Table2[Pclass], C727,  Table2[SibSp], K727,  Table2[Parch], L727, Table2[Ticket], M727) -1</f>
        <v>0</v>
      </c>
      <c r="H727" s="5">
        <f>COUNTIFS(Table2[Ticket], M727) -1</f>
        <v>0</v>
      </c>
      <c r="I727" s="8" t="s">
        <v>15</v>
      </c>
      <c r="J727" s="10">
        <v>20</v>
      </c>
      <c r="K727" s="8">
        <v>0</v>
      </c>
      <c r="L727" s="8">
        <v>0</v>
      </c>
      <c r="M727" s="8">
        <v>315094</v>
      </c>
      <c r="N727" s="10">
        <v>8.6624999999999996</v>
      </c>
      <c r="O727" s="8"/>
      <c r="P727" s="10" t="s">
        <v>17</v>
      </c>
    </row>
    <row r="728" spans="1:16" x14ac:dyDescent="0.25">
      <c r="A728" s="4">
        <v>727</v>
      </c>
      <c r="B728" s="4">
        <v>1</v>
      </c>
      <c r="C728" s="4">
        <v>2</v>
      </c>
      <c r="D728" s="4" t="s">
        <v>1018</v>
      </c>
      <c r="E728" s="7" t="str">
        <f t="shared" si="11"/>
        <v>Renouf</v>
      </c>
      <c r="F728" s="5">
        <f>COUNTIFS(Table2[Surname], E728, Table2[Embarked], P728, Table2[Pclass], C728, Table2[SibSp], K728) + COUNTIFS(Table2[Surname], E728,  Table2[Embarked], P728, Table2[Pclass], C728, Table2[Parch], L728) - COUNTIFS(Table2[Surname], E728,  Table2[Embarked], P728, Table2[Pclass], C728,  Table2[SibSp], K728,  Table2[Parch], L728) -1</f>
        <v>1</v>
      </c>
      <c r="G728" s="5">
        <f>COUNTIFS(Table2[Surname], E728, Table2[Embarked], P728, Table2[Pclass], C728, Table2[SibSp], K728, Table2[Ticket], M728) + COUNTIFS(Table2[Surname], E728,  Table2[Embarked], P728, Table2[Pclass], C728, Table2[Parch], L728, Table2[Ticket], M728) - COUNTIFS(Table2[Surname], E728,  Table2[Embarked], P728, Table2[Pclass], C728,  Table2[SibSp], K728,  Table2[Parch], L728, Table2[Ticket], M728) -1</f>
        <v>1</v>
      </c>
      <c r="H728" s="5">
        <f>COUNTIFS(Table2[Ticket], M728) -1</f>
        <v>1</v>
      </c>
      <c r="I728" s="7" t="s">
        <v>19</v>
      </c>
      <c r="J728" s="5">
        <v>30</v>
      </c>
      <c r="K728" s="7">
        <v>3</v>
      </c>
      <c r="L728" s="7">
        <v>0</v>
      </c>
      <c r="M728" s="7">
        <v>31027</v>
      </c>
      <c r="N728" s="5">
        <v>21</v>
      </c>
      <c r="O728" s="7"/>
      <c r="P728" s="5" t="s">
        <v>17</v>
      </c>
    </row>
    <row r="729" spans="1:16" x14ac:dyDescent="0.25">
      <c r="A729" s="6">
        <v>728</v>
      </c>
      <c r="B729" s="6">
        <v>1</v>
      </c>
      <c r="C729" s="6">
        <v>3</v>
      </c>
      <c r="D729" s="6" t="s">
        <v>1019</v>
      </c>
      <c r="E729" s="7" t="str">
        <f t="shared" si="11"/>
        <v>Mannion</v>
      </c>
      <c r="F729" s="5">
        <f>COUNTIFS(Table2[Surname], E729, Table2[Embarked], P729, Table2[Pclass], C729, Table2[SibSp], K729) + COUNTIFS(Table2[Surname], E729,  Table2[Embarked], P729, Table2[Pclass], C729, Table2[Parch], L729) - COUNTIFS(Table2[Surname], E729,  Table2[Embarked], P729, Table2[Pclass], C729,  Table2[SibSp], K729,  Table2[Parch], L729) -1</f>
        <v>0</v>
      </c>
      <c r="G729" s="5">
        <f>COUNTIFS(Table2[Surname], E729, Table2[Embarked], P729, Table2[Pclass], C729, Table2[SibSp], K729, Table2[Ticket], M729) + COUNTIFS(Table2[Surname], E729,  Table2[Embarked], P729, Table2[Pclass], C729, Table2[Parch], L729, Table2[Ticket], M729) - COUNTIFS(Table2[Surname], E729,  Table2[Embarked], P729, Table2[Pclass], C729,  Table2[SibSp], K729,  Table2[Parch], L729, Table2[Ticket], M729) -1</f>
        <v>0</v>
      </c>
      <c r="H729" s="5">
        <f>COUNTIFS(Table2[Ticket], M729) -1</f>
        <v>0</v>
      </c>
      <c r="I729" s="8" t="s">
        <v>19</v>
      </c>
      <c r="J729" s="10"/>
      <c r="K729" s="8">
        <v>0</v>
      </c>
      <c r="L729" s="8">
        <v>0</v>
      </c>
      <c r="M729" s="8">
        <v>36866</v>
      </c>
      <c r="N729" s="10">
        <v>7.7374999999999998</v>
      </c>
      <c r="O729" s="8"/>
      <c r="P729" s="10" t="s">
        <v>29</v>
      </c>
    </row>
    <row r="730" spans="1:16" x14ac:dyDescent="0.25">
      <c r="A730" s="4">
        <v>729</v>
      </c>
      <c r="B730" s="4">
        <v>0</v>
      </c>
      <c r="C730" s="4">
        <v>2</v>
      </c>
      <c r="D730" s="4" t="s">
        <v>1020</v>
      </c>
      <c r="E730" s="7" t="str">
        <f t="shared" si="11"/>
        <v>Bryhl</v>
      </c>
      <c r="F730" s="5">
        <f>COUNTIFS(Table2[Surname], E730, Table2[Embarked], P730, Table2[Pclass], C730, Table2[SibSp], K730) + COUNTIFS(Table2[Surname], E730,  Table2[Embarked], P730, Table2[Pclass], C730, Table2[Parch], L730) - COUNTIFS(Table2[Surname], E730,  Table2[Embarked], P730, Table2[Pclass], C730,  Table2[SibSp], K730,  Table2[Parch], L730) -1</f>
        <v>0</v>
      </c>
      <c r="G730" s="5">
        <f>COUNTIFS(Table2[Surname], E730, Table2[Embarked], P730, Table2[Pclass], C730, Table2[SibSp], K730, Table2[Ticket], M730) + COUNTIFS(Table2[Surname], E730,  Table2[Embarked], P730, Table2[Pclass], C730, Table2[Parch], L730, Table2[Ticket], M730) - COUNTIFS(Table2[Surname], E730,  Table2[Embarked], P730, Table2[Pclass], C730,  Table2[SibSp], K730,  Table2[Parch], L730, Table2[Ticket], M730) -1</f>
        <v>0</v>
      </c>
      <c r="H730" s="5">
        <f>COUNTIFS(Table2[Ticket], M730) -1</f>
        <v>0</v>
      </c>
      <c r="I730" s="7" t="s">
        <v>15</v>
      </c>
      <c r="J730" s="5">
        <v>25</v>
      </c>
      <c r="K730" s="7">
        <v>1</v>
      </c>
      <c r="L730" s="7">
        <v>0</v>
      </c>
      <c r="M730" s="7">
        <v>236853</v>
      </c>
      <c r="N730" s="5">
        <v>26</v>
      </c>
      <c r="O730" s="7"/>
      <c r="P730" s="5" t="s">
        <v>17</v>
      </c>
    </row>
    <row r="731" spans="1:16" x14ac:dyDescent="0.25">
      <c r="A731" s="6">
        <v>730</v>
      </c>
      <c r="B731" s="6">
        <v>0</v>
      </c>
      <c r="C731" s="6">
        <v>3</v>
      </c>
      <c r="D731" s="6" t="s">
        <v>1021</v>
      </c>
      <c r="E731" s="7" t="str">
        <f t="shared" si="11"/>
        <v>Ilmakangas</v>
      </c>
      <c r="F731" s="5">
        <f>COUNTIFS(Table2[Surname], E731, Table2[Embarked], P731, Table2[Pclass], C731, Table2[SibSp], K731) + COUNTIFS(Table2[Surname], E731,  Table2[Embarked], P731, Table2[Pclass], C731, Table2[Parch], L731) - COUNTIFS(Table2[Surname], E731,  Table2[Embarked], P731, Table2[Pclass], C731,  Table2[SibSp], K731,  Table2[Parch], L731) -1</f>
        <v>0</v>
      </c>
      <c r="G731" s="5">
        <f>COUNTIFS(Table2[Surname], E731, Table2[Embarked], P731, Table2[Pclass], C731, Table2[SibSp], K731, Table2[Ticket], M731) + COUNTIFS(Table2[Surname], E731,  Table2[Embarked], P731, Table2[Pclass], C731, Table2[Parch], L731, Table2[Ticket], M731) - COUNTIFS(Table2[Surname], E731,  Table2[Embarked], P731, Table2[Pclass], C731,  Table2[SibSp], K731,  Table2[Parch], L731, Table2[Ticket], M731) -1</f>
        <v>0</v>
      </c>
      <c r="H731" s="5">
        <f>COUNTIFS(Table2[Ticket], M731) -1</f>
        <v>0</v>
      </c>
      <c r="I731" s="8" t="s">
        <v>19</v>
      </c>
      <c r="J731" s="10">
        <v>25</v>
      </c>
      <c r="K731" s="8">
        <v>1</v>
      </c>
      <c r="L731" s="8">
        <v>0</v>
      </c>
      <c r="M731" s="8" t="s">
        <v>1022</v>
      </c>
      <c r="N731" s="10">
        <v>7.9249999999999998</v>
      </c>
      <c r="O731" s="8"/>
      <c r="P731" s="10" t="s">
        <v>17</v>
      </c>
    </row>
    <row r="732" spans="1:16" x14ac:dyDescent="0.25">
      <c r="A732" s="4">
        <v>731</v>
      </c>
      <c r="B732" s="4">
        <v>1</v>
      </c>
      <c r="C732" s="4">
        <v>1</v>
      </c>
      <c r="D732" s="4" t="s">
        <v>1023</v>
      </c>
      <c r="E732" s="7" t="str">
        <f t="shared" si="11"/>
        <v>Allen</v>
      </c>
      <c r="F732" s="5">
        <f>COUNTIFS(Table2[Surname], E732, Table2[Embarked], P732, Table2[Pclass], C732, Table2[SibSp], K732) + COUNTIFS(Table2[Surname], E732,  Table2[Embarked], P732, Table2[Pclass], C732, Table2[Parch], L732) - COUNTIFS(Table2[Surname], E732,  Table2[Embarked], P732, Table2[Pclass], C732,  Table2[SibSp], K732,  Table2[Parch], L732) -1</f>
        <v>0</v>
      </c>
      <c r="G732" s="5">
        <f>COUNTIFS(Table2[Surname], E732, Table2[Embarked], P732, Table2[Pclass], C732, Table2[SibSp], K732, Table2[Ticket], M732) + COUNTIFS(Table2[Surname], E732,  Table2[Embarked], P732, Table2[Pclass], C732, Table2[Parch], L732, Table2[Ticket], M732) - COUNTIFS(Table2[Surname], E732,  Table2[Embarked], P732, Table2[Pclass], C732,  Table2[SibSp], K732,  Table2[Parch], L732, Table2[Ticket], M732) -1</f>
        <v>0</v>
      </c>
      <c r="H732" s="5">
        <f>COUNTIFS(Table2[Ticket], M732) -1</f>
        <v>2</v>
      </c>
      <c r="I732" s="7" t="s">
        <v>19</v>
      </c>
      <c r="J732" s="5">
        <v>29</v>
      </c>
      <c r="K732" s="7">
        <v>0</v>
      </c>
      <c r="L732" s="7">
        <v>0</v>
      </c>
      <c r="M732" s="7">
        <v>24160</v>
      </c>
      <c r="N732" s="5">
        <v>211.33750000000001</v>
      </c>
      <c r="O732" s="7" t="s">
        <v>971</v>
      </c>
      <c r="P732" s="5" t="s">
        <v>17</v>
      </c>
    </row>
    <row r="733" spans="1:16" x14ac:dyDescent="0.25">
      <c r="A733" s="6">
        <v>732</v>
      </c>
      <c r="B733" s="6">
        <v>0</v>
      </c>
      <c r="C733" s="6">
        <v>3</v>
      </c>
      <c r="D733" s="6" t="s">
        <v>1024</v>
      </c>
      <c r="E733" s="7" t="str">
        <f t="shared" si="11"/>
        <v>Hassan</v>
      </c>
      <c r="F733" s="5">
        <f>COUNTIFS(Table2[Surname], E733, Table2[Embarked], P733, Table2[Pclass], C733, Table2[SibSp], K733) + COUNTIFS(Table2[Surname], E733,  Table2[Embarked], P733, Table2[Pclass], C733, Table2[Parch], L733) - COUNTIFS(Table2[Surname], E733,  Table2[Embarked], P733, Table2[Pclass], C733,  Table2[SibSp], K733,  Table2[Parch], L733) -1</f>
        <v>0</v>
      </c>
      <c r="G733" s="5">
        <f>COUNTIFS(Table2[Surname], E733, Table2[Embarked], P733, Table2[Pclass], C733, Table2[SibSp], K733, Table2[Ticket], M733) + COUNTIFS(Table2[Surname], E733,  Table2[Embarked], P733, Table2[Pclass], C733, Table2[Parch], L733, Table2[Ticket], M733) - COUNTIFS(Table2[Surname], E733,  Table2[Embarked], P733, Table2[Pclass], C733,  Table2[SibSp], K733,  Table2[Parch], L733, Table2[Ticket], M733) -1</f>
        <v>0</v>
      </c>
      <c r="H733" s="5">
        <f>COUNTIFS(Table2[Ticket], M733) -1</f>
        <v>1</v>
      </c>
      <c r="I733" s="8" t="s">
        <v>15</v>
      </c>
      <c r="J733" s="10">
        <v>11</v>
      </c>
      <c r="K733" s="8">
        <v>0</v>
      </c>
      <c r="L733" s="8">
        <v>0</v>
      </c>
      <c r="M733" s="8">
        <v>2699</v>
      </c>
      <c r="N733" s="10">
        <v>18.787500000000001</v>
      </c>
      <c r="O733" s="8"/>
      <c r="P733" s="10" t="s">
        <v>22</v>
      </c>
    </row>
    <row r="734" spans="1:16" x14ac:dyDescent="0.25">
      <c r="A734" s="4">
        <v>733</v>
      </c>
      <c r="B734" s="4">
        <v>0</v>
      </c>
      <c r="C734" s="4">
        <v>2</v>
      </c>
      <c r="D734" s="4" t="s">
        <v>1025</v>
      </c>
      <c r="E734" s="7" t="str">
        <f t="shared" si="11"/>
        <v>Knight</v>
      </c>
      <c r="F734" s="5">
        <f>COUNTIFS(Table2[Surname], E734, Table2[Embarked], P734, Table2[Pclass], C734, Table2[SibSp], K734) + COUNTIFS(Table2[Surname], E734,  Table2[Embarked], P734, Table2[Pclass], C734, Table2[Parch], L734) - COUNTIFS(Table2[Surname], E734,  Table2[Embarked], P734, Table2[Pclass], C734,  Table2[SibSp], K734,  Table2[Parch], L734) -1</f>
        <v>0</v>
      </c>
      <c r="G734" s="5">
        <f>COUNTIFS(Table2[Surname], E734, Table2[Embarked], P734, Table2[Pclass], C734, Table2[SibSp], K734, Table2[Ticket], M734) + COUNTIFS(Table2[Surname], E734,  Table2[Embarked], P734, Table2[Pclass], C734, Table2[Parch], L734, Table2[Ticket], M734) - COUNTIFS(Table2[Surname], E734,  Table2[Embarked], P734, Table2[Pclass], C734,  Table2[SibSp], K734,  Table2[Parch], L734, Table2[Ticket], M734) -1</f>
        <v>0</v>
      </c>
      <c r="H734" s="5">
        <f>COUNTIFS(Table2[Ticket], M734) -1</f>
        <v>0</v>
      </c>
      <c r="I734" s="7" t="s">
        <v>15</v>
      </c>
      <c r="J734" s="5"/>
      <c r="K734" s="7">
        <v>0</v>
      </c>
      <c r="L734" s="7">
        <v>0</v>
      </c>
      <c r="M734" s="7">
        <v>239855</v>
      </c>
      <c r="N734" s="5">
        <v>0</v>
      </c>
      <c r="O734" s="7"/>
      <c r="P734" s="5" t="s">
        <v>17</v>
      </c>
    </row>
    <row r="735" spans="1:16" x14ac:dyDescent="0.25">
      <c r="A735" s="6">
        <v>734</v>
      </c>
      <c r="B735" s="6">
        <v>0</v>
      </c>
      <c r="C735" s="6">
        <v>2</v>
      </c>
      <c r="D735" s="6" t="s">
        <v>1026</v>
      </c>
      <c r="E735" s="7" t="str">
        <f t="shared" si="11"/>
        <v>Berriman</v>
      </c>
      <c r="F735" s="5">
        <f>COUNTIFS(Table2[Surname], E735, Table2[Embarked], P735, Table2[Pclass], C735, Table2[SibSp], K735) + COUNTIFS(Table2[Surname], E735,  Table2[Embarked], P735, Table2[Pclass], C735, Table2[Parch], L735) - COUNTIFS(Table2[Surname], E735,  Table2[Embarked], P735, Table2[Pclass], C735,  Table2[SibSp], K735,  Table2[Parch], L735) -1</f>
        <v>0</v>
      </c>
      <c r="G735" s="5">
        <f>COUNTIFS(Table2[Surname], E735, Table2[Embarked], P735, Table2[Pclass], C735, Table2[SibSp], K735, Table2[Ticket], M735) + COUNTIFS(Table2[Surname], E735,  Table2[Embarked], P735, Table2[Pclass], C735, Table2[Parch], L735, Table2[Ticket], M735) - COUNTIFS(Table2[Surname], E735,  Table2[Embarked], P735, Table2[Pclass], C735,  Table2[SibSp], K735,  Table2[Parch], L735, Table2[Ticket], M735) -1</f>
        <v>0</v>
      </c>
      <c r="H735" s="5">
        <f>COUNTIFS(Table2[Ticket], M735) -1</f>
        <v>0</v>
      </c>
      <c r="I735" s="8" t="s">
        <v>15</v>
      </c>
      <c r="J735" s="10">
        <v>23</v>
      </c>
      <c r="K735" s="8">
        <v>0</v>
      </c>
      <c r="L735" s="8">
        <v>0</v>
      </c>
      <c r="M735" s="8">
        <v>28425</v>
      </c>
      <c r="N735" s="10">
        <v>13</v>
      </c>
      <c r="O735" s="8"/>
      <c r="P735" s="10" t="s">
        <v>17</v>
      </c>
    </row>
    <row r="736" spans="1:16" x14ac:dyDescent="0.25">
      <c r="A736" s="4">
        <v>735</v>
      </c>
      <c r="B736" s="4">
        <v>0</v>
      </c>
      <c r="C736" s="4">
        <v>2</v>
      </c>
      <c r="D736" s="4" t="s">
        <v>1027</v>
      </c>
      <c r="E736" s="7" t="str">
        <f t="shared" si="11"/>
        <v>Troupiansky</v>
      </c>
      <c r="F736" s="5">
        <f>COUNTIFS(Table2[Surname], E736, Table2[Embarked], P736, Table2[Pclass], C736, Table2[SibSp], K736) + COUNTIFS(Table2[Surname], E736,  Table2[Embarked], P736, Table2[Pclass], C736, Table2[Parch], L736) - COUNTIFS(Table2[Surname], E736,  Table2[Embarked], P736, Table2[Pclass], C736,  Table2[SibSp], K736,  Table2[Parch], L736) -1</f>
        <v>0</v>
      </c>
      <c r="G736" s="5">
        <f>COUNTIFS(Table2[Surname], E736, Table2[Embarked], P736, Table2[Pclass], C736, Table2[SibSp], K736, Table2[Ticket], M736) + COUNTIFS(Table2[Surname], E736,  Table2[Embarked], P736, Table2[Pclass], C736, Table2[Parch], L736, Table2[Ticket], M736) - COUNTIFS(Table2[Surname], E736,  Table2[Embarked], P736, Table2[Pclass], C736,  Table2[SibSp], K736,  Table2[Parch], L736, Table2[Ticket], M736) -1</f>
        <v>0</v>
      </c>
      <c r="H736" s="5">
        <f>COUNTIFS(Table2[Ticket], M736) -1</f>
        <v>0</v>
      </c>
      <c r="I736" s="7" t="s">
        <v>15</v>
      </c>
      <c r="J736" s="5">
        <v>23</v>
      </c>
      <c r="K736" s="7">
        <v>0</v>
      </c>
      <c r="L736" s="7">
        <v>0</v>
      </c>
      <c r="M736" s="7">
        <v>233639</v>
      </c>
      <c r="N736" s="5">
        <v>13</v>
      </c>
      <c r="O736" s="7"/>
      <c r="P736" s="5" t="s">
        <v>17</v>
      </c>
    </row>
    <row r="737" spans="1:16" x14ac:dyDescent="0.25">
      <c r="A737" s="6">
        <v>736</v>
      </c>
      <c r="B737" s="6">
        <v>0</v>
      </c>
      <c r="C737" s="6">
        <v>3</v>
      </c>
      <c r="D737" s="6" t="s">
        <v>1028</v>
      </c>
      <c r="E737" s="7" t="str">
        <f t="shared" si="11"/>
        <v>Williams</v>
      </c>
      <c r="F737" s="5">
        <f>COUNTIFS(Table2[Surname], E737, Table2[Embarked], P737, Table2[Pclass], C737, Table2[SibSp], K737) + COUNTIFS(Table2[Surname], E737,  Table2[Embarked], P737, Table2[Pclass], C737, Table2[Parch], L737) - COUNTIFS(Table2[Surname], E737,  Table2[Embarked], P737, Table2[Pclass], C737,  Table2[SibSp], K737,  Table2[Parch], L737) -1</f>
        <v>1</v>
      </c>
      <c r="G737" s="5">
        <f>COUNTIFS(Table2[Surname], E737, Table2[Embarked], P737, Table2[Pclass], C737, Table2[SibSp], K737, Table2[Ticket], M737) + COUNTIFS(Table2[Surname], E737,  Table2[Embarked], P737, Table2[Pclass], C737, Table2[Parch], L737, Table2[Ticket], M737) - COUNTIFS(Table2[Surname], E737,  Table2[Embarked], P737, Table2[Pclass], C737,  Table2[SibSp], K737,  Table2[Parch], L737, Table2[Ticket], M737) -1</f>
        <v>0</v>
      </c>
      <c r="H737" s="5">
        <f>COUNTIFS(Table2[Ticket], M737) -1</f>
        <v>1</v>
      </c>
      <c r="I737" s="8" t="s">
        <v>15</v>
      </c>
      <c r="J737" s="10">
        <v>28.5</v>
      </c>
      <c r="K737" s="8">
        <v>0</v>
      </c>
      <c r="L737" s="8">
        <v>0</v>
      </c>
      <c r="M737" s="8">
        <v>54636</v>
      </c>
      <c r="N737" s="10">
        <v>16.100000000000001</v>
      </c>
      <c r="O737" s="8"/>
      <c r="P737" s="10" t="s">
        <v>17</v>
      </c>
    </row>
    <row r="738" spans="1:16" x14ac:dyDescent="0.25">
      <c r="A738" s="4">
        <v>737</v>
      </c>
      <c r="B738" s="4">
        <v>0</v>
      </c>
      <c r="C738" s="4">
        <v>3</v>
      </c>
      <c r="D738" s="4" t="s">
        <v>1029</v>
      </c>
      <c r="E738" s="7" t="str">
        <f t="shared" si="11"/>
        <v>Ford</v>
      </c>
      <c r="F738" s="5">
        <f>COUNTIFS(Table2[Surname], E738, Table2[Embarked], P738, Table2[Pclass], C738, Table2[SibSp], K738) + COUNTIFS(Table2[Surname], E738,  Table2[Embarked], P738, Table2[Pclass], C738, Table2[Parch], L738) - COUNTIFS(Table2[Surname], E738,  Table2[Embarked], P738, Table2[Pclass], C738,  Table2[SibSp], K738,  Table2[Parch], L738) -1</f>
        <v>1</v>
      </c>
      <c r="G738" s="5">
        <f>COUNTIFS(Table2[Surname], E738, Table2[Embarked], P738, Table2[Pclass], C738, Table2[SibSp], K738, Table2[Ticket], M738) + COUNTIFS(Table2[Surname], E738,  Table2[Embarked], P738, Table2[Pclass], C738, Table2[Parch], L738, Table2[Ticket], M738) - COUNTIFS(Table2[Surname], E738,  Table2[Embarked], P738, Table2[Pclass], C738,  Table2[SibSp], K738,  Table2[Parch], L738, Table2[Ticket], M738) -1</f>
        <v>1</v>
      </c>
      <c r="H738" s="5">
        <f>COUNTIFS(Table2[Ticket], M738) -1</f>
        <v>3</v>
      </c>
      <c r="I738" s="7" t="s">
        <v>19</v>
      </c>
      <c r="J738" s="5">
        <v>48</v>
      </c>
      <c r="K738" s="7">
        <v>1</v>
      </c>
      <c r="L738" s="7">
        <v>3</v>
      </c>
      <c r="M738" s="7" t="s">
        <v>145</v>
      </c>
      <c r="N738" s="5">
        <v>34.375</v>
      </c>
      <c r="O738" s="7"/>
      <c r="P738" s="5" t="s">
        <v>17</v>
      </c>
    </row>
    <row r="739" spans="1:16" x14ac:dyDescent="0.25">
      <c r="A739" s="6">
        <v>738</v>
      </c>
      <c r="B739" s="6">
        <v>1</v>
      </c>
      <c r="C739" s="6">
        <v>1</v>
      </c>
      <c r="D739" s="6" t="s">
        <v>1030</v>
      </c>
      <c r="E739" s="7" t="str">
        <f t="shared" si="11"/>
        <v>Lesurer</v>
      </c>
      <c r="F739" s="5">
        <f>COUNTIFS(Table2[Surname], E739, Table2[Embarked], P739, Table2[Pclass], C739, Table2[SibSp], K739) + COUNTIFS(Table2[Surname], E739,  Table2[Embarked], P739, Table2[Pclass], C739, Table2[Parch], L739) - COUNTIFS(Table2[Surname], E739,  Table2[Embarked], P739, Table2[Pclass], C739,  Table2[SibSp], K739,  Table2[Parch], L739) -1</f>
        <v>0</v>
      </c>
      <c r="G739" s="5">
        <f>COUNTIFS(Table2[Surname], E739, Table2[Embarked], P739, Table2[Pclass], C739, Table2[SibSp], K739, Table2[Ticket], M739) + COUNTIFS(Table2[Surname], E739,  Table2[Embarked], P739, Table2[Pclass], C739, Table2[Parch], L739, Table2[Ticket], M739) - COUNTIFS(Table2[Surname], E739,  Table2[Embarked], P739, Table2[Pclass], C739,  Table2[SibSp], K739,  Table2[Parch], L739, Table2[Ticket], M739) -1</f>
        <v>0</v>
      </c>
      <c r="H739" s="5">
        <f>COUNTIFS(Table2[Ticket], M739) -1</f>
        <v>2</v>
      </c>
      <c r="I739" s="8" t="s">
        <v>15</v>
      </c>
      <c r="J739" s="10">
        <v>35</v>
      </c>
      <c r="K739" s="8">
        <v>0</v>
      </c>
      <c r="L739" s="8">
        <v>0</v>
      </c>
      <c r="M739" s="8" t="s">
        <v>394</v>
      </c>
      <c r="N739" s="10">
        <v>512.32920000000001</v>
      </c>
      <c r="O739" s="8" t="s">
        <v>1031</v>
      </c>
      <c r="P739" s="10" t="s">
        <v>22</v>
      </c>
    </row>
    <row r="740" spans="1:16" x14ac:dyDescent="0.25">
      <c r="A740" s="4">
        <v>739</v>
      </c>
      <c r="B740" s="4">
        <v>0</v>
      </c>
      <c r="C740" s="4">
        <v>3</v>
      </c>
      <c r="D740" s="4" t="s">
        <v>1032</v>
      </c>
      <c r="E740" s="7" t="str">
        <f t="shared" si="11"/>
        <v>Ivanoff</v>
      </c>
      <c r="F740" s="5">
        <f>COUNTIFS(Table2[Surname], E740, Table2[Embarked], P740, Table2[Pclass], C740, Table2[SibSp], K740) + COUNTIFS(Table2[Surname], E740,  Table2[Embarked], P740, Table2[Pclass], C740, Table2[Parch], L740) - COUNTIFS(Table2[Surname], E740,  Table2[Embarked], P740, Table2[Pclass], C740,  Table2[SibSp], K740,  Table2[Parch], L740) -1</f>
        <v>0</v>
      </c>
      <c r="G740" s="5">
        <f>COUNTIFS(Table2[Surname], E740, Table2[Embarked], P740, Table2[Pclass], C740, Table2[SibSp], K740, Table2[Ticket], M740) + COUNTIFS(Table2[Surname], E740,  Table2[Embarked], P740, Table2[Pclass], C740, Table2[Parch], L740, Table2[Ticket], M740) - COUNTIFS(Table2[Surname], E740,  Table2[Embarked], P740, Table2[Pclass], C740,  Table2[SibSp], K740,  Table2[Parch], L740, Table2[Ticket], M740) -1</f>
        <v>0</v>
      </c>
      <c r="H740" s="5">
        <f>COUNTIFS(Table2[Ticket], M740) -1</f>
        <v>0</v>
      </c>
      <c r="I740" s="7" t="s">
        <v>15</v>
      </c>
      <c r="J740" s="5"/>
      <c r="K740" s="7">
        <v>0</v>
      </c>
      <c r="L740" s="7">
        <v>0</v>
      </c>
      <c r="M740" s="7">
        <v>349201</v>
      </c>
      <c r="N740" s="5">
        <v>7.8958000000000004</v>
      </c>
      <c r="O740" s="7"/>
      <c r="P740" s="5" t="s">
        <v>17</v>
      </c>
    </row>
    <row r="741" spans="1:16" x14ac:dyDescent="0.25">
      <c r="A741" s="6">
        <v>740</v>
      </c>
      <c r="B741" s="6">
        <v>0</v>
      </c>
      <c r="C741" s="6">
        <v>3</v>
      </c>
      <c r="D741" s="6" t="s">
        <v>1033</v>
      </c>
      <c r="E741" s="7" t="str">
        <f t="shared" si="11"/>
        <v>Nankoff</v>
      </c>
      <c r="F741" s="5">
        <f>COUNTIFS(Table2[Surname], E741, Table2[Embarked], P741, Table2[Pclass], C741, Table2[SibSp], K741) + COUNTIFS(Table2[Surname], E741,  Table2[Embarked], P741, Table2[Pclass], C741, Table2[Parch], L741) - COUNTIFS(Table2[Surname], E741,  Table2[Embarked], P741, Table2[Pclass], C741,  Table2[SibSp], K741,  Table2[Parch], L741) -1</f>
        <v>0</v>
      </c>
      <c r="G741" s="5">
        <f>COUNTIFS(Table2[Surname], E741, Table2[Embarked], P741, Table2[Pclass], C741, Table2[SibSp], K741, Table2[Ticket], M741) + COUNTIFS(Table2[Surname], E741,  Table2[Embarked], P741, Table2[Pclass], C741, Table2[Parch], L741, Table2[Ticket], M741) - COUNTIFS(Table2[Surname], E741,  Table2[Embarked], P741, Table2[Pclass], C741,  Table2[SibSp], K741,  Table2[Parch], L741, Table2[Ticket], M741) -1</f>
        <v>0</v>
      </c>
      <c r="H741" s="5">
        <f>COUNTIFS(Table2[Ticket], M741) -1</f>
        <v>0</v>
      </c>
      <c r="I741" s="8" t="s">
        <v>15</v>
      </c>
      <c r="J741" s="10"/>
      <c r="K741" s="8">
        <v>0</v>
      </c>
      <c r="L741" s="8">
        <v>0</v>
      </c>
      <c r="M741" s="8">
        <v>349218</v>
      </c>
      <c r="N741" s="10">
        <v>7.8958000000000004</v>
      </c>
      <c r="O741" s="8"/>
      <c r="P741" s="10" t="s">
        <v>17</v>
      </c>
    </row>
    <row r="742" spans="1:16" x14ac:dyDescent="0.25">
      <c r="A742" s="4">
        <v>741</v>
      </c>
      <c r="B742" s="4">
        <v>1</v>
      </c>
      <c r="C742" s="4">
        <v>1</v>
      </c>
      <c r="D742" s="4" t="s">
        <v>1034</v>
      </c>
      <c r="E742" s="7" t="str">
        <f t="shared" si="11"/>
        <v>Hawksford</v>
      </c>
      <c r="F742" s="5">
        <f>COUNTIFS(Table2[Surname], E742, Table2[Embarked], P742, Table2[Pclass], C742, Table2[SibSp], K742) + COUNTIFS(Table2[Surname], E742,  Table2[Embarked], P742, Table2[Pclass], C742, Table2[Parch], L742) - COUNTIFS(Table2[Surname], E742,  Table2[Embarked], P742, Table2[Pclass], C742,  Table2[SibSp], K742,  Table2[Parch], L742) -1</f>
        <v>0</v>
      </c>
      <c r="G742" s="5">
        <f>COUNTIFS(Table2[Surname], E742, Table2[Embarked], P742, Table2[Pclass], C742, Table2[SibSp], K742, Table2[Ticket], M742) + COUNTIFS(Table2[Surname], E742,  Table2[Embarked], P742, Table2[Pclass], C742, Table2[Parch], L742, Table2[Ticket], M742) - COUNTIFS(Table2[Surname], E742,  Table2[Embarked], P742, Table2[Pclass], C742,  Table2[SibSp], K742,  Table2[Parch], L742, Table2[Ticket], M742) -1</f>
        <v>0</v>
      </c>
      <c r="H742" s="5">
        <f>COUNTIFS(Table2[Ticket], M742) -1</f>
        <v>0</v>
      </c>
      <c r="I742" s="7" t="s">
        <v>15</v>
      </c>
      <c r="J742" s="5"/>
      <c r="K742" s="7">
        <v>0</v>
      </c>
      <c r="L742" s="7">
        <v>0</v>
      </c>
      <c r="M742" s="7">
        <v>16988</v>
      </c>
      <c r="N742" s="5">
        <v>30</v>
      </c>
      <c r="O742" s="7" t="s">
        <v>1035</v>
      </c>
      <c r="P742" s="5" t="s">
        <v>17</v>
      </c>
    </row>
    <row r="743" spans="1:16" x14ac:dyDescent="0.25">
      <c r="A743" s="6">
        <v>742</v>
      </c>
      <c r="B743" s="6">
        <v>0</v>
      </c>
      <c r="C743" s="6">
        <v>1</v>
      </c>
      <c r="D743" s="6" t="s">
        <v>1036</v>
      </c>
      <c r="E743" s="7" t="str">
        <f t="shared" si="11"/>
        <v>Cavendish</v>
      </c>
      <c r="F743" s="5">
        <f>COUNTIFS(Table2[Surname], E743, Table2[Embarked], P743, Table2[Pclass], C743, Table2[SibSp], K743) + COUNTIFS(Table2[Surname], E743,  Table2[Embarked], P743, Table2[Pclass], C743, Table2[Parch], L743) - COUNTIFS(Table2[Surname], E743,  Table2[Embarked], P743, Table2[Pclass], C743,  Table2[SibSp], K743,  Table2[Parch], L743) -1</f>
        <v>0</v>
      </c>
      <c r="G743" s="5">
        <f>COUNTIFS(Table2[Surname], E743, Table2[Embarked], P743, Table2[Pclass], C743, Table2[SibSp], K743, Table2[Ticket], M743) + COUNTIFS(Table2[Surname], E743,  Table2[Embarked], P743, Table2[Pclass], C743, Table2[Parch], L743, Table2[Ticket], M743) - COUNTIFS(Table2[Surname], E743,  Table2[Embarked], P743, Table2[Pclass], C743,  Table2[SibSp], K743,  Table2[Parch], L743, Table2[Ticket], M743) -1</f>
        <v>0</v>
      </c>
      <c r="H743" s="5">
        <f>COUNTIFS(Table2[Ticket], M743) -1</f>
        <v>1</v>
      </c>
      <c r="I743" s="8" t="s">
        <v>15</v>
      </c>
      <c r="J743" s="10">
        <v>36</v>
      </c>
      <c r="K743" s="8">
        <v>1</v>
      </c>
      <c r="L743" s="8">
        <v>0</v>
      </c>
      <c r="M743" s="8">
        <v>19877</v>
      </c>
      <c r="N743" s="10">
        <v>78.849999999999994</v>
      </c>
      <c r="O743" s="8" t="s">
        <v>1037</v>
      </c>
      <c r="P743" s="10" t="s">
        <v>17</v>
      </c>
    </row>
    <row r="744" spans="1:16" x14ac:dyDescent="0.25">
      <c r="A744" s="4">
        <v>743</v>
      </c>
      <c r="B744" s="4">
        <v>1</v>
      </c>
      <c r="C744" s="4">
        <v>1</v>
      </c>
      <c r="D744" s="4" t="s">
        <v>1038</v>
      </c>
      <c r="E744" s="7" t="str">
        <f t="shared" si="11"/>
        <v>Ryerson</v>
      </c>
      <c r="F744" s="5">
        <f>COUNTIFS(Table2[Surname], E744, Table2[Embarked], P744, Table2[Pclass], C744, Table2[SibSp], K744) + COUNTIFS(Table2[Surname], E744,  Table2[Embarked], P744, Table2[Pclass], C744, Table2[Parch], L744) - COUNTIFS(Table2[Surname], E744,  Table2[Embarked], P744, Table2[Pclass], C744,  Table2[SibSp], K744,  Table2[Parch], L744) -1</f>
        <v>1</v>
      </c>
      <c r="G744" s="5">
        <f>COUNTIFS(Table2[Surname], E744, Table2[Embarked], P744, Table2[Pclass], C744, Table2[SibSp], K744, Table2[Ticket], M744) + COUNTIFS(Table2[Surname], E744,  Table2[Embarked], P744, Table2[Pclass], C744, Table2[Parch], L744, Table2[Ticket], M744) - COUNTIFS(Table2[Surname], E744,  Table2[Embarked], P744, Table2[Pclass], C744,  Table2[SibSp], K744,  Table2[Parch], L744, Table2[Ticket], M744) -1</f>
        <v>1</v>
      </c>
      <c r="H744" s="5">
        <f>COUNTIFS(Table2[Ticket], M744) -1</f>
        <v>1</v>
      </c>
      <c r="I744" s="7" t="s">
        <v>19</v>
      </c>
      <c r="J744" s="5">
        <v>21</v>
      </c>
      <c r="K744" s="7">
        <v>2</v>
      </c>
      <c r="L744" s="7">
        <v>2</v>
      </c>
      <c r="M744" s="7" t="s">
        <v>474</v>
      </c>
      <c r="N744" s="5">
        <v>262.375</v>
      </c>
      <c r="O744" s="7" t="s">
        <v>475</v>
      </c>
      <c r="P744" s="5" t="s">
        <v>22</v>
      </c>
    </row>
    <row r="745" spans="1:16" x14ac:dyDescent="0.25">
      <c r="A745" s="6">
        <v>744</v>
      </c>
      <c r="B745" s="6">
        <v>0</v>
      </c>
      <c r="C745" s="6">
        <v>3</v>
      </c>
      <c r="D745" s="6" t="s">
        <v>1039</v>
      </c>
      <c r="E745" s="7" t="str">
        <f t="shared" si="11"/>
        <v>McNamee</v>
      </c>
      <c r="F745" s="5">
        <f>COUNTIFS(Table2[Surname], E745, Table2[Embarked], P745, Table2[Pclass], C745, Table2[SibSp], K745) + COUNTIFS(Table2[Surname], E745,  Table2[Embarked], P745, Table2[Pclass], C745, Table2[Parch], L745) - COUNTIFS(Table2[Surname], E745,  Table2[Embarked], P745, Table2[Pclass], C745,  Table2[SibSp], K745,  Table2[Parch], L745) -1</f>
        <v>0</v>
      </c>
      <c r="G745" s="5">
        <f>COUNTIFS(Table2[Surname], E745, Table2[Embarked], P745, Table2[Pclass], C745, Table2[SibSp], K745, Table2[Ticket], M745) + COUNTIFS(Table2[Surname], E745,  Table2[Embarked], P745, Table2[Pclass], C745, Table2[Parch], L745, Table2[Ticket], M745) - COUNTIFS(Table2[Surname], E745,  Table2[Embarked], P745, Table2[Pclass], C745,  Table2[SibSp], K745,  Table2[Parch], L745, Table2[Ticket], M745) -1</f>
        <v>0</v>
      </c>
      <c r="H745" s="5">
        <f>COUNTIFS(Table2[Ticket], M745) -1</f>
        <v>0</v>
      </c>
      <c r="I745" s="8" t="s">
        <v>15</v>
      </c>
      <c r="J745" s="10">
        <v>24</v>
      </c>
      <c r="K745" s="8">
        <v>1</v>
      </c>
      <c r="L745" s="8">
        <v>0</v>
      </c>
      <c r="M745" s="8">
        <v>376566</v>
      </c>
      <c r="N745" s="10">
        <v>16.100000000000001</v>
      </c>
      <c r="O745" s="8"/>
      <c r="P745" s="10" t="s">
        <v>17</v>
      </c>
    </row>
    <row r="746" spans="1:16" x14ac:dyDescent="0.25">
      <c r="A746" s="4">
        <v>745</v>
      </c>
      <c r="B746" s="4">
        <v>1</v>
      </c>
      <c r="C746" s="4">
        <v>3</v>
      </c>
      <c r="D746" s="4" t="s">
        <v>1040</v>
      </c>
      <c r="E746" s="7" t="str">
        <f t="shared" si="11"/>
        <v>Stranden</v>
      </c>
      <c r="F746" s="5">
        <f>COUNTIFS(Table2[Surname], E746, Table2[Embarked], P746, Table2[Pclass], C746, Table2[SibSp], K746) + COUNTIFS(Table2[Surname], E746,  Table2[Embarked], P746, Table2[Pclass], C746, Table2[Parch], L746) - COUNTIFS(Table2[Surname], E746,  Table2[Embarked], P746, Table2[Pclass], C746,  Table2[SibSp], K746,  Table2[Parch], L746) -1</f>
        <v>0</v>
      </c>
      <c r="G746" s="5">
        <f>COUNTIFS(Table2[Surname], E746, Table2[Embarked], P746, Table2[Pclass], C746, Table2[SibSp], K746, Table2[Ticket], M746) + COUNTIFS(Table2[Surname], E746,  Table2[Embarked], P746, Table2[Pclass], C746, Table2[Parch], L746, Table2[Ticket], M746) - COUNTIFS(Table2[Surname], E746,  Table2[Embarked], P746, Table2[Pclass], C746,  Table2[SibSp], K746,  Table2[Parch], L746, Table2[Ticket], M746) -1</f>
        <v>0</v>
      </c>
      <c r="H746" s="5">
        <f>COUNTIFS(Table2[Ticket], M746) -1</f>
        <v>0</v>
      </c>
      <c r="I746" s="7" t="s">
        <v>15</v>
      </c>
      <c r="J746" s="5">
        <v>31</v>
      </c>
      <c r="K746" s="7">
        <v>0</v>
      </c>
      <c r="L746" s="7">
        <v>0</v>
      </c>
      <c r="M746" s="7" t="s">
        <v>1041</v>
      </c>
      <c r="N746" s="5">
        <v>7.9249999999999998</v>
      </c>
      <c r="O746" s="7"/>
      <c r="P746" s="5" t="s">
        <v>17</v>
      </c>
    </row>
    <row r="747" spans="1:16" x14ac:dyDescent="0.25">
      <c r="A747" s="6">
        <v>746</v>
      </c>
      <c r="B747" s="6">
        <v>0</v>
      </c>
      <c r="C747" s="6">
        <v>1</v>
      </c>
      <c r="D747" s="6" t="s">
        <v>1042</v>
      </c>
      <c r="E747" s="7" t="str">
        <f t="shared" si="11"/>
        <v>Crosby</v>
      </c>
      <c r="F747" s="5">
        <f>COUNTIFS(Table2[Surname], E747, Table2[Embarked], P747, Table2[Pclass], C747, Table2[SibSp], K747) + COUNTIFS(Table2[Surname], E747,  Table2[Embarked], P747, Table2[Pclass], C747, Table2[Parch], L747) - COUNTIFS(Table2[Surname], E747,  Table2[Embarked], P747, Table2[Pclass], C747,  Table2[SibSp], K747,  Table2[Parch], L747) -1</f>
        <v>0</v>
      </c>
      <c r="G747" s="5">
        <f>COUNTIFS(Table2[Surname], E747, Table2[Embarked], P747, Table2[Pclass], C747, Table2[SibSp], K747, Table2[Ticket], M747) + COUNTIFS(Table2[Surname], E747,  Table2[Embarked], P747, Table2[Pclass], C747, Table2[Parch], L747, Table2[Ticket], M747) - COUNTIFS(Table2[Surname], E747,  Table2[Embarked], P747, Table2[Pclass], C747,  Table2[SibSp], K747,  Table2[Parch], L747, Table2[Ticket], M747) -1</f>
        <v>0</v>
      </c>
      <c r="H747" s="5">
        <f>COUNTIFS(Table2[Ticket], M747) -1</f>
        <v>1</v>
      </c>
      <c r="I747" s="8" t="s">
        <v>15</v>
      </c>
      <c r="J747" s="10">
        <v>70</v>
      </c>
      <c r="K747" s="8">
        <v>1</v>
      </c>
      <c r="L747" s="8">
        <v>1</v>
      </c>
      <c r="M747" s="8" t="s">
        <v>779</v>
      </c>
      <c r="N747" s="10">
        <v>71</v>
      </c>
      <c r="O747" s="8" t="s">
        <v>780</v>
      </c>
      <c r="P747" s="10" t="s">
        <v>17</v>
      </c>
    </row>
    <row r="748" spans="1:16" x14ac:dyDescent="0.25">
      <c r="A748" s="4">
        <v>747</v>
      </c>
      <c r="B748" s="4">
        <v>0</v>
      </c>
      <c r="C748" s="4">
        <v>3</v>
      </c>
      <c r="D748" s="4" t="s">
        <v>1043</v>
      </c>
      <c r="E748" s="7" t="str">
        <f t="shared" si="11"/>
        <v>Abbott</v>
      </c>
      <c r="F748" s="5">
        <f>COUNTIFS(Table2[Surname], E748, Table2[Embarked], P748, Table2[Pclass], C748, Table2[SibSp], K748) + COUNTIFS(Table2[Surname], E748,  Table2[Embarked], P748, Table2[Pclass], C748, Table2[Parch], L748) - COUNTIFS(Table2[Surname], E748,  Table2[Embarked], P748, Table2[Pclass], C748,  Table2[SibSp], K748,  Table2[Parch], L748) -1</f>
        <v>1</v>
      </c>
      <c r="G748" s="5">
        <f>COUNTIFS(Table2[Surname], E748, Table2[Embarked], P748, Table2[Pclass], C748, Table2[SibSp], K748, Table2[Ticket], M748) + COUNTIFS(Table2[Surname], E748,  Table2[Embarked], P748, Table2[Pclass], C748, Table2[Parch], L748, Table2[Ticket], M748) - COUNTIFS(Table2[Surname], E748,  Table2[Embarked], P748, Table2[Pclass], C748,  Table2[SibSp], K748,  Table2[Parch], L748, Table2[Ticket], M748) -1</f>
        <v>1</v>
      </c>
      <c r="H748" s="5">
        <f>COUNTIFS(Table2[Ticket], M748) -1</f>
        <v>1</v>
      </c>
      <c r="I748" s="7" t="s">
        <v>15</v>
      </c>
      <c r="J748" s="5">
        <v>16</v>
      </c>
      <c r="K748" s="7">
        <v>1</v>
      </c>
      <c r="L748" s="7">
        <v>1</v>
      </c>
      <c r="M748" s="7" t="s">
        <v>426</v>
      </c>
      <c r="N748" s="5">
        <v>20.25</v>
      </c>
      <c r="O748" s="7"/>
      <c r="P748" s="5" t="s">
        <v>17</v>
      </c>
    </row>
    <row r="749" spans="1:16" x14ac:dyDescent="0.25">
      <c r="A749" s="6">
        <v>748</v>
      </c>
      <c r="B749" s="6">
        <v>1</v>
      </c>
      <c r="C749" s="6">
        <v>2</v>
      </c>
      <c r="D749" s="6" t="s">
        <v>1044</v>
      </c>
      <c r="E749" s="7" t="str">
        <f t="shared" si="11"/>
        <v>Sinkkonen</v>
      </c>
      <c r="F749" s="5">
        <f>COUNTIFS(Table2[Surname], E749, Table2[Embarked], P749, Table2[Pclass], C749, Table2[SibSp], K749) + COUNTIFS(Table2[Surname], E749,  Table2[Embarked], P749, Table2[Pclass], C749, Table2[Parch], L749) - COUNTIFS(Table2[Surname], E749,  Table2[Embarked], P749, Table2[Pclass], C749,  Table2[SibSp], K749,  Table2[Parch], L749) -1</f>
        <v>0</v>
      </c>
      <c r="G749" s="5">
        <f>COUNTIFS(Table2[Surname], E749, Table2[Embarked], P749, Table2[Pclass], C749, Table2[SibSp], K749, Table2[Ticket], M749) + COUNTIFS(Table2[Surname], E749,  Table2[Embarked], P749, Table2[Pclass], C749, Table2[Parch], L749, Table2[Ticket], M749) - COUNTIFS(Table2[Surname], E749,  Table2[Embarked], P749, Table2[Pclass], C749,  Table2[SibSp], K749,  Table2[Parch], L749, Table2[Ticket], M749) -1</f>
        <v>0</v>
      </c>
      <c r="H749" s="5">
        <f>COUNTIFS(Table2[Ticket], M749) -1</f>
        <v>0</v>
      </c>
      <c r="I749" s="8" t="s">
        <v>19</v>
      </c>
      <c r="J749" s="10">
        <v>30</v>
      </c>
      <c r="K749" s="8">
        <v>0</v>
      </c>
      <c r="L749" s="8">
        <v>0</v>
      </c>
      <c r="M749" s="8">
        <v>250648</v>
      </c>
      <c r="N749" s="10">
        <v>13</v>
      </c>
      <c r="O749" s="8"/>
      <c r="P749" s="10" t="s">
        <v>17</v>
      </c>
    </row>
    <row r="750" spans="1:16" x14ac:dyDescent="0.25">
      <c r="A750" s="4">
        <v>749</v>
      </c>
      <c r="B750" s="4">
        <v>0</v>
      </c>
      <c r="C750" s="4">
        <v>1</v>
      </c>
      <c r="D750" s="4" t="s">
        <v>1045</v>
      </c>
      <c r="E750" s="7" t="str">
        <f t="shared" si="11"/>
        <v>Marvin</v>
      </c>
      <c r="F750" s="5">
        <f>COUNTIFS(Table2[Surname], E750, Table2[Embarked], P750, Table2[Pclass], C750, Table2[SibSp], K750) + COUNTIFS(Table2[Surname], E750,  Table2[Embarked], P750, Table2[Pclass], C750, Table2[Parch], L750) - COUNTIFS(Table2[Surname], E750,  Table2[Embarked], P750, Table2[Pclass], C750,  Table2[SibSp], K750,  Table2[Parch], L750) -1</f>
        <v>0</v>
      </c>
      <c r="G750" s="5">
        <f>COUNTIFS(Table2[Surname], E750, Table2[Embarked], P750, Table2[Pclass], C750, Table2[SibSp], K750, Table2[Ticket], M750) + COUNTIFS(Table2[Surname], E750,  Table2[Embarked], P750, Table2[Pclass], C750, Table2[Parch], L750, Table2[Ticket], M750) - COUNTIFS(Table2[Surname], E750,  Table2[Embarked], P750, Table2[Pclass], C750,  Table2[SibSp], K750,  Table2[Parch], L750, Table2[Ticket], M750) -1</f>
        <v>0</v>
      </c>
      <c r="H750" s="5">
        <f>COUNTIFS(Table2[Ticket], M750) -1</f>
        <v>0</v>
      </c>
      <c r="I750" s="7" t="s">
        <v>15</v>
      </c>
      <c r="J750" s="5">
        <v>19</v>
      </c>
      <c r="K750" s="7">
        <v>1</v>
      </c>
      <c r="L750" s="7">
        <v>0</v>
      </c>
      <c r="M750" s="7">
        <v>113773</v>
      </c>
      <c r="N750" s="5">
        <v>53.1</v>
      </c>
      <c r="O750" s="7" t="s">
        <v>1046</v>
      </c>
      <c r="P750" s="5" t="s">
        <v>17</v>
      </c>
    </row>
    <row r="751" spans="1:16" x14ac:dyDescent="0.25">
      <c r="A751" s="6">
        <v>750</v>
      </c>
      <c r="B751" s="6">
        <v>0</v>
      </c>
      <c r="C751" s="6">
        <v>3</v>
      </c>
      <c r="D751" s="6" t="s">
        <v>1047</v>
      </c>
      <c r="E751" s="7" t="str">
        <f t="shared" si="11"/>
        <v>Connaghton</v>
      </c>
      <c r="F751" s="5">
        <f>COUNTIFS(Table2[Surname], E751, Table2[Embarked], P751, Table2[Pclass], C751, Table2[SibSp], K751) + COUNTIFS(Table2[Surname], E751,  Table2[Embarked], P751, Table2[Pclass], C751, Table2[Parch], L751) - COUNTIFS(Table2[Surname], E751,  Table2[Embarked], P751, Table2[Pclass], C751,  Table2[SibSp], K751,  Table2[Parch], L751) -1</f>
        <v>0</v>
      </c>
      <c r="G751" s="5">
        <f>COUNTIFS(Table2[Surname], E751, Table2[Embarked], P751, Table2[Pclass], C751, Table2[SibSp], K751, Table2[Ticket], M751) + COUNTIFS(Table2[Surname], E751,  Table2[Embarked], P751, Table2[Pclass], C751, Table2[Parch], L751, Table2[Ticket], M751) - COUNTIFS(Table2[Surname], E751,  Table2[Embarked], P751, Table2[Pclass], C751,  Table2[SibSp], K751,  Table2[Parch], L751, Table2[Ticket], M751) -1</f>
        <v>0</v>
      </c>
      <c r="H751" s="5">
        <f>COUNTIFS(Table2[Ticket], M751) -1</f>
        <v>0</v>
      </c>
      <c r="I751" s="8" t="s">
        <v>15</v>
      </c>
      <c r="J751" s="10">
        <v>31</v>
      </c>
      <c r="K751" s="8">
        <v>0</v>
      </c>
      <c r="L751" s="8">
        <v>0</v>
      </c>
      <c r="M751" s="8">
        <v>335097</v>
      </c>
      <c r="N751" s="10">
        <v>7.75</v>
      </c>
      <c r="O751" s="8"/>
      <c r="P751" s="10" t="s">
        <v>29</v>
      </c>
    </row>
    <row r="752" spans="1:16" x14ac:dyDescent="0.25">
      <c r="A752" s="4">
        <v>751</v>
      </c>
      <c r="B752" s="4">
        <v>1</v>
      </c>
      <c r="C752" s="4">
        <v>2</v>
      </c>
      <c r="D752" s="4" t="s">
        <v>1048</v>
      </c>
      <c r="E752" s="7" t="str">
        <f t="shared" si="11"/>
        <v>Wells</v>
      </c>
      <c r="F752" s="5">
        <f>COUNTIFS(Table2[Surname], E752, Table2[Embarked], P752, Table2[Pclass], C752, Table2[SibSp], K752) + COUNTIFS(Table2[Surname], E752,  Table2[Embarked], P752, Table2[Pclass], C752, Table2[Parch], L752) - COUNTIFS(Table2[Surname], E752,  Table2[Embarked], P752, Table2[Pclass], C752,  Table2[SibSp], K752,  Table2[Parch], L752) -1</f>
        <v>0</v>
      </c>
      <c r="G752" s="5">
        <f>COUNTIFS(Table2[Surname], E752, Table2[Embarked], P752, Table2[Pclass], C752, Table2[SibSp], K752, Table2[Ticket], M752) + COUNTIFS(Table2[Surname], E752,  Table2[Embarked], P752, Table2[Pclass], C752, Table2[Parch], L752, Table2[Ticket], M752) - COUNTIFS(Table2[Surname], E752,  Table2[Embarked], P752, Table2[Pclass], C752,  Table2[SibSp], K752,  Table2[Parch], L752, Table2[Ticket], M752) -1</f>
        <v>0</v>
      </c>
      <c r="H752" s="5">
        <f>COUNTIFS(Table2[Ticket], M752) -1</f>
        <v>0</v>
      </c>
      <c r="I752" s="7" t="s">
        <v>19</v>
      </c>
      <c r="J752" s="5">
        <v>4</v>
      </c>
      <c r="K752" s="7">
        <v>1</v>
      </c>
      <c r="L752" s="7">
        <v>1</v>
      </c>
      <c r="M752" s="7">
        <v>29103</v>
      </c>
      <c r="N752" s="5">
        <v>23</v>
      </c>
      <c r="O752" s="7"/>
      <c r="P752" s="5" t="s">
        <v>17</v>
      </c>
    </row>
    <row r="753" spans="1:16" x14ac:dyDescent="0.25">
      <c r="A753" s="6">
        <v>752</v>
      </c>
      <c r="B753" s="6">
        <v>1</v>
      </c>
      <c r="C753" s="6">
        <v>3</v>
      </c>
      <c r="D753" s="6" t="s">
        <v>1049</v>
      </c>
      <c r="E753" s="7" t="str">
        <f t="shared" si="11"/>
        <v>Moor</v>
      </c>
      <c r="F753" s="5">
        <f>COUNTIFS(Table2[Surname], E753, Table2[Embarked], P753, Table2[Pclass], C753, Table2[SibSp], K753) + COUNTIFS(Table2[Surname], E753,  Table2[Embarked], P753, Table2[Pclass], C753, Table2[Parch], L753) - COUNTIFS(Table2[Surname], E753,  Table2[Embarked], P753, Table2[Pclass], C753,  Table2[SibSp], K753,  Table2[Parch], L753) -1</f>
        <v>1</v>
      </c>
      <c r="G753" s="5">
        <f>COUNTIFS(Table2[Surname], E753, Table2[Embarked], P753, Table2[Pclass], C753, Table2[SibSp], K753, Table2[Ticket], M753) + COUNTIFS(Table2[Surname], E753,  Table2[Embarked], P753, Table2[Pclass], C753, Table2[Parch], L753, Table2[Ticket], M753) - COUNTIFS(Table2[Surname], E753,  Table2[Embarked], P753, Table2[Pclass], C753,  Table2[SibSp], K753,  Table2[Parch], L753, Table2[Ticket], M753) -1</f>
        <v>1</v>
      </c>
      <c r="H753" s="5">
        <f>COUNTIFS(Table2[Ticket], M753) -1</f>
        <v>1</v>
      </c>
      <c r="I753" s="8" t="s">
        <v>15</v>
      </c>
      <c r="J753" s="10">
        <v>6</v>
      </c>
      <c r="K753" s="8">
        <v>0</v>
      </c>
      <c r="L753" s="8">
        <v>1</v>
      </c>
      <c r="M753" s="8">
        <v>392096</v>
      </c>
      <c r="N753" s="10">
        <v>12.475</v>
      </c>
      <c r="O753" s="8" t="s">
        <v>1050</v>
      </c>
      <c r="P753" s="10" t="s">
        <v>17</v>
      </c>
    </row>
    <row r="754" spans="1:16" x14ac:dyDescent="0.25">
      <c r="A754" s="4">
        <v>753</v>
      </c>
      <c r="B754" s="4">
        <v>0</v>
      </c>
      <c r="C754" s="4">
        <v>3</v>
      </c>
      <c r="D754" s="4" t="s">
        <v>1051</v>
      </c>
      <c r="E754" s="7" t="str">
        <f t="shared" si="11"/>
        <v>Vande Velde</v>
      </c>
      <c r="F754" s="5">
        <f>COUNTIFS(Table2[Surname], E754, Table2[Embarked], P754, Table2[Pclass], C754, Table2[SibSp], K754) + COUNTIFS(Table2[Surname], E754,  Table2[Embarked], P754, Table2[Pclass], C754, Table2[Parch], L754) - COUNTIFS(Table2[Surname], E754,  Table2[Embarked], P754, Table2[Pclass], C754,  Table2[SibSp], K754,  Table2[Parch], L754) -1</f>
        <v>0</v>
      </c>
      <c r="G754" s="5">
        <f>COUNTIFS(Table2[Surname], E754, Table2[Embarked], P754, Table2[Pclass], C754, Table2[SibSp], K754, Table2[Ticket], M754) + COUNTIFS(Table2[Surname], E754,  Table2[Embarked], P754, Table2[Pclass], C754, Table2[Parch], L754, Table2[Ticket], M754) - COUNTIFS(Table2[Surname], E754,  Table2[Embarked], P754, Table2[Pclass], C754,  Table2[SibSp], K754,  Table2[Parch], L754, Table2[Ticket], M754) -1</f>
        <v>0</v>
      </c>
      <c r="H754" s="5">
        <f>COUNTIFS(Table2[Ticket], M754) -1</f>
        <v>0</v>
      </c>
      <c r="I754" s="7" t="s">
        <v>15</v>
      </c>
      <c r="J754" s="5">
        <v>33</v>
      </c>
      <c r="K754" s="7">
        <v>0</v>
      </c>
      <c r="L754" s="7">
        <v>0</v>
      </c>
      <c r="M754" s="7">
        <v>345780</v>
      </c>
      <c r="N754" s="5">
        <v>9.5</v>
      </c>
      <c r="O754" s="7"/>
      <c r="P754" s="5" t="s">
        <v>17</v>
      </c>
    </row>
    <row r="755" spans="1:16" x14ac:dyDescent="0.25">
      <c r="A755" s="6">
        <v>754</v>
      </c>
      <c r="B755" s="6">
        <v>0</v>
      </c>
      <c r="C755" s="6">
        <v>3</v>
      </c>
      <c r="D755" s="6" t="s">
        <v>1052</v>
      </c>
      <c r="E755" s="7" t="str">
        <f t="shared" si="11"/>
        <v>Jonkoff</v>
      </c>
      <c r="F755" s="5">
        <f>COUNTIFS(Table2[Surname], E755, Table2[Embarked], P755, Table2[Pclass], C755, Table2[SibSp], K755) + COUNTIFS(Table2[Surname], E755,  Table2[Embarked], P755, Table2[Pclass], C755, Table2[Parch], L755) - COUNTIFS(Table2[Surname], E755,  Table2[Embarked], P755, Table2[Pclass], C755,  Table2[SibSp], K755,  Table2[Parch], L755) -1</f>
        <v>0</v>
      </c>
      <c r="G755" s="5">
        <f>COUNTIFS(Table2[Surname], E755, Table2[Embarked], P755, Table2[Pclass], C755, Table2[SibSp], K755, Table2[Ticket], M755) + COUNTIFS(Table2[Surname], E755,  Table2[Embarked], P755, Table2[Pclass], C755, Table2[Parch], L755, Table2[Ticket], M755) - COUNTIFS(Table2[Surname], E755,  Table2[Embarked], P755, Table2[Pclass], C755,  Table2[SibSp], K755,  Table2[Parch], L755, Table2[Ticket], M755) -1</f>
        <v>0</v>
      </c>
      <c r="H755" s="5">
        <f>COUNTIFS(Table2[Ticket], M755) -1</f>
        <v>0</v>
      </c>
      <c r="I755" s="8" t="s">
        <v>15</v>
      </c>
      <c r="J755" s="10">
        <v>23</v>
      </c>
      <c r="K755" s="8">
        <v>0</v>
      </c>
      <c r="L755" s="8">
        <v>0</v>
      </c>
      <c r="M755" s="8">
        <v>349204</v>
      </c>
      <c r="N755" s="10">
        <v>7.8958000000000004</v>
      </c>
      <c r="O755" s="8"/>
      <c r="P755" s="10" t="s">
        <v>17</v>
      </c>
    </row>
    <row r="756" spans="1:16" x14ac:dyDescent="0.25">
      <c r="A756" s="4">
        <v>755</v>
      </c>
      <c r="B756" s="4">
        <v>1</v>
      </c>
      <c r="C756" s="4">
        <v>2</v>
      </c>
      <c r="D756" s="4" t="s">
        <v>1053</v>
      </c>
      <c r="E756" s="7" t="str">
        <f t="shared" si="11"/>
        <v>Herman</v>
      </c>
      <c r="F756" s="5">
        <f>COUNTIFS(Table2[Surname], E756, Table2[Embarked], P756, Table2[Pclass], C756, Table2[SibSp], K756) + COUNTIFS(Table2[Surname], E756,  Table2[Embarked], P756, Table2[Pclass], C756, Table2[Parch], L756) - COUNTIFS(Table2[Surname], E756,  Table2[Embarked], P756, Table2[Pclass], C756,  Table2[SibSp], K756,  Table2[Parch], L756) -1</f>
        <v>1</v>
      </c>
      <c r="G756" s="5">
        <f>COUNTIFS(Table2[Surname], E756, Table2[Embarked], P756, Table2[Pclass], C756, Table2[SibSp], K756, Table2[Ticket], M756) + COUNTIFS(Table2[Surname], E756,  Table2[Embarked], P756, Table2[Pclass], C756, Table2[Parch], L756, Table2[Ticket], M756) - COUNTIFS(Table2[Surname], E756,  Table2[Embarked], P756, Table2[Pclass], C756,  Table2[SibSp], K756,  Table2[Parch], L756, Table2[Ticket], M756) -1</f>
        <v>1</v>
      </c>
      <c r="H756" s="5">
        <f>COUNTIFS(Table2[Ticket], M756) -1</f>
        <v>1</v>
      </c>
      <c r="I756" s="7" t="s">
        <v>19</v>
      </c>
      <c r="J756" s="5">
        <v>48</v>
      </c>
      <c r="K756" s="7">
        <v>1</v>
      </c>
      <c r="L756" s="7">
        <v>2</v>
      </c>
      <c r="M756" s="7">
        <v>220845</v>
      </c>
      <c r="N756" s="5">
        <v>65</v>
      </c>
      <c r="O756" s="7"/>
      <c r="P756" s="5" t="s">
        <v>17</v>
      </c>
    </row>
    <row r="757" spans="1:16" x14ac:dyDescent="0.25">
      <c r="A757" s="6">
        <v>756</v>
      </c>
      <c r="B757" s="6">
        <v>1</v>
      </c>
      <c r="C757" s="6">
        <v>2</v>
      </c>
      <c r="D757" s="6" t="s">
        <v>1054</v>
      </c>
      <c r="E757" s="7" t="str">
        <f t="shared" si="11"/>
        <v>Hamalainen</v>
      </c>
      <c r="F757" s="5">
        <f>COUNTIFS(Table2[Surname], E757, Table2[Embarked], P757, Table2[Pclass], C757, Table2[SibSp], K757) + COUNTIFS(Table2[Surname], E757,  Table2[Embarked], P757, Table2[Pclass], C757, Table2[Parch], L757) - COUNTIFS(Table2[Surname], E757,  Table2[Embarked], P757, Table2[Pclass], C757,  Table2[SibSp], K757,  Table2[Parch], L757) -1</f>
        <v>0</v>
      </c>
      <c r="G757" s="5">
        <f>COUNTIFS(Table2[Surname], E757, Table2[Embarked], P757, Table2[Pclass], C757, Table2[SibSp], K757, Table2[Ticket], M757) + COUNTIFS(Table2[Surname], E757,  Table2[Embarked], P757, Table2[Pclass], C757, Table2[Parch], L757, Table2[Ticket], M757) - COUNTIFS(Table2[Surname], E757,  Table2[Embarked], P757, Table2[Pclass], C757,  Table2[SibSp], K757,  Table2[Parch], L757, Table2[Ticket], M757) -1</f>
        <v>0</v>
      </c>
      <c r="H757" s="5">
        <f>COUNTIFS(Table2[Ticket], M757) -1</f>
        <v>1</v>
      </c>
      <c r="I757" s="8" t="s">
        <v>15</v>
      </c>
      <c r="J757" s="10">
        <v>0.67</v>
      </c>
      <c r="K757" s="8">
        <v>1</v>
      </c>
      <c r="L757" s="8">
        <v>1</v>
      </c>
      <c r="M757" s="8">
        <v>250649</v>
      </c>
      <c r="N757" s="10">
        <v>14.5</v>
      </c>
      <c r="O757" s="8"/>
      <c r="P757" s="10" t="s">
        <v>17</v>
      </c>
    </row>
    <row r="758" spans="1:16" x14ac:dyDescent="0.25">
      <c r="A758" s="4">
        <v>757</v>
      </c>
      <c r="B758" s="4">
        <v>0</v>
      </c>
      <c r="C758" s="4">
        <v>3</v>
      </c>
      <c r="D758" s="4" t="s">
        <v>1055</v>
      </c>
      <c r="E758" s="7" t="str">
        <f t="shared" si="11"/>
        <v>Carlsson</v>
      </c>
      <c r="F758" s="5">
        <f>COUNTIFS(Table2[Surname], E758, Table2[Embarked], P758, Table2[Pclass], C758, Table2[SibSp], K758) + COUNTIFS(Table2[Surname], E758,  Table2[Embarked], P758, Table2[Pclass], C758, Table2[Parch], L758) - COUNTIFS(Table2[Surname], E758,  Table2[Embarked], P758, Table2[Pclass], C758,  Table2[SibSp], K758,  Table2[Parch], L758) -1</f>
        <v>0</v>
      </c>
      <c r="G758" s="5">
        <f>COUNTIFS(Table2[Surname], E758, Table2[Embarked], P758, Table2[Pclass], C758, Table2[SibSp], K758, Table2[Ticket], M758) + COUNTIFS(Table2[Surname], E758,  Table2[Embarked], P758, Table2[Pclass], C758, Table2[Parch], L758, Table2[Ticket], M758) - COUNTIFS(Table2[Surname], E758,  Table2[Embarked], P758, Table2[Pclass], C758,  Table2[SibSp], K758,  Table2[Parch], L758, Table2[Ticket], M758) -1</f>
        <v>0</v>
      </c>
      <c r="H758" s="5">
        <f>COUNTIFS(Table2[Ticket], M758) -1</f>
        <v>0</v>
      </c>
      <c r="I758" s="7" t="s">
        <v>15</v>
      </c>
      <c r="J758" s="5">
        <v>28</v>
      </c>
      <c r="K758" s="7">
        <v>0</v>
      </c>
      <c r="L758" s="7">
        <v>0</v>
      </c>
      <c r="M758" s="7">
        <v>350042</v>
      </c>
      <c r="N758" s="5">
        <v>7.7957999999999998</v>
      </c>
      <c r="O758" s="7"/>
      <c r="P758" s="5" t="s">
        <v>17</v>
      </c>
    </row>
    <row r="759" spans="1:16" x14ac:dyDescent="0.25">
      <c r="A759" s="6">
        <v>758</v>
      </c>
      <c r="B759" s="6">
        <v>0</v>
      </c>
      <c r="C759" s="6">
        <v>2</v>
      </c>
      <c r="D759" s="6" t="s">
        <v>1056</v>
      </c>
      <c r="E759" s="7" t="str">
        <f t="shared" si="11"/>
        <v>Bailey</v>
      </c>
      <c r="F759" s="5">
        <f>COUNTIFS(Table2[Surname], E759, Table2[Embarked], P759, Table2[Pclass], C759, Table2[SibSp], K759) + COUNTIFS(Table2[Surname], E759,  Table2[Embarked], P759, Table2[Pclass], C759, Table2[Parch], L759) - COUNTIFS(Table2[Surname], E759,  Table2[Embarked], P759, Table2[Pclass], C759,  Table2[SibSp], K759,  Table2[Parch], L759) -1</f>
        <v>0</v>
      </c>
      <c r="G759" s="5">
        <f>COUNTIFS(Table2[Surname], E759, Table2[Embarked], P759, Table2[Pclass], C759, Table2[SibSp], K759, Table2[Ticket], M759) + COUNTIFS(Table2[Surname], E759,  Table2[Embarked], P759, Table2[Pclass], C759, Table2[Parch], L759, Table2[Ticket], M759) - COUNTIFS(Table2[Surname], E759,  Table2[Embarked], P759, Table2[Pclass], C759,  Table2[SibSp], K759,  Table2[Parch], L759, Table2[Ticket], M759) -1</f>
        <v>0</v>
      </c>
      <c r="H759" s="5">
        <f>COUNTIFS(Table2[Ticket], M759) -1</f>
        <v>0</v>
      </c>
      <c r="I759" s="8" t="s">
        <v>15</v>
      </c>
      <c r="J759" s="10">
        <v>18</v>
      </c>
      <c r="K759" s="8">
        <v>0</v>
      </c>
      <c r="L759" s="8">
        <v>0</v>
      </c>
      <c r="M759" s="8">
        <v>29108</v>
      </c>
      <c r="N759" s="10">
        <v>11.5</v>
      </c>
      <c r="O759" s="8"/>
      <c r="P759" s="10" t="s">
        <v>17</v>
      </c>
    </row>
    <row r="760" spans="1:16" x14ac:dyDescent="0.25">
      <c r="A760" s="4">
        <v>759</v>
      </c>
      <c r="B760" s="4">
        <v>0</v>
      </c>
      <c r="C760" s="4">
        <v>3</v>
      </c>
      <c r="D760" s="4" t="s">
        <v>1057</v>
      </c>
      <c r="E760" s="7" t="str">
        <f t="shared" si="11"/>
        <v>Theobald</v>
      </c>
      <c r="F760" s="5">
        <f>COUNTIFS(Table2[Surname], E760, Table2[Embarked], P760, Table2[Pclass], C760, Table2[SibSp], K760) + COUNTIFS(Table2[Surname], E760,  Table2[Embarked], P760, Table2[Pclass], C760, Table2[Parch], L760) - COUNTIFS(Table2[Surname], E760,  Table2[Embarked], P760, Table2[Pclass], C760,  Table2[SibSp], K760,  Table2[Parch], L760) -1</f>
        <v>0</v>
      </c>
      <c r="G760" s="5">
        <f>COUNTIFS(Table2[Surname], E760, Table2[Embarked], P760, Table2[Pclass], C760, Table2[SibSp], K760, Table2[Ticket], M760) + COUNTIFS(Table2[Surname], E760,  Table2[Embarked], P760, Table2[Pclass], C760, Table2[Parch], L760, Table2[Ticket], M760) - COUNTIFS(Table2[Surname], E760,  Table2[Embarked], P760, Table2[Pclass], C760,  Table2[SibSp], K760,  Table2[Parch], L760, Table2[Ticket], M760) -1</f>
        <v>0</v>
      </c>
      <c r="H760" s="5">
        <f>COUNTIFS(Table2[Ticket], M760) -1</f>
        <v>0</v>
      </c>
      <c r="I760" s="7" t="s">
        <v>15</v>
      </c>
      <c r="J760" s="5">
        <v>34</v>
      </c>
      <c r="K760" s="7">
        <v>0</v>
      </c>
      <c r="L760" s="7">
        <v>0</v>
      </c>
      <c r="M760" s="7">
        <v>363294</v>
      </c>
      <c r="N760" s="5">
        <v>8.0500000000000007</v>
      </c>
      <c r="O760" s="7"/>
      <c r="P760" s="5" t="s">
        <v>17</v>
      </c>
    </row>
    <row r="761" spans="1:16" x14ac:dyDescent="0.25">
      <c r="A761" s="6">
        <v>760</v>
      </c>
      <c r="B761" s="6">
        <v>1</v>
      </c>
      <c r="C761" s="6">
        <v>1</v>
      </c>
      <c r="D761" s="6" t="s">
        <v>1058</v>
      </c>
      <c r="E761" s="7" t="str">
        <f t="shared" si="11"/>
        <v>Rothes</v>
      </c>
      <c r="F761" s="5">
        <f>COUNTIFS(Table2[Surname], E761, Table2[Embarked], P761, Table2[Pclass], C761, Table2[SibSp], K761) + COUNTIFS(Table2[Surname], E761,  Table2[Embarked], P761, Table2[Pclass], C761, Table2[Parch], L761) - COUNTIFS(Table2[Surname], E761,  Table2[Embarked], P761, Table2[Pclass], C761,  Table2[SibSp], K761,  Table2[Parch], L761) -1</f>
        <v>0</v>
      </c>
      <c r="G761" s="5">
        <f>COUNTIFS(Table2[Surname], E761, Table2[Embarked], P761, Table2[Pclass], C761, Table2[SibSp], K761, Table2[Ticket], M761) + COUNTIFS(Table2[Surname], E761,  Table2[Embarked], P761, Table2[Pclass], C761, Table2[Parch], L761, Table2[Ticket], M761) - COUNTIFS(Table2[Surname], E761,  Table2[Embarked], P761, Table2[Pclass], C761,  Table2[SibSp], K761,  Table2[Parch], L761, Table2[Ticket], M761) -1</f>
        <v>0</v>
      </c>
      <c r="H761" s="5">
        <f>COUNTIFS(Table2[Ticket], M761) -1</f>
        <v>2</v>
      </c>
      <c r="I761" s="8" t="s">
        <v>19</v>
      </c>
      <c r="J761" s="10">
        <v>33</v>
      </c>
      <c r="K761" s="8">
        <v>0</v>
      </c>
      <c r="L761" s="8">
        <v>0</v>
      </c>
      <c r="M761" s="8">
        <v>110152</v>
      </c>
      <c r="N761" s="10">
        <v>86.5</v>
      </c>
      <c r="O761" s="8" t="s">
        <v>392</v>
      </c>
      <c r="P761" s="10" t="s">
        <v>17</v>
      </c>
    </row>
    <row r="762" spans="1:16" x14ac:dyDescent="0.25">
      <c r="A762" s="4">
        <v>761</v>
      </c>
      <c r="B762" s="4">
        <v>0</v>
      </c>
      <c r="C762" s="4">
        <v>3</v>
      </c>
      <c r="D762" s="4" t="s">
        <v>1059</v>
      </c>
      <c r="E762" s="7" t="str">
        <f t="shared" si="11"/>
        <v>Garfirth</v>
      </c>
      <c r="F762" s="5">
        <f>COUNTIFS(Table2[Surname], E762, Table2[Embarked], P762, Table2[Pclass], C762, Table2[SibSp], K762) + COUNTIFS(Table2[Surname], E762,  Table2[Embarked], P762, Table2[Pclass], C762, Table2[Parch], L762) - COUNTIFS(Table2[Surname], E762,  Table2[Embarked], P762, Table2[Pclass], C762,  Table2[SibSp], K762,  Table2[Parch], L762) -1</f>
        <v>0</v>
      </c>
      <c r="G762" s="5">
        <f>COUNTIFS(Table2[Surname], E762, Table2[Embarked], P762, Table2[Pclass], C762, Table2[SibSp], K762, Table2[Ticket], M762) + COUNTIFS(Table2[Surname], E762,  Table2[Embarked], P762, Table2[Pclass], C762, Table2[Parch], L762, Table2[Ticket], M762) - COUNTIFS(Table2[Surname], E762,  Table2[Embarked], P762, Table2[Pclass], C762,  Table2[SibSp], K762,  Table2[Parch], L762, Table2[Ticket], M762) -1</f>
        <v>0</v>
      </c>
      <c r="H762" s="5">
        <f>COUNTIFS(Table2[Ticket], M762) -1</f>
        <v>1</v>
      </c>
      <c r="I762" s="7" t="s">
        <v>15</v>
      </c>
      <c r="J762" s="5"/>
      <c r="K762" s="7">
        <v>0</v>
      </c>
      <c r="L762" s="7">
        <v>0</v>
      </c>
      <c r="M762" s="7">
        <v>358585</v>
      </c>
      <c r="N762" s="5">
        <v>14.5</v>
      </c>
      <c r="O762" s="7"/>
      <c r="P762" s="5" t="s">
        <v>17</v>
      </c>
    </row>
    <row r="763" spans="1:16" x14ac:dyDescent="0.25">
      <c r="A763" s="6">
        <v>762</v>
      </c>
      <c r="B763" s="6">
        <v>0</v>
      </c>
      <c r="C763" s="6">
        <v>3</v>
      </c>
      <c r="D763" s="6" t="s">
        <v>1060</v>
      </c>
      <c r="E763" s="7" t="str">
        <f t="shared" si="11"/>
        <v>Nirva</v>
      </c>
      <c r="F763" s="5">
        <f>COUNTIFS(Table2[Surname], E763, Table2[Embarked], P763, Table2[Pclass], C763, Table2[SibSp], K763) + COUNTIFS(Table2[Surname], E763,  Table2[Embarked], P763, Table2[Pclass], C763, Table2[Parch], L763) - COUNTIFS(Table2[Surname], E763,  Table2[Embarked], P763, Table2[Pclass], C763,  Table2[SibSp], K763,  Table2[Parch], L763) -1</f>
        <v>0</v>
      </c>
      <c r="G763" s="5">
        <f>COUNTIFS(Table2[Surname], E763, Table2[Embarked], P763, Table2[Pclass], C763, Table2[SibSp], K763, Table2[Ticket], M763) + COUNTIFS(Table2[Surname], E763,  Table2[Embarked], P763, Table2[Pclass], C763, Table2[Parch], L763, Table2[Ticket], M763) - COUNTIFS(Table2[Surname], E763,  Table2[Embarked], P763, Table2[Pclass], C763,  Table2[SibSp], K763,  Table2[Parch], L763, Table2[Ticket], M763) -1</f>
        <v>0</v>
      </c>
      <c r="H763" s="5">
        <f>COUNTIFS(Table2[Ticket], M763) -1</f>
        <v>0</v>
      </c>
      <c r="I763" s="8" t="s">
        <v>15</v>
      </c>
      <c r="J763" s="10">
        <v>41</v>
      </c>
      <c r="K763" s="8">
        <v>0</v>
      </c>
      <c r="L763" s="8">
        <v>0</v>
      </c>
      <c r="M763" s="8" t="s">
        <v>1061</v>
      </c>
      <c r="N763" s="10">
        <v>7.125</v>
      </c>
      <c r="O763" s="8"/>
      <c r="P763" s="10" t="s">
        <v>17</v>
      </c>
    </row>
    <row r="764" spans="1:16" x14ac:dyDescent="0.25">
      <c r="A764" s="4">
        <v>763</v>
      </c>
      <c r="B764" s="4">
        <v>1</v>
      </c>
      <c r="C764" s="4">
        <v>3</v>
      </c>
      <c r="D764" s="4" t="s">
        <v>1062</v>
      </c>
      <c r="E764" s="7" t="str">
        <f t="shared" si="11"/>
        <v>Barah</v>
      </c>
      <c r="F764" s="5">
        <f>COUNTIFS(Table2[Surname], E764, Table2[Embarked], P764, Table2[Pclass], C764, Table2[SibSp], K764) + COUNTIFS(Table2[Surname], E764,  Table2[Embarked], P764, Table2[Pclass], C764, Table2[Parch], L764) - COUNTIFS(Table2[Surname], E764,  Table2[Embarked], P764, Table2[Pclass], C764,  Table2[SibSp], K764,  Table2[Parch], L764) -1</f>
        <v>0</v>
      </c>
      <c r="G764" s="5">
        <f>COUNTIFS(Table2[Surname], E764, Table2[Embarked], P764, Table2[Pclass], C764, Table2[SibSp], K764, Table2[Ticket], M764) + COUNTIFS(Table2[Surname], E764,  Table2[Embarked], P764, Table2[Pclass], C764, Table2[Parch], L764, Table2[Ticket], M764) - COUNTIFS(Table2[Surname], E764,  Table2[Embarked], P764, Table2[Pclass], C764,  Table2[SibSp], K764,  Table2[Parch], L764, Table2[Ticket], M764) -1</f>
        <v>0</v>
      </c>
      <c r="H764" s="5">
        <f>COUNTIFS(Table2[Ticket], M764) -1</f>
        <v>0</v>
      </c>
      <c r="I764" s="7" t="s">
        <v>15</v>
      </c>
      <c r="J764" s="5">
        <v>20</v>
      </c>
      <c r="K764" s="7">
        <v>0</v>
      </c>
      <c r="L764" s="7">
        <v>0</v>
      </c>
      <c r="M764" s="7">
        <v>2663</v>
      </c>
      <c r="N764" s="5">
        <v>7.2291999999999996</v>
      </c>
      <c r="O764" s="7"/>
      <c r="P764" s="5" t="s">
        <v>22</v>
      </c>
    </row>
    <row r="765" spans="1:16" x14ac:dyDescent="0.25">
      <c r="A765" s="6">
        <v>764</v>
      </c>
      <c r="B765" s="6">
        <v>1</v>
      </c>
      <c r="C765" s="6">
        <v>1</v>
      </c>
      <c r="D765" s="6" t="s">
        <v>1063</v>
      </c>
      <c r="E765" s="7" t="str">
        <f t="shared" si="11"/>
        <v>Carter</v>
      </c>
      <c r="F765" s="5">
        <f>COUNTIFS(Table2[Surname], E765, Table2[Embarked], P765, Table2[Pclass], C765, Table2[SibSp], K765) + COUNTIFS(Table2[Surname], E765,  Table2[Embarked], P765, Table2[Pclass], C765, Table2[Parch], L765) - COUNTIFS(Table2[Surname], E765,  Table2[Embarked], P765, Table2[Pclass], C765,  Table2[SibSp], K765,  Table2[Parch], L765) -1</f>
        <v>3</v>
      </c>
      <c r="G765" s="5">
        <f>COUNTIFS(Table2[Surname], E765, Table2[Embarked], P765, Table2[Pclass], C765, Table2[SibSp], K765, Table2[Ticket], M765) + COUNTIFS(Table2[Surname], E765,  Table2[Embarked], P765, Table2[Pclass], C765, Table2[Parch], L765, Table2[Ticket], M765) - COUNTIFS(Table2[Surname], E765,  Table2[Embarked], P765, Table2[Pclass], C765,  Table2[SibSp], K765,  Table2[Parch], L765, Table2[Ticket], M765) -1</f>
        <v>3</v>
      </c>
      <c r="H765" s="5">
        <f>COUNTIFS(Table2[Ticket], M765) -1</f>
        <v>3</v>
      </c>
      <c r="I765" s="8" t="s">
        <v>19</v>
      </c>
      <c r="J765" s="10">
        <v>36</v>
      </c>
      <c r="K765" s="8">
        <v>1</v>
      </c>
      <c r="L765" s="8">
        <v>2</v>
      </c>
      <c r="M765" s="8">
        <v>113760</v>
      </c>
      <c r="N765" s="10">
        <v>120</v>
      </c>
      <c r="O765" s="8" t="s">
        <v>580</v>
      </c>
      <c r="P765" s="10" t="s">
        <v>17</v>
      </c>
    </row>
    <row r="766" spans="1:16" x14ac:dyDescent="0.25">
      <c r="A766" s="4">
        <v>765</v>
      </c>
      <c r="B766" s="4">
        <v>0</v>
      </c>
      <c r="C766" s="4">
        <v>3</v>
      </c>
      <c r="D766" s="4" t="s">
        <v>1064</v>
      </c>
      <c r="E766" s="7" t="str">
        <f t="shared" si="11"/>
        <v>Eklund</v>
      </c>
      <c r="F766" s="5">
        <f>COUNTIFS(Table2[Surname], E766, Table2[Embarked], P766, Table2[Pclass], C766, Table2[SibSp], K766) + COUNTIFS(Table2[Surname], E766,  Table2[Embarked], P766, Table2[Pclass], C766, Table2[Parch], L766) - COUNTIFS(Table2[Surname], E766,  Table2[Embarked], P766, Table2[Pclass], C766,  Table2[SibSp], K766,  Table2[Parch], L766) -1</f>
        <v>0</v>
      </c>
      <c r="G766" s="5">
        <f>COUNTIFS(Table2[Surname], E766, Table2[Embarked], P766, Table2[Pclass], C766, Table2[SibSp], K766, Table2[Ticket], M766) + COUNTIFS(Table2[Surname], E766,  Table2[Embarked], P766, Table2[Pclass], C766, Table2[Parch], L766, Table2[Ticket], M766) - COUNTIFS(Table2[Surname], E766,  Table2[Embarked], P766, Table2[Pclass], C766,  Table2[SibSp], K766,  Table2[Parch], L766, Table2[Ticket], M766) -1</f>
        <v>0</v>
      </c>
      <c r="H766" s="5">
        <f>COUNTIFS(Table2[Ticket], M766) -1</f>
        <v>0</v>
      </c>
      <c r="I766" s="7" t="s">
        <v>15</v>
      </c>
      <c r="J766" s="5">
        <v>16</v>
      </c>
      <c r="K766" s="7">
        <v>0</v>
      </c>
      <c r="L766" s="7">
        <v>0</v>
      </c>
      <c r="M766" s="7">
        <v>347074</v>
      </c>
      <c r="N766" s="5">
        <v>7.7750000000000004</v>
      </c>
      <c r="O766" s="7"/>
      <c r="P766" s="5" t="s">
        <v>17</v>
      </c>
    </row>
    <row r="767" spans="1:16" x14ac:dyDescent="0.25">
      <c r="A767" s="6">
        <v>766</v>
      </c>
      <c r="B767" s="6">
        <v>1</v>
      </c>
      <c r="C767" s="6">
        <v>1</v>
      </c>
      <c r="D767" s="6" t="s">
        <v>1065</v>
      </c>
      <c r="E767" s="7" t="str">
        <f t="shared" si="11"/>
        <v>Hogeboom</v>
      </c>
      <c r="F767" s="5">
        <f>COUNTIFS(Table2[Surname], E767, Table2[Embarked], P767, Table2[Pclass], C767, Table2[SibSp], K767) + COUNTIFS(Table2[Surname], E767,  Table2[Embarked], P767, Table2[Pclass], C767, Table2[Parch], L767) - COUNTIFS(Table2[Surname], E767,  Table2[Embarked], P767, Table2[Pclass], C767,  Table2[SibSp], K767,  Table2[Parch], L767) -1</f>
        <v>0</v>
      </c>
      <c r="G767" s="5">
        <f>COUNTIFS(Table2[Surname], E767, Table2[Embarked], P767, Table2[Pclass], C767, Table2[SibSp], K767, Table2[Ticket], M767) + COUNTIFS(Table2[Surname], E767,  Table2[Embarked], P767, Table2[Pclass], C767, Table2[Parch], L767, Table2[Ticket], M767) - COUNTIFS(Table2[Surname], E767,  Table2[Embarked], P767, Table2[Pclass], C767,  Table2[SibSp], K767,  Table2[Parch], L767, Table2[Ticket], M767) -1</f>
        <v>0</v>
      </c>
      <c r="H767" s="5">
        <f>COUNTIFS(Table2[Ticket], M767) -1</f>
        <v>2</v>
      </c>
      <c r="I767" s="8" t="s">
        <v>19</v>
      </c>
      <c r="J767" s="10">
        <v>51</v>
      </c>
      <c r="K767" s="8">
        <v>1</v>
      </c>
      <c r="L767" s="8">
        <v>0</v>
      </c>
      <c r="M767" s="8">
        <v>13502</v>
      </c>
      <c r="N767" s="10">
        <v>77.958299999999994</v>
      </c>
      <c r="O767" s="8" t="s">
        <v>1066</v>
      </c>
      <c r="P767" s="10" t="s">
        <v>17</v>
      </c>
    </row>
    <row r="768" spans="1:16" x14ac:dyDescent="0.25">
      <c r="A768" s="4">
        <v>767</v>
      </c>
      <c r="B768" s="4">
        <v>0</v>
      </c>
      <c r="C768" s="4">
        <v>1</v>
      </c>
      <c r="D768" s="4" t="s">
        <v>1067</v>
      </c>
      <c r="E768" s="7" t="str">
        <f t="shared" si="11"/>
        <v>Brewe</v>
      </c>
      <c r="F768" s="5">
        <f>COUNTIFS(Table2[Surname], E768, Table2[Embarked], P768, Table2[Pclass], C768, Table2[SibSp], K768) + COUNTIFS(Table2[Surname], E768,  Table2[Embarked], P768, Table2[Pclass], C768, Table2[Parch], L768) - COUNTIFS(Table2[Surname], E768,  Table2[Embarked], P768, Table2[Pclass], C768,  Table2[SibSp], K768,  Table2[Parch], L768) -1</f>
        <v>0</v>
      </c>
      <c r="G768" s="5">
        <f>COUNTIFS(Table2[Surname], E768, Table2[Embarked], P768, Table2[Pclass], C768, Table2[SibSp], K768, Table2[Ticket], M768) + COUNTIFS(Table2[Surname], E768,  Table2[Embarked], P768, Table2[Pclass], C768, Table2[Parch], L768, Table2[Ticket], M768) - COUNTIFS(Table2[Surname], E768,  Table2[Embarked], P768, Table2[Pclass], C768,  Table2[SibSp], K768,  Table2[Parch], L768, Table2[Ticket], M768) -1</f>
        <v>0</v>
      </c>
      <c r="H768" s="5">
        <f>COUNTIFS(Table2[Ticket], M768) -1</f>
        <v>0</v>
      </c>
      <c r="I768" s="7" t="s">
        <v>15</v>
      </c>
      <c r="J768" s="5"/>
      <c r="K768" s="7">
        <v>0</v>
      </c>
      <c r="L768" s="7">
        <v>0</v>
      </c>
      <c r="M768" s="7">
        <v>112379</v>
      </c>
      <c r="N768" s="5">
        <v>39.6</v>
      </c>
      <c r="O768" s="7"/>
      <c r="P768" s="5" t="s">
        <v>22</v>
      </c>
    </row>
    <row r="769" spans="1:16" x14ac:dyDescent="0.25">
      <c r="A769" s="6">
        <v>768</v>
      </c>
      <c r="B769" s="6">
        <v>0</v>
      </c>
      <c r="C769" s="6">
        <v>3</v>
      </c>
      <c r="D769" s="6" t="s">
        <v>1068</v>
      </c>
      <c r="E769" s="7" t="str">
        <f t="shared" si="11"/>
        <v>Mangan</v>
      </c>
      <c r="F769" s="5">
        <f>COUNTIFS(Table2[Surname], E769, Table2[Embarked], P769, Table2[Pclass], C769, Table2[SibSp], K769) + COUNTIFS(Table2[Surname], E769,  Table2[Embarked], P769, Table2[Pclass], C769, Table2[Parch], L769) - COUNTIFS(Table2[Surname], E769,  Table2[Embarked], P769, Table2[Pclass], C769,  Table2[SibSp], K769,  Table2[Parch], L769) -1</f>
        <v>0</v>
      </c>
      <c r="G769" s="5">
        <f>COUNTIFS(Table2[Surname], E769, Table2[Embarked], P769, Table2[Pclass], C769, Table2[SibSp], K769, Table2[Ticket], M769) + COUNTIFS(Table2[Surname], E769,  Table2[Embarked], P769, Table2[Pclass], C769, Table2[Parch], L769, Table2[Ticket], M769) - COUNTIFS(Table2[Surname], E769,  Table2[Embarked], P769, Table2[Pclass], C769,  Table2[SibSp], K769,  Table2[Parch], L769, Table2[Ticket], M769) -1</f>
        <v>0</v>
      </c>
      <c r="H769" s="5">
        <f>COUNTIFS(Table2[Ticket], M769) -1</f>
        <v>0</v>
      </c>
      <c r="I769" s="8" t="s">
        <v>19</v>
      </c>
      <c r="J769" s="10">
        <v>30.5</v>
      </c>
      <c r="K769" s="8">
        <v>0</v>
      </c>
      <c r="L769" s="8">
        <v>0</v>
      </c>
      <c r="M769" s="8">
        <v>364850</v>
      </c>
      <c r="N769" s="10">
        <v>7.75</v>
      </c>
      <c r="O769" s="8"/>
      <c r="P769" s="10" t="s">
        <v>29</v>
      </c>
    </row>
    <row r="770" spans="1:16" x14ac:dyDescent="0.25">
      <c r="A770" s="4">
        <v>769</v>
      </c>
      <c r="B770" s="4">
        <v>0</v>
      </c>
      <c r="C770" s="4">
        <v>3</v>
      </c>
      <c r="D770" s="4" t="s">
        <v>1069</v>
      </c>
      <c r="E770" s="7" t="str">
        <f t="shared" si="11"/>
        <v>Moran</v>
      </c>
      <c r="F770" s="5">
        <f>COUNTIFS(Table2[Surname], E770, Table2[Embarked], P770, Table2[Pclass], C770, Table2[SibSp], K770) + COUNTIFS(Table2[Surname], E770,  Table2[Embarked], P770, Table2[Pclass], C770, Table2[Parch], L770) - COUNTIFS(Table2[Surname], E770,  Table2[Embarked], P770, Table2[Pclass], C770,  Table2[SibSp], K770,  Table2[Parch], L770) -1</f>
        <v>2</v>
      </c>
      <c r="G770" s="5">
        <f>COUNTIFS(Table2[Surname], E770, Table2[Embarked], P770, Table2[Pclass], C770, Table2[SibSp], K770, Table2[Ticket], M770) + COUNTIFS(Table2[Surname], E770,  Table2[Embarked], P770, Table2[Pclass], C770, Table2[Parch], L770, Table2[Ticket], M770) - COUNTIFS(Table2[Surname], E770,  Table2[Embarked], P770, Table2[Pclass], C770,  Table2[SibSp], K770,  Table2[Parch], L770, Table2[Ticket], M770) -1</f>
        <v>1</v>
      </c>
      <c r="H770" s="5">
        <f>COUNTIFS(Table2[Ticket], M770) -1</f>
        <v>2</v>
      </c>
      <c r="I770" s="7" t="s">
        <v>15</v>
      </c>
      <c r="J770" s="5"/>
      <c r="K770" s="7">
        <v>1</v>
      </c>
      <c r="L770" s="7">
        <v>0</v>
      </c>
      <c r="M770" s="7">
        <v>371110</v>
      </c>
      <c r="N770" s="5">
        <v>24.15</v>
      </c>
      <c r="O770" s="7"/>
      <c r="P770" s="5" t="s">
        <v>29</v>
      </c>
    </row>
    <row r="771" spans="1:16" x14ac:dyDescent="0.25">
      <c r="A771" s="6">
        <v>770</v>
      </c>
      <c r="B771" s="6">
        <v>0</v>
      </c>
      <c r="C771" s="6">
        <v>3</v>
      </c>
      <c r="D771" s="6" t="s">
        <v>1070</v>
      </c>
      <c r="E771" s="7" t="str">
        <f t="shared" ref="E771:E834" si="12">LEFT(D771, FIND(",",$D$2:$D$900,1) - 1)</f>
        <v>Gronnestad</v>
      </c>
      <c r="F771" s="5">
        <f>COUNTIFS(Table2[Surname], E771, Table2[Embarked], P771, Table2[Pclass], C771, Table2[SibSp], K771) + COUNTIFS(Table2[Surname], E771,  Table2[Embarked], P771, Table2[Pclass], C771, Table2[Parch], L771) - COUNTIFS(Table2[Surname], E771,  Table2[Embarked], P771, Table2[Pclass], C771,  Table2[SibSp], K771,  Table2[Parch], L771) -1</f>
        <v>0</v>
      </c>
      <c r="G771" s="5">
        <f>COUNTIFS(Table2[Surname], E771, Table2[Embarked], P771, Table2[Pclass], C771, Table2[SibSp], K771, Table2[Ticket], M771) + COUNTIFS(Table2[Surname], E771,  Table2[Embarked], P771, Table2[Pclass], C771, Table2[Parch], L771, Table2[Ticket], M771) - COUNTIFS(Table2[Surname], E771,  Table2[Embarked], P771, Table2[Pclass], C771,  Table2[SibSp], K771,  Table2[Parch], L771, Table2[Ticket], M771) -1</f>
        <v>0</v>
      </c>
      <c r="H771" s="5">
        <f>COUNTIFS(Table2[Ticket], M771) -1</f>
        <v>0</v>
      </c>
      <c r="I771" s="8" t="s">
        <v>15</v>
      </c>
      <c r="J771" s="10">
        <v>32</v>
      </c>
      <c r="K771" s="8">
        <v>0</v>
      </c>
      <c r="L771" s="8">
        <v>0</v>
      </c>
      <c r="M771" s="8">
        <v>8471</v>
      </c>
      <c r="N771" s="10">
        <v>8.3625000000000007</v>
      </c>
      <c r="O771" s="8"/>
      <c r="P771" s="10" t="s">
        <v>17</v>
      </c>
    </row>
    <row r="772" spans="1:16" x14ac:dyDescent="0.25">
      <c r="A772" s="4">
        <v>771</v>
      </c>
      <c r="B772" s="4">
        <v>0</v>
      </c>
      <c r="C772" s="4">
        <v>3</v>
      </c>
      <c r="D772" s="4" t="s">
        <v>1071</v>
      </c>
      <c r="E772" s="7" t="str">
        <f t="shared" si="12"/>
        <v>Lievens</v>
      </c>
      <c r="F772" s="5">
        <f>COUNTIFS(Table2[Surname], E772, Table2[Embarked], P772, Table2[Pclass], C772, Table2[SibSp], K772) + COUNTIFS(Table2[Surname], E772,  Table2[Embarked], P772, Table2[Pclass], C772, Table2[Parch], L772) - COUNTIFS(Table2[Surname], E772,  Table2[Embarked], P772, Table2[Pclass], C772,  Table2[SibSp], K772,  Table2[Parch], L772) -1</f>
        <v>0</v>
      </c>
      <c r="G772" s="5">
        <f>COUNTIFS(Table2[Surname], E772, Table2[Embarked], P772, Table2[Pclass], C772, Table2[SibSp], K772, Table2[Ticket], M772) + COUNTIFS(Table2[Surname], E772,  Table2[Embarked], P772, Table2[Pclass], C772, Table2[Parch], L772, Table2[Ticket], M772) - COUNTIFS(Table2[Surname], E772,  Table2[Embarked], P772, Table2[Pclass], C772,  Table2[SibSp], K772,  Table2[Parch], L772, Table2[Ticket], M772) -1</f>
        <v>0</v>
      </c>
      <c r="H772" s="5">
        <f>COUNTIFS(Table2[Ticket], M772) -1</f>
        <v>0</v>
      </c>
      <c r="I772" s="7" t="s">
        <v>15</v>
      </c>
      <c r="J772" s="5">
        <v>24</v>
      </c>
      <c r="K772" s="7">
        <v>0</v>
      </c>
      <c r="L772" s="7">
        <v>0</v>
      </c>
      <c r="M772" s="7">
        <v>345781</v>
      </c>
      <c r="N772" s="5">
        <v>9.5</v>
      </c>
      <c r="O772" s="7"/>
      <c r="P772" s="5" t="s">
        <v>17</v>
      </c>
    </row>
    <row r="773" spans="1:16" x14ac:dyDescent="0.25">
      <c r="A773" s="6">
        <v>772</v>
      </c>
      <c r="B773" s="6">
        <v>0</v>
      </c>
      <c r="C773" s="6">
        <v>3</v>
      </c>
      <c r="D773" s="6" t="s">
        <v>1072</v>
      </c>
      <c r="E773" s="7" t="str">
        <f t="shared" si="12"/>
        <v>Jensen</v>
      </c>
      <c r="F773" s="5">
        <f>COUNTIFS(Table2[Surname], E773, Table2[Embarked], P773, Table2[Pclass], C773, Table2[SibSp], K773) + COUNTIFS(Table2[Surname], E773,  Table2[Embarked], P773, Table2[Pclass], C773, Table2[Parch], L773) - COUNTIFS(Table2[Surname], E773,  Table2[Embarked], P773, Table2[Pclass], C773,  Table2[SibSp], K773,  Table2[Parch], L773) -1</f>
        <v>2</v>
      </c>
      <c r="G773" s="5">
        <f>COUNTIFS(Table2[Surname], E773, Table2[Embarked], P773, Table2[Pclass], C773, Table2[SibSp], K773, Table2[Ticket], M773) + COUNTIFS(Table2[Surname], E773,  Table2[Embarked], P773, Table2[Pclass], C773, Table2[Parch], L773, Table2[Ticket], M773) - COUNTIFS(Table2[Surname], E773,  Table2[Embarked], P773, Table2[Pclass], C773,  Table2[SibSp], K773,  Table2[Parch], L773, Table2[Ticket], M773) -1</f>
        <v>0</v>
      </c>
      <c r="H773" s="5">
        <f>COUNTIFS(Table2[Ticket], M773) -1</f>
        <v>0</v>
      </c>
      <c r="I773" s="8" t="s">
        <v>15</v>
      </c>
      <c r="J773" s="10">
        <v>48</v>
      </c>
      <c r="K773" s="8">
        <v>0</v>
      </c>
      <c r="L773" s="8">
        <v>0</v>
      </c>
      <c r="M773" s="8">
        <v>350047</v>
      </c>
      <c r="N773" s="10">
        <v>7.8541999999999996</v>
      </c>
      <c r="O773" s="8"/>
      <c r="P773" s="10" t="s">
        <v>17</v>
      </c>
    </row>
    <row r="774" spans="1:16" x14ac:dyDescent="0.25">
      <c r="A774" s="4">
        <v>773</v>
      </c>
      <c r="B774" s="4">
        <v>0</v>
      </c>
      <c r="C774" s="4">
        <v>2</v>
      </c>
      <c r="D774" s="4" t="s">
        <v>1073</v>
      </c>
      <c r="E774" s="7" t="str">
        <f t="shared" si="12"/>
        <v>Mack</v>
      </c>
      <c r="F774" s="5">
        <f>COUNTIFS(Table2[Surname], E774, Table2[Embarked], P774, Table2[Pclass], C774, Table2[SibSp], K774) + COUNTIFS(Table2[Surname], E774,  Table2[Embarked], P774, Table2[Pclass], C774, Table2[Parch], L774) - COUNTIFS(Table2[Surname], E774,  Table2[Embarked], P774, Table2[Pclass], C774,  Table2[SibSp], K774,  Table2[Parch], L774) -1</f>
        <v>0</v>
      </c>
      <c r="G774" s="5">
        <f>COUNTIFS(Table2[Surname], E774, Table2[Embarked], P774, Table2[Pclass], C774, Table2[SibSp], K774, Table2[Ticket], M774) + COUNTIFS(Table2[Surname], E774,  Table2[Embarked], P774, Table2[Pclass], C774, Table2[Parch], L774, Table2[Ticket], M774) - COUNTIFS(Table2[Surname], E774,  Table2[Embarked], P774, Table2[Pclass], C774,  Table2[SibSp], K774,  Table2[Parch], L774, Table2[Ticket], M774) -1</f>
        <v>0</v>
      </c>
      <c r="H774" s="5">
        <f>COUNTIFS(Table2[Ticket], M774) -1</f>
        <v>1</v>
      </c>
      <c r="I774" s="7" t="s">
        <v>19</v>
      </c>
      <c r="J774" s="5">
        <v>57</v>
      </c>
      <c r="K774" s="7">
        <v>0</v>
      </c>
      <c r="L774" s="7">
        <v>0</v>
      </c>
      <c r="M774" s="7" t="s">
        <v>1074</v>
      </c>
      <c r="N774" s="5">
        <v>10.5</v>
      </c>
      <c r="O774" s="7" t="s">
        <v>1075</v>
      </c>
      <c r="P774" s="5" t="s">
        <v>17</v>
      </c>
    </row>
    <row r="775" spans="1:16" x14ac:dyDescent="0.25">
      <c r="A775" s="6">
        <v>774</v>
      </c>
      <c r="B775" s="6">
        <v>0</v>
      </c>
      <c r="C775" s="6">
        <v>3</v>
      </c>
      <c r="D775" s="6" t="s">
        <v>1076</v>
      </c>
      <c r="E775" s="7" t="str">
        <f t="shared" si="12"/>
        <v>Elias</v>
      </c>
      <c r="F775" s="5">
        <f>COUNTIFS(Table2[Surname], E775, Table2[Embarked], P775, Table2[Pclass], C775, Table2[SibSp], K775) + COUNTIFS(Table2[Surname], E775,  Table2[Embarked], P775, Table2[Pclass], C775, Table2[Parch], L775) - COUNTIFS(Table2[Surname], E775,  Table2[Embarked], P775, Table2[Pclass], C775,  Table2[SibSp], K775,  Table2[Parch], L775) -1</f>
        <v>0</v>
      </c>
      <c r="G775" s="5">
        <f>COUNTIFS(Table2[Surname], E775, Table2[Embarked], P775, Table2[Pclass], C775, Table2[SibSp], K775, Table2[Ticket], M775) + COUNTIFS(Table2[Surname], E775,  Table2[Embarked], P775, Table2[Pclass], C775, Table2[Parch], L775, Table2[Ticket], M775) - COUNTIFS(Table2[Surname], E775,  Table2[Embarked], P775, Table2[Pclass], C775,  Table2[SibSp], K775,  Table2[Parch], L775, Table2[Ticket], M775) -1</f>
        <v>0</v>
      </c>
      <c r="H775" s="5">
        <f>COUNTIFS(Table2[Ticket], M775) -1</f>
        <v>0</v>
      </c>
      <c r="I775" s="8" t="s">
        <v>15</v>
      </c>
      <c r="J775" s="10"/>
      <c r="K775" s="8">
        <v>0</v>
      </c>
      <c r="L775" s="8">
        <v>0</v>
      </c>
      <c r="M775" s="8">
        <v>2674</v>
      </c>
      <c r="N775" s="10">
        <v>7.2249999999999996</v>
      </c>
      <c r="O775" s="8"/>
      <c r="P775" s="10" t="s">
        <v>22</v>
      </c>
    </row>
    <row r="776" spans="1:16" x14ac:dyDescent="0.25">
      <c r="A776" s="4">
        <v>775</v>
      </c>
      <c r="B776" s="4">
        <v>1</v>
      </c>
      <c r="C776" s="4">
        <v>2</v>
      </c>
      <c r="D776" s="4" t="s">
        <v>1077</v>
      </c>
      <c r="E776" s="7" t="str">
        <f t="shared" si="12"/>
        <v>Hocking</v>
      </c>
      <c r="F776" s="5">
        <f>COUNTIFS(Table2[Surname], E776, Table2[Embarked], P776, Table2[Pclass], C776, Table2[SibSp], K776) + COUNTIFS(Table2[Surname], E776,  Table2[Embarked], P776, Table2[Pclass], C776, Table2[Parch], L776) - COUNTIFS(Table2[Surname], E776,  Table2[Embarked], P776, Table2[Pclass], C776,  Table2[SibSp], K776,  Table2[Parch], L776) -1</f>
        <v>0</v>
      </c>
      <c r="G776" s="5">
        <f>COUNTIFS(Table2[Surname], E776, Table2[Embarked], P776, Table2[Pclass], C776, Table2[SibSp], K776, Table2[Ticket], M776) + COUNTIFS(Table2[Surname], E776,  Table2[Embarked], P776, Table2[Pclass], C776, Table2[Parch], L776, Table2[Ticket], M776) - COUNTIFS(Table2[Surname], E776,  Table2[Embarked], P776, Table2[Pclass], C776,  Table2[SibSp], K776,  Table2[Parch], L776, Table2[Ticket], M776) -1</f>
        <v>0</v>
      </c>
      <c r="H776" s="5">
        <f>COUNTIFS(Table2[Ticket], M776) -1</f>
        <v>0</v>
      </c>
      <c r="I776" s="7" t="s">
        <v>19</v>
      </c>
      <c r="J776" s="5">
        <v>54</v>
      </c>
      <c r="K776" s="7">
        <v>1</v>
      </c>
      <c r="L776" s="7">
        <v>3</v>
      </c>
      <c r="M776" s="7">
        <v>29105</v>
      </c>
      <c r="N776" s="5">
        <v>23</v>
      </c>
      <c r="O776" s="7"/>
      <c r="P776" s="5" t="s">
        <v>17</v>
      </c>
    </row>
    <row r="777" spans="1:16" x14ac:dyDescent="0.25">
      <c r="A777" s="6">
        <v>776</v>
      </c>
      <c r="B777" s="6">
        <v>0</v>
      </c>
      <c r="C777" s="6">
        <v>3</v>
      </c>
      <c r="D777" s="6" t="s">
        <v>1078</v>
      </c>
      <c r="E777" s="7" t="str">
        <f t="shared" si="12"/>
        <v>Myhrman</v>
      </c>
      <c r="F777" s="5">
        <f>COUNTIFS(Table2[Surname], E777, Table2[Embarked], P777, Table2[Pclass], C777, Table2[SibSp], K777) + COUNTIFS(Table2[Surname], E777,  Table2[Embarked], P777, Table2[Pclass], C777, Table2[Parch], L777) - COUNTIFS(Table2[Surname], E777,  Table2[Embarked], P777, Table2[Pclass], C777,  Table2[SibSp], K777,  Table2[Parch], L777) -1</f>
        <v>0</v>
      </c>
      <c r="G777" s="5">
        <f>COUNTIFS(Table2[Surname], E777, Table2[Embarked], P777, Table2[Pclass], C777, Table2[SibSp], K777, Table2[Ticket], M777) + COUNTIFS(Table2[Surname], E777,  Table2[Embarked], P777, Table2[Pclass], C777, Table2[Parch], L777, Table2[Ticket], M777) - COUNTIFS(Table2[Surname], E777,  Table2[Embarked], P777, Table2[Pclass], C777,  Table2[SibSp], K777,  Table2[Parch], L777, Table2[Ticket], M777) -1</f>
        <v>0</v>
      </c>
      <c r="H777" s="5">
        <f>COUNTIFS(Table2[Ticket], M777) -1</f>
        <v>0</v>
      </c>
      <c r="I777" s="8" t="s">
        <v>15</v>
      </c>
      <c r="J777" s="10">
        <v>18</v>
      </c>
      <c r="K777" s="8">
        <v>0</v>
      </c>
      <c r="L777" s="8">
        <v>0</v>
      </c>
      <c r="M777" s="8">
        <v>347078</v>
      </c>
      <c r="N777" s="10">
        <v>7.75</v>
      </c>
      <c r="O777" s="8"/>
      <c r="P777" s="10" t="s">
        <v>17</v>
      </c>
    </row>
    <row r="778" spans="1:16" x14ac:dyDescent="0.25">
      <c r="A778" s="4">
        <v>777</v>
      </c>
      <c r="B778" s="4">
        <v>0</v>
      </c>
      <c r="C778" s="4">
        <v>3</v>
      </c>
      <c r="D778" s="4" t="s">
        <v>1079</v>
      </c>
      <c r="E778" s="7" t="str">
        <f t="shared" si="12"/>
        <v>Tobin</v>
      </c>
      <c r="F778" s="5">
        <f>COUNTIFS(Table2[Surname], E778, Table2[Embarked], P778, Table2[Pclass], C778, Table2[SibSp], K778) + COUNTIFS(Table2[Surname], E778,  Table2[Embarked], P778, Table2[Pclass], C778, Table2[Parch], L778) - COUNTIFS(Table2[Surname], E778,  Table2[Embarked], P778, Table2[Pclass], C778,  Table2[SibSp], K778,  Table2[Parch], L778) -1</f>
        <v>0</v>
      </c>
      <c r="G778" s="5">
        <f>COUNTIFS(Table2[Surname], E778, Table2[Embarked], P778, Table2[Pclass], C778, Table2[SibSp], K778, Table2[Ticket], M778) + COUNTIFS(Table2[Surname], E778,  Table2[Embarked], P778, Table2[Pclass], C778, Table2[Parch], L778, Table2[Ticket], M778) - COUNTIFS(Table2[Surname], E778,  Table2[Embarked], P778, Table2[Pclass], C778,  Table2[SibSp], K778,  Table2[Parch], L778, Table2[Ticket], M778) -1</f>
        <v>0</v>
      </c>
      <c r="H778" s="5">
        <f>COUNTIFS(Table2[Ticket], M778) -1</f>
        <v>0</v>
      </c>
      <c r="I778" s="7" t="s">
        <v>15</v>
      </c>
      <c r="J778" s="5"/>
      <c r="K778" s="7">
        <v>0</v>
      </c>
      <c r="L778" s="7">
        <v>0</v>
      </c>
      <c r="M778" s="7">
        <v>383121</v>
      </c>
      <c r="N778" s="5">
        <v>7.75</v>
      </c>
      <c r="O778" s="7" t="s">
        <v>1080</v>
      </c>
      <c r="P778" s="5" t="s">
        <v>29</v>
      </c>
    </row>
    <row r="779" spans="1:16" x14ac:dyDescent="0.25">
      <c r="A779" s="6">
        <v>778</v>
      </c>
      <c r="B779" s="6">
        <v>1</v>
      </c>
      <c r="C779" s="6">
        <v>3</v>
      </c>
      <c r="D779" s="6" t="s">
        <v>1081</v>
      </c>
      <c r="E779" s="7" t="str">
        <f t="shared" si="12"/>
        <v>Emanuel</v>
      </c>
      <c r="F779" s="5">
        <f>COUNTIFS(Table2[Surname], E779, Table2[Embarked], P779, Table2[Pclass], C779, Table2[SibSp], K779) + COUNTIFS(Table2[Surname], E779,  Table2[Embarked], P779, Table2[Pclass], C779, Table2[Parch], L779) - COUNTIFS(Table2[Surname], E779,  Table2[Embarked], P779, Table2[Pclass], C779,  Table2[SibSp], K779,  Table2[Parch], L779) -1</f>
        <v>0</v>
      </c>
      <c r="G779" s="5">
        <f>COUNTIFS(Table2[Surname], E779, Table2[Embarked], P779, Table2[Pclass], C779, Table2[SibSp], K779, Table2[Ticket], M779) + COUNTIFS(Table2[Surname], E779,  Table2[Embarked], P779, Table2[Pclass], C779, Table2[Parch], L779, Table2[Ticket], M779) - COUNTIFS(Table2[Surname], E779,  Table2[Embarked], P779, Table2[Pclass], C779,  Table2[SibSp], K779,  Table2[Parch], L779, Table2[Ticket], M779) -1</f>
        <v>0</v>
      </c>
      <c r="H779" s="5">
        <f>COUNTIFS(Table2[Ticket], M779) -1</f>
        <v>1</v>
      </c>
      <c r="I779" s="8" t="s">
        <v>19</v>
      </c>
      <c r="J779" s="10">
        <v>5</v>
      </c>
      <c r="K779" s="8">
        <v>0</v>
      </c>
      <c r="L779" s="8">
        <v>0</v>
      </c>
      <c r="M779" s="8">
        <v>364516</v>
      </c>
      <c r="N779" s="10">
        <v>12.475</v>
      </c>
      <c r="O779" s="8"/>
      <c r="P779" s="10" t="s">
        <v>17</v>
      </c>
    </row>
    <row r="780" spans="1:16" x14ac:dyDescent="0.25">
      <c r="A780" s="4">
        <v>779</v>
      </c>
      <c r="B780" s="4">
        <v>0</v>
      </c>
      <c r="C780" s="4">
        <v>3</v>
      </c>
      <c r="D780" s="4" t="s">
        <v>1082</v>
      </c>
      <c r="E780" s="7" t="str">
        <f t="shared" si="12"/>
        <v>Kilgannon</v>
      </c>
      <c r="F780" s="5">
        <f>COUNTIFS(Table2[Surname], E780, Table2[Embarked], P780, Table2[Pclass], C780, Table2[SibSp], K780) + COUNTIFS(Table2[Surname], E780,  Table2[Embarked], P780, Table2[Pclass], C780, Table2[Parch], L780) - COUNTIFS(Table2[Surname], E780,  Table2[Embarked], P780, Table2[Pclass], C780,  Table2[SibSp], K780,  Table2[Parch], L780) -1</f>
        <v>0</v>
      </c>
      <c r="G780" s="5">
        <f>COUNTIFS(Table2[Surname], E780, Table2[Embarked], P780, Table2[Pclass], C780, Table2[SibSp], K780, Table2[Ticket], M780) + COUNTIFS(Table2[Surname], E780,  Table2[Embarked], P780, Table2[Pclass], C780, Table2[Parch], L780, Table2[Ticket], M780) - COUNTIFS(Table2[Surname], E780,  Table2[Embarked], P780, Table2[Pclass], C780,  Table2[SibSp], K780,  Table2[Parch], L780, Table2[Ticket], M780) -1</f>
        <v>0</v>
      </c>
      <c r="H780" s="5">
        <f>COUNTIFS(Table2[Ticket], M780) -1</f>
        <v>0</v>
      </c>
      <c r="I780" s="7" t="s">
        <v>15</v>
      </c>
      <c r="J780" s="5"/>
      <c r="K780" s="7">
        <v>0</v>
      </c>
      <c r="L780" s="7">
        <v>0</v>
      </c>
      <c r="M780" s="7">
        <v>36865</v>
      </c>
      <c r="N780" s="5">
        <v>7.7374999999999998</v>
      </c>
      <c r="O780" s="7"/>
      <c r="P780" s="5" t="s">
        <v>29</v>
      </c>
    </row>
    <row r="781" spans="1:16" x14ac:dyDescent="0.25">
      <c r="A781" s="6">
        <v>780</v>
      </c>
      <c r="B781" s="6">
        <v>1</v>
      </c>
      <c r="C781" s="6">
        <v>1</v>
      </c>
      <c r="D781" s="6" t="s">
        <v>1083</v>
      </c>
      <c r="E781" s="7" t="str">
        <f t="shared" si="12"/>
        <v>Robert</v>
      </c>
      <c r="F781" s="5">
        <f>COUNTIFS(Table2[Surname], E781, Table2[Embarked], P781, Table2[Pclass], C781, Table2[SibSp], K781) + COUNTIFS(Table2[Surname], E781,  Table2[Embarked], P781, Table2[Pclass], C781, Table2[Parch], L781) - COUNTIFS(Table2[Surname], E781,  Table2[Embarked], P781, Table2[Pclass], C781,  Table2[SibSp], K781,  Table2[Parch], L781) -1</f>
        <v>0</v>
      </c>
      <c r="G781" s="5">
        <f>COUNTIFS(Table2[Surname], E781, Table2[Embarked], P781, Table2[Pclass], C781, Table2[SibSp], K781, Table2[Ticket], M781) + COUNTIFS(Table2[Surname], E781,  Table2[Embarked], P781, Table2[Pclass], C781, Table2[Parch], L781, Table2[Ticket], M781) - COUNTIFS(Table2[Surname], E781,  Table2[Embarked], P781, Table2[Pclass], C781,  Table2[SibSp], K781,  Table2[Parch], L781, Table2[Ticket], M781) -1</f>
        <v>0</v>
      </c>
      <c r="H781" s="5">
        <f>COUNTIFS(Table2[Ticket], M781) -1</f>
        <v>2</v>
      </c>
      <c r="I781" s="8" t="s">
        <v>19</v>
      </c>
      <c r="J781" s="10">
        <v>43</v>
      </c>
      <c r="K781" s="8">
        <v>0</v>
      </c>
      <c r="L781" s="8">
        <v>1</v>
      </c>
      <c r="M781" s="8">
        <v>24160</v>
      </c>
      <c r="N781" s="10">
        <v>211.33750000000001</v>
      </c>
      <c r="O781" s="8" t="s">
        <v>1084</v>
      </c>
      <c r="P781" s="10" t="s">
        <v>17</v>
      </c>
    </row>
    <row r="782" spans="1:16" x14ac:dyDescent="0.25">
      <c r="A782" s="4">
        <v>781</v>
      </c>
      <c r="B782" s="4">
        <v>1</v>
      </c>
      <c r="C782" s="4">
        <v>3</v>
      </c>
      <c r="D782" s="4" t="s">
        <v>1085</v>
      </c>
      <c r="E782" s="7" t="str">
        <f t="shared" si="12"/>
        <v>Ayoub</v>
      </c>
      <c r="F782" s="5">
        <f>COUNTIFS(Table2[Surname], E782, Table2[Embarked], P782, Table2[Pclass], C782, Table2[SibSp], K782) + COUNTIFS(Table2[Surname], E782,  Table2[Embarked], P782, Table2[Pclass], C782, Table2[Parch], L782) - COUNTIFS(Table2[Surname], E782,  Table2[Embarked], P782, Table2[Pclass], C782,  Table2[SibSp], K782,  Table2[Parch], L782) -1</f>
        <v>0</v>
      </c>
      <c r="G782" s="5">
        <f>COUNTIFS(Table2[Surname], E782, Table2[Embarked], P782, Table2[Pclass], C782, Table2[SibSp], K782, Table2[Ticket], M782) + COUNTIFS(Table2[Surname], E782,  Table2[Embarked], P782, Table2[Pclass], C782, Table2[Parch], L782, Table2[Ticket], M782) - COUNTIFS(Table2[Surname], E782,  Table2[Embarked], P782, Table2[Pclass], C782,  Table2[SibSp], K782,  Table2[Parch], L782, Table2[Ticket], M782) -1</f>
        <v>0</v>
      </c>
      <c r="H782" s="5">
        <f>COUNTIFS(Table2[Ticket], M782) -1</f>
        <v>0</v>
      </c>
      <c r="I782" s="7" t="s">
        <v>19</v>
      </c>
      <c r="J782" s="5">
        <v>13</v>
      </c>
      <c r="K782" s="7">
        <v>0</v>
      </c>
      <c r="L782" s="7">
        <v>0</v>
      </c>
      <c r="M782" s="7">
        <v>2687</v>
      </c>
      <c r="N782" s="5">
        <v>7.2291999999999996</v>
      </c>
      <c r="O782" s="7"/>
      <c r="P782" s="5" t="s">
        <v>22</v>
      </c>
    </row>
    <row r="783" spans="1:16" x14ac:dyDescent="0.25">
      <c r="A783" s="6">
        <v>782</v>
      </c>
      <c r="B783" s="6">
        <v>1</v>
      </c>
      <c r="C783" s="6">
        <v>1</v>
      </c>
      <c r="D783" s="6" t="s">
        <v>1086</v>
      </c>
      <c r="E783" s="7" t="str">
        <f t="shared" si="12"/>
        <v>Dick</v>
      </c>
      <c r="F783" s="5">
        <f>COUNTIFS(Table2[Surname], E783, Table2[Embarked], P783, Table2[Pclass], C783, Table2[SibSp], K783) + COUNTIFS(Table2[Surname], E783,  Table2[Embarked], P783, Table2[Pclass], C783, Table2[Parch], L783) - COUNTIFS(Table2[Surname], E783,  Table2[Embarked], P783, Table2[Pclass], C783,  Table2[SibSp], K783,  Table2[Parch], L783) -1</f>
        <v>1</v>
      </c>
      <c r="G783" s="5">
        <f>COUNTIFS(Table2[Surname], E783, Table2[Embarked], P783, Table2[Pclass], C783, Table2[SibSp], K783, Table2[Ticket], M783) + COUNTIFS(Table2[Surname], E783,  Table2[Embarked], P783, Table2[Pclass], C783, Table2[Parch], L783, Table2[Ticket], M783) - COUNTIFS(Table2[Surname], E783,  Table2[Embarked], P783, Table2[Pclass], C783,  Table2[SibSp], K783,  Table2[Parch], L783, Table2[Ticket], M783) -1</f>
        <v>1</v>
      </c>
      <c r="H783" s="5">
        <f>COUNTIFS(Table2[Ticket], M783) -1</f>
        <v>1</v>
      </c>
      <c r="I783" s="8" t="s">
        <v>19</v>
      </c>
      <c r="J783" s="10">
        <v>17</v>
      </c>
      <c r="K783" s="8">
        <v>1</v>
      </c>
      <c r="L783" s="8">
        <v>0</v>
      </c>
      <c r="M783" s="8">
        <v>17474</v>
      </c>
      <c r="N783" s="10">
        <v>57</v>
      </c>
      <c r="O783" s="8" t="s">
        <v>973</v>
      </c>
      <c r="P783" s="10" t="s">
        <v>17</v>
      </c>
    </row>
    <row r="784" spans="1:16" x14ac:dyDescent="0.25">
      <c r="A784" s="4">
        <v>783</v>
      </c>
      <c r="B784" s="4">
        <v>0</v>
      </c>
      <c r="C784" s="4">
        <v>1</v>
      </c>
      <c r="D784" s="4" t="s">
        <v>1087</v>
      </c>
      <c r="E784" s="7" t="str">
        <f t="shared" si="12"/>
        <v>Long</v>
      </c>
      <c r="F784" s="5">
        <f>COUNTIFS(Table2[Surname], E784, Table2[Embarked], P784, Table2[Pclass], C784, Table2[SibSp], K784) + COUNTIFS(Table2[Surname], E784,  Table2[Embarked], P784, Table2[Pclass], C784, Table2[Parch], L784) - COUNTIFS(Table2[Surname], E784,  Table2[Embarked], P784, Table2[Pclass], C784,  Table2[SibSp], K784,  Table2[Parch], L784) -1</f>
        <v>0</v>
      </c>
      <c r="G784" s="5">
        <f>COUNTIFS(Table2[Surname], E784, Table2[Embarked], P784, Table2[Pclass], C784, Table2[SibSp], K784, Table2[Ticket], M784) + COUNTIFS(Table2[Surname], E784,  Table2[Embarked], P784, Table2[Pclass], C784, Table2[Parch], L784, Table2[Ticket], M784) - COUNTIFS(Table2[Surname], E784,  Table2[Embarked], P784, Table2[Pclass], C784,  Table2[SibSp], K784,  Table2[Parch], L784, Table2[Ticket], M784) -1</f>
        <v>0</v>
      </c>
      <c r="H784" s="5">
        <f>COUNTIFS(Table2[Ticket], M784) -1</f>
        <v>0</v>
      </c>
      <c r="I784" s="7" t="s">
        <v>15</v>
      </c>
      <c r="J784" s="5">
        <v>29</v>
      </c>
      <c r="K784" s="7">
        <v>0</v>
      </c>
      <c r="L784" s="7">
        <v>0</v>
      </c>
      <c r="M784" s="7">
        <v>113501</v>
      </c>
      <c r="N784" s="5">
        <v>30</v>
      </c>
      <c r="O784" s="7" t="s">
        <v>1088</v>
      </c>
      <c r="P784" s="5" t="s">
        <v>17</v>
      </c>
    </row>
    <row r="785" spans="1:16" x14ac:dyDescent="0.25">
      <c r="A785" s="6">
        <v>784</v>
      </c>
      <c r="B785" s="6">
        <v>0</v>
      </c>
      <c r="C785" s="6">
        <v>3</v>
      </c>
      <c r="D785" s="6" t="s">
        <v>1089</v>
      </c>
      <c r="E785" s="7" t="str">
        <f t="shared" si="12"/>
        <v>Johnston</v>
      </c>
      <c r="F785" s="5">
        <f>COUNTIFS(Table2[Surname], E785, Table2[Embarked], P785, Table2[Pclass], C785, Table2[SibSp], K785) + COUNTIFS(Table2[Surname], E785,  Table2[Embarked], P785, Table2[Pclass], C785, Table2[Parch], L785) - COUNTIFS(Table2[Surname], E785,  Table2[Embarked], P785, Table2[Pclass], C785,  Table2[SibSp], K785,  Table2[Parch], L785) -1</f>
        <v>1</v>
      </c>
      <c r="G785" s="5">
        <f>COUNTIFS(Table2[Surname], E785, Table2[Embarked], P785, Table2[Pclass], C785, Table2[SibSp], K785, Table2[Ticket], M785) + COUNTIFS(Table2[Surname], E785,  Table2[Embarked], P785, Table2[Pclass], C785, Table2[Parch], L785, Table2[Ticket], M785) - COUNTIFS(Table2[Surname], E785,  Table2[Embarked], P785, Table2[Pclass], C785,  Table2[SibSp], K785,  Table2[Parch], L785, Table2[Ticket], M785) -1</f>
        <v>1</v>
      </c>
      <c r="H785" s="5">
        <f>COUNTIFS(Table2[Ticket], M785) -1</f>
        <v>1</v>
      </c>
      <c r="I785" s="8" t="s">
        <v>15</v>
      </c>
      <c r="J785" s="10"/>
      <c r="K785" s="8">
        <v>1</v>
      </c>
      <c r="L785" s="8">
        <v>2</v>
      </c>
      <c r="M785" s="8" t="s">
        <v>1090</v>
      </c>
      <c r="N785" s="10">
        <v>23.45</v>
      </c>
      <c r="O785" s="8"/>
      <c r="P785" s="10" t="s">
        <v>17</v>
      </c>
    </row>
    <row r="786" spans="1:16" x14ac:dyDescent="0.25">
      <c r="A786" s="4">
        <v>785</v>
      </c>
      <c r="B786" s="4">
        <v>0</v>
      </c>
      <c r="C786" s="4">
        <v>3</v>
      </c>
      <c r="D786" s="4" t="s">
        <v>1091</v>
      </c>
      <c r="E786" s="7" t="str">
        <f t="shared" si="12"/>
        <v>Ali</v>
      </c>
      <c r="F786" s="5">
        <f>COUNTIFS(Table2[Surname], E786, Table2[Embarked], P786, Table2[Pclass], C786, Table2[SibSp], K786) + COUNTIFS(Table2[Surname], E786,  Table2[Embarked], P786, Table2[Pclass], C786, Table2[Parch], L786) - COUNTIFS(Table2[Surname], E786,  Table2[Embarked], P786, Table2[Pclass], C786,  Table2[SibSp], K786,  Table2[Parch], L786) -1</f>
        <v>1</v>
      </c>
      <c r="G786" s="5">
        <f>COUNTIFS(Table2[Surname], E786, Table2[Embarked], P786, Table2[Pclass], C786, Table2[SibSp], K786, Table2[Ticket], M786) + COUNTIFS(Table2[Surname], E786,  Table2[Embarked], P786, Table2[Pclass], C786, Table2[Parch], L786, Table2[Ticket], M786) - COUNTIFS(Table2[Surname], E786,  Table2[Embarked], P786, Table2[Pclass], C786,  Table2[SibSp], K786,  Table2[Parch], L786, Table2[Ticket], M786) -1</f>
        <v>0</v>
      </c>
      <c r="H786" s="5">
        <f>COUNTIFS(Table2[Ticket], M786) -1</f>
        <v>0</v>
      </c>
      <c r="I786" s="7" t="s">
        <v>15</v>
      </c>
      <c r="J786" s="5">
        <v>25</v>
      </c>
      <c r="K786" s="7">
        <v>0</v>
      </c>
      <c r="L786" s="7">
        <v>0</v>
      </c>
      <c r="M786" s="7" t="s">
        <v>1092</v>
      </c>
      <c r="N786" s="5">
        <v>7.05</v>
      </c>
      <c r="O786" s="7"/>
      <c r="P786" s="5" t="s">
        <v>17</v>
      </c>
    </row>
    <row r="787" spans="1:16" x14ac:dyDescent="0.25">
      <c r="A787" s="6">
        <v>786</v>
      </c>
      <c r="B787" s="6">
        <v>0</v>
      </c>
      <c r="C787" s="6">
        <v>3</v>
      </c>
      <c r="D787" s="6" t="s">
        <v>1093</v>
      </c>
      <c r="E787" s="7" t="str">
        <f t="shared" si="12"/>
        <v>Harmer</v>
      </c>
      <c r="F787" s="5">
        <f>COUNTIFS(Table2[Surname], E787, Table2[Embarked], P787, Table2[Pclass], C787, Table2[SibSp], K787) + COUNTIFS(Table2[Surname], E787,  Table2[Embarked], P787, Table2[Pclass], C787, Table2[Parch], L787) - COUNTIFS(Table2[Surname], E787,  Table2[Embarked], P787, Table2[Pclass], C787,  Table2[SibSp], K787,  Table2[Parch], L787) -1</f>
        <v>0</v>
      </c>
      <c r="G787" s="5">
        <f>COUNTIFS(Table2[Surname], E787, Table2[Embarked], P787, Table2[Pclass], C787, Table2[SibSp], K787, Table2[Ticket], M787) + COUNTIFS(Table2[Surname], E787,  Table2[Embarked], P787, Table2[Pclass], C787, Table2[Parch], L787, Table2[Ticket], M787) - COUNTIFS(Table2[Surname], E787,  Table2[Embarked], P787, Table2[Pclass], C787,  Table2[SibSp], K787,  Table2[Parch], L787, Table2[Ticket], M787) -1</f>
        <v>0</v>
      </c>
      <c r="H787" s="5">
        <f>COUNTIFS(Table2[Ticket], M787) -1</f>
        <v>0</v>
      </c>
      <c r="I787" s="8" t="s">
        <v>15</v>
      </c>
      <c r="J787" s="10">
        <v>25</v>
      </c>
      <c r="K787" s="8">
        <v>0</v>
      </c>
      <c r="L787" s="8">
        <v>0</v>
      </c>
      <c r="M787" s="8">
        <v>374887</v>
      </c>
      <c r="N787" s="10">
        <v>7.25</v>
      </c>
      <c r="O787" s="8"/>
      <c r="P787" s="10" t="s">
        <v>17</v>
      </c>
    </row>
    <row r="788" spans="1:16" x14ac:dyDescent="0.25">
      <c r="A788" s="4">
        <v>787</v>
      </c>
      <c r="B788" s="4">
        <v>1</v>
      </c>
      <c r="C788" s="4">
        <v>3</v>
      </c>
      <c r="D788" s="4" t="s">
        <v>1094</v>
      </c>
      <c r="E788" s="7" t="str">
        <f t="shared" si="12"/>
        <v>Sjoblom</v>
      </c>
      <c r="F788" s="5">
        <f>COUNTIFS(Table2[Surname], E788, Table2[Embarked], P788, Table2[Pclass], C788, Table2[SibSp], K788) + COUNTIFS(Table2[Surname], E788,  Table2[Embarked], P788, Table2[Pclass], C788, Table2[Parch], L788) - COUNTIFS(Table2[Surname], E788,  Table2[Embarked], P788, Table2[Pclass], C788,  Table2[SibSp], K788,  Table2[Parch], L788) -1</f>
        <v>0</v>
      </c>
      <c r="G788" s="5">
        <f>COUNTIFS(Table2[Surname], E788, Table2[Embarked], P788, Table2[Pclass], C788, Table2[SibSp], K788, Table2[Ticket], M788) + COUNTIFS(Table2[Surname], E788,  Table2[Embarked], P788, Table2[Pclass], C788, Table2[Parch], L788, Table2[Ticket], M788) - COUNTIFS(Table2[Surname], E788,  Table2[Embarked], P788, Table2[Pclass], C788,  Table2[SibSp], K788,  Table2[Parch], L788, Table2[Ticket], M788) -1</f>
        <v>0</v>
      </c>
      <c r="H788" s="5">
        <f>COUNTIFS(Table2[Ticket], M788) -1</f>
        <v>0</v>
      </c>
      <c r="I788" s="7" t="s">
        <v>19</v>
      </c>
      <c r="J788" s="5">
        <v>18</v>
      </c>
      <c r="K788" s="7">
        <v>0</v>
      </c>
      <c r="L788" s="7">
        <v>0</v>
      </c>
      <c r="M788" s="7">
        <v>3101265</v>
      </c>
      <c r="N788" s="5">
        <v>7.4958</v>
      </c>
      <c r="O788" s="7"/>
      <c r="P788" s="5" t="s">
        <v>17</v>
      </c>
    </row>
    <row r="789" spans="1:16" x14ac:dyDescent="0.25">
      <c r="A789" s="6">
        <v>788</v>
      </c>
      <c r="B789" s="6">
        <v>0</v>
      </c>
      <c r="C789" s="6">
        <v>3</v>
      </c>
      <c r="D789" s="6" t="s">
        <v>1095</v>
      </c>
      <c r="E789" s="7" t="str">
        <f t="shared" si="12"/>
        <v>Rice</v>
      </c>
      <c r="F789" s="5">
        <f>COUNTIFS(Table2[Surname], E789, Table2[Embarked], P789, Table2[Pclass], C789, Table2[SibSp], K789) + COUNTIFS(Table2[Surname], E789,  Table2[Embarked], P789, Table2[Pclass], C789, Table2[Parch], L789) - COUNTIFS(Table2[Surname], E789,  Table2[Embarked], P789, Table2[Pclass], C789,  Table2[SibSp], K789,  Table2[Parch], L789) -1</f>
        <v>3</v>
      </c>
      <c r="G789" s="5">
        <f>COUNTIFS(Table2[Surname], E789, Table2[Embarked], P789, Table2[Pclass], C789, Table2[SibSp], K789, Table2[Ticket], M789) + COUNTIFS(Table2[Surname], E789,  Table2[Embarked], P789, Table2[Pclass], C789, Table2[Parch], L789, Table2[Ticket], M789) - COUNTIFS(Table2[Surname], E789,  Table2[Embarked], P789, Table2[Pclass], C789,  Table2[SibSp], K789,  Table2[Parch], L789, Table2[Ticket], M789) -1</f>
        <v>3</v>
      </c>
      <c r="H789" s="5">
        <f>COUNTIFS(Table2[Ticket], M789) -1</f>
        <v>4</v>
      </c>
      <c r="I789" s="8" t="s">
        <v>15</v>
      </c>
      <c r="J789" s="10">
        <v>8</v>
      </c>
      <c r="K789" s="8">
        <v>4</v>
      </c>
      <c r="L789" s="8">
        <v>1</v>
      </c>
      <c r="M789" s="8">
        <v>382652</v>
      </c>
      <c r="N789" s="10">
        <v>29.125</v>
      </c>
      <c r="O789" s="8"/>
      <c r="P789" s="10" t="s">
        <v>29</v>
      </c>
    </row>
    <row r="790" spans="1:16" x14ac:dyDescent="0.25">
      <c r="A790" s="4">
        <v>789</v>
      </c>
      <c r="B790" s="4">
        <v>1</v>
      </c>
      <c r="C790" s="4">
        <v>3</v>
      </c>
      <c r="D790" s="4" t="s">
        <v>1096</v>
      </c>
      <c r="E790" s="7" t="str">
        <f t="shared" si="12"/>
        <v>Dean</v>
      </c>
      <c r="F790" s="5">
        <f>COUNTIFS(Table2[Surname], E790, Table2[Embarked], P790, Table2[Pclass], C790, Table2[SibSp], K790) + COUNTIFS(Table2[Surname], E790,  Table2[Embarked], P790, Table2[Pclass], C790, Table2[Parch], L790) - COUNTIFS(Table2[Surname], E790,  Table2[Embarked], P790, Table2[Pclass], C790,  Table2[SibSp], K790,  Table2[Parch], L790) -1</f>
        <v>1</v>
      </c>
      <c r="G790" s="5">
        <f>COUNTIFS(Table2[Surname], E790, Table2[Embarked], P790, Table2[Pclass], C790, Table2[SibSp], K790, Table2[Ticket], M790) + COUNTIFS(Table2[Surname], E790,  Table2[Embarked], P790, Table2[Pclass], C790, Table2[Parch], L790, Table2[Ticket], M790) - COUNTIFS(Table2[Surname], E790,  Table2[Embarked], P790, Table2[Pclass], C790,  Table2[SibSp], K790,  Table2[Parch], L790, Table2[Ticket], M790) -1</f>
        <v>1</v>
      </c>
      <c r="H790" s="5">
        <f>COUNTIFS(Table2[Ticket], M790) -1</f>
        <v>1</v>
      </c>
      <c r="I790" s="7" t="s">
        <v>15</v>
      </c>
      <c r="J790" s="5">
        <v>1</v>
      </c>
      <c r="K790" s="7">
        <v>1</v>
      </c>
      <c r="L790" s="7">
        <v>2</v>
      </c>
      <c r="M790" s="7" t="s">
        <v>156</v>
      </c>
      <c r="N790" s="5">
        <v>20.574999999999999</v>
      </c>
      <c r="O790" s="7"/>
      <c r="P790" s="5" t="s">
        <v>17</v>
      </c>
    </row>
    <row r="791" spans="1:16" x14ac:dyDescent="0.25">
      <c r="A791" s="6">
        <v>790</v>
      </c>
      <c r="B791" s="6">
        <v>0</v>
      </c>
      <c r="C791" s="6">
        <v>1</v>
      </c>
      <c r="D791" s="6" t="s">
        <v>1097</v>
      </c>
      <c r="E791" s="7" t="str">
        <f t="shared" si="12"/>
        <v>Guggenheim</v>
      </c>
      <c r="F791" s="5">
        <f>COUNTIFS(Table2[Surname], E791, Table2[Embarked], P791, Table2[Pclass], C791, Table2[SibSp], K791) + COUNTIFS(Table2[Surname], E791,  Table2[Embarked], P791, Table2[Pclass], C791, Table2[Parch], L791) - COUNTIFS(Table2[Surname], E791,  Table2[Embarked], P791, Table2[Pclass], C791,  Table2[SibSp], K791,  Table2[Parch], L791) -1</f>
        <v>0</v>
      </c>
      <c r="G791" s="5">
        <f>COUNTIFS(Table2[Surname], E791, Table2[Embarked], P791, Table2[Pclass], C791, Table2[SibSp], K791, Table2[Ticket], M791) + COUNTIFS(Table2[Surname], E791,  Table2[Embarked], P791, Table2[Pclass], C791, Table2[Parch], L791, Table2[Ticket], M791) - COUNTIFS(Table2[Surname], E791,  Table2[Embarked], P791, Table2[Pclass], C791,  Table2[SibSp], K791,  Table2[Parch], L791, Table2[Ticket], M791) -1</f>
        <v>0</v>
      </c>
      <c r="H791" s="5">
        <f>COUNTIFS(Table2[Ticket], M791) -1</f>
        <v>1</v>
      </c>
      <c r="I791" s="8" t="s">
        <v>15</v>
      </c>
      <c r="J791" s="10">
        <v>46</v>
      </c>
      <c r="K791" s="8">
        <v>0</v>
      </c>
      <c r="L791" s="8">
        <v>0</v>
      </c>
      <c r="M791" s="8" t="s">
        <v>221</v>
      </c>
      <c r="N791" s="10">
        <v>79.2</v>
      </c>
      <c r="O791" s="8" t="s">
        <v>1098</v>
      </c>
      <c r="P791" s="10" t="s">
        <v>22</v>
      </c>
    </row>
    <row r="792" spans="1:16" x14ac:dyDescent="0.25">
      <c r="A792" s="4">
        <v>791</v>
      </c>
      <c r="B792" s="4">
        <v>0</v>
      </c>
      <c r="C792" s="4">
        <v>3</v>
      </c>
      <c r="D792" s="4" t="s">
        <v>1099</v>
      </c>
      <c r="E792" s="7" t="str">
        <f t="shared" si="12"/>
        <v>Keane</v>
      </c>
      <c r="F792" s="5">
        <f>COUNTIFS(Table2[Surname], E792, Table2[Embarked], P792, Table2[Pclass], C792, Table2[SibSp], K792) + COUNTIFS(Table2[Surname], E792,  Table2[Embarked], P792, Table2[Pclass], C792, Table2[Parch], L792) - COUNTIFS(Table2[Surname], E792,  Table2[Embarked], P792, Table2[Pclass], C792,  Table2[SibSp], K792,  Table2[Parch], L792) -1</f>
        <v>0</v>
      </c>
      <c r="G792" s="5">
        <f>COUNTIFS(Table2[Surname], E792, Table2[Embarked], P792, Table2[Pclass], C792, Table2[SibSp], K792, Table2[Ticket], M792) + COUNTIFS(Table2[Surname], E792,  Table2[Embarked], P792, Table2[Pclass], C792, Table2[Parch], L792, Table2[Ticket], M792) - COUNTIFS(Table2[Surname], E792,  Table2[Embarked], P792, Table2[Pclass], C792,  Table2[SibSp], K792,  Table2[Parch], L792, Table2[Ticket], M792) -1</f>
        <v>0</v>
      </c>
      <c r="H792" s="5">
        <f>COUNTIFS(Table2[Ticket], M792) -1</f>
        <v>0</v>
      </c>
      <c r="I792" s="7" t="s">
        <v>15</v>
      </c>
      <c r="J792" s="5"/>
      <c r="K792" s="7">
        <v>0</v>
      </c>
      <c r="L792" s="7">
        <v>0</v>
      </c>
      <c r="M792" s="7">
        <v>12460</v>
      </c>
      <c r="N792" s="5">
        <v>7.75</v>
      </c>
      <c r="O792" s="7"/>
      <c r="P792" s="5" t="s">
        <v>29</v>
      </c>
    </row>
    <row r="793" spans="1:16" x14ac:dyDescent="0.25">
      <c r="A793" s="6">
        <v>792</v>
      </c>
      <c r="B793" s="6">
        <v>0</v>
      </c>
      <c r="C793" s="6">
        <v>2</v>
      </c>
      <c r="D793" s="6" t="s">
        <v>1100</v>
      </c>
      <c r="E793" s="7" t="str">
        <f t="shared" si="12"/>
        <v>Gaskell</v>
      </c>
      <c r="F793" s="5">
        <f>COUNTIFS(Table2[Surname], E793, Table2[Embarked], P793, Table2[Pclass], C793, Table2[SibSp], K793) + COUNTIFS(Table2[Surname], E793,  Table2[Embarked], P793, Table2[Pclass], C793, Table2[Parch], L793) - COUNTIFS(Table2[Surname], E793,  Table2[Embarked], P793, Table2[Pclass], C793,  Table2[SibSp], K793,  Table2[Parch], L793) -1</f>
        <v>0</v>
      </c>
      <c r="G793" s="5">
        <f>COUNTIFS(Table2[Surname], E793, Table2[Embarked], P793, Table2[Pclass], C793, Table2[SibSp], K793, Table2[Ticket], M793) + COUNTIFS(Table2[Surname], E793,  Table2[Embarked], P793, Table2[Pclass], C793, Table2[Parch], L793, Table2[Ticket], M793) - COUNTIFS(Table2[Surname], E793,  Table2[Embarked], P793, Table2[Pclass], C793,  Table2[SibSp], K793,  Table2[Parch], L793, Table2[Ticket], M793) -1</f>
        <v>0</v>
      </c>
      <c r="H793" s="5">
        <f>COUNTIFS(Table2[Ticket], M793) -1</f>
        <v>1</v>
      </c>
      <c r="I793" s="8" t="s">
        <v>15</v>
      </c>
      <c r="J793" s="10">
        <v>16</v>
      </c>
      <c r="K793" s="8">
        <v>0</v>
      </c>
      <c r="L793" s="8">
        <v>0</v>
      </c>
      <c r="M793" s="8">
        <v>239865</v>
      </c>
      <c r="N793" s="10">
        <v>26</v>
      </c>
      <c r="O793" s="8"/>
      <c r="P793" s="10" t="s">
        <v>17</v>
      </c>
    </row>
    <row r="794" spans="1:16" x14ac:dyDescent="0.25">
      <c r="A794" s="4">
        <v>793</v>
      </c>
      <c r="B794" s="4">
        <v>0</v>
      </c>
      <c r="C794" s="4">
        <v>3</v>
      </c>
      <c r="D794" s="4" t="s">
        <v>1101</v>
      </c>
      <c r="E794" s="7" t="str">
        <f t="shared" si="12"/>
        <v>Sage</v>
      </c>
      <c r="F794" s="5">
        <f>COUNTIFS(Table2[Surname], E794, Table2[Embarked], P794, Table2[Pclass], C794, Table2[SibSp], K794) + COUNTIFS(Table2[Surname], E794,  Table2[Embarked], P794, Table2[Pclass], C794, Table2[Parch], L794) - COUNTIFS(Table2[Surname], E794,  Table2[Embarked], P794, Table2[Pclass], C794,  Table2[SibSp], K794,  Table2[Parch], L794) -1</f>
        <v>6</v>
      </c>
      <c r="G794" s="5">
        <f>COUNTIFS(Table2[Surname], E794, Table2[Embarked], P794, Table2[Pclass], C794, Table2[SibSp], K794, Table2[Ticket], M794) + COUNTIFS(Table2[Surname], E794,  Table2[Embarked], P794, Table2[Pclass], C794, Table2[Parch], L794, Table2[Ticket], M794) - COUNTIFS(Table2[Surname], E794,  Table2[Embarked], P794, Table2[Pclass], C794,  Table2[SibSp], K794,  Table2[Parch], L794, Table2[Ticket], M794) -1</f>
        <v>6</v>
      </c>
      <c r="H794" s="5">
        <f>COUNTIFS(Table2[Ticket], M794) -1</f>
        <v>6</v>
      </c>
      <c r="I794" s="7" t="s">
        <v>19</v>
      </c>
      <c r="J794" s="5"/>
      <c r="K794" s="7">
        <v>8</v>
      </c>
      <c r="L794" s="7">
        <v>2</v>
      </c>
      <c r="M794" s="7" t="s">
        <v>253</v>
      </c>
      <c r="N794" s="5">
        <v>69.55</v>
      </c>
      <c r="O794" s="7"/>
      <c r="P794" s="5" t="s">
        <v>17</v>
      </c>
    </row>
    <row r="795" spans="1:16" x14ac:dyDescent="0.25">
      <c r="A795" s="6">
        <v>794</v>
      </c>
      <c r="B795" s="6">
        <v>0</v>
      </c>
      <c r="C795" s="6">
        <v>1</v>
      </c>
      <c r="D795" s="6" t="s">
        <v>1102</v>
      </c>
      <c r="E795" s="7" t="str">
        <f t="shared" si="12"/>
        <v>Hoyt</v>
      </c>
      <c r="F795" s="5">
        <f>COUNTIFS(Table2[Surname], E795, Table2[Embarked], P795, Table2[Pclass], C795, Table2[SibSp], K795) + COUNTIFS(Table2[Surname], E795,  Table2[Embarked], P795, Table2[Pclass], C795, Table2[Parch], L795) - COUNTIFS(Table2[Surname], E795,  Table2[Embarked], P795, Table2[Pclass], C795,  Table2[SibSp], K795,  Table2[Parch], L795) -1</f>
        <v>0</v>
      </c>
      <c r="G795" s="5">
        <f>COUNTIFS(Table2[Surname], E795, Table2[Embarked], P795, Table2[Pclass], C795, Table2[SibSp], K795, Table2[Ticket], M795) + COUNTIFS(Table2[Surname], E795,  Table2[Embarked], P795, Table2[Pclass], C795, Table2[Parch], L795, Table2[Ticket], M795) - COUNTIFS(Table2[Surname], E795,  Table2[Embarked], P795, Table2[Pclass], C795,  Table2[SibSp], K795,  Table2[Parch], L795, Table2[Ticket], M795) -1</f>
        <v>0</v>
      </c>
      <c r="H795" s="5">
        <f>COUNTIFS(Table2[Ticket], M795) -1</f>
        <v>0</v>
      </c>
      <c r="I795" s="8" t="s">
        <v>15</v>
      </c>
      <c r="J795" s="10"/>
      <c r="K795" s="8">
        <v>0</v>
      </c>
      <c r="L795" s="8">
        <v>0</v>
      </c>
      <c r="M795" s="8" t="s">
        <v>1103</v>
      </c>
      <c r="N795" s="10">
        <v>30.695799999999998</v>
      </c>
      <c r="O795" s="8"/>
      <c r="P795" s="10" t="s">
        <v>22</v>
      </c>
    </row>
    <row r="796" spans="1:16" x14ac:dyDescent="0.25">
      <c r="A796" s="4">
        <v>795</v>
      </c>
      <c r="B796" s="4">
        <v>0</v>
      </c>
      <c r="C796" s="4">
        <v>3</v>
      </c>
      <c r="D796" s="4" t="s">
        <v>1104</v>
      </c>
      <c r="E796" s="7" t="str">
        <f t="shared" si="12"/>
        <v>Dantcheff</v>
      </c>
      <c r="F796" s="5">
        <f>COUNTIFS(Table2[Surname], E796, Table2[Embarked], P796, Table2[Pclass], C796, Table2[SibSp], K796) + COUNTIFS(Table2[Surname], E796,  Table2[Embarked], P796, Table2[Pclass], C796, Table2[Parch], L796) - COUNTIFS(Table2[Surname], E796,  Table2[Embarked], P796, Table2[Pclass], C796,  Table2[SibSp], K796,  Table2[Parch], L796) -1</f>
        <v>0</v>
      </c>
      <c r="G796" s="5">
        <f>COUNTIFS(Table2[Surname], E796, Table2[Embarked], P796, Table2[Pclass], C796, Table2[SibSp], K796, Table2[Ticket], M796) + COUNTIFS(Table2[Surname], E796,  Table2[Embarked], P796, Table2[Pclass], C796, Table2[Parch], L796, Table2[Ticket], M796) - COUNTIFS(Table2[Surname], E796,  Table2[Embarked], P796, Table2[Pclass], C796,  Table2[SibSp], K796,  Table2[Parch], L796, Table2[Ticket], M796) -1</f>
        <v>0</v>
      </c>
      <c r="H796" s="5">
        <f>COUNTIFS(Table2[Ticket], M796) -1</f>
        <v>0</v>
      </c>
      <c r="I796" s="7" t="s">
        <v>15</v>
      </c>
      <c r="J796" s="5">
        <v>25</v>
      </c>
      <c r="K796" s="7">
        <v>0</v>
      </c>
      <c r="L796" s="7">
        <v>0</v>
      </c>
      <c r="M796" s="7">
        <v>349203</v>
      </c>
      <c r="N796" s="5">
        <v>7.8958000000000004</v>
      </c>
      <c r="O796" s="7"/>
      <c r="P796" s="5" t="s">
        <v>17</v>
      </c>
    </row>
    <row r="797" spans="1:16" x14ac:dyDescent="0.25">
      <c r="A797" s="6">
        <v>796</v>
      </c>
      <c r="B797" s="6">
        <v>0</v>
      </c>
      <c r="C797" s="6">
        <v>2</v>
      </c>
      <c r="D797" s="6" t="s">
        <v>1105</v>
      </c>
      <c r="E797" s="7" t="str">
        <f t="shared" si="12"/>
        <v>Otter</v>
      </c>
      <c r="F797" s="5">
        <f>COUNTIFS(Table2[Surname], E797, Table2[Embarked], P797, Table2[Pclass], C797, Table2[SibSp], K797) + COUNTIFS(Table2[Surname], E797,  Table2[Embarked], P797, Table2[Pclass], C797, Table2[Parch], L797) - COUNTIFS(Table2[Surname], E797,  Table2[Embarked], P797, Table2[Pclass], C797,  Table2[SibSp], K797,  Table2[Parch], L797) -1</f>
        <v>0</v>
      </c>
      <c r="G797" s="5">
        <f>COUNTIFS(Table2[Surname], E797, Table2[Embarked], P797, Table2[Pclass], C797, Table2[SibSp], K797, Table2[Ticket], M797) + COUNTIFS(Table2[Surname], E797,  Table2[Embarked], P797, Table2[Pclass], C797, Table2[Parch], L797, Table2[Ticket], M797) - COUNTIFS(Table2[Surname], E797,  Table2[Embarked], P797, Table2[Pclass], C797,  Table2[SibSp], K797,  Table2[Parch], L797, Table2[Ticket], M797) -1</f>
        <v>0</v>
      </c>
      <c r="H797" s="5">
        <f>COUNTIFS(Table2[Ticket], M797) -1</f>
        <v>0</v>
      </c>
      <c r="I797" s="8" t="s">
        <v>15</v>
      </c>
      <c r="J797" s="10">
        <v>39</v>
      </c>
      <c r="K797" s="8">
        <v>0</v>
      </c>
      <c r="L797" s="8">
        <v>0</v>
      </c>
      <c r="M797" s="8">
        <v>28213</v>
      </c>
      <c r="N797" s="10">
        <v>13</v>
      </c>
      <c r="O797" s="8"/>
      <c r="P797" s="10" t="s">
        <v>17</v>
      </c>
    </row>
    <row r="798" spans="1:16" x14ac:dyDescent="0.25">
      <c r="A798" s="4">
        <v>797</v>
      </c>
      <c r="B798" s="4">
        <v>1</v>
      </c>
      <c r="C798" s="4">
        <v>1</v>
      </c>
      <c r="D798" s="4" t="s">
        <v>1106</v>
      </c>
      <c r="E798" s="7" t="str">
        <f t="shared" si="12"/>
        <v>Leader</v>
      </c>
      <c r="F798" s="5">
        <f>COUNTIFS(Table2[Surname], E798, Table2[Embarked], P798, Table2[Pclass], C798, Table2[SibSp], K798) + COUNTIFS(Table2[Surname], E798,  Table2[Embarked], P798, Table2[Pclass], C798, Table2[Parch], L798) - COUNTIFS(Table2[Surname], E798,  Table2[Embarked], P798, Table2[Pclass], C798,  Table2[SibSp], K798,  Table2[Parch], L798) -1</f>
        <v>0</v>
      </c>
      <c r="G798" s="5">
        <f>COUNTIFS(Table2[Surname], E798, Table2[Embarked], P798, Table2[Pclass], C798, Table2[SibSp], K798, Table2[Ticket], M798) + COUNTIFS(Table2[Surname], E798,  Table2[Embarked], P798, Table2[Pclass], C798, Table2[Parch], L798, Table2[Ticket], M798) - COUNTIFS(Table2[Surname], E798,  Table2[Embarked], P798, Table2[Pclass], C798,  Table2[SibSp], K798,  Table2[Parch], L798, Table2[Ticket], M798) -1</f>
        <v>0</v>
      </c>
      <c r="H798" s="5">
        <f>COUNTIFS(Table2[Ticket], M798) -1</f>
        <v>0</v>
      </c>
      <c r="I798" s="7" t="s">
        <v>19</v>
      </c>
      <c r="J798" s="5">
        <v>49</v>
      </c>
      <c r="K798" s="7">
        <v>0</v>
      </c>
      <c r="L798" s="7">
        <v>0</v>
      </c>
      <c r="M798" s="7">
        <v>17465</v>
      </c>
      <c r="N798" s="5">
        <v>25.929200000000002</v>
      </c>
      <c r="O798" s="7" t="s">
        <v>1107</v>
      </c>
      <c r="P798" s="5" t="s">
        <v>17</v>
      </c>
    </row>
    <row r="799" spans="1:16" x14ac:dyDescent="0.25">
      <c r="A799" s="6">
        <v>798</v>
      </c>
      <c r="B799" s="6">
        <v>1</v>
      </c>
      <c r="C799" s="6">
        <v>3</v>
      </c>
      <c r="D799" s="6" t="s">
        <v>1108</v>
      </c>
      <c r="E799" s="7" t="str">
        <f t="shared" si="12"/>
        <v>Osman</v>
      </c>
      <c r="F799" s="5">
        <f>COUNTIFS(Table2[Surname], E799, Table2[Embarked], P799, Table2[Pclass], C799, Table2[SibSp], K799) + COUNTIFS(Table2[Surname], E799,  Table2[Embarked], P799, Table2[Pclass], C799, Table2[Parch], L799) - COUNTIFS(Table2[Surname], E799,  Table2[Embarked], P799, Table2[Pclass], C799,  Table2[SibSp], K799,  Table2[Parch], L799) -1</f>
        <v>0</v>
      </c>
      <c r="G799" s="5">
        <f>COUNTIFS(Table2[Surname], E799, Table2[Embarked], P799, Table2[Pclass], C799, Table2[SibSp], K799, Table2[Ticket], M799) + COUNTIFS(Table2[Surname], E799,  Table2[Embarked], P799, Table2[Pclass], C799, Table2[Parch], L799, Table2[Ticket], M799) - COUNTIFS(Table2[Surname], E799,  Table2[Embarked], P799, Table2[Pclass], C799,  Table2[SibSp], K799,  Table2[Parch], L799, Table2[Ticket], M799) -1</f>
        <v>0</v>
      </c>
      <c r="H799" s="5">
        <f>COUNTIFS(Table2[Ticket], M799) -1</f>
        <v>0</v>
      </c>
      <c r="I799" s="8" t="s">
        <v>19</v>
      </c>
      <c r="J799" s="10">
        <v>31</v>
      </c>
      <c r="K799" s="8">
        <v>0</v>
      </c>
      <c r="L799" s="8">
        <v>0</v>
      </c>
      <c r="M799" s="8">
        <v>349244</v>
      </c>
      <c r="N799" s="10">
        <v>8.6832999999999991</v>
      </c>
      <c r="O799" s="8"/>
      <c r="P799" s="10" t="s">
        <v>17</v>
      </c>
    </row>
    <row r="800" spans="1:16" x14ac:dyDescent="0.25">
      <c r="A800" s="4">
        <v>799</v>
      </c>
      <c r="B800" s="4">
        <v>0</v>
      </c>
      <c r="C800" s="4">
        <v>3</v>
      </c>
      <c r="D800" s="4" t="s">
        <v>1109</v>
      </c>
      <c r="E800" s="7" t="str">
        <f t="shared" si="12"/>
        <v>Ibrahim Shawah</v>
      </c>
      <c r="F800" s="5">
        <f>COUNTIFS(Table2[Surname], E800, Table2[Embarked], P800, Table2[Pclass], C800, Table2[SibSp], K800) + COUNTIFS(Table2[Surname], E800,  Table2[Embarked], P800, Table2[Pclass], C800, Table2[Parch], L800) - COUNTIFS(Table2[Surname], E800,  Table2[Embarked], P800, Table2[Pclass], C800,  Table2[SibSp], K800,  Table2[Parch], L800) -1</f>
        <v>0</v>
      </c>
      <c r="G800" s="5">
        <f>COUNTIFS(Table2[Surname], E800, Table2[Embarked], P800, Table2[Pclass], C800, Table2[SibSp], K800, Table2[Ticket], M800) + COUNTIFS(Table2[Surname], E800,  Table2[Embarked], P800, Table2[Pclass], C800, Table2[Parch], L800, Table2[Ticket], M800) - COUNTIFS(Table2[Surname], E800,  Table2[Embarked], P800, Table2[Pclass], C800,  Table2[SibSp], K800,  Table2[Parch], L800, Table2[Ticket], M800) -1</f>
        <v>0</v>
      </c>
      <c r="H800" s="5">
        <f>COUNTIFS(Table2[Ticket], M800) -1</f>
        <v>0</v>
      </c>
      <c r="I800" s="7" t="s">
        <v>15</v>
      </c>
      <c r="J800" s="5">
        <v>30</v>
      </c>
      <c r="K800" s="7">
        <v>0</v>
      </c>
      <c r="L800" s="7">
        <v>0</v>
      </c>
      <c r="M800" s="7">
        <v>2685</v>
      </c>
      <c r="N800" s="5">
        <v>7.2291999999999996</v>
      </c>
      <c r="O800" s="7"/>
      <c r="P800" s="5" t="s">
        <v>22</v>
      </c>
    </row>
    <row r="801" spans="1:16" x14ac:dyDescent="0.25">
      <c r="A801" s="6">
        <v>800</v>
      </c>
      <c r="B801" s="6">
        <v>0</v>
      </c>
      <c r="C801" s="6">
        <v>3</v>
      </c>
      <c r="D801" s="6" t="s">
        <v>1110</v>
      </c>
      <c r="E801" s="7" t="str">
        <f t="shared" si="12"/>
        <v>Van Impe</v>
      </c>
      <c r="F801" s="5">
        <f>COUNTIFS(Table2[Surname], E801, Table2[Embarked], P801, Table2[Pclass], C801, Table2[SibSp], K801) + COUNTIFS(Table2[Surname], E801,  Table2[Embarked], P801, Table2[Pclass], C801, Table2[Parch], L801) - COUNTIFS(Table2[Surname], E801,  Table2[Embarked], P801, Table2[Pclass], C801,  Table2[SibSp], K801,  Table2[Parch], L801) -1</f>
        <v>1</v>
      </c>
      <c r="G801" s="5">
        <f>COUNTIFS(Table2[Surname], E801, Table2[Embarked], P801, Table2[Pclass], C801, Table2[SibSp], K801, Table2[Ticket], M801) + COUNTIFS(Table2[Surname], E801,  Table2[Embarked], P801, Table2[Pclass], C801, Table2[Parch], L801, Table2[Ticket], M801) - COUNTIFS(Table2[Surname], E801,  Table2[Embarked], P801, Table2[Pclass], C801,  Table2[SibSp], K801,  Table2[Parch], L801, Table2[Ticket], M801) -1</f>
        <v>1</v>
      </c>
      <c r="H801" s="5">
        <f>COUNTIFS(Table2[Ticket], M801) -1</f>
        <v>2</v>
      </c>
      <c r="I801" s="8" t="s">
        <v>19</v>
      </c>
      <c r="J801" s="10">
        <v>30</v>
      </c>
      <c r="K801" s="8">
        <v>1</v>
      </c>
      <c r="L801" s="8">
        <v>1</v>
      </c>
      <c r="M801" s="8">
        <v>345773</v>
      </c>
      <c r="N801" s="10">
        <v>24.15</v>
      </c>
      <c r="O801" s="8"/>
      <c r="P801" s="10" t="s">
        <v>17</v>
      </c>
    </row>
    <row r="802" spans="1:16" x14ac:dyDescent="0.25">
      <c r="A802" s="4">
        <v>801</v>
      </c>
      <c r="B802" s="4">
        <v>0</v>
      </c>
      <c r="C802" s="4">
        <v>2</v>
      </c>
      <c r="D802" s="4" t="s">
        <v>1111</v>
      </c>
      <c r="E802" s="7" t="str">
        <f t="shared" si="12"/>
        <v>Ponesell</v>
      </c>
      <c r="F802" s="5">
        <f>COUNTIFS(Table2[Surname], E802, Table2[Embarked], P802, Table2[Pclass], C802, Table2[SibSp], K802) + COUNTIFS(Table2[Surname], E802,  Table2[Embarked], P802, Table2[Pclass], C802, Table2[Parch], L802) - COUNTIFS(Table2[Surname], E802,  Table2[Embarked], P802, Table2[Pclass], C802,  Table2[SibSp], K802,  Table2[Parch], L802) -1</f>
        <v>0</v>
      </c>
      <c r="G802" s="5">
        <f>COUNTIFS(Table2[Surname], E802, Table2[Embarked], P802, Table2[Pclass], C802, Table2[SibSp], K802, Table2[Ticket], M802) + COUNTIFS(Table2[Surname], E802,  Table2[Embarked], P802, Table2[Pclass], C802, Table2[Parch], L802, Table2[Ticket], M802) - COUNTIFS(Table2[Surname], E802,  Table2[Embarked], P802, Table2[Pclass], C802,  Table2[SibSp], K802,  Table2[Parch], L802, Table2[Ticket], M802) -1</f>
        <v>0</v>
      </c>
      <c r="H802" s="5">
        <f>COUNTIFS(Table2[Ticket], M802) -1</f>
        <v>1</v>
      </c>
      <c r="I802" s="7" t="s">
        <v>15</v>
      </c>
      <c r="J802" s="5">
        <v>34</v>
      </c>
      <c r="K802" s="7">
        <v>0</v>
      </c>
      <c r="L802" s="7">
        <v>0</v>
      </c>
      <c r="M802" s="7">
        <v>250647</v>
      </c>
      <c r="N802" s="5">
        <v>13</v>
      </c>
      <c r="O802" s="7"/>
      <c r="P802" s="5" t="s">
        <v>17</v>
      </c>
    </row>
    <row r="803" spans="1:16" x14ac:dyDescent="0.25">
      <c r="A803" s="6">
        <v>802</v>
      </c>
      <c r="B803" s="6">
        <v>1</v>
      </c>
      <c r="C803" s="6">
        <v>2</v>
      </c>
      <c r="D803" s="6" t="s">
        <v>1112</v>
      </c>
      <c r="E803" s="7" t="str">
        <f t="shared" si="12"/>
        <v>Collyer</v>
      </c>
      <c r="F803" s="5">
        <f>COUNTIFS(Table2[Surname], E803, Table2[Embarked], P803, Table2[Pclass], C803, Table2[SibSp], K803) + COUNTIFS(Table2[Surname], E803,  Table2[Embarked], P803, Table2[Pclass], C803, Table2[Parch], L803) - COUNTIFS(Table2[Surname], E803,  Table2[Embarked], P803, Table2[Pclass], C803,  Table2[SibSp], K803,  Table2[Parch], L803) -1</f>
        <v>1</v>
      </c>
      <c r="G803" s="5">
        <f>COUNTIFS(Table2[Surname], E803, Table2[Embarked], P803, Table2[Pclass], C803, Table2[SibSp], K803, Table2[Ticket], M803) + COUNTIFS(Table2[Surname], E803,  Table2[Embarked], P803, Table2[Pclass], C803, Table2[Parch], L803, Table2[Ticket], M803) - COUNTIFS(Table2[Surname], E803,  Table2[Embarked], P803, Table2[Pclass], C803,  Table2[SibSp], K803,  Table2[Parch], L803, Table2[Ticket], M803) -1</f>
        <v>1</v>
      </c>
      <c r="H803" s="5">
        <f>COUNTIFS(Table2[Ticket], M803) -1</f>
        <v>2</v>
      </c>
      <c r="I803" s="8" t="s">
        <v>19</v>
      </c>
      <c r="J803" s="10">
        <v>31</v>
      </c>
      <c r="K803" s="8">
        <v>1</v>
      </c>
      <c r="L803" s="8">
        <v>1</v>
      </c>
      <c r="M803" s="8" t="s">
        <v>363</v>
      </c>
      <c r="N803" s="10">
        <v>26.25</v>
      </c>
      <c r="O803" s="8"/>
      <c r="P803" s="10" t="s">
        <v>17</v>
      </c>
    </row>
    <row r="804" spans="1:16" x14ac:dyDescent="0.25">
      <c r="A804" s="4">
        <v>803</v>
      </c>
      <c r="B804" s="4">
        <v>1</v>
      </c>
      <c r="C804" s="4">
        <v>1</v>
      </c>
      <c r="D804" s="4" t="s">
        <v>1113</v>
      </c>
      <c r="E804" s="7" t="str">
        <f t="shared" si="12"/>
        <v>Carter</v>
      </c>
      <c r="F804" s="5">
        <f>COUNTIFS(Table2[Surname], E804, Table2[Embarked], P804, Table2[Pclass], C804, Table2[SibSp], K804) + COUNTIFS(Table2[Surname], E804,  Table2[Embarked], P804, Table2[Pclass], C804, Table2[Parch], L804) - COUNTIFS(Table2[Surname], E804,  Table2[Embarked], P804, Table2[Pclass], C804,  Table2[SibSp], K804,  Table2[Parch], L804) -1</f>
        <v>3</v>
      </c>
      <c r="G804" s="5">
        <f>COUNTIFS(Table2[Surname], E804, Table2[Embarked], P804, Table2[Pclass], C804, Table2[SibSp], K804, Table2[Ticket], M804) + COUNTIFS(Table2[Surname], E804,  Table2[Embarked], P804, Table2[Pclass], C804, Table2[Parch], L804, Table2[Ticket], M804) - COUNTIFS(Table2[Surname], E804,  Table2[Embarked], P804, Table2[Pclass], C804,  Table2[SibSp], K804,  Table2[Parch], L804, Table2[Ticket], M804) -1</f>
        <v>3</v>
      </c>
      <c r="H804" s="5">
        <f>COUNTIFS(Table2[Ticket], M804) -1</f>
        <v>3</v>
      </c>
      <c r="I804" s="7" t="s">
        <v>15</v>
      </c>
      <c r="J804" s="5">
        <v>11</v>
      </c>
      <c r="K804" s="7">
        <v>1</v>
      </c>
      <c r="L804" s="7">
        <v>2</v>
      </c>
      <c r="M804" s="7">
        <v>113760</v>
      </c>
      <c r="N804" s="5">
        <v>120</v>
      </c>
      <c r="O804" s="7" t="s">
        <v>580</v>
      </c>
      <c r="P804" s="5" t="s">
        <v>17</v>
      </c>
    </row>
    <row r="805" spans="1:16" x14ac:dyDescent="0.25">
      <c r="A805" s="6">
        <v>804</v>
      </c>
      <c r="B805" s="6">
        <v>1</v>
      </c>
      <c r="C805" s="6">
        <v>3</v>
      </c>
      <c r="D805" s="6" t="s">
        <v>1114</v>
      </c>
      <c r="E805" s="7" t="str">
        <f t="shared" si="12"/>
        <v>Thomas</v>
      </c>
      <c r="F805" s="5">
        <f>COUNTIFS(Table2[Surname], E805, Table2[Embarked], P805, Table2[Pclass], C805, Table2[SibSp], K805) + COUNTIFS(Table2[Surname], E805,  Table2[Embarked], P805, Table2[Pclass], C805, Table2[Parch], L805) - COUNTIFS(Table2[Surname], E805,  Table2[Embarked], P805, Table2[Pclass], C805,  Table2[SibSp], K805,  Table2[Parch], L805) -1</f>
        <v>0</v>
      </c>
      <c r="G805" s="5">
        <f>COUNTIFS(Table2[Surname], E805, Table2[Embarked], P805, Table2[Pclass], C805, Table2[SibSp], K805, Table2[Ticket], M805) + COUNTIFS(Table2[Surname], E805,  Table2[Embarked], P805, Table2[Pclass], C805, Table2[Parch], L805, Table2[Ticket], M805) - COUNTIFS(Table2[Surname], E805,  Table2[Embarked], P805, Table2[Pclass], C805,  Table2[SibSp], K805,  Table2[Parch], L805, Table2[Ticket], M805) -1</f>
        <v>0</v>
      </c>
      <c r="H805" s="5">
        <f>COUNTIFS(Table2[Ticket], M805) -1</f>
        <v>0</v>
      </c>
      <c r="I805" s="8" t="s">
        <v>15</v>
      </c>
      <c r="J805" s="10">
        <v>0.42</v>
      </c>
      <c r="K805" s="8">
        <v>0</v>
      </c>
      <c r="L805" s="8">
        <v>1</v>
      </c>
      <c r="M805" s="8">
        <v>2625</v>
      </c>
      <c r="N805" s="10">
        <v>8.5167000000000002</v>
      </c>
      <c r="O805" s="8"/>
      <c r="P805" s="10" t="s">
        <v>22</v>
      </c>
    </row>
    <row r="806" spans="1:16" x14ac:dyDescent="0.25">
      <c r="A806" s="4">
        <v>805</v>
      </c>
      <c r="B806" s="4">
        <v>1</v>
      </c>
      <c r="C806" s="4">
        <v>3</v>
      </c>
      <c r="D806" s="4" t="s">
        <v>1115</v>
      </c>
      <c r="E806" s="7" t="str">
        <f t="shared" si="12"/>
        <v>Hedman</v>
      </c>
      <c r="F806" s="5">
        <f>COUNTIFS(Table2[Surname], E806, Table2[Embarked], P806, Table2[Pclass], C806, Table2[SibSp], K806) + COUNTIFS(Table2[Surname], E806,  Table2[Embarked], P806, Table2[Pclass], C806, Table2[Parch], L806) - COUNTIFS(Table2[Surname], E806,  Table2[Embarked], P806, Table2[Pclass], C806,  Table2[SibSp], K806,  Table2[Parch], L806) -1</f>
        <v>0</v>
      </c>
      <c r="G806" s="5">
        <f>COUNTIFS(Table2[Surname], E806, Table2[Embarked], P806, Table2[Pclass], C806, Table2[SibSp], K806, Table2[Ticket], M806) + COUNTIFS(Table2[Surname], E806,  Table2[Embarked], P806, Table2[Pclass], C806, Table2[Parch], L806, Table2[Ticket], M806) - COUNTIFS(Table2[Surname], E806,  Table2[Embarked], P806, Table2[Pclass], C806,  Table2[SibSp], K806,  Table2[Parch], L806, Table2[Ticket], M806) -1</f>
        <v>0</v>
      </c>
      <c r="H806" s="5">
        <f>COUNTIFS(Table2[Ticket], M806) -1</f>
        <v>0</v>
      </c>
      <c r="I806" s="7" t="s">
        <v>15</v>
      </c>
      <c r="J806" s="5">
        <v>27</v>
      </c>
      <c r="K806" s="7">
        <v>0</v>
      </c>
      <c r="L806" s="7">
        <v>0</v>
      </c>
      <c r="M806" s="7">
        <v>347089</v>
      </c>
      <c r="N806" s="5">
        <v>6.9749999999999996</v>
      </c>
      <c r="O806" s="7"/>
      <c r="P806" s="5" t="s">
        <v>17</v>
      </c>
    </row>
    <row r="807" spans="1:16" x14ac:dyDescent="0.25">
      <c r="A807" s="6">
        <v>806</v>
      </c>
      <c r="B807" s="6">
        <v>0</v>
      </c>
      <c r="C807" s="6">
        <v>3</v>
      </c>
      <c r="D807" s="6" t="s">
        <v>1116</v>
      </c>
      <c r="E807" s="7" t="str">
        <f t="shared" si="12"/>
        <v>Johansson</v>
      </c>
      <c r="F807" s="5">
        <f>COUNTIFS(Table2[Surname], E807, Table2[Embarked], P807, Table2[Pclass], C807, Table2[SibSp], K807) + COUNTIFS(Table2[Surname], E807,  Table2[Embarked], P807, Table2[Pclass], C807, Table2[Parch], L807) - COUNTIFS(Table2[Surname], E807,  Table2[Embarked], P807, Table2[Pclass], C807,  Table2[SibSp], K807,  Table2[Parch], L807) -1</f>
        <v>2</v>
      </c>
      <c r="G807" s="5">
        <f>COUNTIFS(Table2[Surname], E807, Table2[Embarked], P807, Table2[Pclass], C807, Table2[SibSp], K807, Table2[Ticket], M807) + COUNTIFS(Table2[Surname], E807,  Table2[Embarked], P807, Table2[Pclass], C807, Table2[Parch], L807, Table2[Ticket], M807) - COUNTIFS(Table2[Surname], E807,  Table2[Embarked], P807, Table2[Pclass], C807,  Table2[SibSp], K807,  Table2[Parch], L807, Table2[Ticket], M807) -1</f>
        <v>0</v>
      </c>
      <c r="H807" s="5">
        <f>COUNTIFS(Table2[Ticket], M807) -1</f>
        <v>0</v>
      </c>
      <c r="I807" s="8" t="s">
        <v>15</v>
      </c>
      <c r="J807" s="10">
        <v>31</v>
      </c>
      <c r="K807" s="8">
        <v>0</v>
      </c>
      <c r="L807" s="8">
        <v>0</v>
      </c>
      <c r="M807" s="8">
        <v>347063</v>
      </c>
      <c r="N807" s="10">
        <v>7.7750000000000004</v>
      </c>
      <c r="O807" s="8"/>
      <c r="P807" s="10" t="s">
        <v>17</v>
      </c>
    </row>
    <row r="808" spans="1:16" x14ac:dyDescent="0.25">
      <c r="A808" s="4">
        <v>807</v>
      </c>
      <c r="B808" s="4">
        <v>0</v>
      </c>
      <c r="C808" s="4">
        <v>1</v>
      </c>
      <c r="D808" s="4" t="s">
        <v>1117</v>
      </c>
      <c r="E808" s="7" t="str">
        <f t="shared" si="12"/>
        <v>Andrews</v>
      </c>
      <c r="F808" s="5">
        <f>COUNTIFS(Table2[Surname], E808, Table2[Embarked], P808, Table2[Pclass], C808, Table2[SibSp], K808) + COUNTIFS(Table2[Surname], E808,  Table2[Embarked], P808, Table2[Pclass], C808, Table2[Parch], L808) - COUNTIFS(Table2[Surname], E808,  Table2[Embarked], P808, Table2[Pclass], C808,  Table2[SibSp], K808,  Table2[Parch], L808) -1</f>
        <v>1</v>
      </c>
      <c r="G808" s="5">
        <f>COUNTIFS(Table2[Surname], E808, Table2[Embarked], P808, Table2[Pclass], C808, Table2[SibSp], K808, Table2[Ticket], M808) + COUNTIFS(Table2[Surname], E808,  Table2[Embarked], P808, Table2[Pclass], C808, Table2[Parch], L808, Table2[Ticket], M808) - COUNTIFS(Table2[Surname], E808,  Table2[Embarked], P808, Table2[Pclass], C808,  Table2[SibSp], K808,  Table2[Parch], L808, Table2[Ticket], M808) -1</f>
        <v>0</v>
      </c>
      <c r="H808" s="5">
        <f>COUNTIFS(Table2[Ticket], M808) -1</f>
        <v>0</v>
      </c>
      <c r="I808" s="7" t="s">
        <v>15</v>
      </c>
      <c r="J808" s="5">
        <v>39</v>
      </c>
      <c r="K808" s="7">
        <v>0</v>
      </c>
      <c r="L808" s="7">
        <v>0</v>
      </c>
      <c r="M808" s="7">
        <v>112050</v>
      </c>
      <c r="N808" s="5">
        <v>0</v>
      </c>
      <c r="O808" s="7" t="s">
        <v>1118</v>
      </c>
      <c r="P808" s="5" t="s">
        <v>17</v>
      </c>
    </row>
    <row r="809" spans="1:16" x14ac:dyDescent="0.25">
      <c r="A809" s="6">
        <v>808</v>
      </c>
      <c r="B809" s="6">
        <v>0</v>
      </c>
      <c r="C809" s="6">
        <v>3</v>
      </c>
      <c r="D809" s="6" t="s">
        <v>1119</v>
      </c>
      <c r="E809" s="7" t="str">
        <f t="shared" si="12"/>
        <v>Pettersson</v>
      </c>
      <c r="F809" s="5">
        <f>COUNTIFS(Table2[Surname], E809, Table2[Embarked], P809, Table2[Pclass], C809, Table2[SibSp], K809) + COUNTIFS(Table2[Surname], E809,  Table2[Embarked], P809, Table2[Pclass], C809, Table2[Parch], L809) - COUNTIFS(Table2[Surname], E809,  Table2[Embarked], P809, Table2[Pclass], C809,  Table2[SibSp], K809,  Table2[Parch], L809) -1</f>
        <v>0</v>
      </c>
      <c r="G809" s="5">
        <f>COUNTIFS(Table2[Surname], E809, Table2[Embarked], P809, Table2[Pclass], C809, Table2[SibSp], K809, Table2[Ticket], M809) + COUNTIFS(Table2[Surname], E809,  Table2[Embarked], P809, Table2[Pclass], C809, Table2[Parch], L809, Table2[Ticket], M809) - COUNTIFS(Table2[Surname], E809,  Table2[Embarked], P809, Table2[Pclass], C809,  Table2[SibSp], K809,  Table2[Parch], L809, Table2[Ticket], M809) -1</f>
        <v>0</v>
      </c>
      <c r="H809" s="5">
        <f>COUNTIFS(Table2[Ticket], M809) -1</f>
        <v>0</v>
      </c>
      <c r="I809" s="8" t="s">
        <v>19</v>
      </c>
      <c r="J809" s="10">
        <v>18</v>
      </c>
      <c r="K809" s="8">
        <v>0</v>
      </c>
      <c r="L809" s="8">
        <v>0</v>
      </c>
      <c r="M809" s="8">
        <v>347087</v>
      </c>
      <c r="N809" s="10">
        <v>7.7750000000000004</v>
      </c>
      <c r="O809" s="8"/>
      <c r="P809" s="10" t="s">
        <v>17</v>
      </c>
    </row>
    <row r="810" spans="1:16" x14ac:dyDescent="0.25">
      <c r="A810" s="4">
        <v>809</v>
      </c>
      <c r="B810" s="4">
        <v>0</v>
      </c>
      <c r="C810" s="4">
        <v>2</v>
      </c>
      <c r="D810" s="4" t="s">
        <v>1120</v>
      </c>
      <c r="E810" s="7" t="str">
        <f t="shared" si="12"/>
        <v>Meyer</v>
      </c>
      <c r="F810" s="5">
        <f>COUNTIFS(Table2[Surname], E810, Table2[Embarked], P810, Table2[Pclass], C810, Table2[SibSp], K810) + COUNTIFS(Table2[Surname], E810,  Table2[Embarked], P810, Table2[Pclass], C810, Table2[Parch], L810) - COUNTIFS(Table2[Surname], E810,  Table2[Embarked], P810, Table2[Pclass], C810,  Table2[SibSp], K810,  Table2[Parch], L810) -1</f>
        <v>0</v>
      </c>
      <c r="G810" s="5">
        <f>COUNTIFS(Table2[Surname], E810, Table2[Embarked], P810, Table2[Pclass], C810, Table2[SibSp], K810, Table2[Ticket], M810) + COUNTIFS(Table2[Surname], E810,  Table2[Embarked], P810, Table2[Pclass], C810, Table2[Parch], L810, Table2[Ticket], M810) - COUNTIFS(Table2[Surname], E810,  Table2[Embarked], P810, Table2[Pclass], C810,  Table2[SibSp], K810,  Table2[Parch], L810, Table2[Ticket], M810) -1</f>
        <v>0</v>
      </c>
      <c r="H810" s="5">
        <f>COUNTIFS(Table2[Ticket], M810) -1</f>
        <v>0</v>
      </c>
      <c r="I810" s="7" t="s">
        <v>15</v>
      </c>
      <c r="J810" s="5">
        <v>39</v>
      </c>
      <c r="K810" s="7">
        <v>0</v>
      </c>
      <c r="L810" s="7">
        <v>0</v>
      </c>
      <c r="M810" s="7">
        <v>248723</v>
      </c>
      <c r="N810" s="5">
        <v>13</v>
      </c>
      <c r="O810" s="7"/>
      <c r="P810" s="5" t="s">
        <v>17</v>
      </c>
    </row>
    <row r="811" spans="1:16" x14ac:dyDescent="0.25">
      <c r="A811" s="6">
        <v>810</v>
      </c>
      <c r="B811" s="6">
        <v>1</v>
      </c>
      <c r="C811" s="6">
        <v>1</v>
      </c>
      <c r="D811" s="6" t="s">
        <v>1121</v>
      </c>
      <c r="E811" s="7" t="str">
        <f t="shared" si="12"/>
        <v>Chambers</v>
      </c>
      <c r="F811" s="5">
        <f>COUNTIFS(Table2[Surname], E811, Table2[Embarked], P811, Table2[Pclass], C811, Table2[SibSp], K811) + COUNTIFS(Table2[Surname], E811,  Table2[Embarked], P811, Table2[Pclass], C811, Table2[Parch], L811) - COUNTIFS(Table2[Surname], E811,  Table2[Embarked], P811, Table2[Pclass], C811,  Table2[SibSp], K811,  Table2[Parch], L811) -1</f>
        <v>1</v>
      </c>
      <c r="G811" s="5">
        <f>COUNTIFS(Table2[Surname], E811, Table2[Embarked], P811, Table2[Pclass], C811, Table2[SibSp], K811, Table2[Ticket], M811) + COUNTIFS(Table2[Surname], E811,  Table2[Embarked], P811, Table2[Pclass], C811, Table2[Parch], L811, Table2[Ticket], M811) - COUNTIFS(Table2[Surname], E811,  Table2[Embarked], P811, Table2[Pclass], C811,  Table2[SibSp], K811,  Table2[Parch], L811, Table2[Ticket], M811) -1</f>
        <v>1</v>
      </c>
      <c r="H811" s="5">
        <f>COUNTIFS(Table2[Ticket], M811) -1</f>
        <v>1</v>
      </c>
      <c r="I811" s="8" t="s">
        <v>19</v>
      </c>
      <c r="J811" s="10">
        <v>33</v>
      </c>
      <c r="K811" s="8">
        <v>1</v>
      </c>
      <c r="L811" s="8">
        <v>0</v>
      </c>
      <c r="M811" s="8">
        <v>113806</v>
      </c>
      <c r="N811" s="10">
        <v>53.1</v>
      </c>
      <c r="O811" s="8" t="s">
        <v>1016</v>
      </c>
      <c r="P811" s="10" t="s">
        <v>17</v>
      </c>
    </row>
    <row r="812" spans="1:16" x14ac:dyDescent="0.25">
      <c r="A812" s="4">
        <v>811</v>
      </c>
      <c r="B812" s="4">
        <v>0</v>
      </c>
      <c r="C812" s="4">
        <v>3</v>
      </c>
      <c r="D812" s="4" t="s">
        <v>1122</v>
      </c>
      <c r="E812" s="7" t="str">
        <f t="shared" si="12"/>
        <v>Alexander</v>
      </c>
      <c r="F812" s="5">
        <f>COUNTIFS(Table2[Surname], E812, Table2[Embarked], P812, Table2[Pclass], C812, Table2[SibSp], K812) + COUNTIFS(Table2[Surname], E812,  Table2[Embarked], P812, Table2[Pclass], C812, Table2[Parch], L812) - COUNTIFS(Table2[Surname], E812,  Table2[Embarked], P812, Table2[Pclass], C812,  Table2[SibSp], K812,  Table2[Parch], L812) -1</f>
        <v>0</v>
      </c>
      <c r="G812" s="5">
        <f>COUNTIFS(Table2[Surname], E812, Table2[Embarked], P812, Table2[Pclass], C812, Table2[SibSp], K812, Table2[Ticket], M812) + COUNTIFS(Table2[Surname], E812,  Table2[Embarked], P812, Table2[Pclass], C812, Table2[Parch], L812, Table2[Ticket], M812) - COUNTIFS(Table2[Surname], E812,  Table2[Embarked], P812, Table2[Pclass], C812,  Table2[SibSp], K812,  Table2[Parch], L812, Table2[Ticket], M812) -1</f>
        <v>0</v>
      </c>
      <c r="H812" s="5">
        <f>COUNTIFS(Table2[Ticket], M812) -1</f>
        <v>0</v>
      </c>
      <c r="I812" s="7" t="s">
        <v>15</v>
      </c>
      <c r="J812" s="5">
        <v>26</v>
      </c>
      <c r="K812" s="7">
        <v>0</v>
      </c>
      <c r="L812" s="7">
        <v>0</v>
      </c>
      <c r="M812" s="7">
        <v>3474</v>
      </c>
      <c r="N812" s="5">
        <v>7.8875000000000002</v>
      </c>
      <c r="O812" s="7"/>
      <c r="P812" s="5" t="s">
        <v>17</v>
      </c>
    </row>
    <row r="813" spans="1:16" x14ac:dyDescent="0.25">
      <c r="A813" s="6">
        <v>812</v>
      </c>
      <c r="B813" s="6">
        <v>0</v>
      </c>
      <c r="C813" s="6">
        <v>3</v>
      </c>
      <c r="D813" s="6" t="s">
        <v>1123</v>
      </c>
      <c r="E813" s="7" t="str">
        <f t="shared" si="12"/>
        <v>Lester</v>
      </c>
      <c r="F813" s="5">
        <f>COUNTIFS(Table2[Surname], E813, Table2[Embarked], P813, Table2[Pclass], C813, Table2[SibSp], K813) + COUNTIFS(Table2[Surname], E813,  Table2[Embarked], P813, Table2[Pclass], C813, Table2[Parch], L813) - COUNTIFS(Table2[Surname], E813,  Table2[Embarked], P813, Table2[Pclass], C813,  Table2[SibSp], K813,  Table2[Parch], L813) -1</f>
        <v>0</v>
      </c>
      <c r="G813" s="5">
        <f>COUNTIFS(Table2[Surname], E813, Table2[Embarked], P813, Table2[Pclass], C813, Table2[SibSp], K813, Table2[Ticket], M813) + COUNTIFS(Table2[Surname], E813,  Table2[Embarked], P813, Table2[Pclass], C813, Table2[Parch], L813, Table2[Ticket], M813) - COUNTIFS(Table2[Surname], E813,  Table2[Embarked], P813, Table2[Pclass], C813,  Table2[SibSp], K813,  Table2[Parch], L813, Table2[Ticket], M813) -1</f>
        <v>0</v>
      </c>
      <c r="H813" s="5">
        <f>COUNTIFS(Table2[Ticket], M813) -1</f>
        <v>1</v>
      </c>
      <c r="I813" s="8" t="s">
        <v>15</v>
      </c>
      <c r="J813" s="10">
        <v>39</v>
      </c>
      <c r="K813" s="8">
        <v>0</v>
      </c>
      <c r="L813" s="8">
        <v>0</v>
      </c>
      <c r="M813" s="8" t="s">
        <v>812</v>
      </c>
      <c r="N813" s="10">
        <v>24.15</v>
      </c>
      <c r="O813" s="8"/>
      <c r="P813" s="10" t="s">
        <v>17</v>
      </c>
    </row>
    <row r="814" spans="1:16" x14ac:dyDescent="0.25">
      <c r="A814" s="4">
        <v>813</v>
      </c>
      <c r="B814" s="4">
        <v>0</v>
      </c>
      <c r="C814" s="4">
        <v>2</v>
      </c>
      <c r="D814" s="4" t="s">
        <v>1124</v>
      </c>
      <c r="E814" s="7" t="str">
        <f t="shared" si="12"/>
        <v>Slemen</v>
      </c>
      <c r="F814" s="5">
        <f>COUNTIFS(Table2[Surname], E814, Table2[Embarked], P814, Table2[Pclass], C814, Table2[SibSp], K814) + COUNTIFS(Table2[Surname], E814,  Table2[Embarked], P814, Table2[Pclass], C814, Table2[Parch], L814) - COUNTIFS(Table2[Surname], E814,  Table2[Embarked], P814, Table2[Pclass], C814,  Table2[SibSp], K814,  Table2[Parch], L814) -1</f>
        <v>0</v>
      </c>
      <c r="G814" s="5">
        <f>COUNTIFS(Table2[Surname], E814, Table2[Embarked], P814, Table2[Pclass], C814, Table2[SibSp], K814, Table2[Ticket], M814) + COUNTIFS(Table2[Surname], E814,  Table2[Embarked], P814, Table2[Pclass], C814, Table2[Parch], L814, Table2[Ticket], M814) - COUNTIFS(Table2[Surname], E814,  Table2[Embarked], P814, Table2[Pclass], C814,  Table2[SibSp], K814,  Table2[Parch], L814, Table2[Ticket], M814) -1</f>
        <v>0</v>
      </c>
      <c r="H814" s="5">
        <f>COUNTIFS(Table2[Ticket], M814) -1</f>
        <v>0</v>
      </c>
      <c r="I814" s="7" t="s">
        <v>15</v>
      </c>
      <c r="J814" s="5">
        <v>35</v>
      </c>
      <c r="K814" s="7">
        <v>0</v>
      </c>
      <c r="L814" s="7">
        <v>0</v>
      </c>
      <c r="M814" s="7">
        <v>28206</v>
      </c>
      <c r="N814" s="5">
        <v>10.5</v>
      </c>
      <c r="O814" s="7"/>
      <c r="P814" s="5" t="s">
        <v>17</v>
      </c>
    </row>
    <row r="815" spans="1:16" x14ac:dyDescent="0.25">
      <c r="A815" s="6">
        <v>814</v>
      </c>
      <c r="B815" s="6">
        <v>0</v>
      </c>
      <c r="C815" s="6">
        <v>3</v>
      </c>
      <c r="D815" s="6" t="s">
        <v>1125</v>
      </c>
      <c r="E815" s="7" t="str">
        <f t="shared" si="12"/>
        <v>Andersson</v>
      </c>
      <c r="F815" s="5">
        <f>COUNTIFS(Table2[Surname], E815, Table2[Embarked], P815, Table2[Pclass], C815, Table2[SibSp], K815) + COUNTIFS(Table2[Surname], E815,  Table2[Embarked], P815, Table2[Pclass], C815, Table2[Parch], L815) - COUNTIFS(Table2[Surname], E815,  Table2[Embarked], P815, Table2[Pclass], C815,  Table2[SibSp], K815,  Table2[Parch], L815) -1</f>
        <v>5</v>
      </c>
      <c r="G815" s="5">
        <f>COUNTIFS(Table2[Surname], E815, Table2[Embarked], P815, Table2[Pclass], C815, Table2[SibSp], K815, Table2[Ticket], M815) + COUNTIFS(Table2[Surname], E815,  Table2[Embarked], P815, Table2[Pclass], C815, Table2[Parch], L815, Table2[Ticket], M815) - COUNTIFS(Table2[Surname], E815,  Table2[Embarked], P815, Table2[Pclass], C815,  Table2[SibSp], K815,  Table2[Parch], L815, Table2[Ticket], M815) -1</f>
        <v>4</v>
      </c>
      <c r="H815" s="5">
        <f>COUNTIFS(Table2[Ticket], M815) -1</f>
        <v>6</v>
      </c>
      <c r="I815" s="8" t="s">
        <v>19</v>
      </c>
      <c r="J815" s="10">
        <v>6</v>
      </c>
      <c r="K815" s="8">
        <v>4</v>
      </c>
      <c r="L815" s="8">
        <v>2</v>
      </c>
      <c r="M815" s="8">
        <v>347082</v>
      </c>
      <c r="N815" s="10">
        <v>31.274999999999999</v>
      </c>
      <c r="O815" s="8"/>
      <c r="P815" s="10" t="s">
        <v>17</v>
      </c>
    </row>
    <row r="816" spans="1:16" x14ac:dyDescent="0.25">
      <c r="A816" s="4">
        <v>815</v>
      </c>
      <c r="B816" s="4">
        <v>0</v>
      </c>
      <c r="C816" s="4">
        <v>3</v>
      </c>
      <c r="D816" s="4" t="s">
        <v>1126</v>
      </c>
      <c r="E816" s="7" t="str">
        <f t="shared" si="12"/>
        <v>Tomlin</v>
      </c>
      <c r="F816" s="5">
        <f>COUNTIFS(Table2[Surname], E816, Table2[Embarked], P816, Table2[Pclass], C816, Table2[SibSp], K816) + COUNTIFS(Table2[Surname], E816,  Table2[Embarked], P816, Table2[Pclass], C816, Table2[Parch], L816) - COUNTIFS(Table2[Surname], E816,  Table2[Embarked], P816, Table2[Pclass], C816,  Table2[SibSp], K816,  Table2[Parch], L816) -1</f>
        <v>0</v>
      </c>
      <c r="G816" s="5">
        <f>COUNTIFS(Table2[Surname], E816, Table2[Embarked], P816, Table2[Pclass], C816, Table2[SibSp], K816, Table2[Ticket], M816) + COUNTIFS(Table2[Surname], E816,  Table2[Embarked], P816, Table2[Pclass], C816, Table2[Parch], L816, Table2[Ticket], M816) - COUNTIFS(Table2[Surname], E816,  Table2[Embarked], P816, Table2[Pclass], C816,  Table2[SibSp], K816,  Table2[Parch], L816, Table2[Ticket], M816) -1</f>
        <v>0</v>
      </c>
      <c r="H816" s="5">
        <f>COUNTIFS(Table2[Ticket], M816) -1</f>
        <v>0</v>
      </c>
      <c r="I816" s="7" t="s">
        <v>15</v>
      </c>
      <c r="J816" s="5">
        <v>30.5</v>
      </c>
      <c r="K816" s="7">
        <v>0</v>
      </c>
      <c r="L816" s="7">
        <v>0</v>
      </c>
      <c r="M816" s="7">
        <v>364499</v>
      </c>
      <c r="N816" s="5">
        <v>8.0500000000000007</v>
      </c>
      <c r="O816" s="7"/>
      <c r="P816" s="5" t="s">
        <v>17</v>
      </c>
    </row>
    <row r="817" spans="1:16" x14ac:dyDescent="0.25">
      <c r="A817" s="6">
        <v>816</v>
      </c>
      <c r="B817" s="6">
        <v>0</v>
      </c>
      <c r="C817" s="6">
        <v>1</v>
      </c>
      <c r="D817" s="6" t="s">
        <v>1127</v>
      </c>
      <c r="E817" s="7" t="str">
        <f t="shared" si="12"/>
        <v>Fry</v>
      </c>
      <c r="F817" s="5">
        <f>COUNTIFS(Table2[Surname], E817, Table2[Embarked], P817, Table2[Pclass], C817, Table2[SibSp], K817) + COUNTIFS(Table2[Surname], E817,  Table2[Embarked], P817, Table2[Pclass], C817, Table2[Parch], L817) - COUNTIFS(Table2[Surname], E817,  Table2[Embarked], P817, Table2[Pclass], C817,  Table2[SibSp], K817,  Table2[Parch], L817) -1</f>
        <v>0</v>
      </c>
      <c r="G817" s="5">
        <f>COUNTIFS(Table2[Surname], E817, Table2[Embarked], P817, Table2[Pclass], C817, Table2[SibSp], K817, Table2[Ticket], M817) + COUNTIFS(Table2[Surname], E817,  Table2[Embarked], P817, Table2[Pclass], C817, Table2[Parch], L817, Table2[Ticket], M817) - COUNTIFS(Table2[Surname], E817,  Table2[Embarked], P817, Table2[Pclass], C817,  Table2[SibSp], K817,  Table2[Parch], L817, Table2[Ticket], M817) -1</f>
        <v>0</v>
      </c>
      <c r="H817" s="5">
        <f>COUNTIFS(Table2[Ticket], M817) -1</f>
        <v>0</v>
      </c>
      <c r="I817" s="8" t="s">
        <v>15</v>
      </c>
      <c r="J817" s="10"/>
      <c r="K817" s="8">
        <v>0</v>
      </c>
      <c r="L817" s="8">
        <v>0</v>
      </c>
      <c r="M817" s="8">
        <v>112058</v>
      </c>
      <c r="N817" s="10">
        <v>0</v>
      </c>
      <c r="O817" s="8" t="s">
        <v>1128</v>
      </c>
      <c r="P817" s="10" t="s">
        <v>17</v>
      </c>
    </row>
    <row r="818" spans="1:16" x14ac:dyDescent="0.25">
      <c r="A818" s="4">
        <v>817</v>
      </c>
      <c r="B818" s="4">
        <v>0</v>
      </c>
      <c r="C818" s="4">
        <v>3</v>
      </c>
      <c r="D818" s="4" t="s">
        <v>1129</v>
      </c>
      <c r="E818" s="7" t="str">
        <f t="shared" si="12"/>
        <v>Heininen</v>
      </c>
      <c r="F818" s="5">
        <f>COUNTIFS(Table2[Surname], E818, Table2[Embarked], P818, Table2[Pclass], C818, Table2[SibSp], K818) + COUNTIFS(Table2[Surname], E818,  Table2[Embarked], P818, Table2[Pclass], C818, Table2[Parch], L818) - COUNTIFS(Table2[Surname], E818,  Table2[Embarked], P818, Table2[Pclass], C818,  Table2[SibSp], K818,  Table2[Parch], L818) -1</f>
        <v>0</v>
      </c>
      <c r="G818" s="5">
        <f>COUNTIFS(Table2[Surname], E818, Table2[Embarked], P818, Table2[Pclass], C818, Table2[SibSp], K818, Table2[Ticket], M818) + COUNTIFS(Table2[Surname], E818,  Table2[Embarked], P818, Table2[Pclass], C818, Table2[Parch], L818, Table2[Ticket], M818) - COUNTIFS(Table2[Surname], E818,  Table2[Embarked], P818, Table2[Pclass], C818,  Table2[SibSp], K818,  Table2[Parch], L818, Table2[Ticket], M818) -1</f>
        <v>0</v>
      </c>
      <c r="H818" s="5">
        <f>COUNTIFS(Table2[Ticket], M818) -1</f>
        <v>0</v>
      </c>
      <c r="I818" s="7" t="s">
        <v>19</v>
      </c>
      <c r="J818" s="5">
        <v>23</v>
      </c>
      <c r="K818" s="7">
        <v>0</v>
      </c>
      <c r="L818" s="7">
        <v>0</v>
      </c>
      <c r="M818" s="7" t="s">
        <v>1130</v>
      </c>
      <c r="N818" s="5">
        <v>7.9249999999999998</v>
      </c>
      <c r="O818" s="7"/>
      <c r="P818" s="5" t="s">
        <v>17</v>
      </c>
    </row>
    <row r="819" spans="1:16" x14ac:dyDescent="0.25">
      <c r="A819" s="6">
        <v>818</v>
      </c>
      <c r="B819" s="6">
        <v>0</v>
      </c>
      <c r="C819" s="6">
        <v>2</v>
      </c>
      <c r="D819" s="6" t="s">
        <v>1131</v>
      </c>
      <c r="E819" s="7" t="str">
        <f t="shared" si="12"/>
        <v>Mallet</v>
      </c>
      <c r="F819" s="5">
        <f>COUNTIFS(Table2[Surname], E819, Table2[Embarked], P819, Table2[Pclass], C819, Table2[SibSp], K819) + COUNTIFS(Table2[Surname], E819,  Table2[Embarked], P819, Table2[Pclass], C819, Table2[Parch], L819) - COUNTIFS(Table2[Surname], E819,  Table2[Embarked], P819, Table2[Pclass], C819,  Table2[SibSp], K819,  Table2[Parch], L819) -1</f>
        <v>0</v>
      </c>
      <c r="G819" s="5">
        <f>COUNTIFS(Table2[Surname], E819, Table2[Embarked], P819, Table2[Pclass], C819, Table2[SibSp], K819, Table2[Ticket], M819) + COUNTIFS(Table2[Surname], E819,  Table2[Embarked], P819, Table2[Pclass], C819, Table2[Parch], L819, Table2[Ticket], M819) - COUNTIFS(Table2[Surname], E819,  Table2[Embarked], P819, Table2[Pclass], C819,  Table2[SibSp], K819,  Table2[Parch], L819, Table2[Ticket], M819) -1</f>
        <v>0</v>
      </c>
      <c r="H819" s="5">
        <f>COUNTIFS(Table2[Ticket], M819) -1</f>
        <v>1</v>
      </c>
      <c r="I819" s="8" t="s">
        <v>15</v>
      </c>
      <c r="J819" s="10">
        <v>31</v>
      </c>
      <c r="K819" s="8">
        <v>1</v>
      </c>
      <c r="L819" s="8">
        <v>1</v>
      </c>
      <c r="M819" s="8" t="s">
        <v>1132</v>
      </c>
      <c r="N819" s="10">
        <v>37.004199999999997</v>
      </c>
      <c r="O819" s="8"/>
      <c r="P819" s="10" t="s">
        <v>22</v>
      </c>
    </row>
    <row r="820" spans="1:16" x14ac:dyDescent="0.25">
      <c r="A820" s="4">
        <v>819</v>
      </c>
      <c r="B820" s="4">
        <v>0</v>
      </c>
      <c r="C820" s="4">
        <v>3</v>
      </c>
      <c r="D820" s="4" t="s">
        <v>1133</v>
      </c>
      <c r="E820" s="7" t="str">
        <f t="shared" si="12"/>
        <v>Holm</v>
      </c>
      <c r="F820" s="5">
        <f>COUNTIFS(Table2[Surname], E820, Table2[Embarked], P820, Table2[Pclass], C820, Table2[SibSp], K820) + COUNTIFS(Table2[Surname], E820,  Table2[Embarked], P820, Table2[Pclass], C820, Table2[Parch], L820) - COUNTIFS(Table2[Surname], E820,  Table2[Embarked], P820, Table2[Pclass], C820,  Table2[SibSp], K820,  Table2[Parch], L820) -1</f>
        <v>0</v>
      </c>
      <c r="G820" s="5">
        <f>COUNTIFS(Table2[Surname], E820, Table2[Embarked], P820, Table2[Pclass], C820, Table2[SibSp], K820, Table2[Ticket], M820) + COUNTIFS(Table2[Surname], E820,  Table2[Embarked], P820, Table2[Pclass], C820, Table2[Parch], L820, Table2[Ticket], M820) - COUNTIFS(Table2[Surname], E820,  Table2[Embarked], P820, Table2[Pclass], C820,  Table2[SibSp], K820,  Table2[Parch], L820, Table2[Ticket], M820) -1</f>
        <v>0</v>
      </c>
      <c r="H820" s="5">
        <f>COUNTIFS(Table2[Ticket], M820) -1</f>
        <v>0</v>
      </c>
      <c r="I820" s="7" t="s">
        <v>15</v>
      </c>
      <c r="J820" s="5">
        <v>43</v>
      </c>
      <c r="K820" s="7">
        <v>0</v>
      </c>
      <c r="L820" s="7">
        <v>0</v>
      </c>
      <c r="M820" s="7" t="s">
        <v>1134</v>
      </c>
      <c r="N820" s="5">
        <v>6.45</v>
      </c>
      <c r="O820" s="7"/>
      <c r="P820" s="5" t="s">
        <v>17</v>
      </c>
    </row>
    <row r="821" spans="1:16" x14ac:dyDescent="0.25">
      <c r="A821" s="6">
        <v>820</v>
      </c>
      <c r="B821" s="6">
        <v>0</v>
      </c>
      <c r="C821" s="6">
        <v>3</v>
      </c>
      <c r="D821" s="6" t="s">
        <v>1135</v>
      </c>
      <c r="E821" s="7" t="str">
        <f t="shared" si="12"/>
        <v>Skoog</v>
      </c>
      <c r="F821" s="5">
        <f>COUNTIFS(Table2[Surname], E821, Table2[Embarked], P821, Table2[Pclass], C821, Table2[SibSp], K821) + COUNTIFS(Table2[Surname], E821,  Table2[Embarked], P821, Table2[Pclass], C821, Table2[Parch], L821) - COUNTIFS(Table2[Surname], E821,  Table2[Embarked], P821, Table2[Pclass], C821,  Table2[SibSp], K821,  Table2[Parch], L821) -1</f>
        <v>3</v>
      </c>
      <c r="G821" s="5">
        <f>COUNTIFS(Table2[Surname], E821, Table2[Embarked], P821, Table2[Pclass], C821, Table2[SibSp], K821, Table2[Ticket], M821) + COUNTIFS(Table2[Surname], E821,  Table2[Embarked], P821, Table2[Pclass], C821, Table2[Parch], L821, Table2[Ticket], M821) - COUNTIFS(Table2[Surname], E821,  Table2[Embarked], P821, Table2[Pclass], C821,  Table2[SibSp], K821,  Table2[Parch], L821, Table2[Ticket], M821) -1</f>
        <v>3</v>
      </c>
      <c r="H821" s="5">
        <f>COUNTIFS(Table2[Ticket], M821) -1</f>
        <v>5</v>
      </c>
      <c r="I821" s="8" t="s">
        <v>15</v>
      </c>
      <c r="J821" s="10">
        <v>10</v>
      </c>
      <c r="K821" s="8">
        <v>3</v>
      </c>
      <c r="L821" s="8">
        <v>2</v>
      </c>
      <c r="M821" s="8">
        <v>347088</v>
      </c>
      <c r="N821" s="10">
        <v>27.9</v>
      </c>
      <c r="O821" s="8"/>
      <c r="P821" s="10" t="s">
        <v>17</v>
      </c>
    </row>
    <row r="822" spans="1:16" x14ac:dyDescent="0.25">
      <c r="A822" s="4">
        <v>821</v>
      </c>
      <c r="B822" s="4">
        <v>1</v>
      </c>
      <c r="C822" s="4">
        <v>1</v>
      </c>
      <c r="D822" s="4" t="s">
        <v>1136</v>
      </c>
      <c r="E822" s="7" t="str">
        <f t="shared" si="12"/>
        <v>Hays</v>
      </c>
      <c r="F822" s="5">
        <f>COUNTIFS(Table2[Surname], E822, Table2[Embarked], P822, Table2[Pclass], C822, Table2[SibSp], K822) + COUNTIFS(Table2[Surname], E822,  Table2[Embarked], P822, Table2[Pclass], C822, Table2[Parch], L822) - COUNTIFS(Table2[Surname], E822,  Table2[Embarked], P822, Table2[Pclass], C822,  Table2[SibSp], K822,  Table2[Parch], L822) -1</f>
        <v>0</v>
      </c>
      <c r="G822" s="5">
        <f>COUNTIFS(Table2[Surname], E822, Table2[Embarked], P822, Table2[Pclass], C822, Table2[SibSp], K822, Table2[Ticket], M822) + COUNTIFS(Table2[Surname], E822,  Table2[Embarked], P822, Table2[Pclass], C822, Table2[Parch], L822, Table2[Ticket], M822) - COUNTIFS(Table2[Surname], E822,  Table2[Embarked], P822, Table2[Pclass], C822,  Table2[SibSp], K822,  Table2[Parch], L822, Table2[Ticket], M822) -1</f>
        <v>0</v>
      </c>
      <c r="H822" s="5">
        <f>COUNTIFS(Table2[Ticket], M822) -1</f>
        <v>1</v>
      </c>
      <c r="I822" s="7" t="s">
        <v>19</v>
      </c>
      <c r="J822" s="5">
        <v>52</v>
      </c>
      <c r="K822" s="7">
        <v>1</v>
      </c>
      <c r="L822" s="7">
        <v>1</v>
      </c>
      <c r="M822" s="7">
        <v>12749</v>
      </c>
      <c r="N822" s="5">
        <v>93.5</v>
      </c>
      <c r="O822" s="7" t="s">
        <v>1137</v>
      </c>
      <c r="P822" s="5" t="s">
        <v>17</v>
      </c>
    </row>
    <row r="823" spans="1:16" x14ac:dyDescent="0.25">
      <c r="A823" s="6">
        <v>822</v>
      </c>
      <c r="B823" s="6">
        <v>1</v>
      </c>
      <c r="C823" s="6">
        <v>3</v>
      </c>
      <c r="D823" s="6" t="s">
        <v>1138</v>
      </c>
      <c r="E823" s="7" t="str">
        <f t="shared" si="12"/>
        <v>Lulic</v>
      </c>
      <c r="F823" s="5">
        <f>COUNTIFS(Table2[Surname], E823, Table2[Embarked], P823, Table2[Pclass], C823, Table2[SibSp], K823) + COUNTIFS(Table2[Surname], E823,  Table2[Embarked], P823, Table2[Pclass], C823, Table2[Parch], L823) - COUNTIFS(Table2[Surname], E823,  Table2[Embarked], P823, Table2[Pclass], C823,  Table2[SibSp], K823,  Table2[Parch], L823) -1</f>
        <v>0</v>
      </c>
      <c r="G823" s="5">
        <f>COUNTIFS(Table2[Surname], E823, Table2[Embarked], P823, Table2[Pclass], C823, Table2[SibSp], K823, Table2[Ticket], M823) + COUNTIFS(Table2[Surname], E823,  Table2[Embarked], P823, Table2[Pclass], C823, Table2[Parch], L823, Table2[Ticket], M823) - COUNTIFS(Table2[Surname], E823,  Table2[Embarked], P823, Table2[Pclass], C823,  Table2[SibSp], K823,  Table2[Parch], L823, Table2[Ticket], M823) -1</f>
        <v>0</v>
      </c>
      <c r="H823" s="5">
        <f>COUNTIFS(Table2[Ticket], M823) -1</f>
        <v>0</v>
      </c>
      <c r="I823" s="8" t="s">
        <v>15</v>
      </c>
      <c r="J823" s="10">
        <v>27</v>
      </c>
      <c r="K823" s="8">
        <v>0</v>
      </c>
      <c r="L823" s="8">
        <v>0</v>
      </c>
      <c r="M823" s="8">
        <v>315098</v>
      </c>
      <c r="N823" s="10">
        <v>8.6624999999999996</v>
      </c>
      <c r="O823" s="8"/>
      <c r="P823" s="10" t="s">
        <v>17</v>
      </c>
    </row>
    <row r="824" spans="1:16" x14ac:dyDescent="0.25">
      <c r="A824" s="4">
        <v>823</v>
      </c>
      <c r="B824" s="4">
        <v>0</v>
      </c>
      <c r="C824" s="4">
        <v>1</v>
      </c>
      <c r="D824" s="4" t="s">
        <v>1139</v>
      </c>
      <c r="E824" s="7" t="str">
        <f t="shared" si="12"/>
        <v>Reuchlin</v>
      </c>
      <c r="F824" s="5">
        <f>COUNTIFS(Table2[Surname], E824, Table2[Embarked], P824, Table2[Pclass], C824, Table2[SibSp], K824) + COUNTIFS(Table2[Surname], E824,  Table2[Embarked], P824, Table2[Pclass], C824, Table2[Parch], L824) - COUNTIFS(Table2[Surname], E824,  Table2[Embarked], P824, Table2[Pclass], C824,  Table2[SibSp], K824,  Table2[Parch], L824) -1</f>
        <v>0</v>
      </c>
      <c r="G824" s="5">
        <f>COUNTIFS(Table2[Surname], E824, Table2[Embarked], P824, Table2[Pclass], C824, Table2[SibSp], K824, Table2[Ticket], M824) + COUNTIFS(Table2[Surname], E824,  Table2[Embarked], P824, Table2[Pclass], C824, Table2[Parch], L824, Table2[Ticket], M824) - COUNTIFS(Table2[Surname], E824,  Table2[Embarked], P824, Table2[Pclass], C824,  Table2[SibSp], K824,  Table2[Parch], L824, Table2[Ticket], M824) -1</f>
        <v>0</v>
      </c>
      <c r="H824" s="5">
        <f>COUNTIFS(Table2[Ticket], M824) -1</f>
        <v>0</v>
      </c>
      <c r="I824" s="7" t="s">
        <v>15</v>
      </c>
      <c r="J824" s="5">
        <v>38</v>
      </c>
      <c r="K824" s="7">
        <v>0</v>
      </c>
      <c r="L824" s="7">
        <v>0</v>
      </c>
      <c r="M824" s="7">
        <v>19972</v>
      </c>
      <c r="N824" s="5">
        <v>0</v>
      </c>
      <c r="O824" s="7"/>
      <c r="P824" s="5" t="s">
        <v>17</v>
      </c>
    </row>
    <row r="825" spans="1:16" x14ac:dyDescent="0.25">
      <c r="A825" s="6">
        <v>824</v>
      </c>
      <c r="B825" s="6">
        <v>1</v>
      </c>
      <c r="C825" s="6">
        <v>3</v>
      </c>
      <c r="D825" s="6" t="s">
        <v>1140</v>
      </c>
      <c r="E825" s="7" t="str">
        <f t="shared" si="12"/>
        <v>Moor</v>
      </c>
      <c r="F825" s="5">
        <f>COUNTIFS(Table2[Surname], E825, Table2[Embarked], P825, Table2[Pclass], C825, Table2[SibSp], K825) + COUNTIFS(Table2[Surname], E825,  Table2[Embarked], P825, Table2[Pclass], C825, Table2[Parch], L825) - COUNTIFS(Table2[Surname], E825,  Table2[Embarked], P825, Table2[Pclass], C825,  Table2[SibSp], K825,  Table2[Parch], L825) -1</f>
        <v>1</v>
      </c>
      <c r="G825" s="5">
        <f>COUNTIFS(Table2[Surname], E825, Table2[Embarked], P825, Table2[Pclass], C825, Table2[SibSp], K825, Table2[Ticket], M825) + COUNTIFS(Table2[Surname], E825,  Table2[Embarked], P825, Table2[Pclass], C825, Table2[Parch], L825, Table2[Ticket], M825) - COUNTIFS(Table2[Surname], E825,  Table2[Embarked], P825, Table2[Pclass], C825,  Table2[SibSp], K825,  Table2[Parch], L825, Table2[Ticket], M825) -1</f>
        <v>1</v>
      </c>
      <c r="H825" s="5">
        <f>COUNTIFS(Table2[Ticket], M825) -1</f>
        <v>1</v>
      </c>
      <c r="I825" s="8" t="s">
        <v>19</v>
      </c>
      <c r="J825" s="10">
        <v>27</v>
      </c>
      <c r="K825" s="8">
        <v>0</v>
      </c>
      <c r="L825" s="8">
        <v>1</v>
      </c>
      <c r="M825" s="8">
        <v>392096</v>
      </c>
      <c r="N825" s="10">
        <v>12.475</v>
      </c>
      <c r="O825" s="8" t="s">
        <v>1050</v>
      </c>
      <c r="P825" s="10" t="s">
        <v>17</v>
      </c>
    </row>
    <row r="826" spans="1:16" x14ac:dyDescent="0.25">
      <c r="A826" s="4">
        <v>825</v>
      </c>
      <c r="B826" s="4">
        <v>0</v>
      </c>
      <c r="C826" s="4">
        <v>3</v>
      </c>
      <c r="D826" s="4" t="s">
        <v>1141</v>
      </c>
      <c r="E826" s="7" t="str">
        <f t="shared" si="12"/>
        <v>Panula</v>
      </c>
      <c r="F826" s="5">
        <f>COUNTIFS(Table2[Surname], E826, Table2[Embarked], P826, Table2[Pclass], C826, Table2[SibSp], K826) + COUNTIFS(Table2[Surname], E826,  Table2[Embarked], P826, Table2[Pclass], C826, Table2[Parch], L826) - COUNTIFS(Table2[Surname], E826,  Table2[Embarked], P826, Table2[Pclass], C826,  Table2[SibSp], K826,  Table2[Parch], L826) -1</f>
        <v>4</v>
      </c>
      <c r="G826" s="5">
        <f>COUNTIFS(Table2[Surname], E826, Table2[Embarked], P826, Table2[Pclass], C826, Table2[SibSp], K826, Table2[Ticket], M826) + COUNTIFS(Table2[Surname], E826,  Table2[Embarked], P826, Table2[Pclass], C826, Table2[Parch], L826, Table2[Ticket], M826) - COUNTIFS(Table2[Surname], E826,  Table2[Embarked], P826, Table2[Pclass], C826,  Table2[SibSp], K826,  Table2[Parch], L826, Table2[Ticket], M826) -1</f>
        <v>4</v>
      </c>
      <c r="H826" s="5">
        <f>COUNTIFS(Table2[Ticket], M826) -1</f>
        <v>5</v>
      </c>
      <c r="I826" s="7" t="s">
        <v>15</v>
      </c>
      <c r="J826" s="5">
        <v>2</v>
      </c>
      <c r="K826" s="7">
        <v>4</v>
      </c>
      <c r="L826" s="7">
        <v>1</v>
      </c>
      <c r="M826" s="7">
        <v>3101295</v>
      </c>
      <c r="N826" s="5">
        <v>39.6875</v>
      </c>
      <c r="O826" s="7"/>
      <c r="P826" s="5" t="s">
        <v>17</v>
      </c>
    </row>
    <row r="827" spans="1:16" x14ac:dyDescent="0.25">
      <c r="A827" s="6">
        <v>826</v>
      </c>
      <c r="B827" s="6">
        <v>0</v>
      </c>
      <c r="C827" s="6">
        <v>3</v>
      </c>
      <c r="D827" s="6" t="s">
        <v>1142</v>
      </c>
      <c r="E827" s="7" t="str">
        <f t="shared" si="12"/>
        <v>Flynn</v>
      </c>
      <c r="F827" s="5">
        <f>COUNTIFS(Table2[Surname], E827, Table2[Embarked], P827, Table2[Pclass], C827, Table2[SibSp], K827) + COUNTIFS(Table2[Surname], E827,  Table2[Embarked], P827, Table2[Pclass], C827, Table2[Parch], L827) - COUNTIFS(Table2[Surname], E827,  Table2[Embarked], P827, Table2[Pclass], C827,  Table2[SibSp], K827,  Table2[Parch], L827) -1</f>
        <v>1</v>
      </c>
      <c r="G827" s="5">
        <f>COUNTIFS(Table2[Surname], E827, Table2[Embarked], P827, Table2[Pclass], C827, Table2[SibSp], K827, Table2[Ticket], M827) + COUNTIFS(Table2[Surname], E827,  Table2[Embarked], P827, Table2[Pclass], C827, Table2[Parch], L827, Table2[Ticket], M827) - COUNTIFS(Table2[Surname], E827,  Table2[Embarked], P827, Table2[Pclass], C827,  Table2[SibSp], K827,  Table2[Parch], L827, Table2[Ticket], M827) -1</f>
        <v>0</v>
      </c>
      <c r="H827" s="5">
        <f>COUNTIFS(Table2[Ticket], M827) -1</f>
        <v>0</v>
      </c>
      <c r="I827" s="8" t="s">
        <v>15</v>
      </c>
      <c r="J827" s="10"/>
      <c r="K827" s="8">
        <v>0</v>
      </c>
      <c r="L827" s="8">
        <v>0</v>
      </c>
      <c r="M827" s="8">
        <v>368323</v>
      </c>
      <c r="N827" s="10">
        <v>6.95</v>
      </c>
      <c r="O827" s="8"/>
      <c r="P827" s="10" t="s">
        <v>29</v>
      </c>
    </row>
    <row r="828" spans="1:16" x14ac:dyDescent="0.25">
      <c r="A828" s="4">
        <v>827</v>
      </c>
      <c r="B828" s="4">
        <v>0</v>
      </c>
      <c r="C828" s="4">
        <v>3</v>
      </c>
      <c r="D828" s="4" t="s">
        <v>1143</v>
      </c>
      <c r="E828" s="7" t="str">
        <f t="shared" si="12"/>
        <v>Lam</v>
      </c>
      <c r="F828" s="5">
        <f>COUNTIFS(Table2[Surname], E828, Table2[Embarked], P828, Table2[Pclass], C828, Table2[SibSp], K828) + COUNTIFS(Table2[Surname], E828,  Table2[Embarked], P828, Table2[Pclass], C828, Table2[Parch], L828) - COUNTIFS(Table2[Surname], E828,  Table2[Embarked], P828, Table2[Pclass], C828,  Table2[SibSp], K828,  Table2[Parch], L828) -1</f>
        <v>1</v>
      </c>
      <c r="G828" s="5">
        <f>COUNTIFS(Table2[Surname], E828, Table2[Embarked], P828, Table2[Pclass], C828, Table2[SibSp], K828, Table2[Ticket], M828) + COUNTIFS(Table2[Surname], E828,  Table2[Embarked], P828, Table2[Pclass], C828, Table2[Parch], L828, Table2[Ticket], M828) - COUNTIFS(Table2[Surname], E828,  Table2[Embarked], P828, Table2[Pclass], C828,  Table2[SibSp], K828,  Table2[Parch], L828, Table2[Ticket], M828) -1</f>
        <v>1</v>
      </c>
      <c r="H828" s="5">
        <f>COUNTIFS(Table2[Ticket], M828) -1</f>
        <v>6</v>
      </c>
      <c r="I828" s="7" t="s">
        <v>15</v>
      </c>
      <c r="J828" s="5"/>
      <c r="K828" s="7">
        <v>0</v>
      </c>
      <c r="L828" s="7">
        <v>0</v>
      </c>
      <c r="M828" s="7">
        <v>1601</v>
      </c>
      <c r="N828" s="5">
        <v>56.495800000000003</v>
      </c>
      <c r="O828" s="7"/>
      <c r="P828" s="5" t="s">
        <v>17</v>
      </c>
    </row>
    <row r="829" spans="1:16" x14ac:dyDescent="0.25">
      <c r="A829" s="6">
        <v>828</v>
      </c>
      <c r="B829" s="6">
        <v>1</v>
      </c>
      <c r="C829" s="6">
        <v>2</v>
      </c>
      <c r="D829" s="6" t="s">
        <v>1144</v>
      </c>
      <c r="E829" s="7" t="str">
        <f t="shared" si="12"/>
        <v>Mallet</v>
      </c>
      <c r="F829" s="5">
        <f>COUNTIFS(Table2[Surname], E829, Table2[Embarked], P829, Table2[Pclass], C829, Table2[SibSp], K829) + COUNTIFS(Table2[Surname], E829,  Table2[Embarked], P829, Table2[Pclass], C829, Table2[Parch], L829) - COUNTIFS(Table2[Surname], E829,  Table2[Embarked], P829, Table2[Pclass], C829,  Table2[SibSp], K829,  Table2[Parch], L829) -1</f>
        <v>0</v>
      </c>
      <c r="G829" s="5">
        <f>COUNTIFS(Table2[Surname], E829, Table2[Embarked], P829, Table2[Pclass], C829, Table2[SibSp], K829, Table2[Ticket], M829) + COUNTIFS(Table2[Surname], E829,  Table2[Embarked], P829, Table2[Pclass], C829, Table2[Parch], L829, Table2[Ticket], M829) - COUNTIFS(Table2[Surname], E829,  Table2[Embarked], P829, Table2[Pclass], C829,  Table2[SibSp], K829,  Table2[Parch], L829, Table2[Ticket], M829) -1</f>
        <v>0</v>
      </c>
      <c r="H829" s="5">
        <f>COUNTIFS(Table2[Ticket], M829) -1</f>
        <v>1</v>
      </c>
      <c r="I829" s="8" t="s">
        <v>15</v>
      </c>
      <c r="J829" s="10">
        <v>1</v>
      </c>
      <c r="K829" s="8">
        <v>0</v>
      </c>
      <c r="L829" s="8">
        <v>2</v>
      </c>
      <c r="M829" s="8" t="s">
        <v>1132</v>
      </c>
      <c r="N829" s="10">
        <v>37.004199999999997</v>
      </c>
      <c r="O829" s="8"/>
      <c r="P829" s="10" t="s">
        <v>22</v>
      </c>
    </row>
    <row r="830" spans="1:16" x14ac:dyDescent="0.25">
      <c r="A830" s="4">
        <v>829</v>
      </c>
      <c r="B830" s="4">
        <v>1</v>
      </c>
      <c r="C830" s="4">
        <v>3</v>
      </c>
      <c r="D830" s="4" t="s">
        <v>1145</v>
      </c>
      <c r="E830" s="7" t="str">
        <f t="shared" si="12"/>
        <v>McCormack</v>
      </c>
      <c r="F830" s="5">
        <f>COUNTIFS(Table2[Surname], E830, Table2[Embarked], P830, Table2[Pclass], C830, Table2[SibSp], K830) + COUNTIFS(Table2[Surname], E830,  Table2[Embarked], P830, Table2[Pclass], C830, Table2[Parch], L830) - COUNTIFS(Table2[Surname], E830,  Table2[Embarked], P830, Table2[Pclass], C830,  Table2[SibSp], K830,  Table2[Parch], L830) -1</f>
        <v>0</v>
      </c>
      <c r="G830" s="5">
        <f>COUNTIFS(Table2[Surname], E830, Table2[Embarked], P830, Table2[Pclass], C830, Table2[SibSp], K830, Table2[Ticket], M830) + COUNTIFS(Table2[Surname], E830,  Table2[Embarked], P830, Table2[Pclass], C830, Table2[Parch], L830, Table2[Ticket], M830) - COUNTIFS(Table2[Surname], E830,  Table2[Embarked], P830, Table2[Pclass], C830,  Table2[SibSp], K830,  Table2[Parch], L830, Table2[Ticket], M830) -1</f>
        <v>0</v>
      </c>
      <c r="H830" s="5">
        <f>COUNTIFS(Table2[Ticket], M830) -1</f>
        <v>0</v>
      </c>
      <c r="I830" s="7" t="s">
        <v>15</v>
      </c>
      <c r="J830" s="5"/>
      <c r="K830" s="7">
        <v>0</v>
      </c>
      <c r="L830" s="7">
        <v>0</v>
      </c>
      <c r="M830" s="7">
        <v>367228</v>
      </c>
      <c r="N830" s="5">
        <v>7.75</v>
      </c>
      <c r="O830" s="7"/>
      <c r="P830" s="5" t="s">
        <v>29</v>
      </c>
    </row>
    <row r="831" spans="1:16" x14ac:dyDescent="0.25">
      <c r="A831" s="6">
        <v>830</v>
      </c>
      <c r="B831" s="6">
        <v>1</v>
      </c>
      <c r="C831" s="6">
        <v>1</v>
      </c>
      <c r="D831" s="6" t="s">
        <v>1146</v>
      </c>
      <c r="E831" s="7" t="str">
        <f t="shared" si="12"/>
        <v>Stone</v>
      </c>
      <c r="F831" s="5">
        <f>COUNTIFS(Table2[Surname], E831, Table2[Embarked], P831, Table2[Pclass], C831, Table2[SibSp], K831) + COUNTIFS(Table2[Surname], E831,  Table2[Embarked], P831, Table2[Pclass], C831, Table2[Parch], L831) - COUNTIFS(Table2[Surname], E831,  Table2[Embarked], P831, Table2[Pclass], C831,  Table2[SibSp], K831,  Table2[Parch], L831) -1</f>
        <v>-1</v>
      </c>
      <c r="G831" s="5">
        <f>COUNTIFS(Table2[Surname], E831, Table2[Embarked], P831, Table2[Pclass], C831, Table2[SibSp], K831, Table2[Ticket], M831) + COUNTIFS(Table2[Surname], E831,  Table2[Embarked], P831, Table2[Pclass], C831, Table2[Parch], L831, Table2[Ticket], M831) - COUNTIFS(Table2[Surname], E831,  Table2[Embarked], P831, Table2[Pclass], C831,  Table2[SibSp], K831,  Table2[Parch], L831, Table2[Ticket], M831) -1</f>
        <v>-1</v>
      </c>
      <c r="H831" s="5">
        <f>COUNTIFS(Table2[Ticket], M831) -1</f>
        <v>1</v>
      </c>
      <c r="I831" s="8" t="s">
        <v>19</v>
      </c>
      <c r="J831" s="10">
        <v>62</v>
      </c>
      <c r="K831" s="8">
        <v>0</v>
      </c>
      <c r="L831" s="8">
        <v>0</v>
      </c>
      <c r="M831" s="8">
        <v>113572</v>
      </c>
      <c r="N831" s="10">
        <v>80</v>
      </c>
      <c r="O831" s="8" t="s">
        <v>110</v>
      </c>
      <c r="P831" s="10"/>
    </row>
    <row r="832" spans="1:16" x14ac:dyDescent="0.25">
      <c r="A832" s="4">
        <v>831</v>
      </c>
      <c r="B832" s="4">
        <v>1</v>
      </c>
      <c r="C832" s="4">
        <v>3</v>
      </c>
      <c r="D832" s="4" t="s">
        <v>1147</v>
      </c>
      <c r="E832" s="7" t="str">
        <f t="shared" si="12"/>
        <v>Yasbeck</v>
      </c>
      <c r="F832" s="5">
        <f>COUNTIFS(Table2[Surname], E832, Table2[Embarked], P832, Table2[Pclass], C832, Table2[SibSp], K832) + COUNTIFS(Table2[Surname], E832,  Table2[Embarked], P832, Table2[Pclass], C832, Table2[Parch], L832) - COUNTIFS(Table2[Surname], E832,  Table2[Embarked], P832, Table2[Pclass], C832,  Table2[SibSp], K832,  Table2[Parch], L832) -1</f>
        <v>1</v>
      </c>
      <c r="G832" s="5">
        <f>COUNTIFS(Table2[Surname], E832, Table2[Embarked], P832, Table2[Pclass], C832, Table2[SibSp], K832, Table2[Ticket], M832) + COUNTIFS(Table2[Surname], E832,  Table2[Embarked], P832, Table2[Pclass], C832, Table2[Parch], L832, Table2[Ticket], M832) - COUNTIFS(Table2[Surname], E832,  Table2[Embarked], P832, Table2[Pclass], C832,  Table2[SibSp], K832,  Table2[Parch], L832, Table2[Ticket], M832) -1</f>
        <v>1</v>
      </c>
      <c r="H832" s="5">
        <f>COUNTIFS(Table2[Ticket], M832) -1</f>
        <v>1</v>
      </c>
      <c r="I832" s="7" t="s">
        <v>19</v>
      </c>
      <c r="J832" s="5">
        <v>15</v>
      </c>
      <c r="K832" s="7">
        <v>1</v>
      </c>
      <c r="L832" s="7">
        <v>0</v>
      </c>
      <c r="M832" s="7">
        <v>2659</v>
      </c>
      <c r="N832" s="5">
        <v>14.4542</v>
      </c>
      <c r="O832" s="7"/>
      <c r="P832" s="5" t="s">
        <v>22</v>
      </c>
    </row>
    <row r="833" spans="1:16" x14ac:dyDescent="0.25">
      <c r="A833" s="6">
        <v>832</v>
      </c>
      <c r="B833" s="6">
        <v>1</v>
      </c>
      <c r="C833" s="6">
        <v>2</v>
      </c>
      <c r="D833" s="6" t="s">
        <v>1148</v>
      </c>
      <c r="E833" s="7" t="str">
        <f t="shared" si="12"/>
        <v>Richards</v>
      </c>
      <c r="F833" s="5">
        <f>COUNTIFS(Table2[Surname], E833, Table2[Embarked], P833, Table2[Pclass], C833, Table2[SibSp], K833) + COUNTIFS(Table2[Surname], E833,  Table2[Embarked], P833, Table2[Pclass], C833, Table2[Parch], L833) - COUNTIFS(Table2[Surname], E833,  Table2[Embarked], P833, Table2[Pclass], C833,  Table2[SibSp], K833,  Table2[Parch], L833) -1</f>
        <v>1</v>
      </c>
      <c r="G833" s="5">
        <f>COUNTIFS(Table2[Surname], E833, Table2[Embarked], P833, Table2[Pclass], C833, Table2[SibSp], K833, Table2[Ticket], M833) + COUNTIFS(Table2[Surname], E833,  Table2[Embarked], P833, Table2[Pclass], C833, Table2[Parch], L833, Table2[Ticket], M833) - COUNTIFS(Table2[Surname], E833,  Table2[Embarked], P833, Table2[Pclass], C833,  Table2[SibSp], K833,  Table2[Parch], L833, Table2[Ticket], M833) -1</f>
        <v>1</v>
      </c>
      <c r="H833" s="5">
        <f>COUNTIFS(Table2[Ticket], M833) -1</f>
        <v>2</v>
      </c>
      <c r="I833" s="8" t="s">
        <v>15</v>
      </c>
      <c r="J833" s="10">
        <v>0.83</v>
      </c>
      <c r="K833" s="8">
        <v>1</v>
      </c>
      <c r="L833" s="8">
        <v>1</v>
      </c>
      <c r="M833" s="8">
        <v>29106</v>
      </c>
      <c r="N833" s="10">
        <v>18.75</v>
      </c>
      <c r="O833" s="8"/>
      <c r="P833" s="10" t="s">
        <v>17</v>
      </c>
    </row>
    <row r="834" spans="1:16" x14ac:dyDescent="0.25">
      <c r="A834" s="4">
        <v>833</v>
      </c>
      <c r="B834" s="4">
        <v>0</v>
      </c>
      <c r="C834" s="4">
        <v>3</v>
      </c>
      <c r="D834" s="4" t="s">
        <v>1149</v>
      </c>
      <c r="E834" s="7" t="str">
        <f t="shared" si="12"/>
        <v>Saad</v>
      </c>
      <c r="F834" s="5">
        <f>COUNTIFS(Table2[Surname], E834, Table2[Embarked], P834, Table2[Pclass], C834, Table2[SibSp], K834) + COUNTIFS(Table2[Surname], E834,  Table2[Embarked], P834, Table2[Pclass], C834, Table2[Parch], L834) - COUNTIFS(Table2[Surname], E834,  Table2[Embarked], P834, Table2[Pclass], C834,  Table2[SibSp], K834,  Table2[Parch], L834) -1</f>
        <v>1</v>
      </c>
      <c r="G834" s="5">
        <f>COUNTIFS(Table2[Surname], E834, Table2[Embarked], P834, Table2[Pclass], C834, Table2[SibSp], K834, Table2[Ticket], M834) + COUNTIFS(Table2[Surname], E834,  Table2[Embarked], P834, Table2[Pclass], C834, Table2[Parch], L834, Table2[Ticket], M834) - COUNTIFS(Table2[Surname], E834,  Table2[Embarked], P834, Table2[Pclass], C834,  Table2[SibSp], K834,  Table2[Parch], L834, Table2[Ticket], M834) -1</f>
        <v>0</v>
      </c>
      <c r="H834" s="5">
        <f>COUNTIFS(Table2[Ticket], M834) -1</f>
        <v>0</v>
      </c>
      <c r="I834" s="7" t="s">
        <v>15</v>
      </c>
      <c r="J834" s="5"/>
      <c r="K834" s="7">
        <v>0</v>
      </c>
      <c r="L834" s="7">
        <v>0</v>
      </c>
      <c r="M834" s="7">
        <v>2671</v>
      </c>
      <c r="N834" s="5">
        <v>7.2291999999999996</v>
      </c>
      <c r="O834" s="7"/>
      <c r="P834" s="5" t="s">
        <v>22</v>
      </c>
    </row>
    <row r="835" spans="1:16" x14ac:dyDescent="0.25">
      <c r="A835" s="6">
        <v>834</v>
      </c>
      <c r="B835" s="6">
        <v>0</v>
      </c>
      <c r="C835" s="6">
        <v>3</v>
      </c>
      <c r="D835" s="6" t="s">
        <v>1150</v>
      </c>
      <c r="E835" s="7" t="str">
        <f t="shared" ref="E835:E892" si="13">LEFT(D835, FIND(",",$D$2:$D$900,1) - 1)</f>
        <v>Augustsson</v>
      </c>
      <c r="F835" s="5">
        <f>COUNTIFS(Table2[Surname], E835, Table2[Embarked], P835, Table2[Pclass], C835, Table2[SibSp], K835) + COUNTIFS(Table2[Surname], E835,  Table2[Embarked], P835, Table2[Pclass], C835, Table2[Parch], L835) - COUNTIFS(Table2[Surname], E835,  Table2[Embarked], P835, Table2[Pclass], C835,  Table2[SibSp], K835,  Table2[Parch], L835) -1</f>
        <v>0</v>
      </c>
      <c r="G835" s="5">
        <f>COUNTIFS(Table2[Surname], E835, Table2[Embarked], P835, Table2[Pclass], C835, Table2[SibSp], K835, Table2[Ticket], M835) + COUNTIFS(Table2[Surname], E835,  Table2[Embarked], P835, Table2[Pclass], C835, Table2[Parch], L835, Table2[Ticket], M835) - COUNTIFS(Table2[Surname], E835,  Table2[Embarked], P835, Table2[Pclass], C835,  Table2[SibSp], K835,  Table2[Parch], L835, Table2[Ticket], M835) -1</f>
        <v>0</v>
      </c>
      <c r="H835" s="5">
        <f>COUNTIFS(Table2[Ticket], M835) -1</f>
        <v>0</v>
      </c>
      <c r="I835" s="8" t="s">
        <v>15</v>
      </c>
      <c r="J835" s="10">
        <v>23</v>
      </c>
      <c r="K835" s="8">
        <v>0</v>
      </c>
      <c r="L835" s="8">
        <v>0</v>
      </c>
      <c r="M835" s="8">
        <v>347468</v>
      </c>
      <c r="N835" s="10">
        <v>7.8541999999999996</v>
      </c>
      <c r="O835" s="8"/>
      <c r="P835" s="10" t="s">
        <v>17</v>
      </c>
    </row>
    <row r="836" spans="1:16" x14ac:dyDescent="0.25">
      <c r="A836" s="4">
        <v>835</v>
      </c>
      <c r="B836" s="4">
        <v>0</v>
      </c>
      <c r="C836" s="4">
        <v>3</v>
      </c>
      <c r="D836" s="4" t="s">
        <v>1151</v>
      </c>
      <c r="E836" s="7" t="str">
        <f t="shared" si="13"/>
        <v>Allum</v>
      </c>
      <c r="F836" s="5">
        <f>COUNTIFS(Table2[Surname], E836, Table2[Embarked], P836, Table2[Pclass], C836, Table2[SibSp], K836) + COUNTIFS(Table2[Surname], E836,  Table2[Embarked], P836, Table2[Pclass], C836, Table2[Parch], L836) - COUNTIFS(Table2[Surname], E836,  Table2[Embarked], P836, Table2[Pclass], C836,  Table2[SibSp], K836,  Table2[Parch], L836) -1</f>
        <v>0</v>
      </c>
      <c r="G836" s="5">
        <f>COUNTIFS(Table2[Surname], E836, Table2[Embarked], P836, Table2[Pclass], C836, Table2[SibSp], K836, Table2[Ticket], M836) + COUNTIFS(Table2[Surname], E836,  Table2[Embarked], P836, Table2[Pclass], C836, Table2[Parch], L836, Table2[Ticket], M836) - COUNTIFS(Table2[Surname], E836,  Table2[Embarked], P836, Table2[Pclass], C836,  Table2[SibSp], K836,  Table2[Parch], L836, Table2[Ticket], M836) -1</f>
        <v>0</v>
      </c>
      <c r="H836" s="5">
        <f>COUNTIFS(Table2[Ticket], M836) -1</f>
        <v>0</v>
      </c>
      <c r="I836" s="7" t="s">
        <v>15</v>
      </c>
      <c r="J836" s="5">
        <v>18</v>
      </c>
      <c r="K836" s="7">
        <v>0</v>
      </c>
      <c r="L836" s="7">
        <v>0</v>
      </c>
      <c r="M836" s="7">
        <v>2223</v>
      </c>
      <c r="N836" s="5">
        <v>8.3000000000000007</v>
      </c>
      <c r="O836" s="7"/>
      <c r="P836" s="5" t="s">
        <v>17</v>
      </c>
    </row>
    <row r="837" spans="1:16" x14ac:dyDescent="0.25">
      <c r="A837" s="6">
        <v>836</v>
      </c>
      <c r="B837" s="6">
        <v>1</v>
      </c>
      <c r="C837" s="6">
        <v>1</v>
      </c>
      <c r="D837" s="6" t="s">
        <v>1152</v>
      </c>
      <c r="E837" s="7" t="str">
        <f t="shared" si="13"/>
        <v>Compton</v>
      </c>
      <c r="F837" s="5">
        <f>COUNTIFS(Table2[Surname], E837, Table2[Embarked], P837, Table2[Pclass], C837, Table2[SibSp], K837) + COUNTIFS(Table2[Surname], E837,  Table2[Embarked], P837, Table2[Pclass], C837, Table2[Parch], L837) - COUNTIFS(Table2[Surname], E837,  Table2[Embarked], P837, Table2[Pclass], C837,  Table2[SibSp], K837,  Table2[Parch], L837) -1</f>
        <v>0</v>
      </c>
      <c r="G837" s="5">
        <f>COUNTIFS(Table2[Surname], E837, Table2[Embarked], P837, Table2[Pclass], C837, Table2[SibSp], K837, Table2[Ticket], M837) + COUNTIFS(Table2[Surname], E837,  Table2[Embarked], P837, Table2[Pclass], C837, Table2[Parch], L837, Table2[Ticket], M837) - COUNTIFS(Table2[Surname], E837,  Table2[Embarked], P837, Table2[Pclass], C837,  Table2[SibSp], K837,  Table2[Parch], L837, Table2[Ticket], M837) -1</f>
        <v>0</v>
      </c>
      <c r="H837" s="5">
        <f>COUNTIFS(Table2[Ticket], M837) -1</f>
        <v>0</v>
      </c>
      <c r="I837" s="8" t="s">
        <v>19</v>
      </c>
      <c r="J837" s="10">
        <v>39</v>
      </c>
      <c r="K837" s="8">
        <v>1</v>
      </c>
      <c r="L837" s="8">
        <v>1</v>
      </c>
      <c r="M837" s="8" t="s">
        <v>1153</v>
      </c>
      <c r="N837" s="10">
        <v>83.158299999999997</v>
      </c>
      <c r="O837" s="8" t="s">
        <v>1154</v>
      </c>
      <c r="P837" s="10" t="s">
        <v>22</v>
      </c>
    </row>
    <row r="838" spans="1:16" x14ac:dyDescent="0.25">
      <c r="A838" s="4">
        <v>837</v>
      </c>
      <c r="B838" s="4">
        <v>0</v>
      </c>
      <c r="C838" s="4">
        <v>3</v>
      </c>
      <c r="D838" s="4" t="s">
        <v>1155</v>
      </c>
      <c r="E838" s="7" t="str">
        <f t="shared" si="13"/>
        <v>Pasic</v>
      </c>
      <c r="F838" s="5">
        <f>COUNTIFS(Table2[Surname], E838, Table2[Embarked], P838, Table2[Pclass], C838, Table2[SibSp], K838) + COUNTIFS(Table2[Surname], E838,  Table2[Embarked], P838, Table2[Pclass], C838, Table2[Parch], L838) - COUNTIFS(Table2[Surname], E838,  Table2[Embarked], P838, Table2[Pclass], C838,  Table2[SibSp], K838,  Table2[Parch], L838) -1</f>
        <v>0</v>
      </c>
      <c r="G838" s="5">
        <f>COUNTIFS(Table2[Surname], E838, Table2[Embarked], P838, Table2[Pclass], C838, Table2[SibSp], K838, Table2[Ticket], M838) + COUNTIFS(Table2[Surname], E838,  Table2[Embarked], P838, Table2[Pclass], C838, Table2[Parch], L838, Table2[Ticket], M838) - COUNTIFS(Table2[Surname], E838,  Table2[Embarked], P838, Table2[Pclass], C838,  Table2[SibSp], K838,  Table2[Parch], L838, Table2[Ticket], M838) -1</f>
        <v>0</v>
      </c>
      <c r="H838" s="5">
        <f>COUNTIFS(Table2[Ticket], M838) -1</f>
        <v>0</v>
      </c>
      <c r="I838" s="7" t="s">
        <v>15</v>
      </c>
      <c r="J838" s="5">
        <v>21</v>
      </c>
      <c r="K838" s="7">
        <v>0</v>
      </c>
      <c r="L838" s="7">
        <v>0</v>
      </c>
      <c r="M838" s="7">
        <v>315097</v>
      </c>
      <c r="N838" s="5">
        <v>8.6624999999999996</v>
      </c>
      <c r="O838" s="7"/>
      <c r="P838" s="5" t="s">
        <v>17</v>
      </c>
    </row>
    <row r="839" spans="1:16" x14ac:dyDescent="0.25">
      <c r="A839" s="6">
        <v>838</v>
      </c>
      <c r="B839" s="6">
        <v>0</v>
      </c>
      <c r="C839" s="6">
        <v>3</v>
      </c>
      <c r="D839" s="6" t="s">
        <v>1156</v>
      </c>
      <c r="E839" s="7" t="str">
        <f t="shared" si="13"/>
        <v>Sirota</v>
      </c>
      <c r="F839" s="5">
        <f>COUNTIFS(Table2[Surname], E839, Table2[Embarked], P839, Table2[Pclass], C839, Table2[SibSp], K839) + COUNTIFS(Table2[Surname], E839,  Table2[Embarked], P839, Table2[Pclass], C839, Table2[Parch], L839) - COUNTIFS(Table2[Surname], E839,  Table2[Embarked], P839, Table2[Pclass], C839,  Table2[SibSp], K839,  Table2[Parch], L839) -1</f>
        <v>0</v>
      </c>
      <c r="G839" s="5">
        <f>COUNTIFS(Table2[Surname], E839, Table2[Embarked], P839, Table2[Pclass], C839, Table2[SibSp], K839, Table2[Ticket], M839) + COUNTIFS(Table2[Surname], E839,  Table2[Embarked], P839, Table2[Pclass], C839, Table2[Parch], L839, Table2[Ticket], M839) - COUNTIFS(Table2[Surname], E839,  Table2[Embarked], P839, Table2[Pclass], C839,  Table2[SibSp], K839,  Table2[Parch], L839, Table2[Ticket], M839) -1</f>
        <v>0</v>
      </c>
      <c r="H839" s="5">
        <f>COUNTIFS(Table2[Ticket], M839) -1</f>
        <v>0</v>
      </c>
      <c r="I839" s="8" t="s">
        <v>15</v>
      </c>
      <c r="J839" s="10"/>
      <c r="K839" s="8">
        <v>0</v>
      </c>
      <c r="L839" s="8">
        <v>0</v>
      </c>
      <c r="M839" s="8">
        <v>392092</v>
      </c>
      <c r="N839" s="10">
        <v>8.0500000000000007</v>
      </c>
      <c r="O839" s="8"/>
      <c r="P839" s="10" t="s">
        <v>17</v>
      </c>
    </row>
    <row r="840" spans="1:16" x14ac:dyDescent="0.25">
      <c r="A840" s="4">
        <v>839</v>
      </c>
      <c r="B840" s="4">
        <v>1</v>
      </c>
      <c r="C840" s="4">
        <v>3</v>
      </c>
      <c r="D840" s="4" t="s">
        <v>1157</v>
      </c>
      <c r="E840" s="7" t="str">
        <f t="shared" si="13"/>
        <v>Chip</v>
      </c>
      <c r="F840" s="5">
        <f>COUNTIFS(Table2[Surname], E840, Table2[Embarked], P840, Table2[Pclass], C840, Table2[SibSp], K840) + COUNTIFS(Table2[Surname], E840,  Table2[Embarked], P840, Table2[Pclass], C840, Table2[Parch], L840) - COUNTIFS(Table2[Surname], E840,  Table2[Embarked], P840, Table2[Pclass], C840,  Table2[SibSp], K840,  Table2[Parch], L840) -1</f>
        <v>0</v>
      </c>
      <c r="G840" s="5">
        <f>COUNTIFS(Table2[Surname], E840, Table2[Embarked], P840, Table2[Pclass], C840, Table2[SibSp], K840, Table2[Ticket], M840) + COUNTIFS(Table2[Surname], E840,  Table2[Embarked], P840, Table2[Pclass], C840, Table2[Parch], L840, Table2[Ticket], M840) - COUNTIFS(Table2[Surname], E840,  Table2[Embarked], P840, Table2[Pclass], C840,  Table2[SibSp], K840,  Table2[Parch], L840, Table2[Ticket], M840) -1</f>
        <v>0</v>
      </c>
      <c r="H840" s="5">
        <f>COUNTIFS(Table2[Ticket], M840) -1</f>
        <v>6</v>
      </c>
      <c r="I840" s="7" t="s">
        <v>15</v>
      </c>
      <c r="J840" s="5">
        <v>32</v>
      </c>
      <c r="K840" s="7">
        <v>0</v>
      </c>
      <c r="L840" s="7">
        <v>0</v>
      </c>
      <c r="M840" s="7">
        <v>1601</v>
      </c>
      <c r="N840" s="5">
        <v>56.495800000000003</v>
      </c>
      <c r="O840" s="7"/>
      <c r="P840" s="5" t="s">
        <v>17</v>
      </c>
    </row>
    <row r="841" spans="1:16" x14ac:dyDescent="0.25">
      <c r="A841" s="6">
        <v>840</v>
      </c>
      <c r="B841" s="6">
        <v>1</v>
      </c>
      <c r="C841" s="6">
        <v>1</v>
      </c>
      <c r="D841" s="6" t="s">
        <v>1158</v>
      </c>
      <c r="E841" s="7" t="str">
        <f t="shared" si="13"/>
        <v>Marechal</v>
      </c>
      <c r="F841" s="5">
        <f>COUNTIFS(Table2[Surname], E841, Table2[Embarked], P841, Table2[Pclass], C841, Table2[SibSp], K841) + COUNTIFS(Table2[Surname], E841,  Table2[Embarked], P841, Table2[Pclass], C841, Table2[Parch], L841) - COUNTIFS(Table2[Surname], E841,  Table2[Embarked], P841, Table2[Pclass], C841,  Table2[SibSp], K841,  Table2[Parch], L841) -1</f>
        <v>0</v>
      </c>
      <c r="G841" s="5">
        <f>COUNTIFS(Table2[Surname], E841, Table2[Embarked], P841, Table2[Pclass], C841, Table2[SibSp], K841, Table2[Ticket], M841) + COUNTIFS(Table2[Surname], E841,  Table2[Embarked], P841, Table2[Pclass], C841, Table2[Parch], L841, Table2[Ticket], M841) - COUNTIFS(Table2[Surname], E841,  Table2[Embarked], P841, Table2[Pclass], C841,  Table2[SibSp], K841,  Table2[Parch], L841, Table2[Ticket], M841) -1</f>
        <v>0</v>
      </c>
      <c r="H841" s="5">
        <f>COUNTIFS(Table2[Ticket], M841) -1</f>
        <v>0</v>
      </c>
      <c r="I841" s="8" t="s">
        <v>15</v>
      </c>
      <c r="J841" s="10"/>
      <c r="K841" s="8">
        <v>0</v>
      </c>
      <c r="L841" s="8">
        <v>0</v>
      </c>
      <c r="M841" s="8">
        <v>11774</v>
      </c>
      <c r="N841" s="10">
        <v>29.7</v>
      </c>
      <c r="O841" s="8" t="s">
        <v>1159</v>
      </c>
      <c r="P841" s="10" t="s">
        <v>22</v>
      </c>
    </row>
    <row r="842" spans="1:16" x14ac:dyDescent="0.25">
      <c r="A842" s="4">
        <v>841</v>
      </c>
      <c r="B842" s="4">
        <v>0</v>
      </c>
      <c r="C842" s="4">
        <v>3</v>
      </c>
      <c r="D842" s="4" t="s">
        <v>1160</v>
      </c>
      <c r="E842" s="7" t="str">
        <f t="shared" si="13"/>
        <v>Alhomaki</v>
      </c>
      <c r="F842" s="5">
        <f>COUNTIFS(Table2[Surname], E842, Table2[Embarked], P842, Table2[Pclass], C842, Table2[SibSp], K842) + COUNTIFS(Table2[Surname], E842,  Table2[Embarked], P842, Table2[Pclass], C842, Table2[Parch], L842) - COUNTIFS(Table2[Surname], E842,  Table2[Embarked], P842, Table2[Pclass], C842,  Table2[SibSp], K842,  Table2[Parch], L842) -1</f>
        <v>0</v>
      </c>
      <c r="G842" s="5">
        <f>COUNTIFS(Table2[Surname], E842, Table2[Embarked], P842, Table2[Pclass], C842, Table2[SibSp], K842, Table2[Ticket], M842) + COUNTIFS(Table2[Surname], E842,  Table2[Embarked], P842, Table2[Pclass], C842, Table2[Parch], L842, Table2[Ticket], M842) - COUNTIFS(Table2[Surname], E842,  Table2[Embarked], P842, Table2[Pclass], C842,  Table2[SibSp], K842,  Table2[Parch], L842, Table2[Ticket], M842) -1</f>
        <v>0</v>
      </c>
      <c r="H842" s="5">
        <f>COUNTIFS(Table2[Ticket], M842) -1</f>
        <v>0</v>
      </c>
      <c r="I842" s="7" t="s">
        <v>15</v>
      </c>
      <c r="J842" s="5">
        <v>20</v>
      </c>
      <c r="K842" s="7">
        <v>0</v>
      </c>
      <c r="L842" s="7">
        <v>0</v>
      </c>
      <c r="M842" s="7" t="s">
        <v>1161</v>
      </c>
      <c r="N842" s="5">
        <v>7.9249999999999998</v>
      </c>
      <c r="O842" s="7"/>
      <c r="P842" s="5" t="s">
        <v>17</v>
      </c>
    </row>
    <row r="843" spans="1:16" x14ac:dyDescent="0.25">
      <c r="A843" s="6">
        <v>842</v>
      </c>
      <c r="B843" s="6">
        <v>0</v>
      </c>
      <c r="C843" s="6">
        <v>2</v>
      </c>
      <c r="D843" s="6" t="s">
        <v>1162</v>
      </c>
      <c r="E843" s="7" t="str">
        <f t="shared" si="13"/>
        <v>Mudd</v>
      </c>
      <c r="F843" s="5">
        <f>COUNTIFS(Table2[Surname], E843, Table2[Embarked], P843, Table2[Pclass], C843, Table2[SibSp], K843) + COUNTIFS(Table2[Surname], E843,  Table2[Embarked], P843, Table2[Pclass], C843, Table2[Parch], L843) - COUNTIFS(Table2[Surname], E843,  Table2[Embarked], P843, Table2[Pclass], C843,  Table2[SibSp], K843,  Table2[Parch], L843) -1</f>
        <v>0</v>
      </c>
      <c r="G843" s="5">
        <f>COUNTIFS(Table2[Surname], E843, Table2[Embarked], P843, Table2[Pclass], C843, Table2[SibSp], K843, Table2[Ticket], M843) + COUNTIFS(Table2[Surname], E843,  Table2[Embarked], P843, Table2[Pclass], C843, Table2[Parch], L843, Table2[Ticket], M843) - COUNTIFS(Table2[Surname], E843,  Table2[Embarked], P843, Table2[Pclass], C843,  Table2[SibSp], K843,  Table2[Parch], L843, Table2[Ticket], M843) -1</f>
        <v>0</v>
      </c>
      <c r="H843" s="5">
        <f>COUNTIFS(Table2[Ticket], M843) -1</f>
        <v>1</v>
      </c>
      <c r="I843" s="8" t="s">
        <v>15</v>
      </c>
      <c r="J843" s="10">
        <v>16</v>
      </c>
      <c r="K843" s="8">
        <v>0</v>
      </c>
      <c r="L843" s="8">
        <v>0</v>
      </c>
      <c r="M843" s="8" t="s">
        <v>1074</v>
      </c>
      <c r="N843" s="10">
        <v>10.5</v>
      </c>
      <c r="O843" s="8"/>
      <c r="P843" s="10" t="s">
        <v>17</v>
      </c>
    </row>
    <row r="844" spans="1:16" x14ac:dyDescent="0.25">
      <c r="A844" s="4">
        <v>843</v>
      </c>
      <c r="B844" s="4">
        <v>1</v>
      </c>
      <c r="C844" s="4">
        <v>1</v>
      </c>
      <c r="D844" s="4" t="s">
        <v>1163</v>
      </c>
      <c r="E844" s="7" t="str">
        <f t="shared" si="13"/>
        <v>Serepeca</v>
      </c>
      <c r="F844" s="5">
        <f>COUNTIFS(Table2[Surname], E844, Table2[Embarked], P844, Table2[Pclass], C844, Table2[SibSp], K844) + COUNTIFS(Table2[Surname], E844,  Table2[Embarked], P844, Table2[Pclass], C844, Table2[Parch], L844) - COUNTIFS(Table2[Surname], E844,  Table2[Embarked], P844, Table2[Pclass], C844,  Table2[SibSp], K844,  Table2[Parch], L844) -1</f>
        <v>0</v>
      </c>
      <c r="G844" s="5">
        <f>COUNTIFS(Table2[Surname], E844, Table2[Embarked], P844, Table2[Pclass], C844, Table2[SibSp], K844, Table2[Ticket], M844) + COUNTIFS(Table2[Surname], E844,  Table2[Embarked], P844, Table2[Pclass], C844, Table2[Parch], L844, Table2[Ticket], M844) - COUNTIFS(Table2[Surname], E844,  Table2[Embarked], P844, Table2[Pclass], C844,  Table2[SibSp], K844,  Table2[Parch], L844, Table2[Ticket], M844) -1</f>
        <v>0</v>
      </c>
      <c r="H844" s="5">
        <f>COUNTIFS(Table2[Ticket], M844) -1</f>
        <v>1</v>
      </c>
      <c r="I844" s="7" t="s">
        <v>19</v>
      </c>
      <c r="J844" s="5">
        <v>30</v>
      </c>
      <c r="K844" s="7">
        <v>0</v>
      </c>
      <c r="L844" s="7">
        <v>0</v>
      </c>
      <c r="M844" s="7">
        <v>113798</v>
      </c>
      <c r="N844" s="5">
        <v>31</v>
      </c>
      <c r="O844" s="7"/>
      <c r="P844" s="5" t="s">
        <v>22</v>
      </c>
    </row>
    <row r="845" spans="1:16" x14ac:dyDescent="0.25">
      <c r="A845" s="6">
        <v>844</v>
      </c>
      <c r="B845" s="6">
        <v>0</v>
      </c>
      <c r="C845" s="6">
        <v>3</v>
      </c>
      <c r="D845" s="6" t="s">
        <v>1164</v>
      </c>
      <c r="E845" s="7" t="str">
        <f t="shared" si="13"/>
        <v>Lemberopolous</v>
      </c>
      <c r="F845" s="5">
        <f>COUNTIFS(Table2[Surname], E845, Table2[Embarked], P845, Table2[Pclass], C845, Table2[SibSp], K845) + COUNTIFS(Table2[Surname], E845,  Table2[Embarked], P845, Table2[Pclass], C845, Table2[Parch], L845) - COUNTIFS(Table2[Surname], E845,  Table2[Embarked], P845, Table2[Pclass], C845,  Table2[SibSp], K845,  Table2[Parch], L845) -1</f>
        <v>0</v>
      </c>
      <c r="G845" s="5">
        <f>COUNTIFS(Table2[Surname], E845, Table2[Embarked], P845, Table2[Pclass], C845, Table2[SibSp], K845, Table2[Ticket], M845) + COUNTIFS(Table2[Surname], E845,  Table2[Embarked], P845, Table2[Pclass], C845, Table2[Parch], L845, Table2[Ticket], M845) - COUNTIFS(Table2[Surname], E845,  Table2[Embarked], P845, Table2[Pclass], C845,  Table2[SibSp], K845,  Table2[Parch], L845, Table2[Ticket], M845) -1</f>
        <v>0</v>
      </c>
      <c r="H845" s="5">
        <f>COUNTIFS(Table2[Ticket], M845) -1</f>
        <v>0</v>
      </c>
      <c r="I845" s="8" t="s">
        <v>15</v>
      </c>
      <c r="J845" s="10">
        <v>34.5</v>
      </c>
      <c r="K845" s="8">
        <v>0</v>
      </c>
      <c r="L845" s="8">
        <v>0</v>
      </c>
      <c r="M845" s="8">
        <v>2683</v>
      </c>
      <c r="N845" s="10">
        <v>6.4375</v>
      </c>
      <c r="O845" s="8"/>
      <c r="P845" s="10" t="s">
        <v>22</v>
      </c>
    </row>
    <row r="846" spans="1:16" x14ac:dyDescent="0.25">
      <c r="A846" s="4">
        <v>845</v>
      </c>
      <c r="B846" s="4">
        <v>0</v>
      </c>
      <c r="C846" s="4">
        <v>3</v>
      </c>
      <c r="D846" s="4" t="s">
        <v>1165</v>
      </c>
      <c r="E846" s="7" t="str">
        <f t="shared" si="13"/>
        <v>Culumovic</v>
      </c>
      <c r="F846" s="5">
        <f>COUNTIFS(Table2[Surname], E846, Table2[Embarked], P846, Table2[Pclass], C846, Table2[SibSp], K846) + COUNTIFS(Table2[Surname], E846,  Table2[Embarked], P846, Table2[Pclass], C846, Table2[Parch], L846) - COUNTIFS(Table2[Surname], E846,  Table2[Embarked], P846, Table2[Pclass], C846,  Table2[SibSp], K846,  Table2[Parch], L846) -1</f>
        <v>0</v>
      </c>
      <c r="G846" s="5">
        <f>COUNTIFS(Table2[Surname], E846, Table2[Embarked], P846, Table2[Pclass], C846, Table2[SibSp], K846, Table2[Ticket], M846) + COUNTIFS(Table2[Surname], E846,  Table2[Embarked], P846, Table2[Pclass], C846, Table2[Parch], L846, Table2[Ticket], M846) - COUNTIFS(Table2[Surname], E846,  Table2[Embarked], P846, Table2[Pclass], C846,  Table2[SibSp], K846,  Table2[Parch], L846, Table2[Ticket], M846) -1</f>
        <v>0</v>
      </c>
      <c r="H846" s="5">
        <f>COUNTIFS(Table2[Ticket], M846) -1</f>
        <v>0</v>
      </c>
      <c r="I846" s="7" t="s">
        <v>15</v>
      </c>
      <c r="J846" s="5">
        <v>17</v>
      </c>
      <c r="K846" s="7">
        <v>0</v>
      </c>
      <c r="L846" s="7">
        <v>0</v>
      </c>
      <c r="M846" s="7">
        <v>315090</v>
      </c>
      <c r="N846" s="5">
        <v>8.6624999999999996</v>
      </c>
      <c r="O846" s="7"/>
      <c r="P846" s="5" t="s">
        <v>17</v>
      </c>
    </row>
    <row r="847" spans="1:16" x14ac:dyDescent="0.25">
      <c r="A847" s="6">
        <v>846</v>
      </c>
      <c r="B847" s="6">
        <v>0</v>
      </c>
      <c r="C847" s="6">
        <v>3</v>
      </c>
      <c r="D847" s="6" t="s">
        <v>1166</v>
      </c>
      <c r="E847" s="7" t="str">
        <f t="shared" si="13"/>
        <v>Abbing</v>
      </c>
      <c r="F847" s="5">
        <f>COUNTIFS(Table2[Surname], E847, Table2[Embarked], P847, Table2[Pclass], C847, Table2[SibSp], K847) + COUNTIFS(Table2[Surname], E847,  Table2[Embarked], P847, Table2[Pclass], C847, Table2[Parch], L847) - COUNTIFS(Table2[Surname], E847,  Table2[Embarked], P847, Table2[Pclass], C847,  Table2[SibSp], K847,  Table2[Parch], L847) -1</f>
        <v>0</v>
      </c>
      <c r="G847" s="5">
        <f>COUNTIFS(Table2[Surname], E847, Table2[Embarked], P847, Table2[Pclass], C847, Table2[SibSp], K847, Table2[Ticket], M847) + COUNTIFS(Table2[Surname], E847,  Table2[Embarked], P847, Table2[Pclass], C847, Table2[Parch], L847, Table2[Ticket], M847) - COUNTIFS(Table2[Surname], E847,  Table2[Embarked], P847, Table2[Pclass], C847,  Table2[SibSp], K847,  Table2[Parch], L847, Table2[Ticket], M847) -1</f>
        <v>0</v>
      </c>
      <c r="H847" s="5">
        <f>COUNTIFS(Table2[Ticket], M847) -1</f>
        <v>0</v>
      </c>
      <c r="I847" s="8" t="s">
        <v>15</v>
      </c>
      <c r="J847" s="10">
        <v>42</v>
      </c>
      <c r="K847" s="8">
        <v>0</v>
      </c>
      <c r="L847" s="8">
        <v>0</v>
      </c>
      <c r="M847" s="8" t="s">
        <v>1167</v>
      </c>
      <c r="N847" s="10">
        <v>7.55</v>
      </c>
      <c r="O847" s="8"/>
      <c r="P847" s="10" t="s">
        <v>17</v>
      </c>
    </row>
    <row r="848" spans="1:16" x14ac:dyDescent="0.25">
      <c r="A848" s="4">
        <v>847</v>
      </c>
      <c r="B848" s="4">
        <v>0</v>
      </c>
      <c r="C848" s="4">
        <v>3</v>
      </c>
      <c r="D848" s="4" t="s">
        <v>1168</v>
      </c>
      <c r="E848" s="7" t="str">
        <f t="shared" si="13"/>
        <v>Sage</v>
      </c>
      <c r="F848" s="5">
        <f>COUNTIFS(Table2[Surname], E848, Table2[Embarked], P848, Table2[Pclass], C848, Table2[SibSp], K848) + COUNTIFS(Table2[Surname], E848,  Table2[Embarked], P848, Table2[Pclass], C848, Table2[Parch], L848) - COUNTIFS(Table2[Surname], E848,  Table2[Embarked], P848, Table2[Pclass], C848,  Table2[SibSp], K848,  Table2[Parch], L848) -1</f>
        <v>6</v>
      </c>
      <c r="G848" s="5">
        <f>COUNTIFS(Table2[Surname], E848, Table2[Embarked], P848, Table2[Pclass], C848, Table2[SibSp], K848, Table2[Ticket], M848) + COUNTIFS(Table2[Surname], E848,  Table2[Embarked], P848, Table2[Pclass], C848, Table2[Parch], L848, Table2[Ticket], M848) - COUNTIFS(Table2[Surname], E848,  Table2[Embarked], P848, Table2[Pclass], C848,  Table2[SibSp], K848,  Table2[Parch], L848, Table2[Ticket], M848) -1</f>
        <v>6</v>
      </c>
      <c r="H848" s="5">
        <f>COUNTIFS(Table2[Ticket], M848) -1</f>
        <v>6</v>
      </c>
      <c r="I848" s="7" t="s">
        <v>15</v>
      </c>
      <c r="J848" s="5"/>
      <c r="K848" s="7">
        <v>8</v>
      </c>
      <c r="L848" s="7">
        <v>2</v>
      </c>
      <c r="M848" s="7" t="s">
        <v>253</v>
      </c>
      <c r="N848" s="5">
        <v>69.55</v>
      </c>
      <c r="O848" s="7"/>
      <c r="P848" s="5" t="s">
        <v>17</v>
      </c>
    </row>
    <row r="849" spans="1:16" x14ac:dyDescent="0.25">
      <c r="A849" s="6">
        <v>848</v>
      </c>
      <c r="B849" s="6">
        <v>0</v>
      </c>
      <c r="C849" s="6">
        <v>3</v>
      </c>
      <c r="D849" s="6" t="s">
        <v>1169</v>
      </c>
      <c r="E849" s="7" t="str">
        <f t="shared" si="13"/>
        <v>Markoff</v>
      </c>
      <c r="F849" s="5">
        <f>COUNTIFS(Table2[Surname], E849, Table2[Embarked], P849, Table2[Pclass], C849, Table2[SibSp], K849) + COUNTIFS(Table2[Surname], E849,  Table2[Embarked], P849, Table2[Pclass], C849, Table2[Parch], L849) - COUNTIFS(Table2[Surname], E849,  Table2[Embarked], P849, Table2[Pclass], C849,  Table2[SibSp], K849,  Table2[Parch], L849) -1</f>
        <v>0</v>
      </c>
      <c r="G849" s="5">
        <f>COUNTIFS(Table2[Surname], E849, Table2[Embarked], P849, Table2[Pclass], C849, Table2[SibSp], K849, Table2[Ticket], M849) + COUNTIFS(Table2[Surname], E849,  Table2[Embarked], P849, Table2[Pclass], C849, Table2[Parch], L849, Table2[Ticket], M849) - COUNTIFS(Table2[Surname], E849,  Table2[Embarked], P849, Table2[Pclass], C849,  Table2[SibSp], K849,  Table2[Parch], L849, Table2[Ticket], M849) -1</f>
        <v>0</v>
      </c>
      <c r="H849" s="5">
        <f>COUNTIFS(Table2[Ticket], M849) -1</f>
        <v>0</v>
      </c>
      <c r="I849" s="8" t="s">
        <v>15</v>
      </c>
      <c r="J849" s="10">
        <v>35</v>
      </c>
      <c r="K849" s="8">
        <v>0</v>
      </c>
      <c r="L849" s="8">
        <v>0</v>
      </c>
      <c r="M849" s="8">
        <v>349213</v>
      </c>
      <c r="N849" s="10">
        <v>7.8958000000000004</v>
      </c>
      <c r="O849" s="8"/>
      <c r="P849" s="10" t="s">
        <v>22</v>
      </c>
    </row>
    <row r="850" spans="1:16" x14ac:dyDescent="0.25">
      <c r="A850" s="4">
        <v>849</v>
      </c>
      <c r="B850" s="4">
        <v>0</v>
      </c>
      <c r="C850" s="4">
        <v>2</v>
      </c>
      <c r="D850" s="4" t="s">
        <v>1170</v>
      </c>
      <c r="E850" s="7" t="str">
        <f t="shared" si="13"/>
        <v>Harper</v>
      </c>
      <c r="F850" s="5">
        <f>COUNTIFS(Table2[Surname], E850, Table2[Embarked], P850, Table2[Pclass], C850, Table2[SibSp], K850) + COUNTIFS(Table2[Surname], E850,  Table2[Embarked], P850, Table2[Pclass], C850, Table2[Parch], L850) - COUNTIFS(Table2[Surname], E850,  Table2[Embarked], P850, Table2[Pclass], C850,  Table2[SibSp], K850,  Table2[Parch], L850) -1</f>
        <v>1</v>
      </c>
      <c r="G850" s="5">
        <f>COUNTIFS(Table2[Surname], E850, Table2[Embarked], P850, Table2[Pclass], C850, Table2[SibSp], K850, Table2[Ticket], M850) + COUNTIFS(Table2[Surname], E850,  Table2[Embarked], P850, Table2[Pclass], C850, Table2[Parch], L850, Table2[Ticket], M850) - COUNTIFS(Table2[Surname], E850,  Table2[Embarked], P850, Table2[Pclass], C850,  Table2[SibSp], K850,  Table2[Parch], L850, Table2[Ticket], M850) -1</f>
        <v>1</v>
      </c>
      <c r="H850" s="5">
        <f>COUNTIFS(Table2[Ticket], M850) -1</f>
        <v>2</v>
      </c>
      <c r="I850" s="7" t="s">
        <v>15</v>
      </c>
      <c r="J850" s="5">
        <v>28</v>
      </c>
      <c r="K850" s="7">
        <v>0</v>
      </c>
      <c r="L850" s="7">
        <v>1</v>
      </c>
      <c r="M850" s="7">
        <v>248727</v>
      </c>
      <c r="N850" s="5">
        <v>33</v>
      </c>
      <c r="O850" s="7"/>
      <c r="P850" s="5" t="s">
        <v>17</v>
      </c>
    </row>
    <row r="851" spans="1:16" x14ac:dyDescent="0.25">
      <c r="A851" s="6">
        <v>850</v>
      </c>
      <c r="B851" s="6">
        <v>1</v>
      </c>
      <c r="C851" s="6">
        <v>1</v>
      </c>
      <c r="D851" s="6" t="s">
        <v>1171</v>
      </c>
      <c r="E851" s="7" t="str">
        <f t="shared" si="13"/>
        <v>Goldenberg</v>
      </c>
      <c r="F851" s="5">
        <f>COUNTIFS(Table2[Surname], E851, Table2[Embarked], P851, Table2[Pclass], C851, Table2[SibSp], K851) + COUNTIFS(Table2[Surname], E851,  Table2[Embarked], P851, Table2[Pclass], C851, Table2[Parch], L851) - COUNTIFS(Table2[Surname], E851,  Table2[Embarked], P851, Table2[Pclass], C851,  Table2[SibSp], K851,  Table2[Parch], L851) -1</f>
        <v>1</v>
      </c>
      <c r="G851" s="5">
        <f>COUNTIFS(Table2[Surname], E851, Table2[Embarked], P851, Table2[Pclass], C851, Table2[SibSp], K851, Table2[Ticket], M851) + COUNTIFS(Table2[Surname], E851,  Table2[Embarked], P851, Table2[Pclass], C851, Table2[Parch], L851, Table2[Ticket], M851) - COUNTIFS(Table2[Surname], E851,  Table2[Embarked], P851, Table2[Pclass], C851,  Table2[SibSp], K851,  Table2[Parch], L851, Table2[Ticket], M851) -1</f>
        <v>1</v>
      </c>
      <c r="H851" s="5">
        <f>COUNTIFS(Table2[Ticket], M851) -1</f>
        <v>1</v>
      </c>
      <c r="I851" s="8" t="s">
        <v>19</v>
      </c>
      <c r="J851" s="10"/>
      <c r="K851" s="8">
        <v>1</v>
      </c>
      <c r="L851" s="8">
        <v>0</v>
      </c>
      <c r="M851" s="8">
        <v>17453</v>
      </c>
      <c r="N851" s="10">
        <v>89.104200000000006</v>
      </c>
      <c r="O851" s="8" t="s">
        <v>657</v>
      </c>
      <c r="P851" s="10" t="s">
        <v>22</v>
      </c>
    </row>
    <row r="852" spans="1:16" x14ac:dyDescent="0.25">
      <c r="A852" s="4">
        <v>851</v>
      </c>
      <c r="B852" s="4">
        <v>0</v>
      </c>
      <c r="C852" s="4">
        <v>3</v>
      </c>
      <c r="D852" s="4" t="s">
        <v>1172</v>
      </c>
      <c r="E852" s="7" t="str">
        <f t="shared" si="13"/>
        <v>Andersson</v>
      </c>
      <c r="F852" s="5">
        <f>COUNTIFS(Table2[Surname], E852, Table2[Embarked], P852, Table2[Pclass], C852, Table2[SibSp], K852) + COUNTIFS(Table2[Surname], E852,  Table2[Embarked], P852, Table2[Pclass], C852, Table2[Parch], L852) - COUNTIFS(Table2[Surname], E852,  Table2[Embarked], P852, Table2[Pclass], C852,  Table2[SibSp], K852,  Table2[Parch], L852) -1</f>
        <v>5</v>
      </c>
      <c r="G852" s="5">
        <f>COUNTIFS(Table2[Surname], E852, Table2[Embarked], P852, Table2[Pclass], C852, Table2[SibSp], K852, Table2[Ticket], M852) + COUNTIFS(Table2[Surname], E852,  Table2[Embarked], P852, Table2[Pclass], C852, Table2[Parch], L852, Table2[Ticket], M852) - COUNTIFS(Table2[Surname], E852,  Table2[Embarked], P852, Table2[Pclass], C852,  Table2[SibSp], K852,  Table2[Parch], L852, Table2[Ticket], M852) -1</f>
        <v>4</v>
      </c>
      <c r="H852" s="5">
        <f>COUNTIFS(Table2[Ticket], M852) -1</f>
        <v>6</v>
      </c>
      <c r="I852" s="7" t="s">
        <v>15</v>
      </c>
      <c r="J852" s="5">
        <v>4</v>
      </c>
      <c r="K852" s="7">
        <v>4</v>
      </c>
      <c r="L852" s="7">
        <v>2</v>
      </c>
      <c r="M852" s="7">
        <v>347082</v>
      </c>
      <c r="N852" s="5">
        <v>31.274999999999999</v>
      </c>
      <c r="O852" s="7"/>
      <c r="P852" s="5" t="s">
        <v>17</v>
      </c>
    </row>
    <row r="853" spans="1:16" x14ac:dyDescent="0.25">
      <c r="A853" s="6">
        <v>852</v>
      </c>
      <c r="B853" s="6">
        <v>0</v>
      </c>
      <c r="C853" s="6">
        <v>3</v>
      </c>
      <c r="D853" s="6" t="s">
        <v>1173</v>
      </c>
      <c r="E853" s="7" t="str">
        <f t="shared" si="13"/>
        <v>Svensson</v>
      </c>
      <c r="F853" s="5">
        <f>COUNTIFS(Table2[Surname], E853, Table2[Embarked], P853, Table2[Pclass], C853, Table2[SibSp], K853) + COUNTIFS(Table2[Surname], E853,  Table2[Embarked], P853, Table2[Pclass], C853, Table2[Parch], L853) - COUNTIFS(Table2[Surname], E853,  Table2[Embarked], P853, Table2[Pclass], C853,  Table2[SibSp], K853,  Table2[Parch], L853) -1</f>
        <v>1</v>
      </c>
      <c r="G853" s="5">
        <f>COUNTIFS(Table2[Surname], E853, Table2[Embarked], P853, Table2[Pclass], C853, Table2[SibSp], K853, Table2[Ticket], M853) + COUNTIFS(Table2[Surname], E853,  Table2[Embarked], P853, Table2[Pclass], C853, Table2[Parch], L853, Table2[Ticket], M853) - COUNTIFS(Table2[Surname], E853,  Table2[Embarked], P853, Table2[Pclass], C853,  Table2[SibSp], K853,  Table2[Parch], L853, Table2[Ticket], M853) -1</f>
        <v>0</v>
      </c>
      <c r="H853" s="5">
        <f>COUNTIFS(Table2[Ticket], M853) -1</f>
        <v>0</v>
      </c>
      <c r="I853" s="8" t="s">
        <v>15</v>
      </c>
      <c r="J853" s="10">
        <v>74</v>
      </c>
      <c r="K853" s="8">
        <v>0</v>
      </c>
      <c r="L853" s="8">
        <v>0</v>
      </c>
      <c r="M853" s="8">
        <v>347060</v>
      </c>
      <c r="N853" s="10">
        <v>7.7750000000000004</v>
      </c>
      <c r="O853" s="8"/>
      <c r="P853" s="10" t="s">
        <v>17</v>
      </c>
    </row>
    <row r="854" spans="1:16" x14ac:dyDescent="0.25">
      <c r="A854" s="4">
        <v>853</v>
      </c>
      <c r="B854" s="4">
        <v>0</v>
      </c>
      <c r="C854" s="4">
        <v>3</v>
      </c>
      <c r="D854" s="4" t="s">
        <v>1174</v>
      </c>
      <c r="E854" s="7" t="str">
        <f t="shared" si="13"/>
        <v>Boulos</v>
      </c>
      <c r="F854" s="5">
        <f>COUNTIFS(Table2[Surname], E854, Table2[Embarked], P854, Table2[Pclass], C854, Table2[SibSp], K854) + COUNTIFS(Table2[Surname], E854,  Table2[Embarked], P854, Table2[Pclass], C854, Table2[Parch], L854) - COUNTIFS(Table2[Surname], E854,  Table2[Embarked], P854, Table2[Pclass], C854,  Table2[SibSp], K854,  Table2[Parch], L854) -1</f>
        <v>0</v>
      </c>
      <c r="G854" s="5">
        <f>COUNTIFS(Table2[Surname], E854, Table2[Embarked], P854, Table2[Pclass], C854, Table2[SibSp], K854, Table2[Ticket], M854) + COUNTIFS(Table2[Surname], E854,  Table2[Embarked], P854, Table2[Pclass], C854, Table2[Parch], L854, Table2[Ticket], M854) - COUNTIFS(Table2[Surname], E854,  Table2[Embarked], P854, Table2[Pclass], C854,  Table2[SibSp], K854,  Table2[Parch], L854, Table2[Ticket], M854) -1</f>
        <v>0</v>
      </c>
      <c r="H854" s="5">
        <f>COUNTIFS(Table2[Ticket], M854) -1</f>
        <v>1</v>
      </c>
      <c r="I854" s="7" t="s">
        <v>19</v>
      </c>
      <c r="J854" s="5">
        <v>9</v>
      </c>
      <c r="K854" s="7">
        <v>1</v>
      </c>
      <c r="L854" s="7">
        <v>1</v>
      </c>
      <c r="M854" s="7">
        <v>2678</v>
      </c>
      <c r="N854" s="5">
        <v>15.245799999999999</v>
      </c>
      <c r="O854" s="7"/>
      <c r="P854" s="5" t="s">
        <v>22</v>
      </c>
    </row>
    <row r="855" spans="1:16" x14ac:dyDescent="0.25">
      <c r="A855" s="6">
        <v>854</v>
      </c>
      <c r="B855" s="6">
        <v>1</v>
      </c>
      <c r="C855" s="6">
        <v>1</v>
      </c>
      <c r="D855" s="6" t="s">
        <v>1175</v>
      </c>
      <c r="E855" s="7" t="str">
        <f t="shared" si="13"/>
        <v>Lines</v>
      </c>
      <c r="F855" s="5">
        <f>COUNTIFS(Table2[Surname], E855, Table2[Embarked], P855, Table2[Pclass], C855, Table2[SibSp], K855) + COUNTIFS(Table2[Surname], E855,  Table2[Embarked], P855, Table2[Pclass], C855, Table2[Parch], L855) - COUNTIFS(Table2[Surname], E855,  Table2[Embarked], P855, Table2[Pclass], C855,  Table2[SibSp], K855,  Table2[Parch], L855) -1</f>
        <v>0</v>
      </c>
      <c r="G855" s="5">
        <f>COUNTIFS(Table2[Surname], E855, Table2[Embarked], P855, Table2[Pclass], C855, Table2[SibSp], K855, Table2[Ticket], M855) + COUNTIFS(Table2[Surname], E855,  Table2[Embarked], P855, Table2[Pclass], C855, Table2[Parch], L855, Table2[Ticket], M855) - COUNTIFS(Table2[Surname], E855,  Table2[Embarked], P855, Table2[Pclass], C855,  Table2[SibSp], K855,  Table2[Parch], L855, Table2[Ticket], M855) -1</f>
        <v>0</v>
      </c>
      <c r="H855" s="5">
        <f>COUNTIFS(Table2[Ticket], M855) -1</f>
        <v>0</v>
      </c>
      <c r="I855" s="8" t="s">
        <v>19</v>
      </c>
      <c r="J855" s="10">
        <v>16</v>
      </c>
      <c r="K855" s="8">
        <v>0</v>
      </c>
      <c r="L855" s="8">
        <v>1</v>
      </c>
      <c r="M855" s="8" t="s">
        <v>1176</v>
      </c>
      <c r="N855" s="10">
        <v>39.4</v>
      </c>
      <c r="O855" s="8" t="s">
        <v>1177</v>
      </c>
      <c r="P855" s="10" t="s">
        <v>17</v>
      </c>
    </row>
    <row r="856" spans="1:16" x14ac:dyDescent="0.25">
      <c r="A856" s="4">
        <v>855</v>
      </c>
      <c r="B856" s="4">
        <v>0</v>
      </c>
      <c r="C856" s="4">
        <v>2</v>
      </c>
      <c r="D856" s="4" t="s">
        <v>1178</v>
      </c>
      <c r="E856" s="7" t="str">
        <f t="shared" si="13"/>
        <v>Carter</v>
      </c>
      <c r="F856" s="5">
        <f>COUNTIFS(Table2[Surname], E856, Table2[Embarked], P856, Table2[Pclass], C856, Table2[SibSp], K856) + COUNTIFS(Table2[Surname], E856,  Table2[Embarked], P856, Table2[Pclass], C856, Table2[Parch], L856) - COUNTIFS(Table2[Surname], E856,  Table2[Embarked], P856, Table2[Pclass], C856,  Table2[SibSp], K856,  Table2[Parch], L856) -1</f>
        <v>1</v>
      </c>
      <c r="G856" s="5">
        <f>COUNTIFS(Table2[Surname], E856, Table2[Embarked], P856, Table2[Pclass], C856, Table2[SibSp], K856, Table2[Ticket], M856) + COUNTIFS(Table2[Surname], E856,  Table2[Embarked], P856, Table2[Pclass], C856, Table2[Parch], L856, Table2[Ticket], M856) - COUNTIFS(Table2[Surname], E856,  Table2[Embarked], P856, Table2[Pclass], C856,  Table2[SibSp], K856,  Table2[Parch], L856, Table2[Ticket], M856) -1</f>
        <v>1</v>
      </c>
      <c r="H856" s="5">
        <f>COUNTIFS(Table2[Ticket], M856) -1</f>
        <v>1</v>
      </c>
      <c r="I856" s="7" t="s">
        <v>19</v>
      </c>
      <c r="J856" s="5">
        <v>44</v>
      </c>
      <c r="K856" s="7">
        <v>1</v>
      </c>
      <c r="L856" s="7">
        <v>0</v>
      </c>
      <c r="M856" s="7">
        <v>244252</v>
      </c>
      <c r="N856" s="5">
        <v>26</v>
      </c>
      <c r="O856" s="7"/>
      <c r="P856" s="5" t="s">
        <v>17</v>
      </c>
    </row>
    <row r="857" spans="1:16" x14ac:dyDescent="0.25">
      <c r="A857" s="6">
        <v>856</v>
      </c>
      <c r="B857" s="6">
        <v>1</v>
      </c>
      <c r="C857" s="6">
        <v>3</v>
      </c>
      <c r="D857" s="6" t="s">
        <v>1179</v>
      </c>
      <c r="E857" s="7" t="str">
        <f t="shared" si="13"/>
        <v>Aks</v>
      </c>
      <c r="F857" s="5">
        <f>COUNTIFS(Table2[Surname], E857, Table2[Embarked], P857, Table2[Pclass], C857, Table2[SibSp], K857) + COUNTIFS(Table2[Surname], E857,  Table2[Embarked], P857, Table2[Pclass], C857, Table2[Parch], L857) - COUNTIFS(Table2[Surname], E857,  Table2[Embarked], P857, Table2[Pclass], C857,  Table2[SibSp], K857,  Table2[Parch], L857) -1</f>
        <v>0</v>
      </c>
      <c r="G857" s="5">
        <f>COUNTIFS(Table2[Surname], E857, Table2[Embarked], P857, Table2[Pclass], C857, Table2[SibSp], K857, Table2[Ticket], M857) + COUNTIFS(Table2[Surname], E857,  Table2[Embarked], P857, Table2[Pclass], C857, Table2[Parch], L857, Table2[Ticket], M857) - COUNTIFS(Table2[Surname], E857,  Table2[Embarked], P857, Table2[Pclass], C857,  Table2[SibSp], K857,  Table2[Parch], L857, Table2[Ticket], M857) -1</f>
        <v>0</v>
      </c>
      <c r="H857" s="5">
        <f>COUNTIFS(Table2[Ticket], M857) -1</f>
        <v>0</v>
      </c>
      <c r="I857" s="8" t="s">
        <v>19</v>
      </c>
      <c r="J857" s="10">
        <v>18</v>
      </c>
      <c r="K857" s="8">
        <v>0</v>
      </c>
      <c r="L857" s="8">
        <v>1</v>
      </c>
      <c r="M857" s="8">
        <v>392091</v>
      </c>
      <c r="N857" s="10">
        <v>9.35</v>
      </c>
      <c r="O857" s="8"/>
      <c r="P857" s="10" t="s">
        <v>17</v>
      </c>
    </row>
    <row r="858" spans="1:16" x14ac:dyDescent="0.25">
      <c r="A858" s="4">
        <v>857</v>
      </c>
      <c r="B858" s="4">
        <v>1</v>
      </c>
      <c r="C858" s="4">
        <v>1</v>
      </c>
      <c r="D858" s="4" t="s">
        <v>1180</v>
      </c>
      <c r="E858" s="7" t="str">
        <f t="shared" si="13"/>
        <v>Wick</v>
      </c>
      <c r="F858" s="5">
        <f>COUNTIFS(Table2[Surname], E858, Table2[Embarked], P858, Table2[Pclass], C858, Table2[SibSp], K858) + COUNTIFS(Table2[Surname], E858,  Table2[Embarked], P858, Table2[Pclass], C858, Table2[Parch], L858) - COUNTIFS(Table2[Surname], E858,  Table2[Embarked], P858, Table2[Pclass], C858,  Table2[SibSp], K858,  Table2[Parch], L858) -1</f>
        <v>0</v>
      </c>
      <c r="G858" s="5">
        <f>COUNTIFS(Table2[Surname], E858, Table2[Embarked], P858, Table2[Pclass], C858, Table2[SibSp], K858, Table2[Ticket], M858) + COUNTIFS(Table2[Surname], E858,  Table2[Embarked], P858, Table2[Pclass], C858, Table2[Parch], L858, Table2[Ticket], M858) - COUNTIFS(Table2[Surname], E858,  Table2[Embarked], P858, Table2[Pclass], C858,  Table2[SibSp], K858,  Table2[Parch], L858, Table2[Ticket], M858) -1</f>
        <v>0</v>
      </c>
      <c r="H858" s="5">
        <f>COUNTIFS(Table2[Ticket], M858) -1</f>
        <v>1</v>
      </c>
      <c r="I858" s="7" t="s">
        <v>19</v>
      </c>
      <c r="J858" s="5">
        <v>45</v>
      </c>
      <c r="K858" s="7">
        <v>1</v>
      </c>
      <c r="L858" s="7">
        <v>1</v>
      </c>
      <c r="M858" s="7">
        <v>36928</v>
      </c>
      <c r="N858" s="5">
        <v>164.86670000000001</v>
      </c>
      <c r="O858" s="7"/>
      <c r="P858" s="5" t="s">
        <v>17</v>
      </c>
    </row>
    <row r="859" spans="1:16" x14ac:dyDescent="0.25">
      <c r="A859" s="6">
        <v>858</v>
      </c>
      <c r="B859" s="6">
        <v>1</v>
      </c>
      <c r="C859" s="6">
        <v>1</v>
      </c>
      <c r="D859" s="6" t="s">
        <v>1181</v>
      </c>
      <c r="E859" s="7" t="str">
        <f t="shared" si="13"/>
        <v>Daly</v>
      </c>
      <c r="F859" s="5">
        <f>COUNTIFS(Table2[Surname], E859, Table2[Embarked], P859, Table2[Pclass], C859, Table2[SibSp], K859) + COUNTIFS(Table2[Surname], E859,  Table2[Embarked], P859, Table2[Pclass], C859, Table2[Parch], L859) - COUNTIFS(Table2[Surname], E859,  Table2[Embarked], P859, Table2[Pclass], C859,  Table2[SibSp], K859,  Table2[Parch], L859) -1</f>
        <v>0</v>
      </c>
      <c r="G859" s="5">
        <f>COUNTIFS(Table2[Surname], E859, Table2[Embarked], P859, Table2[Pclass], C859, Table2[SibSp], K859, Table2[Ticket], M859) + COUNTIFS(Table2[Surname], E859,  Table2[Embarked], P859, Table2[Pclass], C859, Table2[Parch], L859, Table2[Ticket], M859) - COUNTIFS(Table2[Surname], E859,  Table2[Embarked], P859, Table2[Pclass], C859,  Table2[SibSp], K859,  Table2[Parch], L859, Table2[Ticket], M859) -1</f>
        <v>0</v>
      </c>
      <c r="H859" s="5">
        <f>COUNTIFS(Table2[Ticket], M859) -1</f>
        <v>0</v>
      </c>
      <c r="I859" s="8" t="s">
        <v>15</v>
      </c>
      <c r="J859" s="10">
        <v>51</v>
      </c>
      <c r="K859" s="8">
        <v>0</v>
      </c>
      <c r="L859" s="8">
        <v>0</v>
      </c>
      <c r="M859" s="8">
        <v>113055</v>
      </c>
      <c r="N859" s="10">
        <v>26.55</v>
      </c>
      <c r="O859" s="8" t="s">
        <v>1182</v>
      </c>
      <c r="P859" s="10" t="s">
        <v>17</v>
      </c>
    </row>
    <row r="860" spans="1:16" x14ac:dyDescent="0.25">
      <c r="A860" s="4">
        <v>859</v>
      </c>
      <c r="B860" s="4">
        <v>1</v>
      </c>
      <c r="C860" s="4">
        <v>3</v>
      </c>
      <c r="D860" s="4" t="s">
        <v>1183</v>
      </c>
      <c r="E860" s="7" t="str">
        <f t="shared" si="13"/>
        <v>Baclini</v>
      </c>
      <c r="F860" s="5">
        <f>COUNTIFS(Table2[Surname], E860, Table2[Embarked], P860, Table2[Pclass], C860, Table2[SibSp], K860) + COUNTIFS(Table2[Surname], E860,  Table2[Embarked], P860, Table2[Pclass], C860, Table2[Parch], L860) - COUNTIFS(Table2[Surname], E860,  Table2[Embarked], P860, Table2[Pclass], C860,  Table2[SibSp], K860,  Table2[Parch], L860) -1</f>
        <v>0</v>
      </c>
      <c r="G860" s="5">
        <f>COUNTIFS(Table2[Surname], E860, Table2[Embarked], P860, Table2[Pclass], C860, Table2[SibSp], K860, Table2[Ticket], M860) + COUNTIFS(Table2[Surname], E860,  Table2[Embarked], P860, Table2[Pclass], C860, Table2[Parch], L860, Table2[Ticket], M860) - COUNTIFS(Table2[Surname], E860,  Table2[Embarked], P860, Table2[Pclass], C860,  Table2[SibSp], K860,  Table2[Parch], L860, Table2[Ticket], M860) -1</f>
        <v>0</v>
      </c>
      <c r="H860" s="5">
        <f>COUNTIFS(Table2[Ticket], M860) -1</f>
        <v>3</v>
      </c>
      <c r="I860" s="7" t="s">
        <v>19</v>
      </c>
      <c r="J860" s="5">
        <v>24</v>
      </c>
      <c r="K860" s="7">
        <v>0</v>
      </c>
      <c r="L860" s="7">
        <v>3</v>
      </c>
      <c r="M860" s="7">
        <v>2666</v>
      </c>
      <c r="N860" s="5">
        <v>19.258299999999998</v>
      </c>
      <c r="O860" s="7"/>
      <c r="P860" s="5" t="s">
        <v>22</v>
      </c>
    </row>
    <row r="861" spans="1:16" x14ac:dyDescent="0.25">
      <c r="A861" s="6">
        <v>860</v>
      </c>
      <c r="B861" s="6">
        <v>0</v>
      </c>
      <c r="C861" s="6">
        <v>3</v>
      </c>
      <c r="D861" s="6" t="s">
        <v>1184</v>
      </c>
      <c r="E861" s="7" t="str">
        <f t="shared" si="13"/>
        <v>Razi</v>
      </c>
      <c r="F861" s="5">
        <f>COUNTIFS(Table2[Surname], E861, Table2[Embarked], P861, Table2[Pclass], C861, Table2[SibSp], K861) + COUNTIFS(Table2[Surname], E861,  Table2[Embarked], P861, Table2[Pclass], C861, Table2[Parch], L861) - COUNTIFS(Table2[Surname], E861,  Table2[Embarked], P861, Table2[Pclass], C861,  Table2[SibSp], K861,  Table2[Parch], L861) -1</f>
        <v>0</v>
      </c>
      <c r="G861" s="5">
        <f>COUNTIFS(Table2[Surname], E861, Table2[Embarked], P861, Table2[Pclass], C861, Table2[SibSp], K861, Table2[Ticket], M861) + COUNTIFS(Table2[Surname], E861,  Table2[Embarked], P861, Table2[Pclass], C861, Table2[Parch], L861, Table2[Ticket], M861) - COUNTIFS(Table2[Surname], E861,  Table2[Embarked], P861, Table2[Pclass], C861,  Table2[SibSp], K861,  Table2[Parch], L861, Table2[Ticket], M861) -1</f>
        <v>0</v>
      </c>
      <c r="H861" s="5">
        <f>COUNTIFS(Table2[Ticket], M861) -1</f>
        <v>0</v>
      </c>
      <c r="I861" s="8" t="s">
        <v>15</v>
      </c>
      <c r="J861" s="10"/>
      <c r="K861" s="8">
        <v>0</v>
      </c>
      <c r="L861" s="8">
        <v>0</v>
      </c>
      <c r="M861" s="8">
        <v>2629</v>
      </c>
      <c r="N861" s="10">
        <v>7.2291999999999996</v>
      </c>
      <c r="O861" s="8"/>
      <c r="P861" s="10" t="s">
        <v>22</v>
      </c>
    </row>
    <row r="862" spans="1:16" x14ac:dyDescent="0.25">
      <c r="A862" s="4">
        <v>861</v>
      </c>
      <c r="B862" s="4">
        <v>0</v>
      </c>
      <c r="C862" s="4">
        <v>3</v>
      </c>
      <c r="D862" s="4" t="s">
        <v>1185</v>
      </c>
      <c r="E862" s="7" t="str">
        <f t="shared" si="13"/>
        <v>Hansen</v>
      </c>
      <c r="F862" s="5">
        <f>COUNTIFS(Table2[Surname], E862, Table2[Embarked], P862, Table2[Pclass], C862, Table2[SibSp], K862) + COUNTIFS(Table2[Surname], E862,  Table2[Embarked], P862, Table2[Pclass], C862, Table2[Parch], L862) - COUNTIFS(Table2[Surname], E862,  Table2[Embarked], P862, Table2[Pclass], C862,  Table2[SibSp], K862,  Table2[Parch], L862) -1</f>
        <v>2</v>
      </c>
      <c r="G862" s="5">
        <f>COUNTIFS(Table2[Surname], E862, Table2[Embarked], P862, Table2[Pclass], C862, Table2[SibSp], K862, Table2[Ticket], M862) + COUNTIFS(Table2[Surname], E862,  Table2[Embarked], P862, Table2[Pclass], C862, Table2[Parch], L862, Table2[Ticket], M862) - COUNTIFS(Table2[Surname], E862,  Table2[Embarked], P862, Table2[Pclass], C862,  Table2[SibSp], K862,  Table2[Parch], L862, Table2[Ticket], M862) -1</f>
        <v>0</v>
      </c>
      <c r="H862" s="5">
        <f>COUNTIFS(Table2[Ticket], M862) -1</f>
        <v>0</v>
      </c>
      <c r="I862" s="7" t="s">
        <v>15</v>
      </c>
      <c r="J862" s="5">
        <v>41</v>
      </c>
      <c r="K862" s="7">
        <v>2</v>
      </c>
      <c r="L862" s="7">
        <v>0</v>
      </c>
      <c r="M862" s="7">
        <v>350026</v>
      </c>
      <c r="N862" s="5">
        <v>14.1083</v>
      </c>
      <c r="O862" s="7"/>
      <c r="P862" s="5" t="s">
        <v>17</v>
      </c>
    </row>
    <row r="863" spans="1:16" x14ac:dyDescent="0.25">
      <c r="A863" s="6">
        <v>862</v>
      </c>
      <c r="B863" s="6">
        <v>0</v>
      </c>
      <c r="C863" s="6">
        <v>2</v>
      </c>
      <c r="D863" s="6" t="s">
        <v>1186</v>
      </c>
      <c r="E863" s="7" t="str">
        <f t="shared" si="13"/>
        <v>Giles</v>
      </c>
      <c r="F863" s="5">
        <f>COUNTIFS(Table2[Surname], E863, Table2[Embarked], P863, Table2[Pclass], C863, Table2[SibSp], K863) + COUNTIFS(Table2[Surname], E863,  Table2[Embarked], P863, Table2[Pclass], C863, Table2[Parch], L863) - COUNTIFS(Table2[Surname], E863,  Table2[Embarked], P863, Table2[Pclass], C863,  Table2[SibSp], K863,  Table2[Parch], L863) -1</f>
        <v>0</v>
      </c>
      <c r="G863" s="5">
        <f>COUNTIFS(Table2[Surname], E863, Table2[Embarked], P863, Table2[Pclass], C863, Table2[SibSp], K863, Table2[Ticket], M863) + COUNTIFS(Table2[Surname], E863,  Table2[Embarked], P863, Table2[Pclass], C863, Table2[Parch], L863, Table2[Ticket], M863) - COUNTIFS(Table2[Surname], E863,  Table2[Embarked], P863, Table2[Pclass], C863,  Table2[SibSp], K863,  Table2[Parch], L863, Table2[Ticket], M863) -1</f>
        <v>0</v>
      </c>
      <c r="H863" s="5">
        <f>COUNTIFS(Table2[Ticket], M863) -1</f>
        <v>0</v>
      </c>
      <c r="I863" s="8" t="s">
        <v>15</v>
      </c>
      <c r="J863" s="10">
        <v>21</v>
      </c>
      <c r="K863" s="8">
        <v>1</v>
      </c>
      <c r="L863" s="8">
        <v>0</v>
      </c>
      <c r="M863" s="8">
        <v>28134</v>
      </c>
      <c r="N863" s="10">
        <v>11.5</v>
      </c>
      <c r="O863" s="8"/>
      <c r="P863" s="10" t="s">
        <v>17</v>
      </c>
    </row>
    <row r="864" spans="1:16" x14ac:dyDescent="0.25">
      <c r="A864" s="4">
        <v>863</v>
      </c>
      <c r="B864" s="4">
        <v>1</v>
      </c>
      <c r="C864" s="4">
        <v>1</v>
      </c>
      <c r="D864" s="4" t="s">
        <v>1187</v>
      </c>
      <c r="E864" s="7" t="str">
        <f t="shared" si="13"/>
        <v>Swift</v>
      </c>
      <c r="F864" s="5">
        <f>COUNTIFS(Table2[Surname], E864, Table2[Embarked], P864, Table2[Pclass], C864, Table2[SibSp], K864) + COUNTIFS(Table2[Surname], E864,  Table2[Embarked], P864, Table2[Pclass], C864, Table2[Parch], L864) - COUNTIFS(Table2[Surname], E864,  Table2[Embarked], P864, Table2[Pclass], C864,  Table2[SibSp], K864,  Table2[Parch], L864) -1</f>
        <v>0</v>
      </c>
      <c r="G864" s="5">
        <f>COUNTIFS(Table2[Surname], E864, Table2[Embarked], P864, Table2[Pclass], C864, Table2[SibSp], K864, Table2[Ticket], M864) + COUNTIFS(Table2[Surname], E864,  Table2[Embarked], P864, Table2[Pclass], C864, Table2[Parch], L864, Table2[Ticket], M864) - COUNTIFS(Table2[Surname], E864,  Table2[Embarked], P864, Table2[Pclass], C864,  Table2[SibSp], K864,  Table2[Parch], L864, Table2[Ticket], M864) -1</f>
        <v>0</v>
      </c>
      <c r="H864" s="5">
        <f>COUNTIFS(Table2[Ticket], M864) -1</f>
        <v>0</v>
      </c>
      <c r="I864" s="7" t="s">
        <v>19</v>
      </c>
      <c r="J864" s="5">
        <v>48</v>
      </c>
      <c r="K864" s="7">
        <v>0</v>
      </c>
      <c r="L864" s="7">
        <v>0</v>
      </c>
      <c r="M864" s="7">
        <v>17466</v>
      </c>
      <c r="N864" s="5">
        <v>25.929200000000002</v>
      </c>
      <c r="O864" s="7" t="s">
        <v>1107</v>
      </c>
      <c r="P864" s="5" t="s">
        <v>17</v>
      </c>
    </row>
    <row r="865" spans="1:16" x14ac:dyDescent="0.25">
      <c r="A865" s="6">
        <v>864</v>
      </c>
      <c r="B865" s="6">
        <v>0</v>
      </c>
      <c r="C865" s="6">
        <v>3</v>
      </c>
      <c r="D865" s="6" t="s">
        <v>1188</v>
      </c>
      <c r="E865" s="7" t="str">
        <f t="shared" si="13"/>
        <v>Sage</v>
      </c>
      <c r="F865" s="5">
        <f>COUNTIFS(Table2[Surname], E865, Table2[Embarked], P865, Table2[Pclass], C865, Table2[SibSp], K865) + COUNTIFS(Table2[Surname], E865,  Table2[Embarked], P865, Table2[Pclass], C865, Table2[Parch], L865) - COUNTIFS(Table2[Surname], E865,  Table2[Embarked], P865, Table2[Pclass], C865,  Table2[SibSp], K865,  Table2[Parch], L865) -1</f>
        <v>6</v>
      </c>
      <c r="G865" s="5">
        <f>COUNTIFS(Table2[Surname], E865, Table2[Embarked], P865, Table2[Pclass], C865, Table2[SibSp], K865, Table2[Ticket], M865) + COUNTIFS(Table2[Surname], E865,  Table2[Embarked], P865, Table2[Pclass], C865, Table2[Parch], L865, Table2[Ticket], M865) - COUNTIFS(Table2[Surname], E865,  Table2[Embarked], P865, Table2[Pclass], C865,  Table2[SibSp], K865,  Table2[Parch], L865, Table2[Ticket], M865) -1</f>
        <v>6</v>
      </c>
      <c r="H865" s="5">
        <f>COUNTIFS(Table2[Ticket], M865) -1</f>
        <v>6</v>
      </c>
      <c r="I865" s="8" t="s">
        <v>19</v>
      </c>
      <c r="J865" s="10"/>
      <c r="K865" s="8">
        <v>8</v>
      </c>
      <c r="L865" s="8">
        <v>2</v>
      </c>
      <c r="M865" s="8" t="s">
        <v>253</v>
      </c>
      <c r="N865" s="10">
        <v>69.55</v>
      </c>
      <c r="O865" s="8"/>
      <c r="P865" s="10" t="s">
        <v>17</v>
      </c>
    </row>
    <row r="866" spans="1:16" x14ac:dyDescent="0.25">
      <c r="A866" s="4">
        <v>865</v>
      </c>
      <c r="B866" s="4">
        <v>0</v>
      </c>
      <c r="C866" s="4">
        <v>2</v>
      </c>
      <c r="D866" s="4" t="s">
        <v>1189</v>
      </c>
      <c r="E866" s="7" t="str">
        <f t="shared" si="13"/>
        <v>Gill</v>
      </c>
      <c r="F866" s="5">
        <f>COUNTIFS(Table2[Surname], E866, Table2[Embarked], P866, Table2[Pclass], C866, Table2[SibSp], K866) + COUNTIFS(Table2[Surname], E866,  Table2[Embarked], P866, Table2[Pclass], C866, Table2[Parch], L866) - COUNTIFS(Table2[Surname], E866,  Table2[Embarked], P866, Table2[Pclass], C866,  Table2[SibSp], K866,  Table2[Parch], L866) -1</f>
        <v>0</v>
      </c>
      <c r="G866" s="5">
        <f>COUNTIFS(Table2[Surname], E866, Table2[Embarked], P866, Table2[Pclass], C866, Table2[SibSp], K866, Table2[Ticket], M866) + COUNTIFS(Table2[Surname], E866,  Table2[Embarked], P866, Table2[Pclass], C866, Table2[Parch], L866, Table2[Ticket], M866) - COUNTIFS(Table2[Surname], E866,  Table2[Embarked], P866, Table2[Pclass], C866,  Table2[SibSp], K866,  Table2[Parch], L866, Table2[Ticket], M866) -1</f>
        <v>0</v>
      </c>
      <c r="H866" s="5">
        <f>COUNTIFS(Table2[Ticket], M866) -1</f>
        <v>0</v>
      </c>
      <c r="I866" s="7" t="s">
        <v>15</v>
      </c>
      <c r="J866" s="5">
        <v>24</v>
      </c>
      <c r="K866" s="7">
        <v>0</v>
      </c>
      <c r="L866" s="7">
        <v>0</v>
      </c>
      <c r="M866" s="7">
        <v>233866</v>
      </c>
      <c r="N866" s="5">
        <v>13</v>
      </c>
      <c r="O866" s="7"/>
      <c r="P866" s="5" t="s">
        <v>17</v>
      </c>
    </row>
    <row r="867" spans="1:16" x14ac:dyDescent="0.25">
      <c r="A867" s="6">
        <v>866</v>
      </c>
      <c r="B867" s="6">
        <v>1</v>
      </c>
      <c r="C867" s="6">
        <v>2</v>
      </c>
      <c r="D867" s="6" t="s">
        <v>1190</v>
      </c>
      <c r="E867" s="7" t="str">
        <f t="shared" si="13"/>
        <v>Bystrom</v>
      </c>
      <c r="F867" s="5">
        <f>COUNTIFS(Table2[Surname], E867, Table2[Embarked], P867, Table2[Pclass], C867, Table2[SibSp], K867) + COUNTIFS(Table2[Surname], E867,  Table2[Embarked], P867, Table2[Pclass], C867, Table2[Parch], L867) - COUNTIFS(Table2[Surname], E867,  Table2[Embarked], P867, Table2[Pclass], C867,  Table2[SibSp], K867,  Table2[Parch], L867) -1</f>
        <v>0</v>
      </c>
      <c r="G867" s="5">
        <f>COUNTIFS(Table2[Surname], E867, Table2[Embarked], P867, Table2[Pclass], C867, Table2[SibSp], K867, Table2[Ticket], M867) + COUNTIFS(Table2[Surname], E867,  Table2[Embarked], P867, Table2[Pclass], C867, Table2[Parch], L867, Table2[Ticket], M867) - COUNTIFS(Table2[Surname], E867,  Table2[Embarked], P867, Table2[Pclass], C867,  Table2[SibSp], K867,  Table2[Parch], L867, Table2[Ticket], M867) -1</f>
        <v>0</v>
      </c>
      <c r="H867" s="5">
        <f>COUNTIFS(Table2[Ticket], M867) -1</f>
        <v>0</v>
      </c>
      <c r="I867" s="8" t="s">
        <v>19</v>
      </c>
      <c r="J867" s="10">
        <v>42</v>
      </c>
      <c r="K867" s="8">
        <v>0</v>
      </c>
      <c r="L867" s="8">
        <v>0</v>
      </c>
      <c r="M867" s="8">
        <v>236852</v>
      </c>
      <c r="N867" s="10">
        <v>13</v>
      </c>
      <c r="O867" s="8"/>
      <c r="P867" s="10" t="s">
        <v>17</v>
      </c>
    </row>
    <row r="868" spans="1:16" x14ac:dyDescent="0.25">
      <c r="A868" s="4">
        <v>867</v>
      </c>
      <c r="B868" s="4">
        <v>1</v>
      </c>
      <c r="C868" s="4">
        <v>2</v>
      </c>
      <c r="D868" s="4" t="s">
        <v>1191</v>
      </c>
      <c r="E868" s="7" t="str">
        <f t="shared" si="13"/>
        <v>Duran y More</v>
      </c>
      <c r="F868" s="5">
        <f>COUNTIFS(Table2[Surname], E868, Table2[Embarked], P868, Table2[Pclass], C868, Table2[SibSp], K868) + COUNTIFS(Table2[Surname], E868,  Table2[Embarked], P868, Table2[Pclass], C868, Table2[Parch], L868) - COUNTIFS(Table2[Surname], E868,  Table2[Embarked], P868, Table2[Pclass], C868,  Table2[SibSp], K868,  Table2[Parch], L868) -1</f>
        <v>0</v>
      </c>
      <c r="G868" s="5">
        <f>COUNTIFS(Table2[Surname], E868, Table2[Embarked], P868, Table2[Pclass], C868, Table2[SibSp], K868, Table2[Ticket], M868) + COUNTIFS(Table2[Surname], E868,  Table2[Embarked], P868, Table2[Pclass], C868, Table2[Parch], L868, Table2[Ticket], M868) - COUNTIFS(Table2[Surname], E868,  Table2[Embarked], P868, Table2[Pclass], C868,  Table2[SibSp], K868,  Table2[Parch], L868, Table2[Ticket], M868) -1</f>
        <v>0</v>
      </c>
      <c r="H868" s="5">
        <f>COUNTIFS(Table2[Ticket], M868) -1</f>
        <v>0</v>
      </c>
      <c r="I868" s="7" t="s">
        <v>19</v>
      </c>
      <c r="J868" s="5">
        <v>27</v>
      </c>
      <c r="K868" s="7">
        <v>1</v>
      </c>
      <c r="L868" s="7">
        <v>0</v>
      </c>
      <c r="M868" s="7" t="s">
        <v>1192</v>
      </c>
      <c r="N868" s="5">
        <v>13.8583</v>
      </c>
      <c r="O868" s="7"/>
      <c r="P868" s="5" t="s">
        <v>22</v>
      </c>
    </row>
    <row r="869" spans="1:16" x14ac:dyDescent="0.25">
      <c r="A869" s="6">
        <v>868</v>
      </c>
      <c r="B869" s="6">
        <v>0</v>
      </c>
      <c r="C869" s="6">
        <v>1</v>
      </c>
      <c r="D869" s="6" t="s">
        <v>1193</v>
      </c>
      <c r="E869" s="7" t="str">
        <f t="shared" si="13"/>
        <v>Roebling</v>
      </c>
      <c r="F869" s="5">
        <f>COUNTIFS(Table2[Surname], E869, Table2[Embarked], P869, Table2[Pclass], C869, Table2[SibSp], K869) + COUNTIFS(Table2[Surname], E869,  Table2[Embarked], P869, Table2[Pclass], C869, Table2[Parch], L869) - COUNTIFS(Table2[Surname], E869,  Table2[Embarked], P869, Table2[Pclass], C869,  Table2[SibSp], K869,  Table2[Parch], L869) -1</f>
        <v>0</v>
      </c>
      <c r="G869" s="5">
        <f>COUNTIFS(Table2[Surname], E869, Table2[Embarked], P869, Table2[Pclass], C869, Table2[SibSp], K869, Table2[Ticket], M869) + COUNTIFS(Table2[Surname], E869,  Table2[Embarked], P869, Table2[Pclass], C869, Table2[Parch], L869, Table2[Ticket], M869) - COUNTIFS(Table2[Surname], E869,  Table2[Embarked], P869, Table2[Pclass], C869,  Table2[SibSp], K869,  Table2[Parch], L869, Table2[Ticket], M869) -1</f>
        <v>0</v>
      </c>
      <c r="H869" s="5">
        <f>COUNTIFS(Table2[Ticket], M869) -1</f>
        <v>0</v>
      </c>
      <c r="I869" s="8" t="s">
        <v>15</v>
      </c>
      <c r="J869" s="10">
        <v>31</v>
      </c>
      <c r="K869" s="8">
        <v>0</v>
      </c>
      <c r="L869" s="8">
        <v>0</v>
      </c>
      <c r="M869" s="8" t="s">
        <v>1194</v>
      </c>
      <c r="N869" s="10">
        <v>50.495800000000003</v>
      </c>
      <c r="O869" s="8" t="s">
        <v>1195</v>
      </c>
      <c r="P869" s="10" t="s">
        <v>17</v>
      </c>
    </row>
    <row r="870" spans="1:16" x14ac:dyDescent="0.25">
      <c r="A870" s="4">
        <v>869</v>
      </c>
      <c r="B870" s="4">
        <v>0</v>
      </c>
      <c r="C870" s="4">
        <v>3</v>
      </c>
      <c r="D870" s="4" t="s">
        <v>1196</v>
      </c>
      <c r="E870" s="7" t="str">
        <f t="shared" si="13"/>
        <v>van Melkebeke</v>
      </c>
      <c r="F870" s="5">
        <f>COUNTIFS(Table2[Surname], E870, Table2[Embarked], P870, Table2[Pclass], C870, Table2[SibSp], K870) + COUNTIFS(Table2[Surname], E870,  Table2[Embarked], P870, Table2[Pclass], C870, Table2[Parch], L870) - COUNTIFS(Table2[Surname], E870,  Table2[Embarked], P870, Table2[Pclass], C870,  Table2[SibSp], K870,  Table2[Parch], L870) -1</f>
        <v>0</v>
      </c>
      <c r="G870" s="5">
        <f>COUNTIFS(Table2[Surname], E870, Table2[Embarked], P870, Table2[Pclass], C870, Table2[SibSp], K870, Table2[Ticket], M870) + COUNTIFS(Table2[Surname], E870,  Table2[Embarked], P870, Table2[Pclass], C870, Table2[Parch], L870, Table2[Ticket], M870) - COUNTIFS(Table2[Surname], E870,  Table2[Embarked], P870, Table2[Pclass], C870,  Table2[SibSp], K870,  Table2[Parch], L870, Table2[Ticket], M870) -1</f>
        <v>0</v>
      </c>
      <c r="H870" s="5">
        <f>COUNTIFS(Table2[Ticket], M870) -1</f>
        <v>0</v>
      </c>
      <c r="I870" s="7" t="s">
        <v>15</v>
      </c>
      <c r="J870" s="5"/>
      <c r="K870" s="7">
        <v>0</v>
      </c>
      <c r="L870" s="7">
        <v>0</v>
      </c>
      <c r="M870" s="7">
        <v>345777</v>
      </c>
      <c r="N870" s="5">
        <v>9.5</v>
      </c>
      <c r="O870" s="7"/>
      <c r="P870" s="5" t="s">
        <v>17</v>
      </c>
    </row>
    <row r="871" spans="1:16" x14ac:dyDescent="0.25">
      <c r="A871" s="6">
        <v>870</v>
      </c>
      <c r="B871" s="6">
        <v>1</v>
      </c>
      <c r="C871" s="6">
        <v>3</v>
      </c>
      <c r="D871" s="6" t="s">
        <v>1197</v>
      </c>
      <c r="E871" s="7" t="str">
        <f t="shared" si="13"/>
        <v>Johnson</v>
      </c>
      <c r="F871" s="5">
        <f>COUNTIFS(Table2[Surname], E871, Table2[Embarked], P871, Table2[Pclass], C871, Table2[SibSp], K871) + COUNTIFS(Table2[Surname], E871,  Table2[Embarked], P871, Table2[Pclass], C871, Table2[Parch], L871) - COUNTIFS(Table2[Surname], E871,  Table2[Embarked], P871, Table2[Pclass], C871,  Table2[SibSp], K871,  Table2[Parch], L871) -1</f>
        <v>1</v>
      </c>
      <c r="G871" s="5">
        <f>COUNTIFS(Table2[Surname], E871, Table2[Embarked], P871, Table2[Pclass], C871, Table2[SibSp], K871, Table2[Ticket], M871) + COUNTIFS(Table2[Surname], E871,  Table2[Embarked], P871, Table2[Pclass], C871, Table2[Parch], L871, Table2[Ticket], M871) - COUNTIFS(Table2[Surname], E871,  Table2[Embarked], P871, Table2[Pclass], C871,  Table2[SibSp], K871,  Table2[Parch], L871, Table2[Ticket], M871) -1</f>
        <v>1</v>
      </c>
      <c r="H871" s="5">
        <f>COUNTIFS(Table2[Ticket], M871) -1</f>
        <v>2</v>
      </c>
      <c r="I871" s="8" t="s">
        <v>15</v>
      </c>
      <c r="J871" s="10">
        <v>4</v>
      </c>
      <c r="K871" s="8">
        <v>1</v>
      </c>
      <c r="L871" s="8">
        <v>1</v>
      </c>
      <c r="M871" s="8">
        <v>347742</v>
      </c>
      <c r="N871" s="10">
        <v>11.1333</v>
      </c>
      <c r="O871" s="8"/>
      <c r="P871" s="10" t="s">
        <v>17</v>
      </c>
    </row>
    <row r="872" spans="1:16" x14ac:dyDescent="0.25">
      <c r="A872" s="4">
        <v>871</v>
      </c>
      <c r="B872" s="4">
        <v>0</v>
      </c>
      <c r="C872" s="4">
        <v>3</v>
      </c>
      <c r="D872" s="4" t="s">
        <v>1198</v>
      </c>
      <c r="E872" s="7" t="str">
        <f t="shared" si="13"/>
        <v>Balkic</v>
      </c>
      <c r="F872" s="5">
        <f>COUNTIFS(Table2[Surname], E872, Table2[Embarked], P872, Table2[Pclass], C872, Table2[SibSp], K872) + COUNTIFS(Table2[Surname], E872,  Table2[Embarked], P872, Table2[Pclass], C872, Table2[Parch], L872) - COUNTIFS(Table2[Surname], E872,  Table2[Embarked], P872, Table2[Pclass], C872,  Table2[SibSp], K872,  Table2[Parch], L872) -1</f>
        <v>0</v>
      </c>
      <c r="G872" s="5">
        <f>COUNTIFS(Table2[Surname], E872, Table2[Embarked], P872, Table2[Pclass], C872, Table2[SibSp], K872, Table2[Ticket], M872) + COUNTIFS(Table2[Surname], E872,  Table2[Embarked], P872, Table2[Pclass], C872, Table2[Parch], L872, Table2[Ticket], M872) - COUNTIFS(Table2[Surname], E872,  Table2[Embarked], P872, Table2[Pclass], C872,  Table2[SibSp], K872,  Table2[Parch], L872, Table2[Ticket], M872) -1</f>
        <v>0</v>
      </c>
      <c r="H872" s="5">
        <f>COUNTIFS(Table2[Ticket], M872) -1</f>
        <v>0</v>
      </c>
      <c r="I872" s="7" t="s">
        <v>15</v>
      </c>
      <c r="J872" s="5">
        <v>26</v>
      </c>
      <c r="K872" s="7">
        <v>0</v>
      </c>
      <c r="L872" s="7">
        <v>0</v>
      </c>
      <c r="M872" s="7">
        <v>349248</v>
      </c>
      <c r="N872" s="5">
        <v>7.8958000000000004</v>
      </c>
      <c r="O872" s="7"/>
      <c r="P872" s="5" t="s">
        <v>17</v>
      </c>
    </row>
    <row r="873" spans="1:16" x14ac:dyDescent="0.25">
      <c r="A873" s="6">
        <v>872</v>
      </c>
      <c r="B873" s="6">
        <v>1</v>
      </c>
      <c r="C873" s="6">
        <v>1</v>
      </c>
      <c r="D873" s="6" t="s">
        <v>1199</v>
      </c>
      <c r="E873" s="7" t="str">
        <f t="shared" si="13"/>
        <v>Beckwith</v>
      </c>
      <c r="F873" s="5">
        <f>COUNTIFS(Table2[Surname], E873, Table2[Embarked], P873, Table2[Pclass], C873, Table2[SibSp], K873) + COUNTIFS(Table2[Surname], E873,  Table2[Embarked], P873, Table2[Pclass], C873, Table2[Parch], L873) - COUNTIFS(Table2[Surname], E873,  Table2[Embarked], P873, Table2[Pclass], C873,  Table2[SibSp], K873,  Table2[Parch], L873) -1</f>
        <v>1</v>
      </c>
      <c r="G873" s="5">
        <f>COUNTIFS(Table2[Surname], E873, Table2[Embarked], P873, Table2[Pclass], C873, Table2[SibSp], K873, Table2[Ticket], M873) + COUNTIFS(Table2[Surname], E873,  Table2[Embarked], P873, Table2[Pclass], C873, Table2[Parch], L873, Table2[Ticket], M873) - COUNTIFS(Table2[Surname], E873,  Table2[Embarked], P873, Table2[Pclass], C873,  Table2[SibSp], K873,  Table2[Parch], L873, Table2[Ticket], M873) -1</f>
        <v>1</v>
      </c>
      <c r="H873" s="5">
        <f>COUNTIFS(Table2[Ticket], M873) -1</f>
        <v>1</v>
      </c>
      <c r="I873" s="8" t="s">
        <v>19</v>
      </c>
      <c r="J873" s="10">
        <v>47</v>
      </c>
      <c r="K873" s="8">
        <v>1</v>
      </c>
      <c r="L873" s="8">
        <v>1</v>
      </c>
      <c r="M873" s="8">
        <v>11751</v>
      </c>
      <c r="N873" s="10">
        <v>52.554200000000002</v>
      </c>
      <c r="O873" s="8" t="s">
        <v>379</v>
      </c>
      <c r="P873" s="10" t="s">
        <v>17</v>
      </c>
    </row>
    <row r="874" spans="1:16" x14ac:dyDescent="0.25">
      <c r="A874" s="4">
        <v>873</v>
      </c>
      <c r="B874" s="4">
        <v>0</v>
      </c>
      <c r="C874" s="4">
        <v>1</v>
      </c>
      <c r="D874" s="4" t="s">
        <v>1200</v>
      </c>
      <c r="E874" s="7" t="str">
        <f t="shared" si="13"/>
        <v>Carlsson</v>
      </c>
      <c r="F874" s="5">
        <f>COUNTIFS(Table2[Surname], E874, Table2[Embarked], P874, Table2[Pclass], C874, Table2[SibSp], K874) + COUNTIFS(Table2[Surname], E874,  Table2[Embarked], P874, Table2[Pclass], C874, Table2[Parch], L874) - COUNTIFS(Table2[Surname], E874,  Table2[Embarked], P874, Table2[Pclass], C874,  Table2[SibSp], K874,  Table2[Parch], L874) -1</f>
        <v>0</v>
      </c>
      <c r="G874" s="5">
        <f>COUNTIFS(Table2[Surname], E874, Table2[Embarked], P874, Table2[Pclass], C874, Table2[SibSp], K874, Table2[Ticket], M874) + COUNTIFS(Table2[Surname], E874,  Table2[Embarked], P874, Table2[Pclass], C874, Table2[Parch], L874, Table2[Ticket], M874) - COUNTIFS(Table2[Surname], E874,  Table2[Embarked], P874, Table2[Pclass], C874,  Table2[SibSp], K874,  Table2[Parch], L874, Table2[Ticket], M874) -1</f>
        <v>0</v>
      </c>
      <c r="H874" s="5">
        <f>COUNTIFS(Table2[Ticket], M874) -1</f>
        <v>0</v>
      </c>
      <c r="I874" s="7" t="s">
        <v>15</v>
      </c>
      <c r="J874" s="5">
        <v>33</v>
      </c>
      <c r="K874" s="7">
        <v>0</v>
      </c>
      <c r="L874" s="7">
        <v>0</v>
      </c>
      <c r="M874" s="7">
        <v>695</v>
      </c>
      <c r="N874" s="5">
        <v>5</v>
      </c>
      <c r="O874" s="7" t="s">
        <v>959</v>
      </c>
      <c r="P874" s="5" t="s">
        <v>17</v>
      </c>
    </row>
    <row r="875" spans="1:16" x14ac:dyDescent="0.25">
      <c r="A875" s="6">
        <v>874</v>
      </c>
      <c r="B875" s="6">
        <v>0</v>
      </c>
      <c r="C875" s="6">
        <v>3</v>
      </c>
      <c r="D875" s="6" t="s">
        <v>1201</v>
      </c>
      <c r="E875" s="7" t="str">
        <f t="shared" si="13"/>
        <v>Vander Cruyssen</v>
      </c>
      <c r="F875" s="5">
        <f>COUNTIFS(Table2[Surname], E875, Table2[Embarked], P875, Table2[Pclass], C875, Table2[SibSp], K875) + COUNTIFS(Table2[Surname], E875,  Table2[Embarked], P875, Table2[Pclass], C875, Table2[Parch], L875) - COUNTIFS(Table2[Surname], E875,  Table2[Embarked], P875, Table2[Pclass], C875,  Table2[SibSp], K875,  Table2[Parch], L875) -1</f>
        <v>0</v>
      </c>
      <c r="G875" s="5">
        <f>COUNTIFS(Table2[Surname], E875, Table2[Embarked], P875, Table2[Pclass], C875, Table2[SibSp], K875, Table2[Ticket], M875) + COUNTIFS(Table2[Surname], E875,  Table2[Embarked], P875, Table2[Pclass], C875, Table2[Parch], L875, Table2[Ticket], M875) - COUNTIFS(Table2[Surname], E875,  Table2[Embarked], P875, Table2[Pclass], C875,  Table2[SibSp], K875,  Table2[Parch], L875, Table2[Ticket], M875) -1</f>
        <v>0</v>
      </c>
      <c r="H875" s="5">
        <f>COUNTIFS(Table2[Ticket], M875) -1</f>
        <v>0</v>
      </c>
      <c r="I875" s="8" t="s">
        <v>15</v>
      </c>
      <c r="J875" s="10">
        <v>47</v>
      </c>
      <c r="K875" s="8">
        <v>0</v>
      </c>
      <c r="L875" s="8">
        <v>0</v>
      </c>
      <c r="M875" s="8">
        <v>345765</v>
      </c>
      <c r="N875" s="10">
        <v>9</v>
      </c>
      <c r="O875" s="8"/>
      <c r="P875" s="10" t="s">
        <v>17</v>
      </c>
    </row>
    <row r="876" spans="1:16" x14ac:dyDescent="0.25">
      <c r="A876" s="4">
        <v>875</v>
      </c>
      <c r="B876" s="4">
        <v>1</v>
      </c>
      <c r="C876" s="4">
        <v>2</v>
      </c>
      <c r="D876" s="4" t="s">
        <v>1202</v>
      </c>
      <c r="E876" s="7" t="str">
        <f t="shared" si="13"/>
        <v>Abelson</v>
      </c>
      <c r="F876" s="5">
        <f>COUNTIFS(Table2[Surname], E876, Table2[Embarked], P876, Table2[Pclass], C876, Table2[SibSp], K876) + COUNTIFS(Table2[Surname], E876,  Table2[Embarked], P876, Table2[Pclass], C876, Table2[Parch], L876) - COUNTIFS(Table2[Surname], E876,  Table2[Embarked], P876, Table2[Pclass], C876,  Table2[SibSp], K876,  Table2[Parch], L876) -1</f>
        <v>1</v>
      </c>
      <c r="G876" s="5">
        <f>COUNTIFS(Table2[Surname], E876, Table2[Embarked], P876, Table2[Pclass], C876, Table2[SibSp], K876, Table2[Ticket], M876) + COUNTIFS(Table2[Surname], E876,  Table2[Embarked], P876, Table2[Pclass], C876, Table2[Parch], L876, Table2[Ticket], M876) - COUNTIFS(Table2[Surname], E876,  Table2[Embarked], P876, Table2[Pclass], C876,  Table2[SibSp], K876,  Table2[Parch], L876, Table2[Ticket], M876) -1</f>
        <v>1</v>
      </c>
      <c r="H876" s="5">
        <f>COUNTIFS(Table2[Ticket], M876) -1</f>
        <v>1</v>
      </c>
      <c r="I876" s="7" t="s">
        <v>19</v>
      </c>
      <c r="J876" s="5">
        <v>28</v>
      </c>
      <c r="K876" s="7">
        <v>1</v>
      </c>
      <c r="L876" s="7">
        <v>0</v>
      </c>
      <c r="M876" s="7" t="s">
        <v>467</v>
      </c>
      <c r="N876" s="5">
        <v>24</v>
      </c>
      <c r="O876" s="7"/>
      <c r="P876" s="5" t="s">
        <v>22</v>
      </c>
    </row>
    <row r="877" spans="1:16" x14ac:dyDescent="0.25">
      <c r="A877" s="6">
        <v>876</v>
      </c>
      <c r="B877" s="6">
        <v>1</v>
      </c>
      <c r="C877" s="6">
        <v>3</v>
      </c>
      <c r="D877" s="6" t="s">
        <v>1203</v>
      </c>
      <c r="E877" s="7" t="str">
        <f t="shared" si="13"/>
        <v>Najib</v>
      </c>
      <c r="F877" s="5">
        <f>COUNTIFS(Table2[Surname], E877, Table2[Embarked], P877, Table2[Pclass], C877, Table2[SibSp], K877) + COUNTIFS(Table2[Surname], E877,  Table2[Embarked], P877, Table2[Pclass], C877, Table2[Parch], L877) - COUNTIFS(Table2[Surname], E877,  Table2[Embarked], P877, Table2[Pclass], C877,  Table2[SibSp], K877,  Table2[Parch], L877) -1</f>
        <v>0</v>
      </c>
      <c r="G877" s="5">
        <f>COUNTIFS(Table2[Surname], E877, Table2[Embarked], P877, Table2[Pclass], C877, Table2[SibSp], K877, Table2[Ticket], M877) + COUNTIFS(Table2[Surname], E877,  Table2[Embarked], P877, Table2[Pclass], C877, Table2[Parch], L877, Table2[Ticket], M877) - COUNTIFS(Table2[Surname], E877,  Table2[Embarked], P877, Table2[Pclass], C877,  Table2[SibSp], K877,  Table2[Parch], L877, Table2[Ticket], M877) -1</f>
        <v>0</v>
      </c>
      <c r="H877" s="5">
        <f>COUNTIFS(Table2[Ticket], M877) -1</f>
        <v>0</v>
      </c>
      <c r="I877" s="8" t="s">
        <v>19</v>
      </c>
      <c r="J877" s="10">
        <v>15</v>
      </c>
      <c r="K877" s="8">
        <v>0</v>
      </c>
      <c r="L877" s="8">
        <v>0</v>
      </c>
      <c r="M877" s="8">
        <v>2667</v>
      </c>
      <c r="N877" s="10">
        <v>7.2249999999999996</v>
      </c>
      <c r="O877" s="8"/>
      <c r="P877" s="10" t="s">
        <v>22</v>
      </c>
    </row>
    <row r="878" spans="1:16" x14ac:dyDescent="0.25">
      <c r="A878" s="4">
        <v>877</v>
      </c>
      <c r="B878" s="4">
        <v>0</v>
      </c>
      <c r="C878" s="4">
        <v>3</v>
      </c>
      <c r="D878" s="4" t="s">
        <v>1204</v>
      </c>
      <c r="E878" s="7" t="str">
        <f t="shared" si="13"/>
        <v>Gustafsson</v>
      </c>
      <c r="F878" s="5">
        <f>COUNTIFS(Table2[Surname], E878, Table2[Embarked], P878, Table2[Pclass], C878, Table2[SibSp], K878) + COUNTIFS(Table2[Surname], E878,  Table2[Embarked], P878, Table2[Pclass], C878, Table2[Parch], L878) - COUNTIFS(Table2[Surname], E878,  Table2[Embarked], P878, Table2[Pclass], C878,  Table2[SibSp], K878,  Table2[Parch], L878) -1</f>
        <v>3</v>
      </c>
      <c r="G878" s="5">
        <f>COUNTIFS(Table2[Surname], E878, Table2[Embarked], P878, Table2[Pclass], C878, Table2[SibSp], K878, Table2[Ticket], M878) + COUNTIFS(Table2[Surname], E878,  Table2[Embarked], P878, Table2[Pclass], C878, Table2[Parch], L878, Table2[Ticket], M878) - COUNTIFS(Table2[Surname], E878,  Table2[Embarked], P878, Table2[Pclass], C878,  Table2[SibSp], K878,  Table2[Parch], L878, Table2[Ticket], M878) -1</f>
        <v>0</v>
      </c>
      <c r="H878" s="5">
        <f>COUNTIFS(Table2[Ticket], M878) -1</f>
        <v>1</v>
      </c>
      <c r="I878" s="7" t="s">
        <v>15</v>
      </c>
      <c r="J878" s="5">
        <v>20</v>
      </c>
      <c r="K878" s="7">
        <v>0</v>
      </c>
      <c r="L878" s="7">
        <v>0</v>
      </c>
      <c r="M878" s="7">
        <v>7534</v>
      </c>
      <c r="N878" s="5">
        <v>9.8458000000000006</v>
      </c>
      <c r="O878" s="7"/>
      <c r="P878" s="5" t="s">
        <v>17</v>
      </c>
    </row>
    <row r="879" spans="1:16" x14ac:dyDescent="0.25">
      <c r="A879" s="6">
        <v>878</v>
      </c>
      <c r="B879" s="6">
        <v>0</v>
      </c>
      <c r="C879" s="6">
        <v>3</v>
      </c>
      <c r="D879" s="6" t="s">
        <v>1205</v>
      </c>
      <c r="E879" s="7" t="str">
        <f t="shared" si="13"/>
        <v>Petroff</v>
      </c>
      <c r="F879" s="5">
        <f>COUNTIFS(Table2[Surname], E879, Table2[Embarked], P879, Table2[Pclass], C879, Table2[SibSp], K879) + COUNTIFS(Table2[Surname], E879,  Table2[Embarked], P879, Table2[Pclass], C879, Table2[Parch], L879) - COUNTIFS(Table2[Surname], E879,  Table2[Embarked], P879, Table2[Pclass], C879,  Table2[SibSp], K879,  Table2[Parch], L879) -1</f>
        <v>1</v>
      </c>
      <c r="G879" s="5">
        <f>COUNTIFS(Table2[Surname], E879, Table2[Embarked], P879, Table2[Pclass], C879, Table2[SibSp], K879, Table2[Ticket], M879) + COUNTIFS(Table2[Surname], E879,  Table2[Embarked], P879, Table2[Pclass], C879, Table2[Parch], L879, Table2[Ticket], M879) - COUNTIFS(Table2[Surname], E879,  Table2[Embarked], P879, Table2[Pclass], C879,  Table2[SibSp], K879,  Table2[Parch], L879, Table2[Ticket], M879) -1</f>
        <v>0</v>
      </c>
      <c r="H879" s="5">
        <f>COUNTIFS(Table2[Ticket], M879) -1</f>
        <v>0</v>
      </c>
      <c r="I879" s="8" t="s">
        <v>15</v>
      </c>
      <c r="J879" s="10">
        <v>19</v>
      </c>
      <c r="K879" s="8">
        <v>0</v>
      </c>
      <c r="L879" s="8">
        <v>0</v>
      </c>
      <c r="M879" s="8">
        <v>349212</v>
      </c>
      <c r="N879" s="10">
        <v>7.8958000000000004</v>
      </c>
      <c r="O879" s="8"/>
      <c r="P879" s="10" t="s">
        <v>17</v>
      </c>
    </row>
    <row r="880" spans="1:16" x14ac:dyDescent="0.25">
      <c r="A880" s="4">
        <v>879</v>
      </c>
      <c r="B880" s="4">
        <v>0</v>
      </c>
      <c r="C880" s="4">
        <v>3</v>
      </c>
      <c r="D880" s="4" t="s">
        <v>1206</v>
      </c>
      <c r="E880" s="7" t="str">
        <f t="shared" si="13"/>
        <v>Laleff</v>
      </c>
      <c r="F880" s="5">
        <f>COUNTIFS(Table2[Surname], E880, Table2[Embarked], P880, Table2[Pclass], C880, Table2[SibSp], K880) + COUNTIFS(Table2[Surname], E880,  Table2[Embarked], P880, Table2[Pclass], C880, Table2[Parch], L880) - COUNTIFS(Table2[Surname], E880,  Table2[Embarked], P880, Table2[Pclass], C880,  Table2[SibSp], K880,  Table2[Parch], L880) -1</f>
        <v>0</v>
      </c>
      <c r="G880" s="5">
        <f>COUNTIFS(Table2[Surname], E880, Table2[Embarked], P880, Table2[Pclass], C880, Table2[SibSp], K880, Table2[Ticket], M880) + COUNTIFS(Table2[Surname], E880,  Table2[Embarked], P880, Table2[Pclass], C880, Table2[Parch], L880, Table2[Ticket], M880) - COUNTIFS(Table2[Surname], E880,  Table2[Embarked], P880, Table2[Pclass], C880,  Table2[SibSp], K880,  Table2[Parch], L880, Table2[Ticket], M880) -1</f>
        <v>0</v>
      </c>
      <c r="H880" s="5">
        <f>COUNTIFS(Table2[Ticket], M880) -1</f>
        <v>0</v>
      </c>
      <c r="I880" s="7" t="s">
        <v>15</v>
      </c>
      <c r="J880" s="5"/>
      <c r="K880" s="7">
        <v>0</v>
      </c>
      <c r="L880" s="7">
        <v>0</v>
      </c>
      <c r="M880" s="7">
        <v>349217</v>
      </c>
      <c r="N880" s="5">
        <v>7.8958000000000004</v>
      </c>
      <c r="O880" s="7"/>
      <c r="P880" s="5" t="s">
        <v>17</v>
      </c>
    </row>
    <row r="881" spans="1:16" x14ac:dyDescent="0.25">
      <c r="A881" s="6">
        <v>880</v>
      </c>
      <c r="B881" s="6">
        <v>1</v>
      </c>
      <c r="C881" s="6">
        <v>1</v>
      </c>
      <c r="D881" s="6" t="s">
        <v>1207</v>
      </c>
      <c r="E881" s="7" t="str">
        <f t="shared" si="13"/>
        <v>Potter</v>
      </c>
      <c r="F881" s="5">
        <f>COUNTIFS(Table2[Surname], E881, Table2[Embarked], P881, Table2[Pclass], C881, Table2[SibSp], K881) + COUNTIFS(Table2[Surname], E881,  Table2[Embarked], P881, Table2[Pclass], C881, Table2[Parch], L881) - COUNTIFS(Table2[Surname], E881,  Table2[Embarked], P881, Table2[Pclass], C881,  Table2[SibSp], K881,  Table2[Parch], L881) -1</f>
        <v>0</v>
      </c>
      <c r="G881" s="5">
        <f>COUNTIFS(Table2[Surname], E881, Table2[Embarked], P881, Table2[Pclass], C881, Table2[SibSp], K881, Table2[Ticket], M881) + COUNTIFS(Table2[Surname], E881,  Table2[Embarked], P881, Table2[Pclass], C881, Table2[Parch], L881, Table2[Ticket], M881) - COUNTIFS(Table2[Surname], E881,  Table2[Embarked], P881, Table2[Pclass], C881,  Table2[SibSp], K881,  Table2[Parch], L881, Table2[Ticket], M881) -1</f>
        <v>0</v>
      </c>
      <c r="H881" s="5">
        <f>COUNTIFS(Table2[Ticket], M881) -1</f>
        <v>1</v>
      </c>
      <c r="I881" s="8" t="s">
        <v>19</v>
      </c>
      <c r="J881" s="10">
        <v>56</v>
      </c>
      <c r="K881" s="8">
        <v>0</v>
      </c>
      <c r="L881" s="8">
        <v>1</v>
      </c>
      <c r="M881" s="8">
        <v>11767</v>
      </c>
      <c r="N881" s="10">
        <v>83.158299999999997</v>
      </c>
      <c r="O881" s="8" t="s">
        <v>1208</v>
      </c>
      <c r="P881" s="10" t="s">
        <v>22</v>
      </c>
    </row>
    <row r="882" spans="1:16" x14ac:dyDescent="0.25">
      <c r="A882" s="4">
        <v>881</v>
      </c>
      <c r="B882" s="4">
        <v>1</v>
      </c>
      <c r="C882" s="4">
        <v>2</v>
      </c>
      <c r="D882" s="4" t="s">
        <v>1209</v>
      </c>
      <c r="E882" s="7" t="str">
        <f t="shared" si="13"/>
        <v>Shelley</v>
      </c>
      <c r="F882" s="5">
        <f>COUNTIFS(Table2[Surname], E882, Table2[Embarked], P882, Table2[Pclass], C882, Table2[SibSp], K882) + COUNTIFS(Table2[Surname], E882,  Table2[Embarked], P882, Table2[Pclass], C882, Table2[Parch], L882) - COUNTIFS(Table2[Surname], E882,  Table2[Embarked], P882, Table2[Pclass], C882,  Table2[SibSp], K882,  Table2[Parch], L882) -1</f>
        <v>0</v>
      </c>
      <c r="G882" s="5">
        <f>COUNTIFS(Table2[Surname], E882, Table2[Embarked], P882, Table2[Pclass], C882, Table2[SibSp], K882, Table2[Ticket], M882) + COUNTIFS(Table2[Surname], E882,  Table2[Embarked], P882, Table2[Pclass], C882, Table2[Parch], L882, Table2[Ticket], M882) - COUNTIFS(Table2[Surname], E882,  Table2[Embarked], P882, Table2[Pclass], C882,  Table2[SibSp], K882,  Table2[Parch], L882, Table2[Ticket], M882) -1</f>
        <v>0</v>
      </c>
      <c r="H882" s="5">
        <f>COUNTIFS(Table2[Ticket], M882) -1</f>
        <v>1</v>
      </c>
      <c r="I882" s="7" t="s">
        <v>19</v>
      </c>
      <c r="J882" s="5">
        <v>25</v>
      </c>
      <c r="K882" s="7">
        <v>0</v>
      </c>
      <c r="L882" s="7">
        <v>1</v>
      </c>
      <c r="M882" s="7">
        <v>230433</v>
      </c>
      <c r="N882" s="5">
        <v>26</v>
      </c>
      <c r="O882" s="7"/>
      <c r="P882" s="5" t="s">
        <v>17</v>
      </c>
    </row>
    <row r="883" spans="1:16" x14ac:dyDescent="0.25">
      <c r="A883" s="6">
        <v>882</v>
      </c>
      <c r="B883" s="6">
        <v>0</v>
      </c>
      <c r="C883" s="6">
        <v>3</v>
      </c>
      <c r="D883" s="6" t="s">
        <v>1210</v>
      </c>
      <c r="E883" s="7" t="str">
        <f t="shared" si="13"/>
        <v>Markun</v>
      </c>
      <c r="F883" s="5">
        <f>COUNTIFS(Table2[Surname], E883, Table2[Embarked], P883, Table2[Pclass], C883, Table2[SibSp], K883) + COUNTIFS(Table2[Surname], E883,  Table2[Embarked], P883, Table2[Pclass], C883, Table2[Parch], L883) - COUNTIFS(Table2[Surname], E883,  Table2[Embarked], P883, Table2[Pclass], C883,  Table2[SibSp], K883,  Table2[Parch], L883) -1</f>
        <v>0</v>
      </c>
      <c r="G883" s="5">
        <f>COUNTIFS(Table2[Surname], E883, Table2[Embarked], P883, Table2[Pclass], C883, Table2[SibSp], K883, Table2[Ticket], M883) + COUNTIFS(Table2[Surname], E883,  Table2[Embarked], P883, Table2[Pclass], C883, Table2[Parch], L883, Table2[Ticket], M883) - COUNTIFS(Table2[Surname], E883,  Table2[Embarked], P883, Table2[Pclass], C883,  Table2[SibSp], K883,  Table2[Parch], L883, Table2[Ticket], M883) -1</f>
        <v>0</v>
      </c>
      <c r="H883" s="5">
        <f>COUNTIFS(Table2[Ticket], M883) -1</f>
        <v>0</v>
      </c>
      <c r="I883" s="8" t="s">
        <v>15</v>
      </c>
      <c r="J883" s="10">
        <v>33</v>
      </c>
      <c r="K883" s="8">
        <v>0</v>
      </c>
      <c r="L883" s="8">
        <v>0</v>
      </c>
      <c r="M883" s="8">
        <v>349257</v>
      </c>
      <c r="N883" s="10">
        <v>7.8958000000000004</v>
      </c>
      <c r="O883" s="8"/>
      <c r="P883" s="10" t="s">
        <v>17</v>
      </c>
    </row>
    <row r="884" spans="1:16" x14ac:dyDescent="0.25">
      <c r="A884" s="4">
        <v>883</v>
      </c>
      <c r="B884" s="4">
        <v>0</v>
      </c>
      <c r="C884" s="4">
        <v>3</v>
      </c>
      <c r="D884" s="4" t="s">
        <v>1211</v>
      </c>
      <c r="E884" s="7" t="str">
        <f t="shared" si="13"/>
        <v>Dahlberg</v>
      </c>
      <c r="F884" s="5">
        <f>COUNTIFS(Table2[Surname], E884, Table2[Embarked], P884, Table2[Pclass], C884, Table2[SibSp], K884) + COUNTIFS(Table2[Surname], E884,  Table2[Embarked], P884, Table2[Pclass], C884, Table2[Parch], L884) - COUNTIFS(Table2[Surname], E884,  Table2[Embarked], P884, Table2[Pclass], C884,  Table2[SibSp], K884,  Table2[Parch], L884) -1</f>
        <v>0</v>
      </c>
      <c r="G884" s="5">
        <f>COUNTIFS(Table2[Surname], E884, Table2[Embarked], P884, Table2[Pclass], C884, Table2[SibSp], K884, Table2[Ticket], M884) + COUNTIFS(Table2[Surname], E884,  Table2[Embarked], P884, Table2[Pclass], C884, Table2[Parch], L884, Table2[Ticket], M884) - COUNTIFS(Table2[Surname], E884,  Table2[Embarked], P884, Table2[Pclass], C884,  Table2[SibSp], K884,  Table2[Parch], L884, Table2[Ticket], M884) -1</f>
        <v>0</v>
      </c>
      <c r="H884" s="5">
        <f>COUNTIFS(Table2[Ticket], M884) -1</f>
        <v>0</v>
      </c>
      <c r="I884" s="7" t="s">
        <v>19</v>
      </c>
      <c r="J884" s="5">
        <v>22</v>
      </c>
      <c r="K884" s="7">
        <v>0</v>
      </c>
      <c r="L884" s="7">
        <v>0</v>
      </c>
      <c r="M884" s="7">
        <v>7552</v>
      </c>
      <c r="N884" s="5">
        <v>10.5167</v>
      </c>
      <c r="O884" s="7"/>
      <c r="P884" s="5" t="s">
        <v>17</v>
      </c>
    </row>
    <row r="885" spans="1:16" x14ac:dyDescent="0.25">
      <c r="A885" s="6">
        <v>884</v>
      </c>
      <c r="B885" s="6">
        <v>0</v>
      </c>
      <c r="C885" s="6">
        <v>2</v>
      </c>
      <c r="D885" s="6" t="s">
        <v>1212</v>
      </c>
      <c r="E885" s="7" t="str">
        <f t="shared" si="13"/>
        <v>Banfield</v>
      </c>
      <c r="F885" s="5">
        <f>COUNTIFS(Table2[Surname], E885, Table2[Embarked], P885, Table2[Pclass], C885, Table2[SibSp], K885) + COUNTIFS(Table2[Surname], E885,  Table2[Embarked], P885, Table2[Pclass], C885, Table2[Parch], L885) - COUNTIFS(Table2[Surname], E885,  Table2[Embarked], P885, Table2[Pclass], C885,  Table2[SibSp], K885,  Table2[Parch], L885) -1</f>
        <v>0</v>
      </c>
      <c r="G885" s="5">
        <f>COUNTIFS(Table2[Surname], E885, Table2[Embarked], P885, Table2[Pclass], C885, Table2[SibSp], K885, Table2[Ticket], M885) + COUNTIFS(Table2[Surname], E885,  Table2[Embarked], P885, Table2[Pclass], C885, Table2[Parch], L885, Table2[Ticket], M885) - COUNTIFS(Table2[Surname], E885,  Table2[Embarked], P885, Table2[Pclass], C885,  Table2[SibSp], K885,  Table2[Parch], L885, Table2[Ticket], M885) -1</f>
        <v>0</v>
      </c>
      <c r="H885" s="5">
        <f>COUNTIFS(Table2[Ticket], M885) -1</f>
        <v>0</v>
      </c>
      <c r="I885" s="8" t="s">
        <v>15</v>
      </c>
      <c r="J885" s="10">
        <v>28</v>
      </c>
      <c r="K885" s="8">
        <v>0</v>
      </c>
      <c r="L885" s="8">
        <v>0</v>
      </c>
      <c r="M885" s="8" t="s">
        <v>1213</v>
      </c>
      <c r="N885" s="10">
        <v>10.5</v>
      </c>
      <c r="O885" s="8"/>
      <c r="P885" s="10" t="s">
        <v>17</v>
      </c>
    </row>
    <row r="886" spans="1:16" x14ac:dyDescent="0.25">
      <c r="A886" s="4">
        <v>885</v>
      </c>
      <c r="B886" s="4">
        <v>0</v>
      </c>
      <c r="C886" s="4">
        <v>3</v>
      </c>
      <c r="D886" s="4" t="s">
        <v>1214</v>
      </c>
      <c r="E886" s="7" t="str">
        <f t="shared" si="13"/>
        <v>Sutehall</v>
      </c>
      <c r="F886" s="5">
        <f>COUNTIFS(Table2[Surname], E886, Table2[Embarked], P886, Table2[Pclass], C886, Table2[SibSp], K886) + COUNTIFS(Table2[Surname], E886,  Table2[Embarked], P886, Table2[Pclass], C886, Table2[Parch], L886) - COUNTIFS(Table2[Surname], E886,  Table2[Embarked], P886, Table2[Pclass], C886,  Table2[SibSp], K886,  Table2[Parch], L886) -1</f>
        <v>0</v>
      </c>
      <c r="G886" s="5">
        <f>COUNTIFS(Table2[Surname], E886, Table2[Embarked], P886, Table2[Pclass], C886, Table2[SibSp], K886, Table2[Ticket], M886) + COUNTIFS(Table2[Surname], E886,  Table2[Embarked], P886, Table2[Pclass], C886, Table2[Parch], L886, Table2[Ticket], M886) - COUNTIFS(Table2[Surname], E886,  Table2[Embarked], P886, Table2[Pclass], C886,  Table2[SibSp], K886,  Table2[Parch], L886, Table2[Ticket], M886) -1</f>
        <v>0</v>
      </c>
      <c r="H886" s="5">
        <f>COUNTIFS(Table2[Ticket], M886) -1</f>
        <v>0</v>
      </c>
      <c r="I886" s="7" t="s">
        <v>15</v>
      </c>
      <c r="J886" s="5">
        <v>25</v>
      </c>
      <c r="K886" s="7">
        <v>0</v>
      </c>
      <c r="L886" s="7">
        <v>0</v>
      </c>
      <c r="M886" s="7" t="s">
        <v>1215</v>
      </c>
      <c r="N886" s="5">
        <v>7.05</v>
      </c>
      <c r="O886" s="7"/>
      <c r="P886" s="5" t="s">
        <v>17</v>
      </c>
    </row>
    <row r="887" spans="1:16" x14ac:dyDescent="0.25">
      <c r="A887" s="6">
        <v>886</v>
      </c>
      <c r="B887" s="6">
        <v>0</v>
      </c>
      <c r="C887" s="6">
        <v>3</v>
      </c>
      <c r="D887" s="6" t="s">
        <v>1216</v>
      </c>
      <c r="E887" s="7" t="str">
        <f t="shared" si="13"/>
        <v>Rice</v>
      </c>
      <c r="F887" s="5">
        <f>COUNTIFS(Table2[Surname], E887, Table2[Embarked], P887, Table2[Pclass], C887, Table2[SibSp], K887) + COUNTIFS(Table2[Surname], E887,  Table2[Embarked], P887, Table2[Pclass], C887, Table2[Parch], L887) - COUNTIFS(Table2[Surname], E887,  Table2[Embarked], P887, Table2[Pclass], C887,  Table2[SibSp], K887,  Table2[Parch], L887) -1</f>
        <v>0</v>
      </c>
      <c r="G887" s="5">
        <f>COUNTIFS(Table2[Surname], E887, Table2[Embarked], P887, Table2[Pclass], C887, Table2[SibSp], K887, Table2[Ticket], M887) + COUNTIFS(Table2[Surname], E887,  Table2[Embarked], P887, Table2[Pclass], C887, Table2[Parch], L887, Table2[Ticket], M887) - COUNTIFS(Table2[Surname], E887,  Table2[Embarked], P887, Table2[Pclass], C887,  Table2[SibSp], K887,  Table2[Parch], L887, Table2[Ticket], M887) -1</f>
        <v>0</v>
      </c>
      <c r="H887" s="5">
        <f>COUNTIFS(Table2[Ticket], M887) -1</f>
        <v>4</v>
      </c>
      <c r="I887" s="8" t="s">
        <v>19</v>
      </c>
      <c r="J887" s="10">
        <v>39</v>
      </c>
      <c r="K887" s="8">
        <v>0</v>
      </c>
      <c r="L887" s="8">
        <v>5</v>
      </c>
      <c r="M887" s="8">
        <v>382652</v>
      </c>
      <c r="N887" s="10">
        <v>29.125</v>
      </c>
      <c r="O887" s="8"/>
      <c r="P887" s="10" t="s">
        <v>29</v>
      </c>
    </row>
    <row r="888" spans="1:16" x14ac:dyDescent="0.25">
      <c r="A888" s="4">
        <v>887</v>
      </c>
      <c r="B888" s="4">
        <v>0</v>
      </c>
      <c r="C888" s="4">
        <v>2</v>
      </c>
      <c r="D888" s="4" t="s">
        <v>1217</v>
      </c>
      <c r="E888" s="7" t="str">
        <f t="shared" si="13"/>
        <v>Montvila</v>
      </c>
      <c r="F888" s="5">
        <f>COUNTIFS(Table2[Surname], E888, Table2[Embarked], P888, Table2[Pclass], C888, Table2[SibSp], K888) + COUNTIFS(Table2[Surname], E888,  Table2[Embarked], P888, Table2[Pclass], C888, Table2[Parch], L888) - COUNTIFS(Table2[Surname], E888,  Table2[Embarked], P888, Table2[Pclass], C888,  Table2[SibSp], K888,  Table2[Parch], L888) -1</f>
        <v>0</v>
      </c>
      <c r="G888" s="5">
        <f>COUNTIFS(Table2[Surname], E888, Table2[Embarked], P888, Table2[Pclass], C888, Table2[SibSp], K888, Table2[Ticket], M888) + COUNTIFS(Table2[Surname], E888,  Table2[Embarked], P888, Table2[Pclass], C888, Table2[Parch], L888, Table2[Ticket], M888) - COUNTIFS(Table2[Surname], E888,  Table2[Embarked], P888, Table2[Pclass], C888,  Table2[SibSp], K888,  Table2[Parch], L888, Table2[Ticket], M888) -1</f>
        <v>0</v>
      </c>
      <c r="H888" s="5">
        <f>COUNTIFS(Table2[Ticket], M888) -1</f>
        <v>0</v>
      </c>
      <c r="I888" s="7" t="s">
        <v>15</v>
      </c>
      <c r="J888" s="5">
        <v>27</v>
      </c>
      <c r="K888" s="7">
        <v>0</v>
      </c>
      <c r="L888" s="7">
        <v>0</v>
      </c>
      <c r="M888" s="7">
        <v>211536</v>
      </c>
      <c r="N888" s="5">
        <v>13</v>
      </c>
      <c r="O888" s="7"/>
      <c r="P888" s="5" t="s">
        <v>17</v>
      </c>
    </row>
    <row r="889" spans="1:16" x14ac:dyDescent="0.25">
      <c r="A889" s="6">
        <v>888</v>
      </c>
      <c r="B889" s="6">
        <v>1</v>
      </c>
      <c r="C889" s="6">
        <v>1</v>
      </c>
      <c r="D889" s="6" t="s">
        <v>1218</v>
      </c>
      <c r="E889" s="7" t="str">
        <f t="shared" si="13"/>
        <v>Graham</v>
      </c>
      <c r="F889" s="5">
        <f>COUNTIFS(Table2[Surname], E889, Table2[Embarked], P889, Table2[Pclass], C889, Table2[SibSp], K889) + COUNTIFS(Table2[Surname], E889,  Table2[Embarked], P889, Table2[Pclass], C889, Table2[Parch], L889) - COUNTIFS(Table2[Surname], E889,  Table2[Embarked], P889, Table2[Pclass], C889,  Table2[SibSp], K889,  Table2[Parch], L889) -1</f>
        <v>2</v>
      </c>
      <c r="G889" s="5">
        <f>COUNTIFS(Table2[Surname], E889, Table2[Embarked], P889, Table2[Pclass], C889, Table2[SibSp], K889, Table2[Ticket], M889) + COUNTIFS(Table2[Surname], E889,  Table2[Embarked], P889, Table2[Pclass], C889, Table2[Parch], L889, Table2[Ticket], M889) - COUNTIFS(Table2[Surname], E889,  Table2[Embarked], P889, Table2[Pclass], C889,  Table2[SibSp], K889,  Table2[Parch], L889, Table2[Ticket], M889) -1</f>
        <v>0</v>
      </c>
      <c r="H889" s="5">
        <f>COUNTIFS(Table2[Ticket], M889) -1</f>
        <v>0</v>
      </c>
      <c r="I889" s="8" t="s">
        <v>19</v>
      </c>
      <c r="J889" s="10">
        <v>19</v>
      </c>
      <c r="K889" s="8">
        <v>0</v>
      </c>
      <c r="L889" s="8">
        <v>0</v>
      </c>
      <c r="M889" s="8">
        <v>112053</v>
      </c>
      <c r="N889" s="10">
        <v>30</v>
      </c>
      <c r="O889" s="8" t="s">
        <v>1219</v>
      </c>
      <c r="P889" s="10" t="s">
        <v>17</v>
      </c>
    </row>
    <row r="890" spans="1:16" x14ac:dyDescent="0.25">
      <c r="A890" s="4">
        <v>889</v>
      </c>
      <c r="B890" s="4">
        <v>0</v>
      </c>
      <c r="C890" s="4">
        <v>3</v>
      </c>
      <c r="D890" s="4" t="s">
        <v>1220</v>
      </c>
      <c r="E890" s="7" t="str">
        <f t="shared" si="13"/>
        <v>Johnston</v>
      </c>
      <c r="F890" s="5">
        <f>COUNTIFS(Table2[Surname], E890, Table2[Embarked], P890, Table2[Pclass], C890, Table2[SibSp], K890) + COUNTIFS(Table2[Surname], E890,  Table2[Embarked], P890, Table2[Pclass], C890, Table2[Parch], L890) - COUNTIFS(Table2[Surname], E890,  Table2[Embarked], P890, Table2[Pclass], C890,  Table2[SibSp], K890,  Table2[Parch], L890) -1</f>
        <v>1</v>
      </c>
      <c r="G890" s="5">
        <f>COUNTIFS(Table2[Surname], E890, Table2[Embarked], P890, Table2[Pclass], C890, Table2[SibSp], K890, Table2[Ticket], M890) + COUNTIFS(Table2[Surname], E890,  Table2[Embarked], P890, Table2[Pclass], C890, Table2[Parch], L890, Table2[Ticket], M890) - COUNTIFS(Table2[Surname], E890,  Table2[Embarked], P890, Table2[Pclass], C890,  Table2[SibSp], K890,  Table2[Parch], L890, Table2[Ticket], M890) -1</f>
        <v>1</v>
      </c>
      <c r="H890" s="5">
        <f>COUNTIFS(Table2[Ticket], M890) -1</f>
        <v>1</v>
      </c>
      <c r="I890" s="7" t="s">
        <v>19</v>
      </c>
      <c r="J890" s="5"/>
      <c r="K890" s="7">
        <v>1</v>
      </c>
      <c r="L890" s="7">
        <v>2</v>
      </c>
      <c r="M890" s="7" t="s">
        <v>1090</v>
      </c>
      <c r="N890" s="5">
        <v>23.45</v>
      </c>
      <c r="O890" s="7"/>
      <c r="P890" s="5" t="s">
        <v>17</v>
      </c>
    </row>
    <row r="891" spans="1:16" x14ac:dyDescent="0.25">
      <c r="A891" s="6">
        <v>890</v>
      </c>
      <c r="B891" s="6">
        <v>1</v>
      </c>
      <c r="C891" s="6">
        <v>1</v>
      </c>
      <c r="D891" s="6" t="s">
        <v>1221</v>
      </c>
      <c r="E891" s="7" t="str">
        <f t="shared" si="13"/>
        <v>Behr</v>
      </c>
      <c r="F891" s="5">
        <f>COUNTIFS(Table2[Surname], E891, Table2[Embarked], P891, Table2[Pclass], C891, Table2[SibSp], K891) + COUNTIFS(Table2[Surname], E891,  Table2[Embarked], P891, Table2[Pclass], C891, Table2[Parch], L891) - COUNTIFS(Table2[Surname], E891,  Table2[Embarked], P891, Table2[Pclass], C891,  Table2[SibSp], K891,  Table2[Parch], L891) -1</f>
        <v>0</v>
      </c>
      <c r="G891" s="5">
        <f>COUNTIFS(Table2[Surname], E891, Table2[Embarked], P891, Table2[Pclass], C891, Table2[SibSp], K891, Table2[Ticket], M891) + COUNTIFS(Table2[Surname], E891,  Table2[Embarked], P891, Table2[Pclass], C891, Table2[Parch], L891, Table2[Ticket], M891) - COUNTIFS(Table2[Surname], E891,  Table2[Embarked], P891, Table2[Pclass], C891,  Table2[SibSp], K891,  Table2[Parch], L891, Table2[Ticket], M891) -1</f>
        <v>0</v>
      </c>
      <c r="H891" s="5">
        <f>COUNTIFS(Table2[Ticket], M891) -1</f>
        <v>0</v>
      </c>
      <c r="I891" s="8" t="s">
        <v>15</v>
      </c>
      <c r="J891" s="10">
        <v>26</v>
      </c>
      <c r="K891" s="8">
        <v>0</v>
      </c>
      <c r="L891" s="8">
        <v>0</v>
      </c>
      <c r="M891" s="8">
        <v>111369</v>
      </c>
      <c r="N891" s="10">
        <v>30</v>
      </c>
      <c r="O891" s="8" t="s">
        <v>1222</v>
      </c>
      <c r="P891" s="10" t="s">
        <v>22</v>
      </c>
    </row>
    <row r="892" spans="1:16" x14ac:dyDescent="0.25">
      <c r="A892" s="4">
        <v>891</v>
      </c>
      <c r="B892" s="4">
        <v>0</v>
      </c>
      <c r="C892" s="4">
        <v>3</v>
      </c>
      <c r="D892" s="4" t="s">
        <v>1223</v>
      </c>
      <c r="E892" s="7" t="str">
        <f t="shared" si="13"/>
        <v>Dooley</v>
      </c>
      <c r="F892" s="5">
        <f>COUNTIFS(Table2[Surname], E892, Table2[Embarked], P892, Table2[Pclass], C892, Table2[SibSp], K892) + COUNTIFS(Table2[Surname], E892,  Table2[Embarked], P892, Table2[Pclass], C892, Table2[Parch], L892) - COUNTIFS(Table2[Surname], E892,  Table2[Embarked], P892, Table2[Pclass], C892,  Table2[SibSp], K892,  Table2[Parch], L892) -1</f>
        <v>0</v>
      </c>
      <c r="G892" s="5">
        <f>COUNTIFS(Table2[Surname], E892, Table2[Embarked], P892, Table2[Pclass], C892, Table2[SibSp], K892, Table2[Ticket], M892) + COUNTIFS(Table2[Surname], E892,  Table2[Embarked], P892, Table2[Pclass], C892, Table2[Parch], L892, Table2[Ticket], M892) - COUNTIFS(Table2[Surname], E892,  Table2[Embarked], P892, Table2[Pclass], C892,  Table2[SibSp], K892,  Table2[Parch], L892, Table2[Ticket], M892) -1</f>
        <v>0</v>
      </c>
      <c r="H892" s="5">
        <f>COUNTIFS(Table2[Ticket], M892) -1</f>
        <v>0</v>
      </c>
      <c r="I892" s="7" t="s">
        <v>15</v>
      </c>
      <c r="J892" s="5">
        <v>32</v>
      </c>
      <c r="K892" s="7">
        <v>0</v>
      </c>
      <c r="L892" s="7">
        <v>0</v>
      </c>
      <c r="M892" s="7">
        <v>370376</v>
      </c>
      <c r="N892" s="5">
        <v>7.75</v>
      </c>
      <c r="O892" s="7"/>
      <c r="P892" s="5" t="s">
        <v>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55" zoomScaleNormal="55" workbookViewId="0">
      <selection activeCell="D26" sqref="A24:D26"/>
    </sheetView>
  </sheetViews>
  <sheetFormatPr defaultRowHeight="15" x14ac:dyDescent="0.25"/>
  <cols>
    <col min="1" max="1" width="14" style="9" customWidth="1"/>
    <col min="2" max="2" width="22.5703125" style="9" customWidth="1"/>
    <col min="3" max="3" width="20.7109375" style="9" customWidth="1"/>
    <col min="4" max="4" width="22.85546875" style="9" customWidth="1"/>
    <col min="5" max="5" width="23.28515625" style="9" customWidth="1"/>
    <col min="6" max="6" width="25.7109375" style="9" customWidth="1"/>
    <col min="7" max="7" width="24.28515625" style="9" customWidth="1"/>
    <col min="8" max="8" width="23" style="9" customWidth="1"/>
    <col min="9" max="9" width="29" style="9" customWidth="1"/>
    <col min="10" max="10" width="15" style="9" customWidth="1"/>
    <col min="11" max="11" width="10" style="9" customWidth="1"/>
    <col min="12" max="12" width="20.28515625" style="9" customWidth="1"/>
    <col min="13" max="13" width="18.85546875" style="9" customWidth="1"/>
    <col min="14" max="14" width="17.85546875" style="9" customWidth="1"/>
    <col min="15" max="15" width="19.42578125" style="9" customWidth="1"/>
    <col min="16" max="16" width="12.28515625" style="9" bestFit="1" customWidth="1"/>
    <col min="17" max="18" width="9.140625" style="9"/>
    <col min="19" max="19" width="14.7109375" style="9" customWidth="1"/>
    <col min="20" max="20" width="23.28515625" style="9" bestFit="1" customWidth="1"/>
    <col min="21" max="21" width="20.85546875" style="9" customWidth="1"/>
    <col min="22" max="16384" width="9.140625" style="9"/>
  </cols>
  <sheetData>
    <row r="1" spans="1:15" ht="30" customHeight="1" thickBot="1" x14ac:dyDescent="0.55000000000000004">
      <c r="A1" s="81" t="s">
        <v>1773</v>
      </c>
      <c r="B1" s="82"/>
      <c r="C1" s="82"/>
      <c r="D1" s="82"/>
      <c r="E1" s="82"/>
      <c r="F1" s="82"/>
      <c r="G1" s="82"/>
      <c r="H1" s="82"/>
      <c r="I1" s="83"/>
      <c r="J1"/>
      <c r="K1" s="90" t="s">
        <v>1793</v>
      </c>
      <c r="L1" s="91"/>
      <c r="M1" s="91"/>
      <c r="N1" s="91"/>
      <c r="O1" s="92"/>
    </row>
    <row r="2" spans="1:15" ht="20.25" customHeight="1" thickBot="1" x14ac:dyDescent="0.3">
      <c r="A2" s="22" t="s">
        <v>1739</v>
      </c>
      <c r="B2" s="22" t="s">
        <v>1763</v>
      </c>
      <c r="C2" s="22" t="s">
        <v>1741</v>
      </c>
      <c r="D2" s="23" t="s">
        <v>1739</v>
      </c>
      <c r="E2" s="24" t="s">
        <v>1763</v>
      </c>
      <c r="F2" s="25" t="s">
        <v>1764</v>
      </c>
      <c r="G2" s="23" t="s">
        <v>1739</v>
      </c>
      <c r="H2" s="26" t="s">
        <v>1763</v>
      </c>
      <c r="I2" s="25" t="s">
        <v>1764</v>
      </c>
      <c r="K2" s="35" t="s">
        <v>1751</v>
      </c>
      <c r="L2" s="36" t="str">
        <f t="shared" ref="L2:M5" si="0">L7</f>
        <v>Individuals</v>
      </c>
      <c r="M2" s="36" t="str">
        <f t="shared" si="0"/>
        <v>Survivors</v>
      </c>
      <c r="N2" s="36" t="s">
        <v>1766</v>
      </c>
      <c r="O2" s="37" t="s">
        <v>1765</v>
      </c>
    </row>
    <row r="3" spans="1:15" ht="21" customHeight="1" x14ac:dyDescent="0.25">
      <c r="A3" s="27" t="s">
        <v>1742</v>
      </c>
      <c r="B3" s="28">
        <v>177</v>
      </c>
      <c r="C3" s="29">
        <v>52</v>
      </c>
      <c r="D3" s="27" t="s">
        <v>1743</v>
      </c>
      <c r="E3" s="28">
        <v>40</v>
      </c>
      <c r="F3" s="78">
        <v>0.67500000000000004</v>
      </c>
      <c r="G3" s="27" t="s">
        <v>1743</v>
      </c>
      <c r="H3" s="30">
        <v>40</v>
      </c>
      <c r="I3" s="77">
        <v>0.67500000000000004</v>
      </c>
      <c r="K3" s="38">
        <v>1</v>
      </c>
      <c r="L3" s="39">
        <f t="shared" si="0"/>
        <v>216</v>
      </c>
      <c r="M3" s="39">
        <f t="shared" si="0"/>
        <v>136</v>
      </c>
      <c r="N3" s="39">
        <f>L8- M8</f>
        <v>80</v>
      </c>
      <c r="O3" s="79">
        <f>M8/L8</f>
        <v>0.62962962962962965</v>
      </c>
    </row>
    <row r="4" spans="1:15" x14ac:dyDescent="0.25">
      <c r="A4" s="27" t="s">
        <v>1743</v>
      </c>
      <c r="B4" s="28">
        <v>40</v>
      </c>
      <c r="C4" s="29">
        <v>27</v>
      </c>
      <c r="D4" s="27" t="s">
        <v>1744</v>
      </c>
      <c r="E4" s="28">
        <v>22</v>
      </c>
      <c r="F4" s="78">
        <v>0.5</v>
      </c>
      <c r="G4" s="27" t="s">
        <v>1744</v>
      </c>
      <c r="H4" s="30">
        <v>22</v>
      </c>
      <c r="I4" s="77">
        <v>0.5</v>
      </c>
      <c r="K4" s="38">
        <v>2</v>
      </c>
      <c r="L4" s="39">
        <f t="shared" si="0"/>
        <v>184</v>
      </c>
      <c r="M4" s="39">
        <f t="shared" si="0"/>
        <v>87</v>
      </c>
      <c r="N4" s="39">
        <f>L9- M9</f>
        <v>97</v>
      </c>
      <c r="O4" s="79">
        <f>M9/L9</f>
        <v>0.47282608695652173</v>
      </c>
    </row>
    <row r="5" spans="1:15" ht="15.75" thickBot="1" x14ac:dyDescent="0.3">
      <c r="A5" s="27" t="s">
        <v>1744</v>
      </c>
      <c r="B5" s="28">
        <v>22</v>
      </c>
      <c r="C5" s="29">
        <v>11</v>
      </c>
      <c r="D5" s="27" t="s">
        <v>1745</v>
      </c>
      <c r="E5" s="28">
        <v>16</v>
      </c>
      <c r="F5" s="78">
        <v>0.4375</v>
      </c>
      <c r="G5" s="27" t="s">
        <v>1745</v>
      </c>
      <c r="H5" s="30">
        <v>16</v>
      </c>
      <c r="I5" s="77">
        <v>0.4375</v>
      </c>
      <c r="K5" s="40">
        <v>3</v>
      </c>
      <c r="L5" s="41">
        <f t="shared" si="0"/>
        <v>491</v>
      </c>
      <c r="M5" s="41">
        <f t="shared" si="0"/>
        <v>119</v>
      </c>
      <c r="N5" s="41">
        <f>L10- M10</f>
        <v>372</v>
      </c>
      <c r="O5" s="80">
        <f>M10/L10</f>
        <v>0.24236252545824846</v>
      </c>
    </row>
    <row r="6" spans="1:15" ht="15.75" thickBot="1" x14ac:dyDescent="0.3">
      <c r="A6" s="27" t="s">
        <v>1745</v>
      </c>
      <c r="B6" s="28">
        <v>16</v>
      </c>
      <c r="C6" s="29">
        <v>7</v>
      </c>
      <c r="D6" s="27" t="s">
        <v>1746</v>
      </c>
      <c r="E6" s="28">
        <v>86</v>
      </c>
      <c r="F6" s="78">
        <v>0.39534883720930231</v>
      </c>
      <c r="G6" s="27" t="s">
        <v>1746</v>
      </c>
      <c r="H6" s="30">
        <v>86</v>
      </c>
      <c r="I6" s="77">
        <v>0.39534883720930231</v>
      </c>
      <c r="K6" s="42"/>
      <c r="L6" s="43"/>
      <c r="M6" s="43"/>
      <c r="N6" s="69"/>
      <c r="O6" s="70"/>
    </row>
    <row r="7" spans="1:15" ht="15.75" thickBot="1" x14ac:dyDescent="0.3">
      <c r="A7" s="27" t="s">
        <v>1746</v>
      </c>
      <c r="B7" s="28">
        <v>86</v>
      </c>
      <c r="C7" s="29">
        <v>34</v>
      </c>
      <c r="D7" s="27" t="s">
        <v>1747</v>
      </c>
      <c r="E7" s="28">
        <v>114</v>
      </c>
      <c r="F7" s="78">
        <v>0.34210526315789475</v>
      </c>
      <c r="G7" s="27" t="s">
        <v>1747</v>
      </c>
      <c r="H7" s="30">
        <v>114</v>
      </c>
      <c r="I7" s="77">
        <v>0.34210526315789475</v>
      </c>
      <c r="K7" s="44" t="s">
        <v>1751</v>
      </c>
      <c r="L7" s="44" t="s">
        <v>1762</v>
      </c>
      <c r="M7" s="44" t="s">
        <v>1758</v>
      </c>
      <c r="N7" s="69"/>
      <c r="O7" s="70"/>
    </row>
    <row r="8" spans="1:15" ht="16.5" customHeight="1" x14ac:dyDescent="0.25">
      <c r="A8" s="27" t="s">
        <v>1747</v>
      </c>
      <c r="B8" s="28">
        <v>114</v>
      </c>
      <c r="C8" s="29">
        <v>39</v>
      </c>
      <c r="D8" s="27" t="s">
        <v>1748</v>
      </c>
      <c r="E8" s="28">
        <v>106</v>
      </c>
      <c r="F8" s="78">
        <v>0.35849056603773582</v>
      </c>
      <c r="G8" s="27" t="s">
        <v>1748</v>
      </c>
      <c r="H8" s="30">
        <v>106</v>
      </c>
      <c r="I8" s="77">
        <v>0.35849056603773582</v>
      </c>
      <c r="K8" s="47">
        <v>1</v>
      </c>
      <c r="L8" s="48">
        <v>216</v>
      </c>
      <c r="M8" s="48">
        <v>136</v>
      </c>
      <c r="N8" s="45"/>
      <c r="O8" s="46"/>
    </row>
    <row r="9" spans="1:15" x14ac:dyDescent="0.25">
      <c r="A9" s="27" t="s">
        <v>1748</v>
      </c>
      <c r="B9" s="28">
        <v>106</v>
      </c>
      <c r="C9" s="29">
        <v>38</v>
      </c>
      <c r="D9" s="27" t="s">
        <v>1749</v>
      </c>
      <c r="E9" s="28">
        <v>95</v>
      </c>
      <c r="F9" s="78">
        <v>0.42105263157894735</v>
      </c>
      <c r="G9" s="27" t="s">
        <v>1749</v>
      </c>
      <c r="H9" s="30">
        <v>95</v>
      </c>
      <c r="I9" s="77">
        <v>0.42105263157894735</v>
      </c>
      <c r="K9" s="38">
        <v>2</v>
      </c>
      <c r="L9" s="49">
        <v>184</v>
      </c>
      <c r="M9" s="49">
        <v>87</v>
      </c>
      <c r="N9" s="45"/>
      <c r="O9" s="46"/>
    </row>
    <row r="10" spans="1:15" ht="15.75" thickBot="1" x14ac:dyDescent="0.3">
      <c r="A10" s="27" t="s">
        <v>1749</v>
      </c>
      <c r="B10" s="28">
        <v>95</v>
      </c>
      <c r="C10" s="29">
        <v>40</v>
      </c>
      <c r="D10" s="27" t="s">
        <v>1750</v>
      </c>
      <c r="E10" s="28">
        <v>72</v>
      </c>
      <c r="F10" s="78">
        <v>0.45833333333333331</v>
      </c>
      <c r="G10" s="27" t="s">
        <v>1750</v>
      </c>
      <c r="H10" s="30">
        <v>72</v>
      </c>
      <c r="I10" s="77">
        <v>0.45833333333333331</v>
      </c>
      <c r="K10" s="40">
        <v>3</v>
      </c>
      <c r="L10" s="50">
        <v>491</v>
      </c>
      <c r="M10" s="50">
        <v>119</v>
      </c>
      <c r="N10" s="51"/>
      <c r="O10" s="52"/>
    </row>
    <row r="11" spans="1:15" x14ac:dyDescent="0.25">
      <c r="A11" s="27" t="s">
        <v>1750</v>
      </c>
      <c r="B11" s="28">
        <v>72</v>
      </c>
      <c r="C11" s="29">
        <v>33</v>
      </c>
      <c r="D11" s="27" t="s">
        <v>1752</v>
      </c>
      <c r="E11" s="28">
        <v>48</v>
      </c>
      <c r="F11" s="78">
        <v>0.375</v>
      </c>
      <c r="G11" s="27" t="s">
        <v>1752</v>
      </c>
      <c r="H11" s="30">
        <v>48</v>
      </c>
      <c r="I11" s="77">
        <v>0.375</v>
      </c>
    </row>
    <row r="12" spans="1:15" ht="15.75" thickBot="1" x14ac:dyDescent="0.3">
      <c r="A12" s="27" t="s">
        <v>1752</v>
      </c>
      <c r="B12" s="28">
        <v>48</v>
      </c>
      <c r="C12" s="29">
        <v>18</v>
      </c>
      <c r="D12" s="27" t="s">
        <v>1753</v>
      </c>
      <c r="E12" s="28">
        <v>41</v>
      </c>
      <c r="F12" s="78">
        <v>0.3902439024390244</v>
      </c>
      <c r="G12" s="27" t="s">
        <v>1753</v>
      </c>
      <c r="H12" s="30">
        <v>41</v>
      </c>
      <c r="I12" s="77">
        <v>0.3902439024390244</v>
      </c>
    </row>
    <row r="13" spans="1:15" ht="31.5" x14ac:dyDescent="0.5">
      <c r="A13" s="27" t="s">
        <v>1753</v>
      </c>
      <c r="B13" s="28">
        <v>41</v>
      </c>
      <c r="C13" s="29">
        <v>16</v>
      </c>
      <c r="D13" s="27" t="s">
        <v>1754</v>
      </c>
      <c r="E13" s="28">
        <v>32</v>
      </c>
      <c r="F13" s="78">
        <v>0.4375</v>
      </c>
      <c r="G13" s="27" t="s">
        <v>1754</v>
      </c>
      <c r="H13" s="30">
        <v>32</v>
      </c>
      <c r="I13" s="77">
        <v>0.4375</v>
      </c>
      <c r="K13" s="90" t="s">
        <v>1792</v>
      </c>
      <c r="L13" s="91"/>
      <c r="M13" s="91"/>
      <c r="N13" s="91"/>
      <c r="O13" s="92"/>
    </row>
    <row r="14" spans="1:15" ht="15.75" customHeight="1" thickBot="1" x14ac:dyDescent="0.3">
      <c r="A14" s="27" t="s">
        <v>1754</v>
      </c>
      <c r="B14" s="28">
        <v>32</v>
      </c>
      <c r="C14" s="29">
        <v>14</v>
      </c>
      <c r="D14" s="27" t="s">
        <v>1755</v>
      </c>
      <c r="E14" s="28">
        <v>16</v>
      </c>
      <c r="F14" s="78">
        <v>0.375</v>
      </c>
      <c r="G14" s="27" t="s">
        <v>1755</v>
      </c>
      <c r="H14" s="30">
        <v>16</v>
      </c>
      <c r="I14" s="77">
        <v>0.375</v>
      </c>
      <c r="K14" s="93" t="s">
        <v>1791</v>
      </c>
      <c r="L14" s="94"/>
      <c r="M14" s="95"/>
      <c r="N14" s="65" t="s">
        <v>13</v>
      </c>
      <c r="O14" s="65" t="s">
        <v>1761</v>
      </c>
    </row>
    <row r="15" spans="1:15" x14ac:dyDescent="0.25">
      <c r="A15" s="27" t="s">
        <v>1755</v>
      </c>
      <c r="B15" s="28">
        <v>16</v>
      </c>
      <c r="C15" s="29">
        <v>6</v>
      </c>
      <c r="D15" s="27" t="s">
        <v>1756</v>
      </c>
      <c r="E15" s="28">
        <v>15</v>
      </c>
      <c r="F15" s="78">
        <v>0.4</v>
      </c>
      <c r="G15" s="27" t="s">
        <v>1756</v>
      </c>
      <c r="H15" s="30">
        <v>15</v>
      </c>
      <c r="I15" s="77">
        <v>0.4</v>
      </c>
      <c r="K15" s="96">
        <v>1</v>
      </c>
      <c r="L15" s="97"/>
      <c r="M15" s="98"/>
      <c r="N15" s="62">
        <f>COUNTIF(Table2[Boarded family members (1)], "=0")</f>
        <v>607</v>
      </c>
      <c r="O15" s="46">
        <f>Train!$A$892 - N15</f>
        <v>284</v>
      </c>
    </row>
    <row r="16" spans="1:15" x14ac:dyDescent="0.25">
      <c r="A16" s="27" t="s">
        <v>1756</v>
      </c>
      <c r="B16" s="28">
        <v>15</v>
      </c>
      <c r="C16" s="29">
        <v>6</v>
      </c>
      <c r="D16" s="27" t="s">
        <v>1777</v>
      </c>
      <c r="E16" s="28">
        <v>4</v>
      </c>
      <c r="F16" s="78">
        <v>0</v>
      </c>
      <c r="G16" s="27" t="s">
        <v>1777</v>
      </c>
      <c r="H16" s="30">
        <v>4</v>
      </c>
      <c r="I16" s="77">
        <v>0</v>
      </c>
      <c r="K16" s="96">
        <v>3</v>
      </c>
      <c r="L16" s="97"/>
      <c r="M16" s="98"/>
      <c r="N16" s="62">
        <f>COUNTIF(Table2[Boarded family members (3)], "=0")</f>
        <v>547</v>
      </c>
      <c r="O16" s="46">
        <f>Train!$A$892 - N16</f>
        <v>344</v>
      </c>
    </row>
    <row r="17" spans="1:15" x14ac:dyDescent="0.25">
      <c r="A17" s="27" t="s">
        <v>1777</v>
      </c>
      <c r="B17" s="28">
        <v>4</v>
      </c>
      <c r="C17" s="29">
        <v>0</v>
      </c>
      <c r="D17" s="27" t="s">
        <v>1778</v>
      </c>
      <c r="E17" s="28">
        <v>6</v>
      </c>
      <c r="F17" s="78">
        <v>0</v>
      </c>
      <c r="G17" s="27" t="s">
        <v>1778</v>
      </c>
      <c r="H17" s="30">
        <v>6</v>
      </c>
      <c r="I17" s="77">
        <v>0</v>
      </c>
      <c r="K17" s="96">
        <v>2</v>
      </c>
      <c r="L17" s="97"/>
      <c r="M17" s="98"/>
      <c r="N17" s="62">
        <f>COUNTIF(Table2[Boarded family members (2)], "=0")</f>
        <v>679</v>
      </c>
      <c r="O17" s="46">
        <f>Train!$A$892 - N17</f>
        <v>212</v>
      </c>
    </row>
    <row r="18" spans="1:15" x14ac:dyDescent="0.25">
      <c r="A18" s="27" t="s">
        <v>1778</v>
      </c>
      <c r="B18" s="28">
        <v>6</v>
      </c>
      <c r="C18" s="29">
        <v>0</v>
      </c>
      <c r="D18" s="27" t="s">
        <v>1779</v>
      </c>
      <c r="E18" s="28">
        <v>1</v>
      </c>
      <c r="F18" s="78">
        <v>1</v>
      </c>
      <c r="G18" s="27" t="s">
        <v>1779</v>
      </c>
      <c r="H18" s="30">
        <v>1</v>
      </c>
      <c r="I18" s="77">
        <v>1</v>
      </c>
      <c r="K18" s="99" t="s">
        <v>1767</v>
      </c>
      <c r="L18" s="100"/>
      <c r="M18" s="101"/>
      <c r="N18" s="66">
        <f>AVERAGE(N15:N17)</f>
        <v>611</v>
      </c>
      <c r="O18" s="67">
        <f>+AVERAGE(O15:O17)</f>
        <v>280</v>
      </c>
    </row>
    <row r="19" spans="1:15" ht="15.75" thickBot="1" x14ac:dyDescent="0.3">
      <c r="A19" s="27" t="s">
        <v>1780</v>
      </c>
      <c r="B19" s="28">
        <v>1</v>
      </c>
      <c r="C19" s="29">
        <v>1</v>
      </c>
      <c r="D19" s="27"/>
      <c r="E19" s="28"/>
      <c r="F19" s="78"/>
      <c r="G19" s="27"/>
      <c r="H19" s="30"/>
      <c r="I19" s="77"/>
      <c r="K19" s="64"/>
      <c r="L19" s="45"/>
      <c r="M19" s="45"/>
      <c r="N19" s="45"/>
      <c r="O19" s="46"/>
    </row>
    <row r="20" spans="1:15" ht="15.75" thickBot="1" x14ac:dyDescent="0.3">
      <c r="A20" s="31" t="s">
        <v>1757</v>
      </c>
      <c r="B20" s="32">
        <v>891</v>
      </c>
      <c r="C20" s="33">
        <v>342</v>
      </c>
      <c r="D20" s="31"/>
      <c r="E20" s="32"/>
      <c r="F20" s="33"/>
      <c r="G20" s="31"/>
      <c r="H20" s="34"/>
      <c r="I20" s="33"/>
      <c r="K20" s="53" t="s">
        <v>1769</v>
      </c>
      <c r="L20" s="53" t="s">
        <v>1768</v>
      </c>
      <c r="M20" s="45"/>
      <c r="N20" s="45"/>
      <c r="O20" s="46"/>
    </row>
    <row r="21" spans="1:15" ht="15" customHeight="1" x14ac:dyDescent="0.25">
      <c r="K21" s="68">
        <v>0</v>
      </c>
      <c r="L21" s="46">
        <v>607</v>
      </c>
      <c r="M21" s="45"/>
      <c r="N21" s="45"/>
      <c r="O21" s="46"/>
    </row>
    <row r="22" spans="1:15" ht="15.75" thickBot="1" x14ac:dyDescent="0.3">
      <c r="K22" s="55">
        <v>1</v>
      </c>
      <c r="L22" s="46">
        <v>184</v>
      </c>
      <c r="M22" s="45"/>
      <c r="N22" s="45"/>
      <c r="O22" s="46"/>
    </row>
    <row r="23" spans="1:15" ht="34.5" thickBot="1" x14ac:dyDescent="0.55000000000000004">
      <c r="A23" s="84" t="s">
        <v>1775</v>
      </c>
      <c r="B23" s="85"/>
      <c r="C23" s="85"/>
      <c r="D23" s="86"/>
      <c r="F23" s="87" t="s">
        <v>1790</v>
      </c>
      <c r="G23" s="88"/>
      <c r="H23" s="88"/>
      <c r="I23" s="89"/>
      <c r="K23" s="55">
        <v>2</v>
      </c>
      <c r="L23" s="46">
        <v>51</v>
      </c>
      <c r="M23" s="45"/>
      <c r="N23" s="45"/>
      <c r="O23" s="46"/>
    </row>
    <row r="24" spans="1:15" ht="15.75" thickBot="1" x14ac:dyDescent="0.3">
      <c r="A24" s="59" t="str">
        <f t="shared" ref="A24:C26" si="1">A28</f>
        <v>Sex</v>
      </c>
      <c r="B24" s="60" t="str">
        <f t="shared" si="1"/>
        <v>passengers count</v>
      </c>
      <c r="C24" s="60" t="str">
        <f t="shared" si="1"/>
        <v>Survivors count</v>
      </c>
      <c r="D24" s="61" t="s">
        <v>1789</v>
      </c>
      <c r="F24" s="53" t="s">
        <v>1758</v>
      </c>
      <c r="G24" s="53" t="s">
        <v>1759</v>
      </c>
      <c r="H24" s="54" t="s">
        <v>1760</v>
      </c>
      <c r="I24" s="54" t="s">
        <v>1789</v>
      </c>
      <c r="K24" s="55">
        <v>3</v>
      </c>
      <c r="L24" s="46">
        <v>24</v>
      </c>
      <c r="M24" s="45"/>
      <c r="N24" s="45"/>
      <c r="O24" s="46"/>
    </row>
    <row r="25" spans="1:15" x14ac:dyDescent="0.25">
      <c r="A25" s="55" t="str">
        <f t="shared" si="1"/>
        <v>female</v>
      </c>
      <c r="B25" s="62">
        <f t="shared" si="1"/>
        <v>314</v>
      </c>
      <c r="C25" s="62">
        <f t="shared" si="1"/>
        <v>233</v>
      </c>
      <c r="D25" s="46">
        <f>C29/B29</f>
        <v>0.7420382165605095</v>
      </c>
      <c r="F25" s="55">
        <v>0</v>
      </c>
      <c r="G25" s="45">
        <v>549</v>
      </c>
      <c r="H25" s="55">
        <f>F25</f>
        <v>0</v>
      </c>
      <c r="I25" s="46">
        <f>G25/G27</f>
        <v>0.61616161616161613</v>
      </c>
      <c r="K25" s="55">
        <v>4</v>
      </c>
      <c r="L25" s="46">
        <v>10</v>
      </c>
      <c r="M25" s="45"/>
      <c r="N25" s="45"/>
      <c r="O25" s="46"/>
    </row>
    <row r="26" spans="1:15" x14ac:dyDescent="0.25">
      <c r="A26" s="55" t="str">
        <f t="shared" si="1"/>
        <v>male</v>
      </c>
      <c r="B26" s="62">
        <f t="shared" si="1"/>
        <v>577</v>
      </c>
      <c r="C26" s="62">
        <f t="shared" si="1"/>
        <v>109</v>
      </c>
      <c r="D26" s="46">
        <f>C30/B30</f>
        <v>0.18890814558058924</v>
      </c>
      <c r="F26" s="55">
        <v>1</v>
      </c>
      <c r="G26" s="45">
        <v>342</v>
      </c>
      <c r="H26" s="55">
        <f>F26</f>
        <v>1</v>
      </c>
      <c r="I26" s="46">
        <f>G26/G27</f>
        <v>0.38383838383838381</v>
      </c>
      <c r="K26" s="55">
        <v>5</v>
      </c>
      <c r="L26" s="46">
        <v>6</v>
      </c>
      <c r="M26" s="45"/>
      <c r="N26" s="45"/>
      <c r="O26" s="46"/>
    </row>
    <row r="27" spans="1:15" ht="15" customHeight="1" thickBot="1" x14ac:dyDescent="0.3">
      <c r="A27" s="56"/>
      <c r="B27" s="63"/>
      <c r="C27" s="63"/>
      <c r="D27" s="62"/>
      <c r="F27" s="56" t="s">
        <v>1757</v>
      </c>
      <c r="G27" s="51">
        <v>891</v>
      </c>
      <c r="H27" s="57"/>
      <c r="I27" s="58"/>
      <c r="K27" s="55">
        <v>6</v>
      </c>
      <c r="L27" s="46">
        <v>7</v>
      </c>
      <c r="M27" s="45"/>
      <c r="N27" s="45"/>
      <c r="O27" s="46"/>
    </row>
    <row r="28" spans="1:15" ht="15.75" thickBot="1" x14ac:dyDescent="0.3">
      <c r="A28" s="53" t="s">
        <v>5</v>
      </c>
      <c r="B28" s="53" t="s">
        <v>1740</v>
      </c>
      <c r="C28" s="53" t="s">
        <v>1741</v>
      </c>
      <c r="D28" s="46"/>
      <c r="F28"/>
      <c r="G28"/>
      <c r="K28" s="56" t="s">
        <v>1757</v>
      </c>
      <c r="L28" s="52">
        <v>889</v>
      </c>
      <c r="M28" s="51"/>
      <c r="N28" s="51"/>
      <c r="O28" s="52"/>
    </row>
    <row r="29" spans="1:15" x14ac:dyDescent="0.25">
      <c r="A29" s="55" t="s">
        <v>19</v>
      </c>
      <c r="B29" s="62">
        <v>314</v>
      </c>
      <c r="C29" s="62">
        <v>233</v>
      </c>
      <c r="D29" s="46"/>
    </row>
    <row r="30" spans="1:15" ht="15.75" thickBot="1" x14ac:dyDescent="0.3">
      <c r="A30" s="56" t="s">
        <v>15</v>
      </c>
      <c r="B30" s="63">
        <v>577</v>
      </c>
      <c r="C30" s="63">
        <v>109</v>
      </c>
      <c r="D30" s="52"/>
    </row>
  </sheetData>
  <mergeCells count="10">
    <mergeCell ref="A1:I1"/>
    <mergeCell ref="A23:D23"/>
    <mergeCell ref="F23:I23"/>
    <mergeCell ref="K13:O13"/>
    <mergeCell ref="K14:M14"/>
    <mergeCell ref="K15:M15"/>
    <mergeCell ref="K16:M16"/>
    <mergeCell ref="K17:M17"/>
    <mergeCell ref="K18:M18"/>
    <mergeCell ref="K1:O1"/>
  </mergeCell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abSelected="1" topLeftCell="A304" zoomScale="55" zoomScaleNormal="55" workbookViewId="0">
      <selection activeCell="T2" sqref="T2:T420"/>
    </sheetView>
  </sheetViews>
  <sheetFormatPr defaultRowHeight="15" x14ac:dyDescent="0.25"/>
  <cols>
    <col min="1" max="1" width="10.85546875" customWidth="1"/>
    <col min="2" max="2" width="8.7109375" customWidth="1"/>
    <col min="3" max="3" width="39" customWidth="1"/>
    <col min="5" max="5" width="8.140625" customWidth="1"/>
    <col min="6" max="6" width="6.42578125" customWidth="1"/>
    <col min="7" max="7" width="6.7109375" customWidth="1"/>
    <col min="11" max="11" width="14.28515625" customWidth="1"/>
    <col min="12" max="12" width="13" style="15" customWidth="1"/>
    <col min="13" max="13" width="11" customWidth="1"/>
    <col min="14" max="14" width="8.5703125" customWidth="1"/>
    <col min="15" max="15" width="8.28515625" customWidth="1"/>
    <col min="16" max="16" width="11.5703125" customWidth="1"/>
    <col min="17" max="17" width="13.140625" customWidth="1"/>
    <col min="18" max="18" width="13.42578125" customWidth="1"/>
    <col min="19" max="19" width="15.140625" customWidth="1"/>
    <col min="20" max="20" width="12.7109375" customWidth="1"/>
    <col min="21" max="21" width="20.5703125" customWidth="1"/>
    <col min="22" max="25" width="17.140625" customWidth="1"/>
    <col min="27" max="27" width="14.28515625" customWidth="1"/>
    <col min="28" max="28" width="13" customWidth="1"/>
    <col min="29" max="29" width="9.42578125" customWidth="1"/>
    <col min="30" max="30" width="14.7109375" customWidth="1"/>
    <col min="31" max="31" width="16.42578125" customWidth="1"/>
    <col min="33" max="33" width="14" style="2" customWidth="1"/>
    <col min="34" max="34" width="15.5703125" style="2" customWidth="1"/>
  </cols>
  <sheetData>
    <row r="1" spans="1:32" ht="57" customHeight="1" thickBot="1" x14ac:dyDescent="0.55000000000000004">
      <c r="A1" s="105" t="s">
        <v>1788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M1" s="108" t="s">
        <v>1783</v>
      </c>
      <c r="N1" s="108"/>
      <c r="O1" s="108"/>
      <c r="P1" s="108"/>
      <c r="Q1" s="108"/>
      <c r="R1" s="108"/>
      <c r="S1" s="108"/>
      <c r="T1" s="108"/>
      <c r="U1" s="108"/>
      <c r="V1" s="108"/>
      <c r="AA1" s="107" t="s">
        <v>1794</v>
      </c>
      <c r="AB1" s="107"/>
      <c r="AD1" s="104" t="s">
        <v>1787</v>
      </c>
      <c r="AE1" s="104"/>
      <c r="AF1" s="20"/>
    </row>
    <row r="2" spans="1:32" s="12" customFormat="1" ht="51.75" customHeight="1" thickTop="1" x14ac:dyDescent="0.25">
      <c r="A2" s="12" t="s">
        <v>0</v>
      </c>
      <c r="B2" s="12" t="s">
        <v>2</v>
      </c>
      <c r="C2" s="12" t="s">
        <v>3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3" t="s">
        <v>1776</v>
      </c>
      <c r="M2" s="12" t="s">
        <v>1224</v>
      </c>
      <c r="N2" s="3" t="s">
        <v>1225</v>
      </c>
      <c r="O2" s="3" t="s">
        <v>1739</v>
      </c>
      <c r="P2" s="3" t="s">
        <v>1775</v>
      </c>
      <c r="Q2" s="3" t="s">
        <v>1773</v>
      </c>
      <c r="R2" s="3" t="s">
        <v>1774</v>
      </c>
      <c r="S2" s="3" t="s">
        <v>1226</v>
      </c>
      <c r="T2" s="17" t="s">
        <v>1</v>
      </c>
      <c r="U2" s="17" t="s">
        <v>1785</v>
      </c>
      <c r="V2" s="17" t="s">
        <v>1786</v>
      </c>
      <c r="W2" s="17"/>
      <c r="X2" s="17"/>
      <c r="Y2" s="17"/>
      <c r="AA2" s="2" t="s">
        <v>1781</v>
      </c>
      <c r="AB2" s="2" t="s">
        <v>1</v>
      </c>
      <c r="AD2" s="2" t="s">
        <v>0</v>
      </c>
      <c r="AE2" s="2" t="s">
        <v>1</v>
      </c>
    </row>
    <row r="3" spans="1:32" x14ac:dyDescent="0.25">
      <c r="A3" s="2">
        <v>892</v>
      </c>
      <c r="B3" s="2">
        <v>3</v>
      </c>
      <c r="C3" s="2" t="s">
        <v>979</v>
      </c>
      <c r="D3" s="2" t="s">
        <v>15</v>
      </c>
      <c r="E3" s="2">
        <v>34.5</v>
      </c>
      <c r="F3" s="2">
        <v>0</v>
      </c>
      <c r="G3" s="2">
        <v>0</v>
      </c>
      <c r="H3" s="2">
        <v>330911</v>
      </c>
      <c r="I3" s="2">
        <v>7.8292000000000002</v>
      </c>
      <c r="J3" s="2"/>
      <c r="K3" s="2" t="s">
        <v>29</v>
      </c>
      <c r="L3" s="14"/>
      <c r="M3" s="2">
        <f t="shared" ref="M3:M66" si="0">FLOOR(E3, 5)</f>
        <v>30</v>
      </c>
      <c r="N3" s="2">
        <f t="shared" ref="N3:N66" si="1">M3 + 5</f>
        <v>35</v>
      </c>
      <c r="O3" s="2" t="str">
        <f t="shared" ref="O3:O66" si="2">M3&amp;"-"&amp;N3</f>
        <v>30-35</v>
      </c>
      <c r="P3" s="11">
        <f>VLOOKUP(Table1[Sex], 'Pivot tables'!$A$24:$D$26, 4)</f>
        <v>0.18890814558058924</v>
      </c>
      <c r="Q3" s="11">
        <f>VLOOKUP(Table1[[#This Row],[Age range]],'Pivot tables'!$G$2:$I$18,3)</f>
        <v>0.42105263157894735</v>
      </c>
      <c r="R3" s="11">
        <f>VLOOKUP(Table1[[#This Row],[Pclass]],'Pivot tables'!$K$3:$O$5,5)</f>
        <v>0.24236252545824846</v>
      </c>
      <c r="S3" s="11">
        <f>AVERAGE(P3, Q3, R3, 342/831)</f>
        <v>0.31596891229704555</v>
      </c>
      <c r="T3" s="18">
        <f t="shared" ref="T3:T66" si="3">IF(S3 &gt; 0.5, 1, 0)</f>
        <v>0</v>
      </c>
      <c r="U3" s="18">
        <f t="shared" ref="U3:U66" si="4">IF(T3=AB3, 1,0)</f>
        <v>1</v>
      </c>
      <c r="V3" s="18">
        <f t="shared" ref="V3:V66" si="5">IF(T3=AE3, 1,0)</f>
        <v>1</v>
      </c>
      <c r="W3" s="18"/>
      <c r="X3" s="18"/>
      <c r="Y3" s="18"/>
      <c r="AA3" s="2">
        <v>892</v>
      </c>
      <c r="AB3" s="2">
        <v>0</v>
      </c>
      <c r="AD3" s="2">
        <v>892</v>
      </c>
      <c r="AE3" s="2">
        <v>0</v>
      </c>
    </row>
    <row r="4" spans="1:32" x14ac:dyDescent="0.25">
      <c r="A4" s="2">
        <v>893</v>
      </c>
      <c r="B4" s="2">
        <v>3</v>
      </c>
      <c r="C4" s="2" t="s">
        <v>1227</v>
      </c>
      <c r="D4" s="2" t="s">
        <v>19</v>
      </c>
      <c r="E4" s="2">
        <v>47</v>
      </c>
      <c r="F4" s="2">
        <v>1</v>
      </c>
      <c r="G4" s="2">
        <v>0</v>
      </c>
      <c r="H4" s="2">
        <v>363272</v>
      </c>
      <c r="I4" s="2">
        <v>7</v>
      </c>
      <c r="J4" s="2"/>
      <c r="K4" s="2" t="s">
        <v>17</v>
      </c>
      <c r="L4" s="14"/>
      <c r="M4" s="2">
        <f t="shared" si="0"/>
        <v>45</v>
      </c>
      <c r="N4" s="2">
        <f t="shared" si="1"/>
        <v>50</v>
      </c>
      <c r="O4" s="2" t="str">
        <f t="shared" si="2"/>
        <v>45-50</v>
      </c>
      <c r="P4" s="11">
        <f>VLOOKUP(Table1[Sex], 'Pivot tables'!$A$24:$D$26, 4)</f>
        <v>0.7420382165605095</v>
      </c>
      <c r="Q4" s="11">
        <f>VLOOKUP(Table1[[#This Row],[Age range]],'Pivot tables'!$G$2:$I$18,3)</f>
        <v>0.3902439024390244</v>
      </c>
      <c r="R4" s="11">
        <f>VLOOKUP(Table1[[#This Row],[Pclass]],'Pivot tables'!$K$3:$O$5,5)</f>
        <v>0.24236252545824846</v>
      </c>
      <c r="S4" s="11">
        <f t="shared" ref="S4:S66" si="6">AVERAGE(P4, Q4, R4)</f>
        <v>0.45821488148592743</v>
      </c>
      <c r="T4" s="18">
        <f t="shared" si="3"/>
        <v>0</v>
      </c>
      <c r="U4" s="18">
        <f t="shared" si="4"/>
        <v>1</v>
      </c>
      <c r="V4" s="18">
        <f t="shared" si="5"/>
        <v>0</v>
      </c>
      <c r="W4" s="18"/>
      <c r="X4" s="18"/>
      <c r="Y4" s="18"/>
      <c r="AA4" s="2">
        <v>893</v>
      </c>
      <c r="AB4" s="2">
        <v>0</v>
      </c>
      <c r="AD4" s="2">
        <v>893</v>
      </c>
      <c r="AE4" s="2">
        <v>1</v>
      </c>
    </row>
    <row r="5" spans="1:32" x14ac:dyDescent="0.25">
      <c r="A5" s="2">
        <v>894</v>
      </c>
      <c r="B5" s="2">
        <v>2</v>
      </c>
      <c r="C5" s="2" t="s">
        <v>1228</v>
      </c>
      <c r="D5" s="2" t="s">
        <v>15</v>
      </c>
      <c r="E5" s="2">
        <v>62</v>
      </c>
      <c r="F5" s="2">
        <v>0</v>
      </c>
      <c r="G5" s="2">
        <v>0</v>
      </c>
      <c r="H5" s="2">
        <v>240276</v>
      </c>
      <c r="I5" s="2">
        <v>9.6875</v>
      </c>
      <c r="J5" s="2"/>
      <c r="K5" s="2" t="s">
        <v>29</v>
      </c>
      <c r="L5" s="14"/>
      <c r="M5" s="2">
        <f t="shared" si="0"/>
        <v>60</v>
      </c>
      <c r="N5" s="2">
        <f t="shared" si="1"/>
        <v>65</v>
      </c>
      <c r="O5" s="2" t="str">
        <f t="shared" si="2"/>
        <v>60-65</v>
      </c>
      <c r="P5" s="11">
        <f>VLOOKUP(Table1[Sex], 'Pivot tables'!$A$24:$D$26, 4)</f>
        <v>0.18890814558058924</v>
      </c>
      <c r="Q5" s="11">
        <f>VLOOKUP(Table1[[#This Row],[Age range]],'Pivot tables'!$G$2:$I$18,3)</f>
        <v>0.4</v>
      </c>
      <c r="R5" s="11">
        <f>VLOOKUP(Table1[[#This Row],[Pclass]],'Pivot tables'!$K$3:$O$5,5)</f>
        <v>0.47282608695652173</v>
      </c>
      <c r="S5" s="11">
        <f t="shared" si="6"/>
        <v>0.3539114108457036</v>
      </c>
      <c r="T5" s="18">
        <f t="shared" si="3"/>
        <v>0</v>
      </c>
      <c r="U5" s="18">
        <f t="shared" si="4"/>
        <v>1</v>
      </c>
      <c r="V5" s="18">
        <f t="shared" si="5"/>
        <v>1</v>
      </c>
      <c r="W5" s="18"/>
      <c r="X5" s="18"/>
      <c r="Y5" s="18"/>
      <c r="AA5" s="2">
        <v>894</v>
      </c>
      <c r="AB5" s="2">
        <v>0</v>
      </c>
      <c r="AD5" s="2">
        <v>894</v>
      </c>
      <c r="AE5" s="2">
        <v>0</v>
      </c>
    </row>
    <row r="6" spans="1:32" x14ac:dyDescent="0.25">
      <c r="A6" s="2">
        <v>895</v>
      </c>
      <c r="B6" s="2">
        <v>3</v>
      </c>
      <c r="C6" s="2" t="s">
        <v>1229</v>
      </c>
      <c r="D6" s="2" t="s">
        <v>15</v>
      </c>
      <c r="E6" s="2">
        <v>27</v>
      </c>
      <c r="F6" s="2">
        <v>0</v>
      </c>
      <c r="G6" s="2">
        <v>0</v>
      </c>
      <c r="H6" s="2">
        <v>315154</v>
      </c>
      <c r="I6" s="2">
        <v>8.6624999999999996</v>
      </c>
      <c r="J6" s="2"/>
      <c r="K6" s="2" t="s">
        <v>17</v>
      </c>
      <c r="L6" s="14"/>
      <c r="M6" s="2">
        <f t="shared" si="0"/>
        <v>25</v>
      </c>
      <c r="N6" s="2">
        <f t="shared" si="1"/>
        <v>30</v>
      </c>
      <c r="O6" s="2" t="str">
        <f t="shared" si="2"/>
        <v>25-30</v>
      </c>
      <c r="P6" s="11">
        <f>VLOOKUP(Table1[Sex], 'Pivot tables'!$A$24:$D$26, 4)</f>
        <v>0.18890814558058924</v>
      </c>
      <c r="Q6" s="11">
        <f>VLOOKUP(Table1[[#This Row],[Age range]],'Pivot tables'!$G$2:$I$18,3)</f>
        <v>0.35849056603773582</v>
      </c>
      <c r="R6" s="11">
        <f>VLOOKUP(Table1[[#This Row],[Pclass]],'Pivot tables'!$K$3:$O$5,5)</f>
        <v>0.24236252545824846</v>
      </c>
      <c r="S6" s="11">
        <f t="shared" si="6"/>
        <v>0.26325374569219118</v>
      </c>
      <c r="T6" s="18">
        <f t="shared" si="3"/>
        <v>0</v>
      </c>
      <c r="U6" s="18">
        <f t="shared" si="4"/>
        <v>1</v>
      </c>
      <c r="V6" s="18">
        <f t="shared" si="5"/>
        <v>1</v>
      </c>
      <c r="W6" s="18"/>
      <c r="X6" s="18"/>
      <c r="Y6" s="18"/>
      <c r="AA6" s="2">
        <v>895</v>
      </c>
      <c r="AB6" s="2">
        <v>0</v>
      </c>
      <c r="AD6" s="2">
        <v>895</v>
      </c>
      <c r="AE6" s="2">
        <v>0</v>
      </c>
    </row>
    <row r="7" spans="1:32" x14ac:dyDescent="0.25">
      <c r="A7" s="2">
        <v>896</v>
      </c>
      <c r="B7" s="2">
        <v>3</v>
      </c>
      <c r="C7" s="2" t="s">
        <v>1230</v>
      </c>
      <c r="D7" s="2" t="s">
        <v>19</v>
      </c>
      <c r="E7" s="2">
        <v>22</v>
      </c>
      <c r="F7" s="2">
        <v>1</v>
      </c>
      <c r="G7" s="2">
        <v>1</v>
      </c>
      <c r="H7" s="2">
        <v>3101298</v>
      </c>
      <c r="I7" s="2">
        <v>12.2875</v>
      </c>
      <c r="J7" s="2"/>
      <c r="K7" s="2" t="s">
        <v>17</v>
      </c>
      <c r="L7" s="14"/>
      <c r="M7" s="2">
        <f t="shared" si="0"/>
        <v>20</v>
      </c>
      <c r="N7" s="2">
        <f t="shared" si="1"/>
        <v>25</v>
      </c>
      <c r="O7" s="2" t="str">
        <f t="shared" si="2"/>
        <v>20-25</v>
      </c>
      <c r="P7" s="11">
        <f>VLOOKUP(Table1[Sex], 'Pivot tables'!$A$24:$D$26, 4)</f>
        <v>0.7420382165605095</v>
      </c>
      <c r="Q7" s="11">
        <f>VLOOKUP(Table1[[#This Row],[Age range]],'Pivot tables'!$G$2:$I$18,3)</f>
        <v>0.34210526315789475</v>
      </c>
      <c r="R7" s="11">
        <f>VLOOKUP(Table1[[#This Row],[Pclass]],'Pivot tables'!$K$3:$O$5,5)</f>
        <v>0.24236252545824846</v>
      </c>
      <c r="S7" s="11">
        <f t="shared" si="6"/>
        <v>0.44216866839221752</v>
      </c>
      <c r="T7" s="18">
        <f t="shared" si="3"/>
        <v>0</v>
      </c>
      <c r="U7" s="18">
        <f t="shared" si="4"/>
        <v>0</v>
      </c>
      <c r="V7" s="18">
        <f t="shared" si="5"/>
        <v>0</v>
      </c>
      <c r="W7" s="18"/>
      <c r="X7" s="18"/>
      <c r="Y7" s="18"/>
      <c r="AA7" s="2">
        <v>896</v>
      </c>
      <c r="AB7" s="2">
        <v>1</v>
      </c>
      <c r="AD7" s="2">
        <v>896</v>
      </c>
      <c r="AE7" s="2">
        <v>1</v>
      </c>
    </row>
    <row r="8" spans="1:32" x14ac:dyDescent="0.25">
      <c r="A8" s="2">
        <v>897</v>
      </c>
      <c r="B8" s="2">
        <v>3</v>
      </c>
      <c r="C8" s="2" t="s">
        <v>1231</v>
      </c>
      <c r="D8" s="2" t="s">
        <v>15</v>
      </c>
      <c r="E8" s="2">
        <v>14</v>
      </c>
      <c r="F8" s="2">
        <v>0</v>
      </c>
      <c r="G8" s="2">
        <v>0</v>
      </c>
      <c r="H8" s="2">
        <v>7538</v>
      </c>
      <c r="I8" s="2">
        <v>9.2249999999999996</v>
      </c>
      <c r="J8" s="2"/>
      <c r="K8" s="2" t="s">
        <v>17</v>
      </c>
      <c r="L8" s="2"/>
      <c r="M8" s="2">
        <f t="shared" si="0"/>
        <v>10</v>
      </c>
      <c r="N8" s="2">
        <f t="shared" si="1"/>
        <v>15</v>
      </c>
      <c r="O8" s="2" t="str">
        <f t="shared" si="2"/>
        <v>10-15</v>
      </c>
      <c r="P8" s="11">
        <f>VLOOKUP(Table1[Sex], 'Pivot tables'!$A$24:$D$26, 4)</f>
        <v>0.18890814558058924</v>
      </c>
      <c r="Q8" s="11">
        <f>VLOOKUP(Table1[[#This Row],[Age range]],'Pivot tables'!$G$2:$I$18,3)</f>
        <v>0.4375</v>
      </c>
      <c r="R8" s="11">
        <f>VLOOKUP(Table1[[#This Row],[Pclass]],'Pivot tables'!$K$3:$O$5,5)</f>
        <v>0.24236252545824846</v>
      </c>
      <c r="S8" s="11">
        <f t="shared" si="6"/>
        <v>0.28959022367961257</v>
      </c>
      <c r="T8" s="18">
        <f t="shared" si="3"/>
        <v>0</v>
      </c>
      <c r="U8" s="18">
        <f t="shared" si="4"/>
        <v>1</v>
      </c>
      <c r="V8" s="18">
        <f t="shared" si="5"/>
        <v>1</v>
      </c>
      <c r="W8" s="18"/>
      <c r="X8" s="18"/>
      <c r="Y8" s="18"/>
      <c r="AA8" s="2">
        <v>897</v>
      </c>
      <c r="AB8" s="2">
        <v>0</v>
      </c>
      <c r="AD8" s="2">
        <v>897</v>
      </c>
      <c r="AE8" s="2">
        <v>0</v>
      </c>
    </row>
    <row r="9" spans="1:32" x14ac:dyDescent="0.25">
      <c r="A9" s="2">
        <v>898</v>
      </c>
      <c r="B9" s="2">
        <v>3</v>
      </c>
      <c r="C9" s="2" t="s">
        <v>438</v>
      </c>
      <c r="D9" s="2" t="s">
        <v>19</v>
      </c>
      <c r="E9" s="2">
        <v>30</v>
      </c>
      <c r="F9" s="2">
        <v>0</v>
      </c>
      <c r="G9" s="2">
        <v>0</v>
      </c>
      <c r="H9" s="2">
        <v>330972</v>
      </c>
      <c r="I9" s="2">
        <v>7.6292</v>
      </c>
      <c r="J9" s="2"/>
      <c r="K9" s="2" t="s">
        <v>29</v>
      </c>
      <c r="L9" s="14"/>
      <c r="M9" s="2">
        <f t="shared" si="0"/>
        <v>30</v>
      </c>
      <c r="N9" s="2">
        <f t="shared" si="1"/>
        <v>35</v>
      </c>
      <c r="O9" s="2" t="str">
        <f t="shared" si="2"/>
        <v>30-35</v>
      </c>
      <c r="P9" s="11">
        <f>VLOOKUP(Table1[Sex], 'Pivot tables'!$A$24:$D$26, 4)</f>
        <v>0.7420382165605095</v>
      </c>
      <c r="Q9" s="11">
        <f>VLOOKUP(Table1[[#This Row],[Age range]],'Pivot tables'!$G$2:$I$18,3)</f>
        <v>0.42105263157894735</v>
      </c>
      <c r="R9" s="11">
        <f>VLOOKUP(Table1[[#This Row],[Pclass]],'Pivot tables'!$K$3:$O$5,5)</f>
        <v>0.24236252545824846</v>
      </c>
      <c r="S9" s="11">
        <f t="shared" si="6"/>
        <v>0.46848445786590176</v>
      </c>
      <c r="T9" s="18">
        <f t="shared" si="3"/>
        <v>0</v>
      </c>
      <c r="U9" s="18">
        <f t="shared" si="4"/>
        <v>0</v>
      </c>
      <c r="V9" s="18">
        <f t="shared" si="5"/>
        <v>0</v>
      </c>
      <c r="W9" s="18"/>
      <c r="X9" s="18"/>
      <c r="Y9" s="18"/>
      <c r="AA9" s="2">
        <v>898</v>
      </c>
      <c r="AB9" s="2">
        <v>1</v>
      </c>
      <c r="AD9" s="2">
        <v>898</v>
      </c>
      <c r="AE9" s="2">
        <v>1</v>
      </c>
    </row>
    <row r="10" spans="1:32" ht="15" customHeight="1" x14ac:dyDescent="0.25">
      <c r="A10" s="2">
        <v>899</v>
      </c>
      <c r="B10" s="2">
        <v>2</v>
      </c>
      <c r="C10" s="2" t="s">
        <v>1232</v>
      </c>
      <c r="D10" s="2" t="s">
        <v>15</v>
      </c>
      <c r="E10" s="2">
        <v>26</v>
      </c>
      <c r="F10" s="2">
        <v>1</v>
      </c>
      <c r="G10" s="2">
        <v>1</v>
      </c>
      <c r="H10" s="2">
        <v>248738</v>
      </c>
      <c r="I10" s="2">
        <v>29</v>
      </c>
      <c r="J10" s="2"/>
      <c r="K10" s="2" t="s">
        <v>17</v>
      </c>
      <c r="L10" s="14"/>
      <c r="M10" s="2">
        <f t="shared" si="0"/>
        <v>25</v>
      </c>
      <c r="N10" s="2">
        <f t="shared" si="1"/>
        <v>30</v>
      </c>
      <c r="O10" s="2" t="str">
        <f t="shared" si="2"/>
        <v>25-30</v>
      </c>
      <c r="P10" s="11">
        <f>VLOOKUP(Table1[Sex], 'Pivot tables'!$A$24:$D$26, 4)</f>
        <v>0.18890814558058924</v>
      </c>
      <c r="Q10" s="11">
        <f>VLOOKUP(Table1[[#This Row],[Age range]],'Pivot tables'!$G$2:$I$18,3)</f>
        <v>0.35849056603773582</v>
      </c>
      <c r="R10" s="11">
        <f>VLOOKUP(Table1[[#This Row],[Pclass]],'Pivot tables'!$K$3:$O$5,5)</f>
        <v>0.47282608695652173</v>
      </c>
      <c r="S10" s="11">
        <f t="shared" si="6"/>
        <v>0.34007493285828233</v>
      </c>
      <c r="T10" s="18">
        <f t="shared" si="3"/>
        <v>0</v>
      </c>
      <c r="U10" s="18">
        <f t="shared" si="4"/>
        <v>1</v>
      </c>
      <c r="V10" s="18">
        <f t="shared" si="5"/>
        <v>1</v>
      </c>
      <c r="W10" s="18"/>
      <c r="X10" s="18"/>
      <c r="Y10" s="18"/>
      <c r="AA10" s="2">
        <v>899</v>
      </c>
      <c r="AB10" s="2">
        <v>0</v>
      </c>
      <c r="AD10" s="2">
        <v>899</v>
      </c>
      <c r="AE10" s="2">
        <v>0</v>
      </c>
    </row>
    <row r="11" spans="1:32" x14ac:dyDescent="0.25">
      <c r="A11" s="2">
        <v>900</v>
      </c>
      <c r="B11" s="2">
        <v>3</v>
      </c>
      <c r="C11" s="2" t="s">
        <v>1233</v>
      </c>
      <c r="D11" s="2" t="s">
        <v>19</v>
      </c>
      <c r="E11" s="2">
        <v>18</v>
      </c>
      <c r="F11" s="2">
        <v>0</v>
      </c>
      <c r="G11" s="2">
        <v>0</v>
      </c>
      <c r="H11" s="2">
        <v>2657</v>
      </c>
      <c r="I11" s="2">
        <v>7.2291999999999996</v>
      </c>
      <c r="J11" s="2"/>
      <c r="K11" s="2" t="s">
        <v>22</v>
      </c>
      <c r="L11" s="14"/>
      <c r="M11" s="2">
        <f t="shared" si="0"/>
        <v>15</v>
      </c>
      <c r="N11" s="2">
        <f t="shared" si="1"/>
        <v>20</v>
      </c>
      <c r="O11" s="2" t="str">
        <f t="shared" si="2"/>
        <v>15-20</v>
      </c>
      <c r="P11" s="11">
        <f>VLOOKUP(Table1[Sex], 'Pivot tables'!$A$24:$D$26, 4)</f>
        <v>0.7420382165605095</v>
      </c>
      <c r="Q11" s="11">
        <f>VLOOKUP(Table1[[#This Row],[Age range]],'Pivot tables'!$G$2:$I$18,3)</f>
        <v>0.39534883720930231</v>
      </c>
      <c r="R11" s="11">
        <f>VLOOKUP(Table1[[#This Row],[Pclass]],'Pivot tables'!$K$3:$O$5,5)</f>
        <v>0.24236252545824846</v>
      </c>
      <c r="S11" s="11">
        <f t="shared" si="6"/>
        <v>0.45991652640935343</v>
      </c>
      <c r="T11" s="18">
        <f t="shared" si="3"/>
        <v>0</v>
      </c>
      <c r="U11" s="18">
        <f t="shared" si="4"/>
        <v>0</v>
      </c>
      <c r="V11" s="18">
        <f t="shared" si="5"/>
        <v>0</v>
      </c>
      <c r="W11" s="18"/>
      <c r="X11" s="18"/>
      <c r="Y11" s="18"/>
      <c r="AA11" s="2">
        <v>900</v>
      </c>
      <c r="AB11" s="2">
        <v>1</v>
      </c>
      <c r="AD11" s="2">
        <v>900</v>
      </c>
      <c r="AE11" s="2">
        <v>1</v>
      </c>
    </row>
    <row r="12" spans="1:32" x14ac:dyDescent="0.25">
      <c r="A12" s="2">
        <v>901</v>
      </c>
      <c r="B12" s="2">
        <v>3</v>
      </c>
      <c r="C12" s="2" t="s">
        <v>1234</v>
      </c>
      <c r="D12" s="2" t="s">
        <v>15</v>
      </c>
      <c r="E12" s="2">
        <v>21</v>
      </c>
      <c r="F12" s="2">
        <v>2</v>
      </c>
      <c r="G12" s="2">
        <v>0</v>
      </c>
      <c r="H12" s="2" t="s">
        <v>812</v>
      </c>
      <c r="I12" s="2">
        <v>24.15</v>
      </c>
      <c r="J12" s="2"/>
      <c r="K12" s="2" t="s">
        <v>17</v>
      </c>
      <c r="L12" s="14"/>
      <c r="M12" s="2">
        <f t="shared" si="0"/>
        <v>20</v>
      </c>
      <c r="N12" s="2">
        <f t="shared" si="1"/>
        <v>25</v>
      </c>
      <c r="O12" s="2" t="str">
        <f t="shared" si="2"/>
        <v>20-25</v>
      </c>
      <c r="P12" s="11">
        <f>VLOOKUP(Table1[Sex], 'Pivot tables'!$A$24:$D$26, 4)</f>
        <v>0.18890814558058924</v>
      </c>
      <c r="Q12" s="11">
        <f>VLOOKUP(Table1[[#This Row],[Age range]],'Pivot tables'!$G$2:$I$18,3)</f>
        <v>0.34210526315789475</v>
      </c>
      <c r="R12" s="11">
        <f>VLOOKUP(Table1[[#This Row],[Pclass]],'Pivot tables'!$K$3:$O$5,5)</f>
        <v>0.24236252545824846</v>
      </c>
      <c r="S12" s="11">
        <f t="shared" si="6"/>
        <v>0.25779197806557747</v>
      </c>
      <c r="T12" s="18">
        <f t="shared" si="3"/>
        <v>0</v>
      </c>
      <c r="U12" s="18">
        <f t="shared" si="4"/>
        <v>1</v>
      </c>
      <c r="V12" s="18">
        <f t="shared" si="5"/>
        <v>1</v>
      </c>
      <c r="W12" s="18"/>
      <c r="X12" s="18"/>
      <c r="Y12" s="18"/>
      <c r="AA12" s="2">
        <v>901</v>
      </c>
      <c r="AB12" s="2">
        <v>0</v>
      </c>
      <c r="AD12" s="2">
        <v>901</v>
      </c>
      <c r="AE12" s="2">
        <v>0</v>
      </c>
    </row>
    <row r="13" spans="1:32" x14ac:dyDescent="0.25">
      <c r="A13" s="2">
        <v>902</v>
      </c>
      <c r="B13" s="2">
        <v>3</v>
      </c>
      <c r="C13" s="2" t="s">
        <v>1235</v>
      </c>
      <c r="D13" s="2" t="s">
        <v>15</v>
      </c>
      <c r="E13" s="2"/>
      <c r="F13" s="2">
        <v>0</v>
      </c>
      <c r="G13" s="2">
        <v>0</v>
      </c>
      <c r="H13" s="2">
        <v>349220</v>
      </c>
      <c r="I13" s="2">
        <v>7.8958000000000004</v>
      </c>
      <c r="J13" s="2"/>
      <c r="K13" s="2" t="s">
        <v>17</v>
      </c>
      <c r="L13" s="14"/>
      <c r="M13" s="2">
        <f t="shared" si="0"/>
        <v>0</v>
      </c>
      <c r="N13" s="2">
        <f t="shared" si="1"/>
        <v>5</v>
      </c>
      <c r="O13" s="2" t="str">
        <f t="shared" si="2"/>
        <v>0-5</v>
      </c>
      <c r="P13" s="11">
        <f>VLOOKUP(Table1[Sex], 'Pivot tables'!$A$24:$D$26, 4)</f>
        <v>0.18890814558058924</v>
      </c>
      <c r="Q13" s="11">
        <f>VLOOKUP(Table1[[#This Row],[Age range]],'Pivot tables'!$G$2:$I$18,3)</f>
        <v>0.67500000000000004</v>
      </c>
      <c r="R13" s="11">
        <f>VLOOKUP(Table1[[#This Row],[Pclass]],'Pivot tables'!$K$3:$O$5,5)</f>
        <v>0.24236252545824846</v>
      </c>
      <c r="S13" s="11">
        <f t="shared" si="6"/>
        <v>0.36875689034627923</v>
      </c>
      <c r="T13" s="18">
        <f t="shared" si="3"/>
        <v>0</v>
      </c>
      <c r="U13" s="18">
        <f t="shared" si="4"/>
        <v>1</v>
      </c>
      <c r="V13" s="18">
        <f t="shared" si="5"/>
        <v>1</v>
      </c>
      <c r="W13" s="18"/>
      <c r="X13" s="18"/>
      <c r="Y13" s="18"/>
      <c r="AA13" s="2">
        <v>902</v>
      </c>
      <c r="AB13" s="2">
        <v>0</v>
      </c>
      <c r="AD13" s="2">
        <v>902</v>
      </c>
      <c r="AE13" s="2">
        <v>0</v>
      </c>
    </row>
    <row r="14" spans="1:32" ht="15" customHeight="1" x14ac:dyDescent="0.25">
      <c r="A14" s="2">
        <v>903</v>
      </c>
      <c r="B14" s="2">
        <v>1</v>
      </c>
      <c r="C14" s="2" t="s">
        <v>1236</v>
      </c>
      <c r="D14" s="2" t="s">
        <v>15</v>
      </c>
      <c r="E14" s="2">
        <v>46</v>
      </c>
      <c r="F14" s="2">
        <v>0</v>
      </c>
      <c r="G14" s="2">
        <v>0</v>
      </c>
      <c r="H14" s="2">
        <v>694</v>
      </c>
      <c r="I14" s="2">
        <v>26</v>
      </c>
      <c r="J14" s="2"/>
      <c r="K14" s="2" t="s">
        <v>17</v>
      </c>
      <c r="L14" s="14"/>
      <c r="M14" s="2">
        <f t="shared" si="0"/>
        <v>45</v>
      </c>
      <c r="N14" s="2">
        <f t="shared" si="1"/>
        <v>50</v>
      </c>
      <c r="O14" s="2" t="str">
        <f t="shared" si="2"/>
        <v>45-50</v>
      </c>
      <c r="P14" s="11">
        <f>VLOOKUP(Table1[Sex], 'Pivot tables'!$A$24:$D$26, 4)</f>
        <v>0.18890814558058924</v>
      </c>
      <c r="Q14" s="11">
        <f>VLOOKUP(Table1[[#This Row],[Age range]],'Pivot tables'!$G$2:$I$18,3)</f>
        <v>0.3902439024390244</v>
      </c>
      <c r="R14" s="11">
        <f>VLOOKUP(Table1[[#This Row],[Pclass]],'Pivot tables'!$K$3:$O$5,5)</f>
        <v>0.62962962962962965</v>
      </c>
      <c r="S14" s="11">
        <f t="shared" si="6"/>
        <v>0.40292722588308111</v>
      </c>
      <c r="T14" s="18">
        <f t="shared" si="3"/>
        <v>0</v>
      </c>
      <c r="U14" s="18">
        <f t="shared" si="4"/>
        <v>1</v>
      </c>
      <c r="V14" s="18">
        <f t="shared" si="5"/>
        <v>1</v>
      </c>
      <c r="W14" s="18"/>
      <c r="X14" s="102" t="s">
        <v>1795</v>
      </c>
      <c r="Y14" s="102"/>
      <c r="AA14" s="2">
        <v>903</v>
      </c>
      <c r="AB14" s="2">
        <v>0</v>
      </c>
      <c r="AD14" s="2">
        <v>903</v>
      </c>
      <c r="AE14" s="2">
        <v>0</v>
      </c>
    </row>
    <row r="15" spans="1:32" ht="15.75" customHeight="1" x14ac:dyDescent="0.25">
      <c r="A15" s="2">
        <v>904</v>
      </c>
      <c r="B15" s="2">
        <v>1</v>
      </c>
      <c r="C15" s="2" t="s">
        <v>1237</v>
      </c>
      <c r="D15" s="2" t="s">
        <v>19</v>
      </c>
      <c r="E15" s="2">
        <v>23</v>
      </c>
      <c r="F15" s="2">
        <v>1</v>
      </c>
      <c r="G15" s="2">
        <v>0</v>
      </c>
      <c r="H15" s="2">
        <v>21228</v>
      </c>
      <c r="I15" s="2">
        <v>82.2667</v>
      </c>
      <c r="J15" s="2" t="s">
        <v>1238</v>
      </c>
      <c r="K15" s="2" t="s">
        <v>17</v>
      </c>
      <c r="L15" s="14"/>
      <c r="M15" s="2">
        <f t="shared" si="0"/>
        <v>20</v>
      </c>
      <c r="N15" s="2">
        <f t="shared" si="1"/>
        <v>25</v>
      </c>
      <c r="O15" s="2" t="str">
        <f t="shared" si="2"/>
        <v>20-25</v>
      </c>
      <c r="P15" s="11">
        <f>VLOOKUP(Table1[Sex], 'Pivot tables'!$A$24:$D$26, 4)</f>
        <v>0.7420382165605095</v>
      </c>
      <c r="Q15" s="11">
        <f>VLOOKUP(Table1[[#This Row],[Age range]],'Pivot tables'!$G$2:$I$18,3)</f>
        <v>0.34210526315789475</v>
      </c>
      <c r="R15" s="11">
        <f>VLOOKUP(Table1[[#This Row],[Pclass]],'Pivot tables'!$K$3:$O$5,5)</f>
        <v>0.62962962962962965</v>
      </c>
      <c r="S15" s="11">
        <f t="shared" si="6"/>
        <v>0.57125770311601132</v>
      </c>
      <c r="T15" s="18">
        <f t="shared" si="3"/>
        <v>1</v>
      </c>
      <c r="U15" s="18">
        <f t="shared" si="4"/>
        <v>1</v>
      </c>
      <c r="V15" s="18">
        <f t="shared" si="5"/>
        <v>1</v>
      </c>
      <c r="W15" s="18"/>
      <c r="X15" s="102"/>
      <c r="Y15" s="102"/>
      <c r="AA15" s="2">
        <v>904</v>
      </c>
      <c r="AB15" s="2">
        <v>1</v>
      </c>
      <c r="AD15" s="2">
        <v>904</v>
      </c>
      <c r="AE15" s="2">
        <v>1</v>
      </c>
    </row>
    <row r="16" spans="1:32" ht="15.75" thickBot="1" x14ac:dyDescent="0.3">
      <c r="A16" s="2">
        <v>905</v>
      </c>
      <c r="B16" s="2">
        <v>2</v>
      </c>
      <c r="C16" s="2" t="s">
        <v>1239</v>
      </c>
      <c r="D16" s="2" t="s">
        <v>15</v>
      </c>
      <c r="E16" s="2">
        <v>63</v>
      </c>
      <c r="F16" s="2">
        <v>1</v>
      </c>
      <c r="G16" s="2">
        <v>0</v>
      </c>
      <c r="H16" s="2">
        <v>24065</v>
      </c>
      <c r="I16" s="2">
        <v>26</v>
      </c>
      <c r="J16" s="2"/>
      <c r="K16" s="2" t="s">
        <v>17</v>
      </c>
      <c r="L16" s="14"/>
      <c r="M16" s="2">
        <f t="shared" si="0"/>
        <v>60</v>
      </c>
      <c r="N16" s="2">
        <f t="shared" si="1"/>
        <v>65</v>
      </c>
      <c r="O16" s="2" t="str">
        <f t="shared" si="2"/>
        <v>60-65</v>
      </c>
      <c r="P16" s="11">
        <f>VLOOKUP(Table1[Sex], 'Pivot tables'!$A$24:$D$26, 4)</f>
        <v>0.18890814558058924</v>
      </c>
      <c r="Q16" s="11">
        <f>VLOOKUP(Table1[[#This Row],[Age range]],'Pivot tables'!$G$2:$I$18,3)</f>
        <v>0.4</v>
      </c>
      <c r="R16" s="11">
        <f>VLOOKUP(Table1[[#This Row],[Pclass]],'Pivot tables'!$K$3:$O$5,5)</f>
        <v>0.47282608695652173</v>
      </c>
      <c r="S16" s="11">
        <f t="shared" si="6"/>
        <v>0.3539114108457036</v>
      </c>
      <c r="T16" s="18">
        <f t="shared" si="3"/>
        <v>0</v>
      </c>
      <c r="U16" s="18">
        <f t="shared" si="4"/>
        <v>1</v>
      </c>
      <c r="V16" s="18">
        <f t="shared" si="5"/>
        <v>1</v>
      </c>
      <c r="W16" s="18"/>
      <c r="X16" s="103"/>
      <c r="Y16" s="103"/>
      <c r="AA16" s="2">
        <v>905</v>
      </c>
      <c r="AB16" s="2">
        <v>0</v>
      </c>
      <c r="AD16" s="2">
        <v>905</v>
      </c>
      <c r="AE16" s="2">
        <v>0</v>
      </c>
    </row>
    <row r="17" spans="1:31" x14ac:dyDescent="0.25">
      <c r="A17" s="2">
        <v>906</v>
      </c>
      <c r="B17" s="2">
        <v>1</v>
      </c>
      <c r="C17" s="2" t="s">
        <v>1240</v>
      </c>
      <c r="D17" s="2" t="s">
        <v>19</v>
      </c>
      <c r="E17" s="2">
        <v>47</v>
      </c>
      <c r="F17" s="2">
        <v>1</v>
      </c>
      <c r="G17" s="2">
        <v>0</v>
      </c>
      <c r="H17" s="2" t="s">
        <v>153</v>
      </c>
      <c r="I17" s="2">
        <v>61.174999999999997</v>
      </c>
      <c r="J17" s="2" t="s">
        <v>154</v>
      </c>
      <c r="K17" s="2" t="s">
        <v>17</v>
      </c>
      <c r="L17" s="14"/>
      <c r="M17" s="2">
        <f t="shared" si="0"/>
        <v>45</v>
      </c>
      <c r="N17" s="2">
        <f t="shared" si="1"/>
        <v>50</v>
      </c>
      <c r="O17" s="2" t="str">
        <f t="shared" si="2"/>
        <v>45-50</v>
      </c>
      <c r="P17" s="11">
        <f>VLOOKUP(Table1[Sex], 'Pivot tables'!$A$24:$D$26, 4)</f>
        <v>0.7420382165605095</v>
      </c>
      <c r="Q17" s="11">
        <f>VLOOKUP(Table1[[#This Row],[Age range]],'Pivot tables'!$G$2:$I$18,3)</f>
        <v>0.3902439024390244</v>
      </c>
      <c r="R17" s="11">
        <f>VLOOKUP(Table1[[#This Row],[Pclass]],'Pivot tables'!$K$3:$O$5,5)</f>
        <v>0.62962962962962965</v>
      </c>
      <c r="S17" s="11">
        <f t="shared" si="6"/>
        <v>0.58730391620972122</v>
      </c>
      <c r="T17" s="18">
        <f t="shared" si="3"/>
        <v>1</v>
      </c>
      <c r="U17" s="18">
        <f t="shared" si="4"/>
        <v>1</v>
      </c>
      <c r="V17" s="18">
        <f t="shared" si="5"/>
        <v>1</v>
      </c>
      <c r="W17" s="18"/>
      <c r="X17" s="72" t="s">
        <v>1784</v>
      </c>
      <c r="Y17" s="73" t="s">
        <v>1782</v>
      </c>
      <c r="AA17" s="2">
        <v>906</v>
      </c>
      <c r="AB17" s="2">
        <v>1</v>
      </c>
      <c r="AD17" s="2">
        <v>906</v>
      </c>
      <c r="AE17" s="2">
        <v>1</v>
      </c>
    </row>
    <row r="18" spans="1:31" x14ac:dyDescent="0.25">
      <c r="A18" s="2">
        <v>907</v>
      </c>
      <c r="B18" s="2">
        <v>2</v>
      </c>
      <c r="C18" s="2" t="s">
        <v>1241</v>
      </c>
      <c r="D18" s="2" t="s">
        <v>19</v>
      </c>
      <c r="E18" s="2">
        <v>24</v>
      </c>
      <c r="F18" s="2">
        <v>1</v>
      </c>
      <c r="G18" s="2">
        <v>0</v>
      </c>
      <c r="H18" s="2" t="s">
        <v>539</v>
      </c>
      <c r="I18" s="2">
        <v>27.720800000000001</v>
      </c>
      <c r="J18" s="2"/>
      <c r="K18" s="2" t="s">
        <v>22</v>
      </c>
      <c r="L18" s="14"/>
      <c r="M18" s="2">
        <f t="shared" si="0"/>
        <v>20</v>
      </c>
      <c r="N18" s="2">
        <f t="shared" si="1"/>
        <v>25</v>
      </c>
      <c r="O18" s="2" t="str">
        <f t="shared" si="2"/>
        <v>20-25</v>
      </c>
      <c r="P18" s="11">
        <f>VLOOKUP(Table1[Sex], 'Pivot tables'!$A$24:$D$26, 4)</f>
        <v>0.7420382165605095</v>
      </c>
      <c r="Q18" s="11">
        <f>VLOOKUP(Table1[[#This Row],[Age range]],'Pivot tables'!$G$2:$I$18,3)</f>
        <v>0.34210526315789475</v>
      </c>
      <c r="R18" s="11">
        <f>VLOOKUP(Table1[[#This Row],[Pclass]],'Pivot tables'!$K$3:$O$5,5)</f>
        <v>0.47282608695652173</v>
      </c>
      <c r="S18" s="11">
        <f t="shared" si="6"/>
        <v>0.51898985555830868</v>
      </c>
      <c r="T18" s="18">
        <f t="shared" si="3"/>
        <v>1</v>
      </c>
      <c r="U18" s="18">
        <f t="shared" si="4"/>
        <v>1</v>
      </c>
      <c r="V18" s="18">
        <f t="shared" si="5"/>
        <v>1</v>
      </c>
      <c r="W18" s="18"/>
      <c r="X18" s="21">
        <v>1</v>
      </c>
      <c r="Y18" s="19">
        <f>SUM(Table1[Marking against solution 1])/COUNT(Table1[Marking against solution 1])</f>
        <v>0.85885167464114831</v>
      </c>
      <c r="AA18" s="2">
        <v>907</v>
      </c>
      <c r="AB18" s="2">
        <v>1</v>
      </c>
      <c r="AD18" s="2">
        <v>907</v>
      </c>
      <c r="AE18" s="2">
        <v>1</v>
      </c>
    </row>
    <row r="19" spans="1:31" x14ac:dyDescent="0.25">
      <c r="A19" s="2">
        <v>908</v>
      </c>
      <c r="B19" s="2">
        <v>2</v>
      </c>
      <c r="C19" s="2" t="s">
        <v>1242</v>
      </c>
      <c r="D19" s="2" t="s">
        <v>15</v>
      </c>
      <c r="E19" s="2">
        <v>35</v>
      </c>
      <c r="F19" s="2">
        <v>0</v>
      </c>
      <c r="G19" s="2">
        <v>0</v>
      </c>
      <c r="H19" s="2">
        <v>233734</v>
      </c>
      <c r="I19" s="2">
        <v>12.35</v>
      </c>
      <c r="J19" s="2"/>
      <c r="K19" s="2" t="s">
        <v>29</v>
      </c>
      <c r="L19" s="14"/>
      <c r="M19" s="2">
        <f t="shared" si="0"/>
        <v>35</v>
      </c>
      <c r="N19" s="2">
        <f t="shared" si="1"/>
        <v>40</v>
      </c>
      <c r="O19" s="2" t="str">
        <f t="shared" si="2"/>
        <v>35-40</v>
      </c>
      <c r="P19" s="11">
        <f>VLOOKUP(Table1[Sex], 'Pivot tables'!$A$24:$D$26, 4)</f>
        <v>0.18890814558058924</v>
      </c>
      <c r="Q19" s="11">
        <f>VLOOKUP(Table1[[#This Row],[Age range]],'Pivot tables'!$G$2:$I$18,3)</f>
        <v>0.45833333333333331</v>
      </c>
      <c r="R19" s="11">
        <f>VLOOKUP(Table1[[#This Row],[Pclass]],'Pivot tables'!$K$3:$O$5,5)</f>
        <v>0.47282608695652173</v>
      </c>
      <c r="S19" s="11">
        <f t="shared" si="6"/>
        <v>0.37335585529014814</v>
      </c>
      <c r="T19" s="18">
        <f t="shared" si="3"/>
        <v>0</v>
      </c>
      <c r="U19" s="18">
        <f t="shared" si="4"/>
        <v>1</v>
      </c>
      <c r="V19" s="18">
        <f t="shared" si="5"/>
        <v>1</v>
      </c>
      <c r="W19" s="18"/>
      <c r="X19" s="21">
        <v>2</v>
      </c>
      <c r="Y19" s="19">
        <f>SUM(Table1[Marking against solution 2])/COUNT(Table1[Marking against solution 2])</f>
        <v>0.88995215311004783</v>
      </c>
      <c r="AA19" s="2">
        <v>908</v>
      </c>
      <c r="AB19" s="2">
        <v>0</v>
      </c>
      <c r="AD19" s="2">
        <v>908</v>
      </c>
      <c r="AE19" s="2">
        <v>0</v>
      </c>
    </row>
    <row r="20" spans="1:31" x14ac:dyDescent="0.25">
      <c r="A20" s="2">
        <v>909</v>
      </c>
      <c r="B20" s="2">
        <v>3</v>
      </c>
      <c r="C20" s="2" t="s">
        <v>1243</v>
      </c>
      <c r="D20" s="2" t="s">
        <v>15</v>
      </c>
      <c r="E20" s="2">
        <v>21</v>
      </c>
      <c r="F20" s="2">
        <v>0</v>
      </c>
      <c r="G20" s="2">
        <v>0</v>
      </c>
      <c r="H20" s="2">
        <v>2692</v>
      </c>
      <c r="I20" s="2">
        <v>7.2249999999999996</v>
      </c>
      <c r="J20" s="2"/>
      <c r="K20" s="2" t="s">
        <v>22</v>
      </c>
      <c r="L20" s="14"/>
      <c r="M20" s="2">
        <f t="shared" si="0"/>
        <v>20</v>
      </c>
      <c r="N20" s="2">
        <f t="shared" si="1"/>
        <v>25</v>
      </c>
      <c r="O20" s="2" t="str">
        <f t="shared" si="2"/>
        <v>20-25</v>
      </c>
      <c r="P20" s="11">
        <f>VLOOKUP(Table1[Sex], 'Pivot tables'!$A$24:$D$26, 4)</f>
        <v>0.18890814558058924</v>
      </c>
      <c r="Q20" s="11">
        <f>VLOOKUP(Table1[[#This Row],[Age range]],'Pivot tables'!$G$2:$I$18,3)</f>
        <v>0.34210526315789475</v>
      </c>
      <c r="R20" s="11">
        <f>VLOOKUP(Table1[[#This Row],[Pclass]],'Pivot tables'!$K$3:$O$5,5)</f>
        <v>0.24236252545824846</v>
      </c>
      <c r="S20" s="11">
        <f t="shared" si="6"/>
        <v>0.25779197806557747</v>
      </c>
      <c r="T20" s="18">
        <f t="shared" si="3"/>
        <v>0</v>
      </c>
      <c r="U20" s="18">
        <f t="shared" si="4"/>
        <v>1</v>
      </c>
      <c r="V20" s="18">
        <f t="shared" si="5"/>
        <v>1</v>
      </c>
      <c r="W20" s="18"/>
      <c r="X20" s="18"/>
      <c r="Y20" s="18"/>
      <c r="AA20" s="2">
        <v>909</v>
      </c>
      <c r="AB20" s="2">
        <v>0</v>
      </c>
      <c r="AD20" s="2">
        <v>909</v>
      </c>
      <c r="AE20" s="2">
        <v>0</v>
      </c>
    </row>
    <row r="21" spans="1:31" x14ac:dyDescent="0.25">
      <c r="A21" s="2">
        <v>910</v>
      </c>
      <c r="B21" s="2">
        <v>3</v>
      </c>
      <c r="C21" s="2" t="s">
        <v>1244</v>
      </c>
      <c r="D21" s="2" t="s">
        <v>19</v>
      </c>
      <c r="E21" s="2">
        <v>27</v>
      </c>
      <c r="F21" s="2">
        <v>1</v>
      </c>
      <c r="G21" s="2">
        <v>0</v>
      </c>
      <c r="H21" s="2" t="s">
        <v>1245</v>
      </c>
      <c r="I21" s="2">
        <v>7.9249999999999998</v>
      </c>
      <c r="J21" s="2"/>
      <c r="K21" s="2" t="s">
        <v>17</v>
      </c>
      <c r="L21" s="14"/>
      <c r="M21" s="2">
        <f t="shared" si="0"/>
        <v>25</v>
      </c>
      <c r="N21" s="2">
        <f t="shared" si="1"/>
        <v>30</v>
      </c>
      <c r="O21" s="2" t="str">
        <f t="shared" si="2"/>
        <v>25-30</v>
      </c>
      <c r="P21" s="11">
        <f>VLOOKUP(Table1[Sex], 'Pivot tables'!$A$24:$D$26, 4)</f>
        <v>0.7420382165605095</v>
      </c>
      <c r="Q21" s="11">
        <f>VLOOKUP(Table1[[#This Row],[Age range]],'Pivot tables'!$G$2:$I$18,3)</f>
        <v>0.35849056603773582</v>
      </c>
      <c r="R21" s="11">
        <f>VLOOKUP(Table1[[#This Row],[Pclass]],'Pivot tables'!$K$3:$O$5,5)</f>
        <v>0.24236252545824846</v>
      </c>
      <c r="S21" s="11">
        <f t="shared" si="6"/>
        <v>0.44763043601883123</v>
      </c>
      <c r="T21" s="18">
        <f t="shared" si="3"/>
        <v>0</v>
      </c>
      <c r="U21" s="18">
        <f t="shared" si="4"/>
        <v>1</v>
      </c>
      <c r="V21" s="18">
        <f t="shared" si="5"/>
        <v>0</v>
      </c>
      <c r="W21" s="18"/>
      <c r="X21" s="18"/>
      <c r="Y21" s="18"/>
      <c r="AA21" s="2">
        <v>910</v>
      </c>
      <c r="AB21" s="2">
        <v>0</v>
      </c>
      <c r="AD21" s="2">
        <v>910</v>
      </c>
      <c r="AE21" s="2">
        <v>1</v>
      </c>
    </row>
    <row r="22" spans="1:31" x14ac:dyDescent="0.25">
      <c r="A22" s="2">
        <v>911</v>
      </c>
      <c r="B22" s="2">
        <v>3</v>
      </c>
      <c r="C22" s="2" t="s">
        <v>1246</v>
      </c>
      <c r="D22" s="2" t="s">
        <v>19</v>
      </c>
      <c r="E22" s="2">
        <v>45</v>
      </c>
      <c r="F22" s="2">
        <v>0</v>
      </c>
      <c r="G22" s="2">
        <v>0</v>
      </c>
      <c r="H22" s="2">
        <v>2696</v>
      </c>
      <c r="I22" s="2">
        <v>7.2249999999999996</v>
      </c>
      <c r="J22" s="2"/>
      <c r="K22" s="2" t="s">
        <v>22</v>
      </c>
      <c r="L22" s="14"/>
      <c r="M22" s="2">
        <f t="shared" si="0"/>
        <v>45</v>
      </c>
      <c r="N22" s="2">
        <f t="shared" si="1"/>
        <v>50</v>
      </c>
      <c r="O22" s="2" t="str">
        <f t="shared" si="2"/>
        <v>45-50</v>
      </c>
      <c r="P22" s="11">
        <f>VLOOKUP(Table1[Sex], 'Pivot tables'!$A$24:$D$26, 4)</f>
        <v>0.7420382165605095</v>
      </c>
      <c r="Q22" s="11">
        <f>VLOOKUP(Table1[[#This Row],[Age range]],'Pivot tables'!$G$2:$I$18,3)</f>
        <v>0.3902439024390244</v>
      </c>
      <c r="R22" s="11">
        <f>VLOOKUP(Table1[[#This Row],[Pclass]],'Pivot tables'!$K$3:$O$5,5)</f>
        <v>0.24236252545824846</v>
      </c>
      <c r="S22" s="11">
        <f t="shared" si="6"/>
        <v>0.45821488148592743</v>
      </c>
      <c r="T22" s="18">
        <f t="shared" si="3"/>
        <v>0</v>
      </c>
      <c r="U22" s="18">
        <f t="shared" si="4"/>
        <v>0</v>
      </c>
      <c r="V22" s="18">
        <f t="shared" si="5"/>
        <v>0</v>
      </c>
      <c r="W22" s="18"/>
      <c r="X22" s="18"/>
      <c r="Y22" s="18"/>
      <c r="AA22" s="2">
        <v>911</v>
      </c>
      <c r="AB22" s="2">
        <v>1</v>
      </c>
      <c r="AD22" s="2">
        <v>911</v>
      </c>
      <c r="AE22" s="2">
        <v>1</v>
      </c>
    </row>
    <row r="23" spans="1:31" x14ac:dyDescent="0.25">
      <c r="A23" s="2">
        <v>912</v>
      </c>
      <c r="B23" s="2">
        <v>1</v>
      </c>
      <c r="C23" s="2" t="s">
        <v>1247</v>
      </c>
      <c r="D23" s="2" t="s">
        <v>15</v>
      </c>
      <c r="E23" s="2">
        <v>55</v>
      </c>
      <c r="F23" s="2">
        <v>1</v>
      </c>
      <c r="G23" s="2">
        <v>0</v>
      </c>
      <c r="H23" s="2" t="s">
        <v>742</v>
      </c>
      <c r="I23" s="2">
        <v>59.4</v>
      </c>
      <c r="J23" s="2"/>
      <c r="K23" s="2" t="s">
        <v>22</v>
      </c>
      <c r="L23" s="14"/>
      <c r="M23" s="2">
        <f t="shared" si="0"/>
        <v>55</v>
      </c>
      <c r="N23" s="2">
        <f t="shared" si="1"/>
        <v>60</v>
      </c>
      <c r="O23" s="2" t="str">
        <f t="shared" si="2"/>
        <v>55-60</v>
      </c>
      <c r="P23" s="11">
        <f>VLOOKUP(Table1[Sex], 'Pivot tables'!$A$24:$D$26, 4)</f>
        <v>0.18890814558058924</v>
      </c>
      <c r="Q23" s="11">
        <f>VLOOKUP(Table1[[#This Row],[Age range]],'Pivot tables'!$G$2:$I$18,3)</f>
        <v>0.375</v>
      </c>
      <c r="R23" s="11">
        <f>VLOOKUP(Table1[[#This Row],[Pclass]],'Pivot tables'!$K$3:$O$5,5)</f>
        <v>0.62962962962962965</v>
      </c>
      <c r="S23" s="11">
        <f t="shared" si="6"/>
        <v>0.39784592507007294</v>
      </c>
      <c r="T23" s="18">
        <f t="shared" si="3"/>
        <v>0</v>
      </c>
      <c r="U23" s="18">
        <f t="shared" si="4"/>
        <v>1</v>
      </c>
      <c r="V23" s="18">
        <f t="shared" si="5"/>
        <v>1</v>
      </c>
      <c r="W23" s="18"/>
      <c r="X23" s="18"/>
      <c r="Y23" s="18"/>
      <c r="AA23" s="2">
        <v>912</v>
      </c>
      <c r="AB23" s="2">
        <v>0</v>
      </c>
      <c r="AD23" s="2">
        <v>912</v>
      </c>
      <c r="AE23" s="2">
        <v>0</v>
      </c>
    </row>
    <row r="24" spans="1:31" x14ac:dyDescent="0.25">
      <c r="A24" s="2">
        <v>913</v>
      </c>
      <c r="B24" s="2">
        <v>3</v>
      </c>
      <c r="C24" s="2" t="s">
        <v>1248</v>
      </c>
      <c r="D24" s="2" t="s">
        <v>15</v>
      </c>
      <c r="E24" s="2">
        <v>9</v>
      </c>
      <c r="F24" s="2">
        <v>0</v>
      </c>
      <c r="G24" s="2">
        <v>1</v>
      </c>
      <c r="H24" s="2" t="s">
        <v>1249</v>
      </c>
      <c r="I24" s="2">
        <v>3.1707999999999998</v>
      </c>
      <c r="J24" s="2"/>
      <c r="K24" s="2" t="s">
        <v>17</v>
      </c>
      <c r="L24" s="14"/>
      <c r="M24" s="2">
        <f t="shared" si="0"/>
        <v>5</v>
      </c>
      <c r="N24" s="2">
        <f t="shared" si="1"/>
        <v>10</v>
      </c>
      <c r="O24" s="2" t="str">
        <f t="shared" si="2"/>
        <v>5-10</v>
      </c>
      <c r="P24" s="11">
        <f>VLOOKUP(Table1[Sex], 'Pivot tables'!$A$24:$D$26, 4)</f>
        <v>0.18890814558058924</v>
      </c>
      <c r="Q24" s="11">
        <f>VLOOKUP(Table1[[#This Row],[Age range]],'Pivot tables'!$G$2:$I$18,3)</f>
        <v>0.4375</v>
      </c>
      <c r="R24" s="11">
        <f>VLOOKUP(Table1[[#This Row],[Pclass]],'Pivot tables'!$K$3:$O$5,5)</f>
        <v>0.24236252545824846</v>
      </c>
      <c r="S24" s="11">
        <f t="shared" si="6"/>
        <v>0.28959022367961257</v>
      </c>
      <c r="T24" s="18">
        <f t="shared" si="3"/>
        <v>0</v>
      </c>
      <c r="U24" s="18">
        <f t="shared" si="4"/>
        <v>0</v>
      </c>
      <c r="V24" s="18">
        <f t="shared" si="5"/>
        <v>1</v>
      </c>
      <c r="W24" s="18"/>
      <c r="X24" s="18"/>
      <c r="Y24" s="18"/>
      <c r="AA24" s="2">
        <v>913</v>
      </c>
      <c r="AB24" s="2">
        <v>1</v>
      </c>
      <c r="AD24" s="2">
        <v>913</v>
      </c>
      <c r="AE24" s="2">
        <v>0</v>
      </c>
    </row>
    <row r="25" spans="1:31" x14ac:dyDescent="0.25">
      <c r="A25" s="2">
        <v>914</v>
      </c>
      <c r="B25" s="2">
        <v>1</v>
      </c>
      <c r="C25" s="2" t="s">
        <v>1250</v>
      </c>
      <c r="D25" s="2" t="s">
        <v>19</v>
      </c>
      <c r="E25" s="2"/>
      <c r="F25" s="2">
        <v>0</v>
      </c>
      <c r="G25" s="2">
        <v>0</v>
      </c>
      <c r="H25" s="2" t="s">
        <v>1251</v>
      </c>
      <c r="I25" s="2">
        <v>31.683299999999999</v>
      </c>
      <c r="J25" s="2"/>
      <c r="K25" s="2" t="s">
        <v>17</v>
      </c>
      <c r="L25" s="14"/>
      <c r="M25" s="2">
        <f t="shared" si="0"/>
        <v>0</v>
      </c>
      <c r="N25" s="2">
        <f t="shared" si="1"/>
        <v>5</v>
      </c>
      <c r="O25" s="2" t="str">
        <f t="shared" si="2"/>
        <v>0-5</v>
      </c>
      <c r="P25" s="11">
        <f>VLOOKUP(Table1[Sex], 'Pivot tables'!$A$24:$D$26, 4)</f>
        <v>0.7420382165605095</v>
      </c>
      <c r="Q25" s="11">
        <f>VLOOKUP(Table1[[#This Row],[Age range]],'Pivot tables'!$G$2:$I$18,3)</f>
        <v>0.67500000000000004</v>
      </c>
      <c r="R25" s="11">
        <f>VLOOKUP(Table1[[#This Row],[Pclass]],'Pivot tables'!$K$3:$O$5,5)</f>
        <v>0.62962962962962965</v>
      </c>
      <c r="S25" s="11">
        <f t="shared" si="6"/>
        <v>0.68222261539671303</v>
      </c>
      <c r="T25" s="18">
        <f t="shared" si="3"/>
        <v>1</v>
      </c>
      <c r="U25" s="18">
        <f t="shared" si="4"/>
        <v>1</v>
      </c>
      <c r="V25" s="18">
        <f t="shared" si="5"/>
        <v>1</v>
      </c>
      <c r="W25" s="18"/>
      <c r="X25" s="18"/>
      <c r="Y25" s="18"/>
      <c r="AA25" s="2">
        <v>914</v>
      </c>
      <c r="AB25" s="2">
        <v>1</v>
      </c>
      <c r="AD25" s="2">
        <v>914</v>
      </c>
      <c r="AE25" s="2">
        <v>1</v>
      </c>
    </row>
    <row r="26" spans="1:31" x14ac:dyDescent="0.25">
      <c r="A26" s="2">
        <v>915</v>
      </c>
      <c r="B26" s="2">
        <v>1</v>
      </c>
      <c r="C26" s="2" t="s">
        <v>1252</v>
      </c>
      <c r="D26" s="2" t="s">
        <v>15</v>
      </c>
      <c r="E26" s="2">
        <v>21</v>
      </c>
      <c r="F26" s="2">
        <v>0</v>
      </c>
      <c r="G26" s="2">
        <v>1</v>
      </c>
      <c r="H26" s="2" t="s">
        <v>247</v>
      </c>
      <c r="I26" s="2">
        <v>61.379199999999997</v>
      </c>
      <c r="J26" s="2"/>
      <c r="K26" s="2" t="s">
        <v>22</v>
      </c>
      <c r="L26" s="14"/>
      <c r="M26" s="2">
        <f t="shared" si="0"/>
        <v>20</v>
      </c>
      <c r="N26" s="2">
        <f t="shared" si="1"/>
        <v>25</v>
      </c>
      <c r="O26" s="2" t="str">
        <f t="shared" si="2"/>
        <v>20-25</v>
      </c>
      <c r="P26" s="11">
        <f>VLOOKUP(Table1[Sex], 'Pivot tables'!$A$24:$D$26, 4)</f>
        <v>0.18890814558058924</v>
      </c>
      <c r="Q26" s="11">
        <f>VLOOKUP(Table1[[#This Row],[Age range]],'Pivot tables'!$G$2:$I$18,3)</f>
        <v>0.34210526315789475</v>
      </c>
      <c r="R26" s="11">
        <f>VLOOKUP(Table1[[#This Row],[Pclass]],'Pivot tables'!$K$3:$O$5,5)</f>
        <v>0.62962962962962965</v>
      </c>
      <c r="S26" s="11">
        <f t="shared" si="6"/>
        <v>0.3868810127893712</v>
      </c>
      <c r="T26" s="18">
        <f t="shared" si="3"/>
        <v>0</v>
      </c>
      <c r="U26" s="18">
        <f t="shared" si="4"/>
        <v>1</v>
      </c>
      <c r="V26" s="18">
        <f t="shared" si="5"/>
        <v>1</v>
      </c>
      <c r="W26" s="18"/>
      <c r="X26" s="18"/>
      <c r="Y26" s="18"/>
      <c r="AA26" s="2">
        <v>915</v>
      </c>
      <c r="AB26" s="2">
        <v>0</v>
      </c>
      <c r="AD26" s="2">
        <v>915</v>
      </c>
      <c r="AE26" s="2">
        <v>0</v>
      </c>
    </row>
    <row r="27" spans="1:31" x14ac:dyDescent="0.25">
      <c r="A27" s="2">
        <v>916</v>
      </c>
      <c r="B27" s="2">
        <v>1</v>
      </c>
      <c r="C27" s="2" t="s">
        <v>1253</v>
      </c>
      <c r="D27" s="2" t="s">
        <v>19</v>
      </c>
      <c r="E27" s="2">
        <v>48</v>
      </c>
      <c r="F27" s="2">
        <v>1</v>
      </c>
      <c r="G27" s="2">
        <v>3</v>
      </c>
      <c r="H27" s="2" t="s">
        <v>474</v>
      </c>
      <c r="I27" s="2">
        <v>262.375</v>
      </c>
      <c r="J27" s="2" t="s">
        <v>475</v>
      </c>
      <c r="K27" s="2" t="s">
        <v>22</v>
      </c>
      <c r="L27" s="14"/>
      <c r="M27" s="2">
        <f t="shared" si="0"/>
        <v>45</v>
      </c>
      <c r="N27" s="2">
        <f t="shared" si="1"/>
        <v>50</v>
      </c>
      <c r="O27" s="2" t="str">
        <f t="shared" si="2"/>
        <v>45-50</v>
      </c>
      <c r="P27" s="11">
        <f>VLOOKUP(Table1[Sex], 'Pivot tables'!$A$24:$D$26, 4)</f>
        <v>0.7420382165605095</v>
      </c>
      <c r="Q27" s="11">
        <f>VLOOKUP(Table1[[#This Row],[Age range]],'Pivot tables'!$G$2:$I$18,3)</f>
        <v>0.3902439024390244</v>
      </c>
      <c r="R27" s="11">
        <f>VLOOKUP(Table1[[#This Row],[Pclass]],'Pivot tables'!$K$3:$O$5,5)</f>
        <v>0.62962962962962965</v>
      </c>
      <c r="S27" s="11">
        <f t="shared" si="6"/>
        <v>0.58730391620972122</v>
      </c>
      <c r="T27" s="18">
        <f t="shared" si="3"/>
        <v>1</v>
      </c>
      <c r="U27" s="18">
        <f t="shared" si="4"/>
        <v>1</v>
      </c>
      <c r="V27" s="18">
        <f t="shared" si="5"/>
        <v>1</v>
      </c>
      <c r="W27" s="18"/>
      <c r="X27" s="18"/>
      <c r="Y27" s="18"/>
      <c r="AA27" s="2">
        <v>916</v>
      </c>
      <c r="AB27" s="2">
        <v>1</v>
      </c>
      <c r="AD27" s="2">
        <v>916</v>
      </c>
      <c r="AE27" s="2">
        <v>1</v>
      </c>
    </row>
    <row r="28" spans="1:31" x14ac:dyDescent="0.25">
      <c r="A28" s="2">
        <v>917</v>
      </c>
      <c r="B28" s="2">
        <v>3</v>
      </c>
      <c r="C28" s="2" t="s">
        <v>1254</v>
      </c>
      <c r="D28" s="2" t="s">
        <v>15</v>
      </c>
      <c r="E28" s="2">
        <v>50</v>
      </c>
      <c r="F28" s="2">
        <v>1</v>
      </c>
      <c r="G28" s="2">
        <v>0</v>
      </c>
      <c r="H28" s="2" t="s">
        <v>210</v>
      </c>
      <c r="I28" s="2">
        <v>14.5</v>
      </c>
      <c r="J28" s="2"/>
      <c r="K28" s="2" t="s">
        <v>17</v>
      </c>
      <c r="L28" s="14"/>
      <c r="M28" s="2">
        <f t="shared" si="0"/>
        <v>50</v>
      </c>
      <c r="N28" s="2">
        <f t="shared" si="1"/>
        <v>55</v>
      </c>
      <c r="O28" s="2" t="str">
        <f t="shared" si="2"/>
        <v>50-55</v>
      </c>
      <c r="P28" s="11">
        <f>VLOOKUP(Table1[Sex], 'Pivot tables'!$A$24:$D$26, 4)</f>
        <v>0.18890814558058924</v>
      </c>
      <c r="Q28" s="11">
        <f>VLOOKUP(Table1[[#This Row],[Age range]],'Pivot tables'!$G$2:$I$18,3)</f>
        <v>0.4375</v>
      </c>
      <c r="R28" s="11">
        <f>VLOOKUP(Table1[[#This Row],[Pclass]],'Pivot tables'!$K$3:$O$5,5)</f>
        <v>0.24236252545824846</v>
      </c>
      <c r="S28" s="11">
        <f t="shared" si="6"/>
        <v>0.28959022367961257</v>
      </c>
      <c r="T28" s="18">
        <f t="shared" si="3"/>
        <v>0</v>
      </c>
      <c r="U28" s="18">
        <f t="shared" si="4"/>
        <v>1</v>
      </c>
      <c r="V28" s="18">
        <f t="shared" si="5"/>
        <v>1</v>
      </c>
      <c r="W28" s="18"/>
      <c r="X28" s="18"/>
      <c r="Y28" s="18"/>
      <c r="AA28" s="2">
        <v>917</v>
      </c>
      <c r="AB28" s="2">
        <v>0</v>
      </c>
      <c r="AD28" s="2">
        <v>917</v>
      </c>
      <c r="AE28" s="2">
        <v>0</v>
      </c>
    </row>
    <row r="29" spans="1:31" x14ac:dyDescent="0.25">
      <c r="A29" s="2">
        <v>918</v>
      </c>
      <c r="B29" s="2">
        <v>1</v>
      </c>
      <c r="C29" s="2" t="s">
        <v>1255</v>
      </c>
      <c r="D29" s="2" t="s">
        <v>19</v>
      </c>
      <c r="E29" s="2">
        <v>22</v>
      </c>
      <c r="F29" s="2">
        <v>0</v>
      </c>
      <c r="G29" s="2">
        <v>1</v>
      </c>
      <c r="H29" s="2">
        <v>113509</v>
      </c>
      <c r="I29" s="2">
        <v>61.979199999999999</v>
      </c>
      <c r="J29" s="2" t="s">
        <v>1256</v>
      </c>
      <c r="K29" s="2" t="s">
        <v>22</v>
      </c>
      <c r="L29" s="14"/>
      <c r="M29" s="2">
        <f t="shared" si="0"/>
        <v>20</v>
      </c>
      <c r="N29" s="2">
        <f t="shared" si="1"/>
        <v>25</v>
      </c>
      <c r="O29" s="2" t="str">
        <f t="shared" si="2"/>
        <v>20-25</v>
      </c>
      <c r="P29" s="11">
        <f>VLOOKUP(Table1[Sex], 'Pivot tables'!$A$24:$D$26, 4)</f>
        <v>0.7420382165605095</v>
      </c>
      <c r="Q29" s="11">
        <f>VLOOKUP(Table1[[#This Row],[Age range]],'Pivot tables'!$G$2:$I$18,3)</f>
        <v>0.34210526315789475</v>
      </c>
      <c r="R29" s="11">
        <f>VLOOKUP(Table1[[#This Row],[Pclass]],'Pivot tables'!$K$3:$O$5,5)</f>
        <v>0.62962962962962965</v>
      </c>
      <c r="S29" s="11">
        <f t="shared" si="6"/>
        <v>0.57125770311601132</v>
      </c>
      <c r="T29" s="18">
        <f t="shared" si="3"/>
        <v>1</v>
      </c>
      <c r="U29" s="18">
        <f t="shared" si="4"/>
        <v>1</v>
      </c>
      <c r="V29" s="18">
        <f t="shared" si="5"/>
        <v>1</v>
      </c>
      <c r="W29" s="18"/>
      <c r="X29" s="18"/>
      <c r="Y29" s="18"/>
      <c r="AA29" s="2">
        <v>918</v>
      </c>
      <c r="AB29" s="2">
        <v>1</v>
      </c>
      <c r="AD29" s="2">
        <v>918</v>
      </c>
      <c r="AE29" s="2">
        <v>1</v>
      </c>
    </row>
    <row r="30" spans="1:31" x14ac:dyDescent="0.25">
      <c r="A30" s="2">
        <v>919</v>
      </c>
      <c r="B30" s="2">
        <v>3</v>
      </c>
      <c r="C30" s="2" t="s">
        <v>1257</v>
      </c>
      <c r="D30" s="2" t="s">
        <v>15</v>
      </c>
      <c r="E30" s="2">
        <v>22.5</v>
      </c>
      <c r="F30" s="2">
        <v>0</v>
      </c>
      <c r="G30" s="2">
        <v>0</v>
      </c>
      <c r="H30" s="2">
        <v>2698</v>
      </c>
      <c r="I30" s="2">
        <v>7.2249999999999996</v>
      </c>
      <c r="J30" s="2"/>
      <c r="K30" s="2" t="s">
        <v>22</v>
      </c>
      <c r="L30" s="14"/>
      <c r="M30" s="2">
        <f t="shared" si="0"/>
        <v>20</v>
      </c>
      <c r="N30" s="2">
        <f t="shared" si="1"/>
        <v>25</v>
      </c>
      <c r="O30" s="2" t="str">
        <f t="shared" si="2"/>
        <v>20-25</v>
      </c>
      <c r="P30" s="11">
        <f>VLOOKUP(Table1[Sex], 'Pivot tables'!$A$24:$D$26, 4)</f>
        <v>0.18890814558058924</v>
      </c>
      <c r="Q30" s="11">
        <f>VLOOKUP(Table1[[#This Row],[Age range]],'Pivot tables'!$G$2:$I$18,3)</f>
        <v>0.34210526315789475</v>
      </c>
      <c r="R30" s="11">
        <f>VLOOKUP(Table1[[#This Row],[Pclass]],'Pivot tables'!$K$3:$O$5,5)</f>
        <v>0.24236252545824846</v>
      </c>
      <c r="S30" s="11">
        <f t="shared" si="6"/>
        <v>0.25779197806557747</v>
      </c>
      <c r="T30" s="18">
        <f t="shared" si="3"/>
        <v>0</v>
      </c>
      <c r="U30" s="18">
        <f t="shared" si="4"/>
        <v>1</v>
      </c>
      <c r="V30" s="18">
        <f t="shared" si="5"/>
        <v>1</v>
      </c>
      <c r="W30" s="18"/>
      <c r="X30" s="18"/>
      <c r="Y30" s="18"/>
      <c r="AA30" s="2">
        <v>919</v>
      </c>
      <c r="AB30" s="2">
        <v>0</v>
      </c>
      <c r="AD30" s="2">
        <v>919</v>
      </c>
      <c r="AE30" s="2">
        <v>0</v>
      </c>
    </row>
    <row r="31" spans="1:31" x14ac:dyDescent="0.25">
      <c r="A31" s="2">
        <v>920</v>
      </c>
      <c r="B31" s="2">
        <v>1</v>
      </c>
      <c r="C31" s="2" t="s">
        <v>1258</v>
      </c>
      <c r="D31" s="2" t="s">
        <v>15</v>
      </c>
      <c r="E31" s="2">
        <v>41</v>
      </c>
      <c r="F31" s="2">
        <v>0</v>
      </c>
      <c r="G31" s="2">
        <v>0</v>
      </c>
      <c r="H31" s="2">
        <v>113054</v>
      </c>
      <c r="I31" s="2">
        <v>30.5</v>
      </c>
      <c r="J31" s="2" t="s">
        <v>1259</v>
      </c>
      <c r="K31" s="2" t="s">
        <v>17</v>
      </c>
      <c r="L31" s="14"/>
      <c r="M31" s="2">
        <f t="shared" si="0"/>
        <v>40</v>
      </c>
      <c r="N31" s="2">
        <f t="shared" si="1"/>
        <v>45</v>
      </c>
      <c r="O31" s="2" t="str">
        <f t="shared" si="2"/>
        <v>40-45</v>
      </c>
      <c r="P31" s="11">
        <f>VLOOKUP(Table1[Sex], 'Pivot tables'!$A$24:$D$26, 4)</f>
        <v>0.18890814558058924</v>
      </c>
      <c r="Q31" s="11">
        <f>VLOOKUP(Table1[[#This Row],[Age range]],'Pivot tables'!$G$2:$I$18,3)</f>
        <v>0.375</v>
      </c>
      <c r="R31" s="11">
        <f>VLOOKUP(Table1[[#This Row],[Pclass]],'Pivot tables'!$K$3:$O$5,5)</f>
        <v>0.62962962962962965</v>
      </c>
      <c r="S31" s="11">
        <f t="shared" si="6"/>
        <v>0.39784592507007294</v>
      </c>
      <c r="T31" s="18">
        <f t="shared" si="3"/>
        <v>0</v>
      </c>
      <c r="U31" s="18">
        <f t="shared" si="4"/>
        <v>1</v>
      </c>
      <c r="V31" s="18">
        <f t="shared" si="5"/>
        <v>1</v>
      </c>
      <c r="W31" s="18"/>
      <c r="X31" s="18"/>
      <c r="Y31" s="18"/>
      <c r="AA31" s="2">
        <v>920</v>
      </c>
      <c r="AB31" s="2">
        <v>0</v>
      </c>
      <c r="AD31" s="2">
        <v>920</v>
      </c>
      <c r="AE31" s="2">
        <v>0</v>
      </c>
    </row>
    <row r="32" spans="1:31" x14ac:dyDescent="0.25">
      <c r="A32" s="2">
        <v>921</v>
      </c>
      <c r="B32" s="2">
        <v>3</v>
      </c>
      <c r="C32" s="2" t="s">
        <v>1260</v>
      </c>
      <c r="D32" s="2" t="s">
        <v>15</v>
      </c>
      <c r="E32" s="2"/>
      <c r="F32" s="2">
        <v>2</v>
      </c>
      <c r="G32" s="2">
        <v>0</v>
      </c>
      <c r="H32" s="2">
        <v>2662</v>
      </c>
      <c r="I32" s="2">
        <v>21.679200000000002</v>
      </c>
      <c r="J32" s="2"/>
      <c r="K32" s="2" t="s">
        <v>22</v>
      </c>
      <c r="L32" s="14"/>
      <c r="M32" s="2">
        <f t="shared" si="0"/>
        <v>0</v>
      </c>
      <c r="N32" s="2">
        <f t="shared" si="1"/>
        <v>5</v>
      </c>
      <c r="O32" s="2" t="str">
        <f t="shared" si="2"/>
        <v>0-5</v>
      </c>
      <c r="P32" s="11">
        <f>VLOOKUP(Table1[Sex], 'Pivot tables'!$A$24:$D$26, 4)</f>
        <v>0.18890814558058924</v>
      </c>
      <c r="Q32" s="11">
        <f>VLOOKUP(Table1[[#This Row],[Age range]],'Pivot tables'!$G$2:$I$18,3)</f>
        <v>0.67500000000000004</v>
      </c>
      <c r="R32" s="11">
        <f>VLOOKUP(Table1[[#This Row],[Pclass]],'Pivot tables'!$K$3:$O$5,5)</f>
        <v>0.24236252545824846</v>
      </c>
      <c r="S32" s="11">
        <f t="shared" si="6"/>
        <v>0.36875689034627923</v>
      </c>
      <c r="T32" s="18">
        <f t="shared" si="3"/>
        <v>0</v>
      </c>
      <c r="U32" s="18">
        <f t="shared" si="4"/>
        <v>1</v>
      </c>
      <c r="V32" s="18">
        <f t="shared" si="5"/>
        <v>1</v>
      </c>
      <c r="W32" s="18"/>
      <c r="X32" s="18"/>
      <c r="Y32" s="18"/>
      <c r="AA32" s="2">
        <v>921</v>
      </c>
      <c r="AB32" s="2">
        <v>0</v>
      </c>
      <c r="AD32" s="2">
        <v>921</v>
      </c>
      <c r="AE32" s="2">
        <v>0</v>
      </c>
    </row>
    <row r="33" spans="1:31" x14ac:dyDescent="0.25">
      <c r="A33" s="2">
        <v>922</v>
      </c>
      <c r="B33" s="2">
        <v>2</v>
      </c>
      <c r="C33" s="2" t="s">
        <v>1261</v>
      </c>
      <c r="D33" s="2" t="s">
        <v>15</v>
      </c>
      <c r="E33" s="2">
        <v>50</v>
      </c>
      <c r="F33" s="2">
        <v>1</v>
      </c>
      <c r="G33" s="2">
        <v>0</v>
      </c>
      <c r="H33" s="2" t="s">
        <v>629</v>
      </c>
      <c r="I33" s="2">
        <v>26</v>
      </c>
      <c r="J33" s="2"/>
      <c r="K33" s="2" t="s">
        <v>17</v>
      </c>
      <c r="L33" s="14"/>
      <c r="M33" s="2">
        <f t="shared" si="0"/>
        <v>50</v>
      </c>
      <c r="N33" s="2">
        <f t="shared" si="1"/>
        <v>55</v>
      </c>
      <c r="O33" s="2" t="str">
        <f t="shared" si="2"/>
        <v>50-55</v>
      </c>
      <c r="P33" s="11">
        <f>VLOOKUP(Table1[Sex], 'Pivot tables'!$A$24:$D$26, 4)</f>
        <v>0.18890814558058924</v>
      </c>
      <c r="Q33" s="11">
        <f>VLOOKUP(Table1[[#This Row],[Age range]],'Pivot tables'!$G$2:$I$18,3)</f>
        <v>0.4375</v>
      </c>
      <c r="R33" s="11">
        <f>VLOOKUP(Table1[[#This Row],[Pclass]],'Pivot tables'!$K$3:$O$5,5)</f>
        <v>0.47282608695652173</v>
      </c>
      <c r="S33" s="11">
        <f t="shared" si="6"/>
        <v>0.36641141084570367</v>
      </c>
      <c r="T33" s="18">
        <f t="shared" si="3"/>
        <v>0</v>
      </c>
      <c r="U33" s="18">
        <f t="shared" si="4"/>
        <v>1</v>
      </c>
      <c r="V33" s="18">
        <f t="shared" si="5"/>
        <v>1</v>
      </c>
      <c r="W33" s="18"/>
      <c r="X33" s="18"/>
      <c r="Y33" s="18"/>
      <c r="AA33" s="2">
        <v>922</v>
      </c>
      <c r="AB33" s="2">
        <v>0</v>
      </c>
      <c r="AD33" s="2">
        <v>922</v>
      </c>
      <c r="AE33" s="2">
        <v>0</v>
      </c>
    </row>
    <row r="34" spans="1:31" x14ac:dyDescent="0.25">
      <c r="A34" s="2">
        <v>923</v>
      </c>
      <c r="B34" s="2">
        <v>2</v>
      </c>
      <c r="C34" s="2" t="s">
        <v>1262</v>
      </c>
      <c r="D34" s="2" t="s">
        <v>15</v>
      </c>
      <c r="E34" s="2">
        <v>24</v>
      </c>
      <c r="F34" s="2">
        <v>2</v>
      </c>
      <c r="G34" s="2">
        <v>0</v>
      </c>
      <c r="H34" s="2" t="s">
        <v>1263</v>
      </c>
      <c r="I34" s="2">
        <v>31.5</v>
      </c>
      <c r="J34" s="2"/>
      <c r="K34" s="2" t="s">
        <v>17</v>
      </c>
      <c r="L34" s="14"/>
      <c r="M34" s="2">
        <f t="shared" si="0"/>
        <v>20</v>
      </c>
      <c r="N34" s="2">
        <f t="shared" si="1"/>
        <v>25</v>
      </c>
      <c r="O34" s="2" t="str">
        <f t="shared" si="2"/>
        <v>20-25</v>
      </c>
      <c r="P34" s="11">
        <f>VLOOKUP(Table1[Sex], 'Pivot tables'!$A$24:$D$26, 4)</f>
        <v>0.18890814558058924</v>
      </c>
      <c r="Q34" s="11">
        <f>VLOOKUP(Table1[[#This Row],[Age range]],'Pivot tables'!$G$2:$I$18,3)</f>
        <v>0.34210526315789475</v>
      </c>
      <c r="R34" s="11">
        <f>VLOOKUP(Table1[[#This Row],[Pclass]],'Pivot tables'!$K$3:$O$5,5)</f>
        <v>0.47282608695652173</v>
      </c>
      <c r="S34" s="11">
        <f t="shared" si="6"/>
        <v>0.33461316523166856</v>
      </c>
      <c r="T34" s="18">
        <f t="shared" si="3"/>
        <v>0</v>
      </c>
      <c r="U34" s="18">
        <f t="shared" si="4"/>
        <v>1</v>
      </c>
      <c r="V34" s="18">
        <f t="shared" si="5"/>
        <v>1</v>
      </c>
      <c r="W34" s="18"/>
      <c r="X34" s="18"/>
      <c r="Y34" s="18"/>
      <c r="AA34" s="2">
        <v>923</v>
      </c>
      <c r="AB34" s="2">
        <v>0</v>
      </c>
      <c r="AD34" s="2">
        <v>923</v>
      </c>
      <c r="AE34" s="2">
        <v>0</v>
      </c>
    </row>
    <row r="35" spans="1:31" x14ac:dyDescent="0.25">
      <c r="A35" s="2">
        <v>924</v>
      </c>
      <c r="B35" s="2">
        <v>3</v>
      </c>
      <c r="C35" s="2" t="s">
        <v>1264</v>
      </c>
      <c r="D35" s="2" t="s">
        <v>19</v>
      </c>
      <c r="E35" s="2">
        <v>33</v>
      </c>
      <c r="F35" s="2">
        <v>1</v>
      </c>
      <c r="G35" s="2">
        <v>2</v>
      </c>
      <c r="H35" s="2" t="s">
        <v>156</v>
      </c>
      <c r="I35" s="2">
        <v>20.574999999999999</v>
      </c>
      <c r="J35" s="2"/>
      <c r="K35" s="2" t="s">
        <v>17</v>
      </c>
      <c r="L35" s="14"/>
      <c r="M35" s="2">
        <f t="shared" si="0"/>
        <v>30</v>
      </c>
      <c r="N35" s="2">
        <f t="shared" si="1"/>
        <v>35</v>
      </c>
      <c r="O35" s="2" t="str">
        <f t="shared" si="2"/>
        <v>30-35</v>
      </c>
      <c r="P35" s="11">
        <f>VLOOKUP(Table1[Sex], 'Pivot tables'!$A$24:$D$26, 4)</f>
        <v>0.7420382165605095</v>
      </c>
      <c r="Q35" s="11">
        <f>VLOOKUP(Table1[[#This Row],[Age range]],'Pivot tables'!$G$2:$I$18,3)</f>
        <v>0.42105263157894735</v>
      </c>
      <c r="R35" s="11">
        <f>VLOOKUP(Table1[[#This Row],[Pclass]],'Pivot tables'!$K$3:$O$5,5)</f>
        <v>0.24236252545824846</v>
      </c>
      <c r="S35" s="11">
        <f t="shared" si="6"/>
        <v>0.46848445786590176</v>
      </c>
      <c r="T35" s="18">
        <f t="shared" si="3"/>
        <v>0</v>
      </c>
      <c r="U35" s="18">
        <f t="shared" si="4"/>
        <v>0</v>
      </c>
      <c r="V35" s="18">
        <f t="shared" si="5"/>
        <v>0</v>
      </c>
      <c r="W35" s="18"/>
      <c r="X35" s="18"/>
      <c r="Y35" s="18"/>
      <c r="AA35" s="2">
        <v>924</v>
      </c>
      <c r="AB35" s="2">
        <v>1</v>
      </c>
      <c r="AD35" s="2">
        <v>924</v>
      </c>
      <c r="AE35" s="2">
        <v>1</v>
      </c>
    </row>
    <row r="36" spans="1:31" x14ac:dyDescent="0.25">
      <c r="A36" s="2">
        <v>925</v>
      </c>
      <c r="B36" s="2">
        <v>3</v>
      </c>
      <c r="C36" s="2" t="s">
        <v>1265</v>
      </c>
      <c r="D36" s="2" t="s">
        <v>19</v>
      </c>
      <c r="E36" s="2"/>
      <c r="F36" s="2">
        <v>1</v>
      </c>
      <c r="G36" s="2">
        <v>2</v>
      </c>
      <c r="H36" s="2" t="s">
        <v>1090</v>
      </c>
      <c r="I36" s="2">
        <v>23.45</v>
      </c>
      <c r="J36" s="2"/>
      <c r="K36" s="2" t="s">
        <v>17</v>
      </c>
      <c r="L36" s="14"/>
      <c r="M36" s="2">
        <f t="shared" si="0"/>
        <v>0</v>
      </c>
      <c r="N36" s="2">
        <f t="shared" si="1"/>
        <v>5</v>
      </c>
      <c r="O36" s="2" t="str">
        <f t="shared" si="2"/>
        <v>0-5</v>
      </c>
      <c r="P36" s="11">
        <f>VLOOKUP(Table1[Sex], 'Pivot tables'!$A$24:$D$26, 4)</f>
        <v>0.7420382165605095</v>
      </c>
      <c r="Q36" s="11">
        <f>VLOOKUP(Table1[[#This Row],[Age range]],'Pivot tables'!$G$2:$I$18,3)</f>
        <v>0.67500000000000004</v>
      </c>
      <c r="R36" s="11">
        <f>VLOOKUP(Table1[[#This Row],[Pclass]],'Pivot tables'!$K$3:$O$5,5)</f>
        <v>0.24236252545824846</v>
      </c>
      <c r="S36" s="11">
        <f t="shared" si="6"/>
        <v>0.55313358067291929</v>
      </c>
      <c r="T36" s="18">
        <f t="shared" si="3"/>
        <v>1</v>
      </c>
      <c r="U36" s="18">
        <f t="shared" si="4"/>
        <v>0</v>
      </c>
      <c r="V36" s="18">
        <f t="shared" si="5"/>
        <v>1</v>
      </c>
      <c r="W36" s="18"/>
      <c r="X36" s="18"/>
      <c r="Y36" s="18"/>
      <c r="AA36" s="2">
        <v>925</v>
      </c>
      <c r="AB36" s="2">
        <v>0</v>
      </c>
      <c r="AD36" s="2">
        <v>925</v>
      </c>
      <c r="AE36" s="2">
        <v>1</v>
      </c>
    </row>
    <row r="37" spans="1:31" x14ac:dyDescent="0.25">
      <c r="A37" s="2">
        <v>926</v>
      </c>
      <c r="B37" s="2">
        <v>1</v>
      </c>
      <c r="C37" s="2" t="s">
        <v>1266</v>
      </c>
      <c r="D37" s="2" t="s">
        <v>15</v>
      </c>
      <c r="E37" s="2">
        <v>30</v>
      </c>
      <c r="F37" s="2">
        <v>1</v>
      </c>
      <c r="G37" s="2">
        <v>0</v>
      </c>
      <c r="H37" s="2">
        <v>13236</v>
      </c>
      <c r="I37" s="2">
        <v>57.75</v>
      </c>
      <c r="J37" s="2" t="s">
        <v>375</v>
      </c>
      <c r="K37" s="2" t="s">
        <v>22</v>
      </c>
      <c r="L37" s="14"/>
      <c r="M37" s="2">
        <f t="shared" si="0"/>
        <v>30</v>
      </c>
      <c r="N37" s="2">
        <f t="shared" si="1"/>
        <v>35</v>
      </c>
      <c r="O37" s="2" t="str">
        <f t="shared" si="2"/>
        <v>30-35</v>
      </c>
      <c r="P37" s="11">
        <f>VLOOKUP(Table1[Sex], 'Pivot tables'!$A$24:$D$26, 4)</f>
        <v>0.18890814558058924</v>
      </c>
      <c r="Q37" s="11">
        <f>VLOOKUP(Table1[[#This Row],[Age range]],'Pivot tables'!$G$2:$I$18,3)</f>
        <v>0.42105263157894735</v>
      </c>
      <c r="R37" s="11">
        <f>VLOOKUP(Table1[[#This Row],[Pclass]],'Pivot tables'!$K$3:$O$5,5)</f>
        <v>0.62962962962962965</v>
      </c>
      <c r="S37" s="11">
        <f t="shared" si="6"/>
        <v>0.41319680226305538</v>
      </c>
      <c r="T37" s="18">
        <f t="shared" si="3"/>
        <v>0</v>
      </c>
      <c r="U37" s="18">
        <f t="shared" si="4"/>
        <v>0</v>
      </c>
      <c r="V37" s="18">
        <f t="shared" si="5"/>
        <v>1</v>
      </c>
      <c r="W37" s="18"/>
      <c r="X37" s="18"/>
      <c r="Y37" s="18"/>
      <c r="AA37" s="2">
        <v>926</v>
      </c>
      <c r="AB37" s="2">
        <v>1</v>
      </c>
      <c r="AD37" s="2">
        <v>926</v>
      </c>
      <c r="AE37" s="2">
        <v>0</v>
      </c>
    </row>
    <row r="38" spans="1:31" x14ac:dyDescent="0.25">
      <c r="A38" s="2">
        <v>927</v>
      </c>
      <c r="B38" s="2">
        <v>3</v>
      </c>
      <c r="C38" s="2" t="s">
        <v>1267</v>
      </c>
      <c r="D38" s="2" t="s">
        <v>15</v>
      </c>
      <c r="E38" s="2">
        <v>18.5</v>
      </c>
      <c r="F38" s="2">
        <v>0</v>
      </c>
      <c r="G38" s="2">
        <v>0</v>
      </c>
      <c r="H38" s="2">
        <v>2682</v>
      </c>
      <c r="I38" s="2">
        <v>7.2291999999999996</v>
      </c>
      <c r="J38" s="2"/>
      <c r="K38" s="2" t="s">
        <v>22</v>
      </c>
      <c r="L38" s="14"/>
      <c r="M38" s="2">
        <f t="shared" si="0"/>
        <v>15</v>
      </c>
      <c r="N38" s="2">
        <f t="shared" si="1"/>
        <v>20</v>
      </c>
      <c r="O38" s="2" t="str">
        <f t="shared" si="2"/>
        <v>15-20</v>
      </c>
      <c r="P38" s="11">
        <f>VLOOKUP(Table1[Sex], 'Pivot tables'!$A$24:$D$26, 4)</f>
        <v>0.18890814558058924</v>
      </c>
      <c r="Q38" s="11">
        <f>VLOOKUP(Table1[[#This Row],[Age range]],'Pivot tables'!$G$2:$I$18,3)</f>
        <v>0.39534883720930231</v>
      </c>
      <c r="R38" s="11">
        <f>VLOOKUP(Table1[[#This Row],[Pclass]],'Pivot tables'!$K$3:$O$5,5)</f>
        <v>0.24236252545824846</v>
      </c>
      <c r="S38" s="11">
        <f t="shared" si="6"/>
        <v>0.27553983608271332</v>
      </c>
      <c r="T38" s="18">
        <f t="shared" si="3"/>
        <v>0</v>
      </c>
      <c r="U38" s="18">
        <f t="shared" si="4"/>
        <v>1</v>
      </c>
      <c r="V38" s="18">
        <f t="shared" si="5"/>
        <v>1</v>
      </c>
      <c r="W38" s="18"/>
      <c r="X38" s="18"/>
      <c r="Y38" s="18"/>
      <c r="AA38" s="2">
        <v>927</v>
      </c>
      <c r="AB38" s="2">
        <v>0</v>
      </c>
      <c r="AD38" s="2">
        <v>927</v>
      </c>
      <c r="AE38" s="2">
        <v>0</v>
      </c>
    </row>
    <row r="39" spans="1:31" x14ac:dyDescent="0.25">
      <c r="A39" s="2">
        <v>928</v>
      </c>
      <c r="B39" s="2">
        <v>3</v>
      </c>
      <c r="C39" s="2" t="s">
        <v>1268</v>
      </c>
      <c r="D39" s="2" t="s">
        <v>19</v>
      </c>
      <c r="E39" s="2"/>
      <c r="F39" s="2">
        <v>0</v>
      </c>
      <c r="G39" s="2">
        <v>0</v>
      </c>
      <c r="H39" s="2">
        <v>342712</v>
      </c>
      <c r="I39" s="2">
        <v>8.0500000000000007</v>
      </c>
      <c r="J39" s="2"/>
      <c r="K39" s="2" t="s">
        <v>17</v>
      </c>
      <c r="L39" s="14"/>
      <c r="M39" s="2">
        <f t="shared" si="0"/>
        <v>0</v>
      </c>
      <c r="N39" s="2">
        <f t="shared" si="1"/>
        <v>5</v>
      </c>
      <c r="O39" s="2" t="str">
        <f t="shared" si="2"/>
        <v>0-5</v>
      </c>
      <c r="P39" s="11">
        <f>VLOOKUP(Table1[Sex], 'Pivot tables'!$A$24:$D$26, 4)</f>
        <v>0.7420382165605095</v>
      </c>
      <c r="Q39" s="11">
        <f>VLOOKUP(Table1[[#This Row],[Age range]],'Pivot tables'!$G$2:$I$18,3)</f>
        <v>0.67500000000000004</v>
      </c>
      <c r="R39" s="11">
        <f>VLOOKUP(Table1[[#This Row],[Pclass]],'Pivot tables'!$K$3:$O$5,5)</f>
        <v>0.24236252545824846</v>
      </c>
      <c r="S39" s="11">
        <f t="shared" si="6"/>
        <v>0.55313358067291929</v>
      </c>
      <c r="T39" s="18">
        <f t="shared" si="3"/>
        <v>1</v>
      </c>
      <c r="U39" s="18">
        <f t="shared" si="4"/>
        <v>0</v>
      </c>
      <c r="V39" s="18">
        <f t="shared" si="5"/>
        <v>1</v>
      </c>
      <c r="W39" s="18"/>
      <c r="X39" s="18"/>
      <c r="Y39" s="18"/>
      <c r="AA39" s="2">
        <v>928</v>
      </c>
      <c r="AB39" s="2">
        <v>0</v>
      </c>
      <c r="AD39" s="2">
        <v>928</v>
      </c>
      <c r="AE39" s="2">
        <v>1</v>
      </c>
    </row>
    <row r="40" spans="1:31" x14ac:dyDescent="0.25">
      <c r="A40" s="2">
        <v>929</v>
      </c>
      <c r="B40" s="2">
        <v>3</v>
      </c>
      <c r="C40" s="2" t="s">
        <v>1269</v>
      </c>
      <c r="D40" s="2" t="s">
        <v>19</v>
      </c>
      <c r="E40" s="2">
        <v>21</v>
      </c>
      <c r="F40" s="2">
        <v>0</v>
      </c>
      <c r="G40" s="2">
        <v>0</v>
      </c>
      <c r="H40" s="2">
        <v>315087</v>
      </c>
      <c r="I40" s="2">
        <v>8.6624999999999996</v>
      </c>
      <c r="J40" s="2"/>
      <c r="K40" s="2" t="s">
        <v>17</v>
      </c>
      <c r="L40" s="14"/>
      <c r="M40" s="2">
        <f t="shared" si="0"/>
        <v>20</v>
      </c>
      <c r="N40" s="2">
        <f t="shared" si="1"/>
        <v>25</v>
      </c>
      <c r="O40" s="2" t="str">
        <f t="shared" si="2"/>
        <v>20-25</v>
      </c>
      <c r="P40" s="11">
        <f>VLOOKUP(Table1[Sex], 'Pivot tables'!$A$24:$D$26, 4)</f>
        <v>0.7420382165605095</v>
      </c>
      <c r="Q40" s="11">
        <f>VLOOKUP(Table1[[#This Row],[Age range]],'Pivot tables'!$G$2:$I$18,3)</f>
        <v>0.34210526315789475</v>
      </c>
      <c r="R40" s="11">
        <f>VLOOKUP(Table1[[#This Row],[Pclass]],'Pivot tables'!$K$3:$O$5,5)</f>
        <v>0.24236252545824846</v>
      </c>
      <c r="S40" s="11">
        <f t="shared" si="6"/>
        <v>0.44216866839221752</v>
      </c>
      <c r="T40" s="18">
        <f t="shared" si="3"/>
        <v>0</v>
      </c>
      <c r="U40" s="18">
        <f t="shared" si="4"/>
        <v>1</v>
      </c>
      <c r="V40" s="18">
        <f t="shared" si="5"/>
        <v>0</v>
      </c>
      <c r="W40" s="18"/>
      <c r="X40" s="18"/>
      <c r="Y40" s="18"/>
      <c r="AA40" s="2">
        <v>929</v>
      </c>
      <c r="AB40" s="2">
        <v>0</v>
      </c>
      <c r="AD40" s="2">
        <v>929</v>
      </c>
      <c r="AE40" s="2">
        <v>1</v>
      </c>
    </row>
    <row r="41" spans="1:31" x14ac:dyDescent="0.25">
      <c r="A41" s="2">
        <v>930</v>
      </c>
      <c r="B41" s="2">
        <v>3</v>
      </c>
      <c r="C41" s="2" t="s">
        <v>1270</v>
      </c>
      <c r="D41" s="2" t="s">
        <v>15</v>
      </c>
      <c r="E41" s="2">
        <v>25</v>
      </c>
      <c r="F41" s="2">
        <v>0</v>
      </c>
      <c r="G41" s="2">
        <v>0</v>
      </c>
      <c r="H41" s="2">
        <v>345768</v>
      </c>
      <c r="I41" s="2">
        <v>9.5</v>
      </c>
      <c r="J41" s="2"/>
      <c r="K41" s="2" t="s">
        <v>17</v>
      </c>
      <c r="L41" s="14"/>
      <c r="M41" s="2">
        <f t="shared" si="0"/>
        <v>25</v>
      </c>
      <c r="N41" s="2">
        <f t="shared" si="1"/>
        <v>30</v>
      </c>
      <c r="O41" s="2" t="str">
        <f t="shared" si="2"/>
        <v>25-30</v>
      </c>
      <c r="P41" s="11">
        <f>VLOOKUP(Table1[Sex], 'Pivot tables'!$A$24:$D$26, 4)</f>
        <v>0.18890814558058924</v>
      </c>
      <c r="Q41" s="11">
        <f>VLOOKUP(Table1[[#This Row],[Age range]],'Pivot tables'!$G$2:$I$18,3)</f>
        <v>0.35849056603773582</v>
      </c>
      <c r="R41" s="11">
        <f>VLOOKUP(Table1[[#This Row],[Pclass]],'Pivot tables'!$K$3:$O$5,5)</f>
        <v>0.24236252545824846</v>
      </c>
      <c r="S41" s="11">
        <f t="shared" si="6"/>
        <v>0.26325374569219118</v>
      </c>
      <c r="T41" s="18">
        <f t="shared" si="3"/>
        <v>0</v>
      </c>
      <c r="U41" s="18">
        <f t="shared" si="4"/>
        <v>1</v>
      </c>
      <c r="V41" s="18">
        <f t="shared" si="5"/>
        <v>1</v>
      </c>
      <c r="W41" s="18"/>
      <c r="X41" s="18"/>
      <c r="Y41" s="18"/>
      <c r="AA41" s="2">
        <v>930</v>
      </c>
      <c r="AB41" s="2">
        <v>0</v>
      </c>
      <c r="AD41" s="2">
        <v>930</v>
      </c>
      <c r="AE41" s="2">
        <v>0</v>
      </c>
    </row>
    <row r="42" spans="1:31" x14ac:dyDescent="0.25">
      <c r="A42" s="2">
        <v>931</v>
      </c>
      <c r="B42" s="2">
        <v>3</v>
      </c>
      <c r="C42" s="2" t="s">
        <v>1271</v>
      </c>
      <c r="D42" s="2" t="s">
        <v>15</v>
      </c>
      <c r="E42" s="2"/>
      <c r="F42" s="2">
        <v>0</v>
      </c>
      <c r="G42" s="2">
        <v>0</v>
      </c>
      <c r="H42" s="2">
        <v>1601</v>
      </c>
      <c r="I42" s="2">
        <v>56.495800000000003</v>
      </c>
      <c r="J42" s="2"/>
      <c r="K42" s="2" t="s">
        <v>17</v>
      </c>
      <c r="L42" s="14"/>
      <c r="M42" s="2">
        <f t="shared" si="0"/>
        <v>0</v>
      </c>
      <c r="N42" s="2">
        <f t="shared" si="1"/>
        <v>5</v>
      </c>
      <c r="O42" s="2" t="str">
        <f t="shared" si="2"/>
        <v>0-5</v>
      </c>
      <c r="P42" s="11">
        <f>VLOOKUP(Table1[Sex], 'Pivot tables'!$A$24:$D$26, 4)</f>
        <v>0.18890814558058924</v>
      </c>
      <c r="Q42" s="11">
        <f>VLOOKUP(Table1[[#This Row],[Age range]],'Pivot tables'!$G$2:$I$18,3)</f>
        <v>0.67500000000000004</v>
      </c>
      <c r="R42" s="11">
        <f>VLOOKUP(Table1[[#This Row],[Pclass]],'Pivot tables'!$K$3:$O$5,5)</f>
        <v>0.24236252545824846</v>
      </c>
      <c r="S42" s="11">
        <f t="shared" si="6"/>
        <v>0.36875689034627923</v>
      </c>
      <c r="T42" s="18">
        <f t="shared" si="3"/>
        <v>0</v>
      </c>
      <c r="U42" s="18">
        <f t="shared" si="4"/>
        <v>0</v>
      </c>
      <c r="V42" s="18">
        <f t="shared" si="5"/>
        <v>1</v>
      </c>
      <c r="W42" s="18"/>
      <c r="X42" s="18"/>
      <c r="Y42" s="18"/>
      <c r="AA42" s="2">
        <v>931</v>
      </c>
      <c r="AB42" s="2">
        <v>1</v>
      </c>
      <c r="AD42" s="2">
        <v>931</v>
      </c>
      <c r="AE42" s="2">
        <v>0</v>
      </c>
    </row>
    <row r="43" spans="1:31" x14ac:dyDescent="0.25">
      <c r="A43" s="2">
        <v>932</v>
      </c>
      <c r="B43" s="2">
        <v>3</v>
      </c>
      <c r="C43" s="2" t="s">
        <v>1272</v>
      </c>
      <c r="D43" s="2" t="s">
        <v>15</v>
      </c>
      <c r="E43" s="2">
        <v>39</v>
      </c>
      <c r="F43" s="2">
        <v>0</v>
      </c>
      <c r="G43" s="2">
        <v>1</v>
      </c>
      <c r="H43" s="2">
        <v>349256</v>
      </c>
      <c r="I43" s="2">
        <v>13.416700000000001</v>
      </c>
      <c r="J43" s="2"/>
      <c r="K43" s="2" t="s">
        <v>22</v>
      </c>
      <c r="L43" s="14"/>
      <c r="M43" s="2">
        <f t="shared" si="0"/>
        <v>35</v>
      </c>
      <c r="N43" s="2">
        <f t="shared" si="1"/>
        <v>40</v>
      </c>
      <c r="O43" s="2" t="str">
        <f t="shared" si="2"/>
        <v>35-40</v>
      </c>
      <c r="P43" s="11">
        <f>VLOOKUP(Table1[Sex], 'Pivot tables'!$A$24:$D$26, 4)</f>
        <v>0.18890814558058924</v>
      </c>
      <c r="Q43" s="11">
        <f>VLOOKUP(Table1[[#This Row],[Age range]],'Pivot tables'!$G$2:$I$18,3)</f>
        <v>0.45833333333333331</v>
      </c>
      <c r="R43" s="11">
        <f>VLOOKUP(Table1[[#This Row],[Pclass]],'Pivot tables'!$K$3:$O$5,5)</f>
        <v>0.24236252545824846</v>
      </c>
      <c r="S43" s="11">
        <f t="shared" si="6"/>
        <v>0.29653466812405699</v>
      </c>
      <c r="T43" s="18">
        <f t="shared" si="3"/>
        <v>0</v>
      </c>
      <c r="U43" s="18">
        <f t="shared" si="4"/>
        <v>1</v>
      </c>
      <c r="V43" s="18">
        <f t="shared" si="5"/>
        <v>1</v>
      </c>
      <c r="W43" s="18"/>
      <c r="X43" s="18"/>
      <c r="Y43" s="18"/>
      <c r="AA43" s="2">
        <v>932</v>
      </c>
      <c r="AB43" s="2">
        <v>0</v>
      </c>
      <c r="AD43" s="2">
        <v>932</v>
      </c>
      <c r="AE43" s="2">
        <v>0</v>
      </c>
    </row>
    <row r="44" spans="1:31" x14ac:dyDescent="0.25">
      <c r="A44" s="2">
        <v>933</v>
      </c>
      <c r="B44" s="2">
        <v>1</v>
      </c>
      <c r="C44" s="2" t="s">
        <v>1273</v>
      </c>
      <c r="D44" s="2" t="s">
        <v>15</v>
      </c>
      <c r="E44" s="2"/>
      <c r="F44" s="2">
        <v>0</v>
      </c>
      <c r="G44" s="2">
        <v>0</v>
      </c>
      <c r="H44" s="2">
        <v>113778</v>
      </c>
      <c r="I44" s="2">
        <v>26.55</v>
      </c>
      <c r="J44" s="2" t="s">
        <v>1274</v>
      </c>
      <c r="K44" s="2" t="s">
        <v>17</v>
      </c>
      <c r="L44" s="14"/>
      <c r="M44" s="2">
        <f t="shared" si="0"/>
        <v>0</v>
      </c>
      <c r="N44" s="2">
        <f t="shared" si="1"/>
        <v>5</v>
      </c>
      <c r="O44" s="2" t="str">
        <f t="shared" si="2"/>
        <v>0-5</v>
      </c>
      <c r="P44" s="11">
        <f>VLOOKUP(Table1[Sex], 'Pivot tables'!$A$24:$D$26, 4)</f>
        <v>0.18890814558058924</v>
      </c>
      <c r="Q44" s="11">
        <f>VLOOKUP(Table1[[#This Row],[Age range]],'Pivot tables'!$G$2:$I$18,3)</f>
        <v>0.67500000000000004</v>
      </c>
      <c r="R44" s="11">
        <f>VLOOKUP(Table1[[#This Row],[Pclass]],'Pivot tables'!$K$3:$O$5,5)</f>
        <v>0.62962962962962965</v>
      </c>
      <c r="S44" s="11">
        <f t="shared" si="6"/>
        <v>0.49784592507007303</v>
      </c>
      <c r="T44" s="18">
        <f t="shared" si="3"/>
        <v>0</v>
      </c>
      <c r="U44" s="18">
        <f t="shared" si="4"/>
        <v>1</v>
      </c>
      <c r="V44" s="18">
        <f t="shared" si="5"/>
        <v>1</v>
      </c>
      <c r="W44" s="18"/>
      <c r="X44" s="18"/>
      <c r="Y44" s="18"/>
      <c r="AA44" s="2">
        <v>933</v>
      </c>
      <c r="AB44" s="2">
        <v>0</v>
      </c>
      <c r="AD44" s="2">
        <v>933</v>
      </c>
      <c r="AE44" s="2">
        <v>0</v>
      </c>
    </row>
    <row r="45" spans="1:31" x14ac:dyDescent="0.25">
      <c r="A45" s="2">
        <v>934</v>
      </c>
      <c r="B45" s="2">
        <v>3</v>
      </c>
      <c r="C45" s="2" t="s">
        <v>1275</v>
      </c>
      <c r="D45" s="2" t="s">
        <v>15</v>
      </c>
      <c r="E45" s="2">
        <v>41</v>
      </c>
      <c r="F45" s="2">
        <v>0</v>
      </c>
      <c r="G45" s="2">
        <v>0</v>
      </c>
      <c r="H45" s="2" t="s">
        <v>1276</v>
      </c>
      <c r="I45" s="2">
        <v>7.85</v>
      </c>
      <c r="J45" s="2"/>
      <c r="K45" s="2" t="s">
        <v>17</v>
      </c>
      <c r="L45" s="14"/>
      <c r="M45" s="2">
        <f t="shared" si="0"/>
        <v>40</v>
      </c>
      <c r="N45" s="2">
        <f t="shared" si="1"/>
        <v>45</v>
      </c>
      <c r="O45" s="2" t="str">
        <f t="shared" si="2"/>
        <v>40-45</v>
      </c>
      <c r="P45" s="11">
        <f>VLOOKUP(Table1[Sex], 'Pivot tables'!$A$24:$D$26, 4)</f>
        <v>0.18890814558058924</v>
      </c>
      <c r="Q45" s="11">
        <f>VLOOKUP(Table1[[#This Row],[Age range]],'Pivot tables'!$G$2:$I$18,3)</f>
        <v>0.375</v>
      </c>
      <c r="R45" s="11">
        <f>VLOOKUP(Table1[[#This Row],[Pclass]],'Pivot tables'!$K$3:$O$5,5)</f>
        <v>0.24236252545824846</v>
      </c>
      <c r="S45" s="11">
        <f t="shared" si="6"/>
        <v>0.2687568903462792</v>
      </c>
      <c r="T45" s="18">
        <f t="shared" si="3"/>
        <v>0</v>
      </c>
      <c r="U45" s="18">
        <f t="shared" si="4"/>
        <v>1</v>
      </c>
      <c r="V45" s="18">
        <f t="shared" si="5"/>
        <v>1</v>
      </c>
      <c r="W45" s="18"/>
      <c r="X45" s="18"/>
      <c r="Y45" s="18"/>
      <c r="AA45" s="2">
        <v>934</v>
      </c>
      <c r="AB45" s="2">
        <v>0</v>
      </c>
      <c r="AD45" s="2">
        <v>934</v>
      </c>
      <c r="AE45" s="2">
        <v>0</v>
      </c>
    </row>
    <row r="46" spans="1:31" x14ac:dyDescent="0.25">
      <c r="A46" s="2">
        <v>935</v>
      </c>
      <c r="B46" s="2">
        <v>2</v>
      </c>
      <c r="C46" s="2" t="s">
        <v>1277</v>
      </c>
      <c r="D46" s="2" t="s">
        <v>19</v>
      </c>
      <c r="E46" s="2">
        <v>30</v>
      </c>
      <c r="F46" s="2">
        <v>0</v>
      </c>
      <c r="G46" s="2">
        <v>0</v>
      </c>
      <c r="H46" s="2">
        <v>237249</v>
      </c>
      <c r="I46" s="2">
        <v>13</v>
      </c>
      <c r="J46" s="2"/>
      <c r="K46" s="2" t="s">
        <v>17</v>
      </c>
      <c r="L46" s="14"/>
      <c r="M46" s="2">
        <f t="shared" si="0"/>
        <v>30</v>
      </c>
      <c r="N46" s="2">
        <f t="shared" si="1"/>
        <v>35</v>
      </c>
      <c r="O46" s="2" t="str">
        <f t="shared" si="2"/>
        <v>30-35</v>
      </c>
      <c r="P46" s="11">
        <f>VLOOKUP(Table1[Sex], 'Pivot tables'!$A$24:$D$26, 4)</f>
        <v>0.7420382165605095</v>
      </c>
      <c r="Q46" s="11">
        <f>VLOOKUP(Table1[[#This Row],[Age range]],'Pivot tables'!$G$2:$I$18,3)</f>
        <v>0.42105263157894735</v>
      </c>
      <c r="R46" s="11">
        <f>VLOOKUP(Table1[[#This Row],[Pclass]],'Pivot tables'!$K$3:$O$5,5)</f>
        <v>0.47282608695652173</v>
      </c>
      <c r="S46" s="11">
        <f t="shared" si="6"/>
        <v>0.54530564503199286</v>
      </c>
      <c r="T46" s="18">
        <f t="shared" si="3"/>
        <v>1</v>
      </c>
      <c r="U46" s="18">
        <f t="shared" si="4"/>
        <v>1</v>
      </c>
      <c r="V46" s="18">
        <f t="shared" si="5"/>
        <v>1</v>
      </c>
      <c r="W46" s="18"/>
      <c r="X46" s="18"/>
      <c r="Y46" s="18"/>
      <c r="AA46" s="2">
        <v>935</v>
      </c>
      <c r="AB46" s="2">
        <v>1</v>
      </c>
      <c r="AD46" s="2">
        <v>935</v>
      </c>
      <c r="AE46" s="2">
        <v>1</v>
      </c>
    </row>
    <row r="47" spans="1:31" x14ac:dyDescent="0.25">
      <c r="A47" s="2">
        <v>936</v>
      </c>
      <c r="B47" s="2">
        <v>1</v>
      </c>
      <c r="C47" s="2" t="s">
        <v>1278</v>
      </c>
      <c r="D47" s="2" t="s">
        <v>19</v>
      </c>
      <c r="E47" s="2">
        <v>45</v>
      </c>
      <c r="F47" s="2">
        <v>1</v>
      </c>
      <c r="G47" s="2">
        <v>0</v>
      </c>
      <c r="H47" s="2">
        <v>11753</v>
      </c>
      <c r="I47" s="2">
        <v>52.554200000000002</v>
      </c>
      <c r="J47" s="2" t="s">
        <v>884</v>
      </c>
      <c r="K47" s="2" t="s">
        <v>17</v>
      </c>
      <c r="L47" s="14"/>
      <c r="M47" s="2">
        <f t="shared" si="0"/>
        <v>45</v>
      </c>
      <c r="N47" s="2">
        <f t="shared" si="1"/>
        <v>50</v>
      </c>
      <c r="O47" s="2" t="str">
        <f t="shared" si="2"/>
        <v>45-50</v>
      </c>
      <c r="P47" s="11">
        <f>VLOOKUP(Table1[Sex], 'Pivot tables'!$A$24:$D$26, 4)</f>
        <v>0.7420382165605095</v>
      </c>
      <c r="Q47" s="11">
        <f>VLOOKUP(Table1[[#This Row],[Age range]],'Pivot tables'!$G$2:$I$18,3)</f>
        <v>0.3902439024390244</v>
      </c>
      <c r="R47" s="11">
        <f>VLOOKUP(Table1[[#This Row],[Pclass]],'Pivot tables'!$K$3:$O$5,5)</f>
        <v>0.62962962962962965</v>
      </c>
      <c r="S47" s="11">
        <f t="shared" si="6"/>
        <v>0.58730391620972122</v>
      </c>
      <c r="T47" s="18">
        <f t="shared" si="3"/>
        <v>1</v>
      </c>
      <c r="U47" s="18">
        <f t="shared" si="4"/>
        <v>1</v>
      </c>
      <c r="V47" s="18">
        <f t="shared" si="5"/>
        <v>1</v>
      </c>
      <c r="W47" s="18"/>
      <c r="X47" s="18"/>
      <c r="Y47" s="18"/>
      <c r="AA47" s="2">
        <v>936</v>
      </c>
      <c r="AB47" s="2">
        <v>1</v>
      </c>
      <c r="AD47" s="2">
        <v>936</v>
      </c>
      <c r="AE47" s="2">
        <v>1</v>
      </c>
    </row>
    <row r="48" spans="1:31" x14ac:dyDescent="0.25">
      <c r="A48" s="2">
        <v>937</v>
      </c>
      <c r="B48" s="2">
        <v>3</v>
      </c>
      <c r="C48" s="2" t="s">
        <v>1279</v>
      </c>
      <c r="D48" s="2" t="s">
        <v>15</v>
      </c>
      <c r="E48" s="2">
        <v>25</v>
      </c>
      <c r="F48" s="2">
        <v>0</v>
      </c>
      <c r="G48" s="2">
        <v>0</v>
      </c>
      <c r="H48" s="2" t="s">
        <v>1280</v>
      </c>
      <c r="I48" s="2">
        <v>7.9249999999999998</v>
      </c>
      <c r="J48" s="2"/>
      <c r="K48" s="2" t="s">
        <v>17</v>
      </c>
      <c r="L48" s="14"/>
      <c r="M48" s="2">
        <f t="shared" si="0"/>
        <v>25</v>
      </c>
      <c r="N48" s="2">
        <f t="shared" si="1"/>
        <v>30</v>
      </c>
      <c r="O48" s="2" t="str">
        <f t="shared" si="2"/>
        <v>25-30</v>
      </c>
      <c r="P48" s="11">
        <f>VLOOKUP(Table1[Sex], 'Pivot tables'!$A$24:$D$26, 4)</f>
        <v>0.18890814558058924</v>
      </c>
      <c r="Q48" s="11">
        <f>VLOOKUP(Table1[[#This Row],[Age range]],'Pivot tables'!$G$2:$I$18,3)</f>
        <v>0.35849056603773582</v>
      </c>
      <c r="R48" s="11">
        <f>VLOOKUP(Table1[[#This Row],[Pclass]],'Pivot tables'!$K$3:$O$5,5)</f>
        <v>0.24236252545824846</v>
      </c>
      <c r="S48" s="11">
        <f t="shared" si="6"/>
        <v>0.26325374569219118</v>
      </c>
      <c r="T48" s="18">
        <f t="shared" si="3"/>
        <v>0</v>
      </c>
      <c r="U48" s="18">
        <f t="shared" si="4"/>
        <v>1</v>
      </c>
      <c r="V48" s="18">
        <f t="shared" si="5"/>
        <v>1</v>
      </c>
      <c r="W48" s="18"/>
      <c r="X48" s="18"/>
      <c r="Y48" s="18"/>
      <c r="AA48" s="2">
        <v>937</v>
      </c>
      <c r="AB48" s="2">
        <v>0</v>
      </c>
      <c r="AD48" s="2">
        <v>937</v>
      </c>
      <c r="AE48" s="2">
        <v>0</v>
      </c>
    </row>
    <row r="49" spans="1:31" x14ac:dyDescent="0.25">
      <c r="A49" s="2">
        <v>938</v>
      </c>
      <c r="B49" s="2">
        <v>1</v>
      </c>
      <c r="C49" s="2" t="s">
        <v>1281</v>
      </c>
      <c r="D49" s="2" t="s">
        <v>15</v>
      </c>
      <c r="E49" s="2">
        <v>45</v>
      </c>
      <c r="F49" s="2">
        <v>0</v>
      </c>
      <c r="G49" s="2">
        <v>0</v>
      </c>
      <c r="H49" s="2" t="s">
        <v>1282</v>
      </c>
      <c r="I49" s="2">
        <v>29.7</v>
      </c>
      <c r="J49" s="2" t="s">
        <v>1283</v>
      </c>
      <c r="K49" s="2" t="s">
        <v>22</v>
      </c>
      <c r="L49" s="14"/>
      <c r="M49" s="2">
        <f t="shared" si="0"/>
        <v>45</v>
      </c>
      <c r="N49" s="2">
        <f t="shared" si="1"/>
        <v>50</v>
      </c>
      <c r="O49" s="2" t="str">
        <f t="shared" si="2"/>
        <v>45-50</v>
      </c>
      <c r="P49" s="11">
        <f>VLOOKUP(Table1[Sex], 'Pivot tables'!$A$24:$D$26, 4)</f>
        <v>0.18890814558058924</v>
      </c>
      <c r="Q49" s="11">
        <f>VLOOKUP(Table1[[#This Row],[Age range]],'Pivot tables'!$G$2:$I$18,3)</f>
        <v>0.3902439024390244</v>
      </c>
      <c r="R49" s="11">
        <f>VLOOKUP(Table1[[#This Row],[Pclass]],'Pivot tables'!$K$3:$O$5,5)</f>
        <v>0.62962962962962965</v>
      </c>
      <c r="S49" s="11">
        <f t="shared" si="6"/>
        <v>0.40292722588308111</v>
      </c>
      <c r="T49" s="18">
        <f t="shared" si="3"/>
        <v>0</v>
      </c>
      <c r="U49" s="18">
        <f t="shared" si="4"/>
        <v>1</v>
      </c>
      <c r="V49" s="18">
        <f t="shared" si="5"/>
        <v>1</v>
      </c>
      <c r="W49" s="18"/>
      <c r="X49" s="18"/>
      <c r="Y49" s="18"/>
      <c r="AA49" s="2">
        <v>938</v>
      </c>
      <c r="AB49" s="2">
        <v>0</v>
      </c>
      <c r="AD49" s="2">
        <v>938</v>
      </c>
      <c r="AE49" s="2">
        <v>0</v>
      </c>
    </row>
    <row r="50" spans="1:31" x14ac:dyDescent="0.25">
      <c r="A50" s="2">
        <v>939</v>
      </c>
      <c r="B50" s="2">
        <v>3</v>
      </c>
      <c r="C50" s="2" t="s">
        <v>1284</v>
      </c>
      <c r="D50" s="2" t="s">
        <v>15</v>
      </c>
      <c r="E50" s="2"/>
      <c r="F50" s="2">
        <v>0</v>
      </c>
      <c r="G50" s="2">
        <v>0</v>
      </c>
      <c r="H50" s="2">
        <v>370374</v>
      </c>
      <c r="I50" s="2">
        <v>7.75</v>
      </c>
      <c r="J50" s="2"/>
      <c r="K50" s="2" t="s">
        <v>29</v>
      </c>
      <c r="L50" s="14"/>
      <c r="M50" s="2">
        <f t="shared" si="0"/>
        <v>0</v>
      </c>
      <c r="N50" s="2">
        <f t="shared" si="1"/>
        <v>5</v>
      </c>
      <c r="O50" s="2" t="str">
        <f t="shared" si="2"/>
        <v>0-5</v>
      </c>
      <c r="P50" s="11">
        <f>VLOOKUP(Table1[Sex], 'Pivot tables'!$A$24:$D$26, 4)</f>
        <v>0.18890814558058924</v>
      </c>
      <c r="Q50" s="11">
        <f>VLOOKUP(Table1[[#This Row],[Age range]],'Pivot tables'!$G$2:$I$18,3)</f>
        <v>0.67500000000000004</v>
      </c>
      <c r="R50" s="11">
        <f>VLOOKUP(Table1[[#This Row],[Pclass]],'Pivot tables'!$K$3:$O$5,5)</f>
        <v>0.24236252545824846</v>
      </c>
      <c r="S50" s="11">
        <f t="shared" si="6"/>
        <v>0.36875689034627923</v>
      </c>
      <c r="T50" s="18">
        <f t="shared" si="3"/>
        <v>0</v>
      </c>
      <c r="U50" s="18">
        <f t="shared" si="4"/>
        <v>1</v>
      </c>
      <c r="V50" s="18">
        <f t="shared" si="5"/>
        <v>1</v>
      </c>
      <c r="W50" s="18"/>
      <c r="X50" s="18"/>
      <c r="Y50" s="18"/>
      <c r="AA50" s="2">
        <v>939</v>
      </c>
      <c r="AB50" s="2">
        <v>0</v>
      </c>
      <c r="AD50" s="2">
        <v>939</v>
      </c>
      <c r="AE50" s="2">
        <v>0</v>
      </c>
    </row>
    <row r="51" spans="1:31" x14ac:dyDescent="0.25">
      <c r="A51" s="2">
        <v>940</v>
      </c>
      <c r="B51" s="2">
        <v>1</v>
      </c>
      <c r="C51" s="2" t="s">
        <v>1285</v>
      </c>
      <c r="D51" s="2" t="s">
        <v>19</v>
      </c>
      <c r="E51" s="2">
        <v>60</v>
      </c>
      <c r="F51" s="2">
        <v>0</v>
      </c>
      <c r="G51" s="2">
        <v>0</v>
      </c>
      <c r="H51" s="2">
        <v>11813</v>
      </c>
      <c r="I51" s="2">
        <v>76.291700000000006</v>
      </c>
      <c r="J51" s="2" t="s">
        <v>335</v>
      </c>
      <c r="K51" s="2" t="s">
        <v>22</v>
      </c>
      <c r="L51" s="14"/>
      <c r="M51" s="2">
        <f t="shared" si="0"/>
        <v>60</v>
      </c>
      <c r="N51" s="2">
        <f t="shared" si="1"/>
        <v>65</v>
      </c>
      <c r="O51" s="2" t="str">
        <f t="shared" si="2"/>
        <v>60-65</v>
      </c>
      <c r="P51" s="11">
        <f>VLOOKUP(Table1[Sex], 'Pivot tables'!$A$24:$D$26, 4)</f>
        <v>0.7420382165605095</v>
      </c>
      <c r="Q51" s="11">
        <f>VLOOKUP(Table1[[#This Row],[Age range]],'Pivot tables'!$G$2:$I$18,3)</f>
        <v>0.4</v>
      </c>
      <c r="R51" s="11">
        <f>VLOOKUP(Table1[[#This Row],[Pclass]],'Pivot tables'!$K$3:$O$5,5)</f>
        <v>0.62962962962962965</v>
      </c>
      <c r="S51" s="11">
        <f t="shared" si="6"/>
        <v>0.59055594873004635</v>
      </c>
      <c r="T51" s="18">
        <f t="shared" si="3"/>
        <v>1</v>
      </c>
      <c r="U51" s="18">
        <f t="shared" si="4"/>
        <v>1</v>
      </c>
      <c r="V51" s="18">
        <f t="shared" si="5"/>
        <v>1</v>
      </c>
      <c r="W51" s="18"/>
      <c r="X51" s="18"/>
      <c r="Y51" s="18"/>
      <c r="AA51" s="2">
        <v>940</v>
      </c>
      <c r="AB51" s="2">
        <v>1</v>
      </c>
      <c r="AD51" s="2">
        <v>940</v>
      </c>
      <c r="AE51" s="2">
        <v>1</v>
      </c>
    </row>
    <row r="52" spans="1:31" x14ac:dyDescent="0.25">
      <c r="A52" s="2">
        <v>941</v>
      </c>
      <c r="B52" s="2">
        <v>3</v>
      </c>
      <c r="C52" s="2" t="s">
        <v>1286</v>
      </c>
      <c r="D52" s="2" t="s">
        <v>19</v>
      </c>
      <c r="E52" s="2">
        <v>36</v>
      </c>
      <c r="F52" s="2">
        <v>0</v>
      </c>
      <c r="G52" s="2">
        <v>2</v>
      </c>
      <c r="H52" s="2" t="s">
        <v>524</v>
      </c>
      <c r="I52" s="2">
        <v>15.9</v>
      </c>
      <c r="J52" s="2"/>
      <c r="K52" s="2" t="s">
        <v>17</v>
      </c>
      <c r="L52" s="14"/>
      <c r="M52" s="2">
        <f t="shared" si="0"/>
        <v>35</v>
      </c>
      <c r="N52" s="2">
        <f t="shared" si="1"/>
        <v>40</v>
      </c>
      <c r="O52" s="2" t="str">
        <f t="shared" si="2"/>
        <v>35-40</v>
      </c>
      <c r="P52" s="11">
        <f>VLOOKUP(Table1[Sex], 'Pivot tables'!$A$24:$D$26, 4)</f>
        <v>0.7420382165605095</v>
      </c>
      <c r="Q52" s="11">
        <f>VLOOKUP(Table1[[#This Row],[Age range]],'Pivot tables'!$G$2:$I$18,3)</f>
        <v>0.45833333333333331</v>
      </c>
      <c r="R52" s="11">
        <f>VLOOKUP(Table1[[#This Row],[Pclass]],'Pivot tables'!$K$3:$O$5,5)</f>
        <v>0.24236252545824846</v>
      </c>
      <c r="S52" s="11">
        <f t="shared" si="6"/>
        <v>0.48091135845069705</v>
      </c>
      <c r="T52" s="18">
        <f t="shared" si="3"/>
        <v>0</v>
      </c>
      <c r="U52" s="18">
        <f t="shared" si="4"/>
        <v>0</v>
      </c>
      <c r="V52" s="18">
        <f t="shared" si="5"/>
        <v>0</v>
      </c>
      <c r="W52" s="18"/>
      <c r="X52" s="18"/>
      <c r="Y52" s="18"/>
      <c r="AA52" s="2">
        <v>941</v>
      </c>
      <c r="AB52" s="2">
        <v>1</v>
      </c>
      <c r="AD52" s="2">
        <v>941</v>
      </c>
      <c r="AE52" s="2">
        <v>1</v>
      </c>
    </row>
    <row r="53" spans="1:31" x14ac:dyDescent="0.25">
      <c r="A53" s="2">
        <v>942</v>
      </c>
      <c r="B53" s="2">
        <v>1</v>
      </c>
      <c r="C53" s="2" t="s">
        <v>1287</v>
      </c>
      <c r="D53" s="2" t="s">
        <v>15</v>
      </c>
      <c r="E53" s="2">
        <v>24</v>
      </c>
      <c r="F53" s="2">
        <v>1</v>
      </c>
      <c r="G53" s="2">
        <v>0</v>
      </c>
      <c r="H53" s="2">
        <v>13695</v>
      </c>
      <c r="I53" s="2">
        <v>60</v>
      </c>
      <c r="J53" s="2" t="s">
        <v>1288</v>
      </c>
      <c r="K53" s="2" t="s">
        <v>17</v>
      </c>
      <c r="L53" s="14"/>
      <c r="M53" s="2">
        <f t="shared" si="0"/>
        <v>20</v>
      </c>
      <c r="N53" s="2">
        <f t="shared" si="1"/>
        <v>25</v>
      </c>
      <c r="O53" s="2" t="str">
        <f t="shared" si="2"/>
        <v>20-25</v>
      </c>
      <c r="P53" s="11">
        <f>VLOOKUP(Table1[Sex], 'Pivot tables'!$A$24:$D$26, 4)</f>
        <v>0.18890814558058924</v>
      </c>
      <c r="Q53" s="11">
        <f>VLOOKUP(Table1[[#This Row],[Age range]],'Pivot tables'!$G$2:$I$18,3)</f>
        <v>0.34210526315789475</v>
      </c>
      <c r="R53" s="11">
        <f>VLOOKUP(Table1[[#This Row],[Pclass]],'Pivot tables'!$K$3:$O$5,5)</f>
        <v>0.62962962962962965</v>
      </c>
      <c r="S53" s="11">
        <f t="shared" si="6"/>
        <v>0.3868810127893712</v>
      </c>
      <c r="T53" s="18">
        <f t="shared" si="3"/>
        <v>0</v>
      </c>
      <c r="U53" s="18">
        <f t="shared" si="4"/>
        <v>1</v>
      </c>
      <c r="V53" s="18">
        <f t="shared" si="5"/>
        <v>1</v>
      </c>
      <c r="W53" s="18"/>
      <c r="X53" s="18"/>
      <c r="Y53" s="18"/>
      <c r="AA53" s="2">
        <v>942</v>
      </c>
      <c r="AB53" s="2">
        <v>0</v>
      </c>
      <c r="AD53" s="2">
        <v>942</v>
      </c>
      <c r="AE53" s="2">
        <v>0</v>
      </c>
    </row>
    <row r="54" spans="1:31" x14ac:dyDescent="0.25">
      <c r="A54" s="2">
        <v>943</v>
      </c>
      <c r="B54" s="2">
        <v>2</v>
      </c>
      <c r="C54" s="2" t="s">
        <v>1289</v>
      </c>
      <c r="D54" s="2" t="s">
        <v>15</v>
      </c>
      <c r="E54" s="2">
        <v>27</v>
      </c>
      <c r="F54" s="2">
        <v>0</v>
      </c>
      <c r="G54" s="2">
        <v>0</v>
      </c>
      <c r="H54" s="2" t="s">
        <v>1290</v>
      </c>
      <c r="I54" s="2">
        <v>15.033300000000001</v>
      </c>
      <c r="J54" s="2"/>
      <c r="K54" s="2" t="s">
        <v>22</v>
      </c>
      <c r="L54" s="14"/>
      <c r="M54" s="2">
        <f t="shared" si="0"/>
        <v>25</v>
      </c>
      <c r="N54" s="2">
        <f t="shared" si="1"/>
        <v>30</v>
      </c>
      <c r="O54" s="2" t="str">
        <f t="shared" si="2"/>
        <v>25-30</v>
      </c>
      <c r="P54" s="11">
        <f>VLOOKUP(Table1[Sex], 'Pivot tables'!$A$24:$D$26, 4)</f>
        <v>0.18890814558058924</v>
      </c>
      <c r="Q54" s="11">
        <f>VLOOKUP(Table1[[#This Row],[Age range]],'Pivot tables'!$G$2:$I$18,3)</f>
        <v>0.35849056603773582</v>
      </c>
      <c r="R54" s="11">
        <f>VLOOKUP(Table1[[#This Row],[Pclass]],'Pivot tables'!$K$3:$O$5,5)</f>
        <v>0.47282608695652173</v>
      </c>
      <c r="S54" s="11">
        <f t="shared" si="6"/>
        <v>0.34007493285828233</v>
      </c>
      <c r="T54" s="18">
        <f t="shared" si="3"/>
        <v>0</v>
      </c>
      <c r="U54" s="18">
        <f t="shared" si="4"/>
        <v>1</v>
      </c>
      <c r="V54" s="18">
        <f t="shared" si="5"/>
        <v>1</v>
      </c>
      <c r="W54" s="18"/>
      <c r="X54" s="18"/>
      <c r="Y54" s="18"/>
      <c r="AA54" s="2">
        <v>943</v>
      </c>
      <c r="AB54" s="2">
        <v>0</v>
      </c>
      <c r="AD54" s="2">
        <v>943</v>
      </c>
      <c r="AE54" s="2">
        <v>0</v>
      </c>
    </row>
    <row r="55" spans="1:31" x14ac:dyDescent="0.25">
      <c r="A55" s="2">
        <v>944</v>
      </c>
      <c r="B55" s="2">
        <v>2</v>
      </c>
      <c r="C55" s="2" t="s">
        <v>1291</v>
      </c>
      <c r="D55" s="2" t="s">
        <v>19</v>
      </c>
      <c r="E55" s="2">
        <v>20</v>
      </c>
      <c r="F55" s="2">
        <v>2</v>
      </c>
      <c r="G55" s="2">
        <v>1</v>
      </c>
      <c r="H55" s="2">
        <v>29105</v>
      </c>
      <c r="I55" s="2">
        <v>23</v>
      </c>
      <c r="J55" s="2"/>
      <c r="K55" s="2" t="s">
        <v>17</v>
      </c>
      <c r="L55" s="14"/>
      <c r="M55" s="2">
        <f t="shared" si="0"/>
        <v>20</v>
      </c>
      <c r="N55" s="2">
        <f t="shared" si="1"/>
        <v>25</v>
      </c>
      <c r="O55" s="2" t="str">
        <f t="shared" si="2"/>
        <v>20-25</v>
      </c>
      <c r="P55" s="11">
        <f>VLOOKUP(Table1[Sex], 'Pivot tables'!$A$24:$D$26, 4)</f>
        <v>0.7420382165605095</v>
      </c>
      <c r="Q55" s="11">
        <f>VLOOKUP(Table1[[#This Row],[Age range]],'Pivot tables'!$G$2:$I$18,3)</f>
        <v>0.34210526315789475</v>
      </c>
      <c r="R55" s="11">
        <f>VLOOKUP(Table1[[#This Row],[Pclass]],'Pivot tables'!$K$3:$O$5,5)</f>
        <v>0.47282608695652173</v>
      </c>
      <c r="S55" s="11">
        <f t="shared" si="6"/>
        <v>0.51898985555830868</v>
      </c>
      <c r="T55" s="18">
        <f t="shared" si="3"/>
        <v>1</v>
      </c>
      <c r="U55" s="18">
        <f t="shared" si="4"/>
        <v>1</v>
      </c>
      <c r="V55" s="18">
        <f t="shared" si="5"/>
        <v>1</v>
      </c>
      <c r="W55" s="18"/>
      <c r="X55" s="18"/>
      <c r="Y55" s="18"/>
      <c r="AA55" s="2">
        <v>944</v>
      </c>
      <c r="AB55" s="2">
        <v>1</v>
      </c>
      <c r="AD55" s="2">
        <v>944</v>
      </c>
      <c r="AE55" s="2">
        <v>1</v>
      </c>
    </row>
    <row r="56" spans="1:31" x14ac:dyDescent="0.25">
      <c r="A56" s="2">
        <v>945</v>
      </c>
      <c r="B56" s="2">
        <v>1</v>
      </c>
      <c r="C56" s="2" t="s">
        <v>1292</v>
      </c>
      <c r="D56" s="2" t="s">
        <v>19</v>
      </c>
      <c r="E56" s="2">
        <v>28</v>
      </c>
      <c r="F56" s="2">
        <v>3</v>
      </c>
      <c r="G56" s="2">
        <v>2</v>
      </c>
      <c r="H56" s="2">
        <v>19950</v>
      </c>
      <c r="I56" s="2">
        <v>263</v>
      </c>
      <c r="J56" s="2" t="s">
        <v>59</v>
      </c>
      <c r="K56" s="2" t="s">
        <v>17</v>
      </c>
      <c r="L56" s="14"/>
      <c r="M56" s="2">
        <f t="shared" si="0"/>
        <v>25</v>
      </c>
      <c r="N56" s="2">
        <f t="shared" si="1"/>
        <v>30</v>
      </c>
      <c r="O56" s="2" t="str">
        <f t="shared" si="2"/>
        <v>25-30</v>
      </c>
      <c r="P56" s="11">
        <f>VLOOKUP(Table1[Sex], 'Pivot tables'!$A$24:$D$26, 4)</f>
        <v>0.7420382165605095</v>
      </c>
      <c r="Q56" s="11">
        <f>VLOOKUP(Table1[[#This Row],[Age range]],'Pivot tables'!$G$2:$I$18,3)</f>
        <v>0.35849056603773582</v>
      </c>
      <c r="R56" s="11">
        <f>VLOOKUP(Table1[[#This Row],[Pclass]],'Pivot tables'!$K$3:$O$5,5)</f>
        <v>0.62962962962962965</v>
      </c>
      <c r="S56" s="11">
        <f t="shared" si="6"/>
        <v>0.57671947074262497</v>
      </c>
      <c r="T56" s="18">
        <f t="shared" si="3"/>
        <v>1</v>
      </c>
      <c r="U56" s="18">
        <f t="shared" si="4"/>
        <v>1</v>
      </c>
      <c r="V56" s="18">
        <f t="shared" si="5"/>
        <v>1</v>
      </c>
      <c r="W56" s="18"/>
      <c r="X56" s="18"/>
      <c r="Y56" s="18"/>
      <c r="AA56" s="2">
        <v>945</v>
      </c>
      <c r="AB56" s="2">
        <v>1</v>
      </c>
      <c r="AD56" s="2">
        <v>945</v>
      </c>
      <c r="AE56" s="2">
        <v>1</v>
      </c>
    </row>
    <row r="57" spans="1:31" x14ac:dyDescent="0.25">
      <c r="A57" s="2">
        <v>946</v>
      </c>
      <c r="B57" s="2">
        <v>2</v>
      </c>
      <c r="C57" s="2" t="s">
        <v>1293</v>
      </c>
      <c r="D57" s="2" t="s">
        <v>15</v>
      </c>
      <c r="E57" s="2"/>
      <c r="F57" s="2">
        <v>0</v>
      </c>
      <c r="G57" s="2">
        <v>0</v>
      </c>
      <c r="H57" s="2" t="s">
        <v>1294</v>
      </c>
      <c r="I57" s="2">
        <v>15.5792</v>
      </c>
      <c r="J57" s="2"/>
      <c r="K57" s="2" t="s">
        <v>22</v>
      </c>
      <c r="L57" s="14"/>
      <c r="M57" s="2">
        <f t="shared" si="0"/>
        <v>0</v>
      </c>
      <c r="N57" s="2">
        <f t="shared" si="1"/>
        <v>5</v>
      </c>
      <c r="O57" s="2" t="str">
        <f t="shared" si="2"/>
        <v>0-5</v>
      </c>
      <c r="P57" s="11">
        <f>VLOOKUP(Table1[Sex], 'Pivot tables'!$A$24:$D$26, 4)</f>
        <v>0.18890814558058924</v>
      </c>
      <c r="Q57" s="11">
        <f>VLOOKUP(Table1[[#This Row],[Age range]],'Pivot tables'!$G$2:$I$18,3)</f>
        <v>0.67500000000000004</v>
      </c>
      <c r="R57" s="11">
        <f>VLOOKUP(Table1[[#This Row],[Pclass]],'Pivot tables'!$K$3:$O$5,5)</f>
        <v>0.47282608695652173</v>
      </c>
      <c r="S57" s="11">
        <f t="shared" si="6"/>
        <v>0.44557807751237033</v>
      </c>
      <c r="T57" s="18">
        <f t="shared" si="3"/>
        <v>0</v>
      </c>
      <c r="U57" s="18">
        <f t="shared" si="4"/>
        <v>1</v>
      </c>
      <c r="V57" s="18">
        <f t="shared" si="5"/>
        <v>1</v>
      </c>
      <c r="W57" s="18"/>
      <c r="X57" s="18"/>
      <c r="Y57" s="18"/>
      <c r="AA57" s="2">
        <v>946</v>
      </c>
      <c r="AB57" s="2">
        <v>0</v>
      </c>
      <c r="AD57" s="2">
        <v>946</v>
      </c>
      <c r="AE57" s="2">
        <v>0</v>
      </c>
    </row>
    <row r="58" spans="1:31" x14ac:dyDescent="0.25">
      <c r="A58" s="2">
        <v>947</v>
      </c>
      <c r="B58" s="2">
        <v>3</v>
      </c>
      <c r="C58" s="2" t="s">
        <v>1295</v>
      </c>
      <c r="D58" s="2" t="s">
        <v>15</v>
      </c>
      <c r="E58" s="2">
        <v>10</v>
      </c>
      <c r="F58" s="2">
        <v>4</v>
      </c>
      <c r="G58" s="2">
        <v>1</v>
      </c>
      <c r="H58" s="2">
        <v>382652</v>
      </c>
      <c r="I58" s="2">
        <v>29.125</v>
      </c>
      <c r="J58" s="2"/>
      <c r="K58" s="2" t="s">
        <v>29</v>
      </c>
      <c r="L58" s="14"/>
      <c r="M58" s="2">
        <f t="shared" si="0"/>
        <v>10</v>
      </c>
      <c r="N58" s="2">
        <f t="shared" si="1"/>
        <v>15</v>
      </c>
      <c r="O58" s="2" t="str">
        <f t="shared" si="2"/>
        <v>10-15</v>
      </c>
      <c r="P58" s="11">
        <f>VLOOKUP(Table1[Sex], 'Pivot tables'!$A$24:$D$26, 4)</f>
        <v>0.18890814558058924</v>
      </c>
      <c r="Q58" s="11">
        <f>VLOOKUP(Table1[[#This Row],[Age range]],'Pivot tables'!$G$2:$I$18,3)</f>
        <v>0.4375</v>
      </c>
      <c r="R58" s="11">
        <f>VLOOKUP(Table1[[#This Row],[Pclass]],'Pivot tables'!$K$3:$O$5,5)</f>
        <v>0.24236252545824846</v>
      </c>
      <c r="S58" s="11">
        <f t="shared" si="6"/>
        <v>0.28959022367961257</v>
      </c>
      <c r="T58" s="18">
        <f t="shared" si="3"/>
        <v>0</v>
      </c>
      <c r="U58" s="18">
        <f t="shared" si="4"/>
        <v>1</v>
      </c>
      <c r="V58" s="18">
        <f t="shared" si="5"/>
        <v>1</v>
      </c>
      <c r="W58" s="18"/>
      <c r="X58" s="18"/>
      <c r="Y58" s="18"/>
      <c r="AA58" s="2">
        <v>947</v>
      </c>
      <c r="AB58" s="2">
        <v>0</v>
      </c>
      <c r="AD58" s="2">
        <v>947</v>
      </c>
      <c r="AE58" s="2">
        <v>0</v>
      </c>
    </row>
    <row r="59" spans="1:31" x14ac:dyDescent="0.25">
      <c r="A59" s="2">
        <v>948</v>
      </c>
      <c r="B59" s="2">
        <v>3</v>
      </c>
      <c r="C59" s="2" t="s">
        <v>1296</v>
      </c>
      <c r="D59" s="2" t="s">
        <v>15</v>
      </c>
      <c r="E59" s="2">
        <v>35</v>
      </c>
      <c r="F59" s="2">
        <v>0</v>
      </c>
      <c r="G59" s="2">
        <v>0</v>
      </c>
      <c r="H59" s="2">
        <v>349230</v>
      </c>
      <c r="I59" s="2">
        <v>7.8958000000000004</v>
      </c>
      <c r="J59" s="2"/>
      <c r="K59" s="2" t="s">
        <v>17</v>
      </c>
      <c r="L59" s="14"/>
      <c r="M59" s="2">
        <f t="shared" si="0"/>
        <v>35</v>
      </c>
      <c r="N59" s="2">
        <f t="shared" si="1"/>
        <v>40</v>
      </c>
      <c r="O59" s="2" t="str">
        <f t="shared" si="2"/>
        <v>35-40</v>
      </c>
      <c r="P59" s="11">
        <f>VLOOKUP(Table1[Sex], 'Pivot tables'!$A$24:$D$26, 4)</f>
        <v>0.18890814558058924</v>
      </c>
      <c r="Q59" s="11">
        <f>VLOOKUP(Table1[[#This Row],[Age range]],'Pivot tables'!$G$2:$I$18,3)</f>
        <v>0.45833333333333331</v>
      </c>
      <c r="R59" s="11">
        <f>VLOOKUP(Table1[[#This Row],[Pclass]],'Pivot tables'!$K$3:$O$5,5)</f>
        <v>0.24236252545824846</v>
      </c>
      <c r="S59" s="11">
        <f t="shared" si="6"/>
        <v>0.29653466812405699</v>
      </c>
      <c r="T59" s="18">
        <f t="shared" si="3"/>
        <v>0</v>
      </c>
      <c r="U59" s="18">
        <f t="shared" si="4"/>
        <v>1</v>
      </c>
      <c r="V59" s="18">
        <f t="shared" si="5"/>
        <v>1</v>
      </c>
      <c r="W59" s="18"/>
      <c r="X59" s="18"/>
      <c r="Y59" s="18"/>
      <c r="AA59" s="2">
        <v>948</v>
      </c>
      <c r="AB59" s="2">
        <v>0</v>
      </c>
      <c r="AD59" s="2">
        <v>948</v>
      </c>
      <c r="AE59" s="2">
        <v>0</v>
      </c>
    </row>
    <row r="60" spans="1:31" x14ac:dyDescent="0.25">
      <c r="A60" s="2">
        <v>949</v>
      </c>
      <c r="B60" s="2">
        <v>3</v>
      </c>
      <c r="C60" s="2" t="s">
        <v>1297</v>
      </c>
      <c r="D60" s="2" t="s">
        <v>15</v>
      </c>
      <c r="E60" s="2">
        <v>25</v>
      </c>
      <c r="F60" s="2">
        <v>0</v>
      </c>
      <c r="G60" s="2">
        <v>0</v>
      </c>
      <c r="H60" s="2">
        <v>348122</v>
      </c>
      <c r="I60" s="2">
        <v>7.65</v>
      </c>
      <c r="J60" s="2" t="s">
        <v>983</v>
      </c>
      <c r="K60" s="2" t="s">
        <v>17</v>
      </c>
      <c r="L60" s="14"/>
      <c r="M60" s="2">
        <f t="shared" si="0"/>
        <v>25</v>
      </c>
      <c r="N60" s="2">
        <f t="shared" si="1"/>
        <v>30</v>
      </c>
      <c r="O60" s="2" t="str">
        <f t="shared" si="2"/>
        <v>25-30</v>
      </c>
      <c r="P60" s="11">
        <f>VLOOKUP(Table1[Sex], 'Pivot tables'!$A$24:$D$26, 4)</f>
        <v>0.18890814558058924</v>
      </c>
      <c r="Q60" s="11">
        <f>VLOOKUP(Table1[[#This Row],[Age range]],'Pivot tables'!$G$2:$I$18,3)</f>
        <v>0.35849056603773582</v>
      </c>
      <c r="R60" s="11">
        <f>VLOOKUP(Table1[[#This Row],[Pclass]],'Pivot tables'!$K$3:$O$5,5)</f>
        <v>0.24236252545824846</v>
      </c>
      <c r="S60" s="11">
        <f t="shared" si="6"/>
        <v>0.26325374569219118</v>
      </c>
      <c r="T60" s="18">
        <f t="shared" si="3"/>
        <v>0</v>
      </c>
      <c r="U60" s="18">
        <f t="shared" si="4"/>
        <v>1</v>
      </c>
      <c r="V60" s="18">
        <f t="shared" si="5"/>
        <v>1</v>
      </c>
      <c r="W60" s="18"/>
      <c r="X60" s="18"/>
      <c r="Y60" s="18"/>
      <c r="AA60" s="2">
        <v>949</v>
      </c>
      <c r="AB60" s="2">
        <v>0</v>
      </c>
      <c r="AD60" s="2">
        <v>949</v>
      </c>
      <c r="AE60" s="2">
        <v>0</v>
      </c>
    </row>
    <row r="61" spans="1:31" x14ac:dyDescent="0.25">
      <c r="A61" s="2">
        <v>950</v>
      </c>
      <c r="B61" s="2">
        <v>3</v>
      </c>
      <c r="C61" s="2" t="s">
        <v>1298</v>
      </c>
      <c r="D61" s="2" t="s">
        <v>15</v>
      </c>
      <c r="E61" s="2"/>
      <c r="F61" s="2">
        <v>1</v>
      </c>
      <c r="G61" s="2">
        <v>0</v>
      </c>
      <c r="H61" s="2">
        <v>386525</v>
      </c>
      <c r="I61" s="2">
        <v>16.100000000000001</v>
      </c>
      <c r="J61" s="2"/>
      <c r="K61" s="2" t="s">
        <v>17</v>
      </c>
      <c r="L61" s="14"/>
      <c r="M61" s="2">
        <f t="shared" si="0"/>
        <v>0</v>
      </c>
      <c r="N61" s="2">
        <f t="shared" si="1"/>
        <v>5</v>
      </c>
      <c r="O61" s="2" t="str">
        <f t="shared" si="2"/>
        <v>0-5</v>
      </c>
      <c r="P61" s="11">
        <f>VLOOKUP(Table1[Sex], 'Pivot tables'!$A$24:$D$26, 4)</f>
        <v>0.18890814558058924</v>
      </c>
      <c r="Q61" s="11">
        <f>VLOOKUP(Table1[[#This Row],[Age range]],'Pivot tables'!$G$2:$I$18,3)</f>
        <v>0.67500000000000004</v>
      </c>
      <c r="R61" s="11">
        <f>VLOOKUP(Table1[[#This Row],[Pclass]],'Pivot tables'!$K$3:$O$5,5)</f>
        <v>0.24236252545824846</v>
      </c>
      <c r="S61" s="11">
        <f t="shared" si="6"/>
        <v>0.36875689034627923</v>
      </c>
      <c r="T61" s="18">
        <f t="shared" si="3"/>
        <v>0</v>
      </c>
      <c r="U61" s="18">
        <f t="shared" si="4"/>
        <v>1</v>
      </c>
      <c r="V61" s="18">
        <f t="shared" si="5"/>
        <v>1</v>
      </c>
      <c r="W61" s="18"/>
      <c r="X61" s="18"/>
      <c r="Y61" s="18"/>
      <c r="AA61" s="2">
        <v>950</v>
      </c>
      <c r="AB61" s="2">
        <v>0</v>
      </c>
      <c r="AD61" s="2">
        <v>950</v>
      </c>
      <c r="AE61" s="2">
        <v>0</v>
      </c>
    </row>
    <row r="62" spans="1:31" x14ac:dyDescent="0.25">
      <c r="A62" s="2">
        <v>951</v>
      </c>
      <c r="B62" s="2">
        <v>1</v>
      </c>
      <c r="C62" s="2" t="s">
        <v>1299</v>
      </c>
      <c r="D62" s="2" t="s">
        <v>19</v>
      </c>
      <c r="E62" s="2">
        <v>36</v>
      </c>
      <c r="F62" s="2">
        <v>0</v>
      </c>
      <c r="G62" s="2">
        <v>0</v>
      </c>
      <c r="H62" s="2" t="s">
        <v>474</v>
      </c>
      <c r="I62" s="2">
        <v>262.375</v>
      </c>
      <c r="J62" s="2" t="s">
        <v>1300</v>
      </c>
      <c r="K62" s="2" t="s">
        <v>22</v>
      </c>
      <c r="L62" s="14"/>
      <c r="M62" s="2">
        <f t="shared" si="0"/>
        <v>35</v>
      </c>
      <c r="N62" s="2">
        <f t="shared" si="1"/>
        <v>40</v>
      </c>
      <c r="O62" s="2" t="str">
        <f t="shared" si="2"/>
        <v>35-40</v>
      </c>
      <c r="P62" s="11">
        <f>VLOOKUP(Table1[Sex], 'Pivot tables'!$A$24:$D$26, 4)</f>
        <v>0.7420382165605095</v>
      </c>
      <c r="Q62" s="11">
        <f>VLOOKUP(Table1[[#This Row],[Age range]],'Pivot tables'!$G$2:$I$18,3)</f>
        <v>0.45833333333333331</v>
      </c>
      <c r="R62" s="11">
        <f>VLOOKUP(Table1[[#This Row],[Pclass]],'Pivot tables'!$K$3:$O$5,5)</f>
        <v>0.62962962962962965</v>
      </c>
      <c r="S62" s="11">
        <f t="shared" si="6"/>
        <v>0.61000039317449073</v>
      </c>
      <c r="T62" s="18">
        <f t="shared" si="3"/>
        <v>1</v>
      </c>
      <c r="U62" s="18">
        <f t="shared" si="4"/>
        <v>1</v>
      </c>
      <c r="V62" s="18">
        <f t="shared" si="5"/>
        <v>1</v>
      </c>
      <c r="W62" s="18"/>
      <c r="X62" s="18"/>
      <c r="Y62" s="18"/>
      <c r="AA62" s="2">
        <v>951</v>
      </c>
      <c r="AB62" s="2">
        <v>1</v>
      </c>
      <c r="AD62" s="2">
        <v>951</v>
      </c>
      <c r="AE62" s="2">
        <v>1</v>
      </c>
    </row>
    <row r="63" spans="1:31" x14ac:dyDescent="0.25">
      <c r="A63" s="2">
        <v>952</v>
      </c>
      <c r="B63" s="2">
        <v>3</v>
      </c>
      <c r="C63" s="2" t="s">
        <v>1301</v>
      </c>
      <c r="D63" s="2" t="s">
        <v>15</v>
      </c>
      <c r="E63" s="2">
        <v>17</v>
      </c>
      <c r="F63" s="2">
        <v>0</v>
      </c>
      <c r="G63" s="2">
        <v>0</v>
      </c>
      <c r="H63" s="2">
        <v>349232</v>
      </c>
      <c r="I63" s="2">
        <v>7.8958000000000004</v>
      </c>
      <c r="J63" s="2"/>
      <c r="K63" s="2" t="s">
        <v>17</v>
      </c>
      <c r="L63" s="14"/>
      <c r="M63" s="2">
        <f t="shared" si="0"/>
        <v>15</v>
      </c>
      <c r="N63" s="2">
        <f t="shared" si="1"/>
        <v>20</v>
      </c>
      <c r="O63" s="2" t="str">
        <f t="shared" si="2"/>
        <v>15-20</v>
      </c>
      <c r="P63" s="11">
        <f>VLOOKUP(Table1[Sex], 'Pivot tables'!$A$24:$D$26, 4)</f>
        <v>0.18890814558058924</v>
      </c>
      <c r="Q63" s="11">
        <f>VLOOKUP(Table1[[#This Row],[Age range]],'Pivot tables'!$G$2:$I$18,3)</f>
        <v>0.39534883720930231</v>
      </c>
      <c r="R63" s="11">
        <f>VLOOKUP(Table1[[#This Row],[Pclass]],'Pivot tables'!$K$3:$O$5,5)</f>
        <v>0.24236252545824846</v>
      </c>
      <c r="S63" s="11">
        <f t="shared" si="6"/>
        <v>0.27553983608271332</v>
      </c>
      <c r="T63" s="18">
        <f t="shared" si="3"/>
        <v>0</v>
      </c>
      <c r="U63" s="18">
        <f t="shared" si="4"/>
        <v>1</v>
      </c>
      <c r="V63" s="18">
        <f t="shared" si="5"/>
        <v>1</v>
      </c>
      <c r="W63" s="18"/>
      <c r="X63" s="18"/>
      <c r="Y63" s="18"/>
      <c r="AA63" s="2">
        <v>952</v>
      </c>
      <c r="AB63" s="2">
        <v>0</v>
      </c>
      <c r="AD63" s="2">
        <v>952</v>
      </c>
      <c r="AE63" s="2">
        <v>0</v>
      </c>
    </row>
    <row r="64" spans="1:31" x14ac:dyDescent="0.25">
      <c r="A64" s="2">
        <v>953</v>
      </c>
      <c r="B64" s="2">
        <v>2</v>
      </c>
      <c r="C64" s="2" t="s">
        <v>1302</v>
      </c>
      <c r="D64" s="2" t="s">
        <v>15</v>
      </c>
      <c r="E64" s="2">
        <v>32</v>
      </c>
      <c r="F64" s="2">
        <v>0</v>
      </c>
      <c r="G64" s="2">
        <v>0</v>
      </c>
      <c r="H64" s="2">
        <v>237216</v>
      </c>
      <c r="I64" s="2">
        <v>13.5</v>
      </c>
      <c r="J64" s="2"/>
      <c r="K64" s="2" t="s">
        <v>17</v>
      </c>
      <c r="L64" s="14"/>
      <c r="M64" s="2">
        <f t="shared" si="0"/>
        <v>30</v>
      </c>
      <c r="N64" s="2">
        <f t="shared" si="1"/>
        <v>35</v>
      </c>
      <c r="O64" s="2" t="str">
        <f t="shared" si="2"/>
        <v>30-35</v>
      </c>
      <c r="P64" s="11">
        <f>VLOOKUP(Table1[Sex], 'Pivot tables'!$A$24:$D$26, 4)</f>
        <v>0.18890814558058924</v>
      </c>
      <c r="Q64" s="11">
        <f>VLOOKUP(Table1[[#This Row],[Age range]],'Pivot tables'!$G$2:$I$18,3)</f>
        <v>0.42105263157894735</v>
      </c>
      <c r="R64" s="11">
        <f>VLOOKUP(Table1[[#This Row],[Pclass]],'Pivot tables'!$K$3:$O$5,5)</f>
        <v>0.47282608695652173</v>
      </c>
      <c r="S64" s="11">
        <f t="shared" si="6"/>
        <v>0.36092895470535274</v>
      </c>
      <c r="T64" s="18">
        <f t="shared" si="3"/>
        <v>0</v>
      </c>
      <c r="U64" s="18">
        <f t="shared" si="4"/>
        <v>1</v>
      </c>
      <c r="V64" s="18">
        <f t="shared" si="5"/>
        <v>1</v>
      </c>
      <c r="W64" s="18"/>
      <c r="X64" s="18"/>
      <c r="Y64" s="18"/>
      <c r="AA64" s="2">
        <v>953</v>
      </c>
      <c r="AB64" s="2">
        <v>0</v>
      </c>
      <c r="AD64" s="2">
        <v>953</v>
      </c>
      <c r="AE64" s="2">
        <v>0</v>
      </c>
    </row>
    <row r="65" spans="1:31" x14ac:dyDescent="0.25">
      <c r="A65" s="2">
        <v>954</v>
      </c>
      <c r="B65" s="2">
        <v>3</v>
      </c>
      <c r="C65" s="2" t="s">
        <v>1303</v>
      </c>
      <c r="D65" s="2" t="s">
        <v>15</v>
      </c>
      <c r="E65" s="2">
        <v>18</v>
      </c>
      <c r="F65" s="2">
        <v>0</v>
      </c>
      <c r="G65" s="2">
        <v>0</v>
      </c>
      <c r="H65" s="2">
        <v>347090</v>
      </c>
      <c r="I65" s="2">
        <v>7.75</v>
      </c>
      <c r="J65" s="2"/>
      <c r="K65" s="2" t="s">
        <v>17</v>
      </c>
      <c r="L65" s="14"/>
      <c r="M65" s="2">
        <f t="shared" si="0"/>
        <v>15</v>
      </c>
      <c r="N65" s="2">
        <f t="shared" si="1"/>
        <v>20</v>
      </c>
      <c r="O65" s="2" t="str">
        <f t="shared" si="2"/>
        <v>15-20</v>
      </c>
      <c r="P65" s="11">
        <f>VLOOKUP(Table1[Sex], 'Pivot tables'!$A$24:$D$26, 4)</f>
        <v>0.18890814558058924</v>
      </c>
      <c r="Q65" s="11">
        <f>VLOOKUP(Table1[[#This Row],[Age range]],'Pivot tables'!$G$2:$I$18,3)</f>
        <v>0.39534883720930231</v>
      </c>
      <c r="R65" s="11">
        <f>VLOOKUP(Table1[[#This Row],[Pclass]],'Pivot tables'!$K$3:$O$5,5)</f>
        <v>0.24236252545824846</v>
      </c>
      <c r="S65" s="11">
        <f t="shared" si="6"/>
        <v>0.27553983608271332</v>
      </c>
      <c r="T65" s="18">
        <f t="shared" si="3"/>
        <v>0</v>
      </c>
      <c r="U65" s="18">
        <f t="shared" si="4"/>
        <v>1</v>
      </c>
      <c r="V65" s="18">
        <f t="shared" si="5"/>
        <v>1</v>
      </c>
      <c r="W65" s="18"/>
      <c r="X65" s="18"/>
      <c r="Y65" s="18"/>
      <c r="AA65" s="2">
        <v>954</v>
      </c>
      <c r="AB65" s="2">
        <v>0</v>
      </c>
      <c r="AD65" s="2">
        <v>954</v>
      </c>
      <c r="AE65" s="2">
        <v>0</v>
      </c>
    </row>
    <row r="66" spans="1:31" x14ac:dyDescent="0.25">
      <c r="A66" s="2">
        <v>955</v>
      </c>
      <c r="B66" s="2">
        <v>3</v>
      </c>
      <c r="C66" s="2" t="s">
        <v>1304</v>
      </c>
      <c r="D66" s="2" t="s">
        <v>19</v>
      </c>
      <c r="E66" s="2">
        <v>22</v>
      </c>
      <c r="F66" s="2">
        <v>0</v>
      </c>
      <c r="G66" s="2">
        <v>0</v>
      </c>
      <c r="H66" s="2">
        <v>334914</v>
      </c>
      <c r="I66" s="2">
        <v>7.7249999999999996</v>
      </c>
      <c r="J66" s="2"/>
      <c r="K66" s="2" t="s">
        <v>29</v>
      </c>
      <c r="L66" s="14"/>
      <c r="M66" s="2">
        <f t="shared" si="0"/>
        <v>20</v>
      </c>
      <c r="N66" s="2">
        <f t="shared" si="1"/>
        <v>25</v>
      </c>
      <c r="O66" s="2" t="str">
        <f t="shared" si="2"/>
        <v>20-25</v>
      </c>
      <c r="P66" s="11">
        <f>VLOOKUP(Table1[Sex], 'Pivot tables'!$A$24:$D$26, 4)</f>
        <v>0.7420382165605095</v>
      </c>
      <c r="Q66" s="11">
        <f>VLOOKUP(Table1[[#This Row],[Age range]],'Pivot tables'!$G$2:$I$18,3)</f>
        <v>0.34210526315789475</v>
      </c>
      <c r="R66" s="11">
        <f>VLOOKUP(Table1[[#This Row],[Pclass]],'Pivot tables'!$K$3:$O$5,5)</f>
        <v>0.24236252545824846</v>
      </c>
      <c r="S66" s="11">
        <f t="shared" si="6"/>
        <v>0.44216866839221752</v>
      </c>
      <c r="T66" s="18">
        <f t="shared" si="3"/>
        <v>0</v>
      </c>
      <c r="U66" s="18">
        <f t="shared" si="4"/>
        <v>0</v>
      </c>
      <c r="V66" s="18">
        <f t="shared" si="5"/>
        <v>0</v>
      </c>
      <c r="W66" s="18"/>
      <c r="X66" s="18"/>
      <c r="Y66" s="18"/>
      <c r="AA66" s="2">
        <v>955</v>
      </c>
      <c r="AB66" s="2">
        <v>1</v>
      </c>
      <c r="AD66" s="2">
        <v>955</v>
      </c>
      <c r="AE66" s="2">
        <v>1</v>
      </c>
    </row>
    <row r="67" spans="1:31" x14ac:dyDescent="0.25">
      <c r="A67" s="2">
        <v>956</v>
      </c>
      <c r="B67" s="2">
        <v>1</v>
      </c>
      <c r="C67" s="2" t="s">
        <v>1305</v>
      </c>
      <c r="D67" s="2" t="s">
        <v>15</v>
      </c>
      <c r="E67" s="2">
        <v>13</v>
      </c>
      <c r="F67" s="2">
        <v>2</v>
      </c>
      <c r="G67" s="2">
        <v>2</v>
      </c>
      <c r="H67" s="2" t="s">
        <v>474</v>
      </c>
      <c r="I67" s="2">
        <v>262.375</v>
      </c>
      <c r="J67" s="2" t="s">
        <v>475</v>
      </c>
      <c r="K67" s="2" t="s">
        <v>22</v>
      </c>
      <c r="L67" s="14"/>
      <c r="M67" s="2">
        <f t="shared" ref="M67:M130" si="7">FLOOR(E67, 5)</f>
        <v>10</v>
      </c>
      <c r="N67" s="2">
        <f t="shared" ref="N67:N130" si="8">M67 + 5</f>
        <v>15</v>
      </c>
      <c r="O67" s="2" t="str">
        <f t="shared" ref="O67:O130" si="9">M67&amp;"-"&amp;N67</f>
        <v>10-15</v>
      </c>
      <c r="P67" s="11">
        <f>VLOOKUP(Table1[Sex], 'Pivot tables'!$A$24:$D$26, 4)</f>
        <v>0.18890814558058924</v>
      </c>
      <c r="Q67" s="11">
        <f>VLOOKUP(Table1[[#This Row],[Age range]],'Pivot tables'!$G$2:$I$18,3)</f>
        <v>0.4375</v>
      </c>
      <c r="R67" s="11">
        <f>VLOOKUP(Table1[[#This Row],[Pclass]],'Pivot tables'!$K$3:$O$5,5)</f>
        <v>0.62962962962962965</v>
      </c>
      <c r="S67" s="11">
        <f t="shared" ref="S67:S130" si="10">AVERAGE(P67, Q67, R67)</f>
        <v>0.41867925840340625</v>
      </c>
      <c r="T67" s="18">
        <f t="shared" ref="T67:T130" si="11">IF(S67 &gt; 0.5, 1, 0)</f>
        <v>0</v>
      </c>
      <c r="U67" s="18">
        <f t="shared" ref="U67:U130" si="12">IF(T67=AB67, 1,0)</f>
        <v>0</v>
      </c>
      <c r="V67" s="18">
        <f t="shared" ref="V67:V130" si="13">IF(T67=AE67, 1,0)</f>
        <v>1</v>
      </c>
      <c r="W67" s="18"/>
      <c r="X67" s="18"/>
      <c r="Y67" s="18"/>
      <c r="AA67" s="2">
        <v>956</v>
      </c>
      <c r="AB67" s="2">
        <v>1</v>
      </c>
      <c r="AD67" s="2">
        <v>956</v>
      </c>
      <c r="AE67" s="2">
        <v>0</v>
      </c>
    </row>
    <row r="68" spans="1:31" x14ac:dyDescent="0.25">
      <c r="A68" s="2">
        <v>957</v>
      </c>
      <c r="B68" s="2">
        <v>2</v>
      </c>
      <c r="C68" s="2" t="s">
        <v>1306</v>
      </c>
      <c r="D68" s="2" t="s">
        <v>19</v>
      </c>
      <c r="E68" s="2"/>
      <c r="F68" s="2">
        <v>0</v>
      </c>
      <c r="G68" s="2">
        <v>0</v>
      </c>
      <c r="H68" s="2" t="s">
        <v>1307</v>
      </c>
      <c r="I68" s="2">
        <v>21</v>
      </c>
      <c r="J68" s="2"/>
      <c r="K68" s="2" t="s">
        <v>17</v>
      </c>
      <c r="L68" s="14"/>
      <c r="M68" s="2">
        <f t="shared" si="7"/>
        <v>0</v>
      </c>
      <c r="N68" s="2">
        <f t="shared" si="8"/>
        <v>5</v>
      </c>
      <c r="O68" s="2" t="str">
        <f t="shared" si="9"/>
        <v>0-5</v>
      </c>
      <c r="P68" s="11">
        <f>VLOOKUP(Table1[Sex], 'Pivot tables'!$A$24:$D$26, 4)</f>
        <v>0.7420382165605095</v>
      </c>
      <c r="Q68" s="11">
        <f>VLOOKUP(Table1[[#This Row],[Age range]],'Pivot tables'!$G$2:$I$18,3)</f>
        <v>0.67500000000000004</v>
      </c>
      <c r="R68" s="11">
        <f>VLOOKUP(Table1[[#This Row],[Pclass]],'Pivot tables'!$K$3:$O$5,5)</f>
        <v>0.47282608695652173</v>
      </c>
      <c r="S68" s="11">
        <f t="shared" si="10"/>
        <v>0.62995476783901039</v>
      </c>
      <c r="T68" s="18">
        <f t="shared" si="11"/>
        <v>1</v>
      </c>
      <c r="U68" s="18">
        <f t="shared" si="12"/>
        <v>1</v>
      </c>
      <c r="V68" s="18">
        <f t="shared" si="13"/>
        <v>1</v>
      </c>
      <c r="W68" s="18"/>
      <c r="X68" s="18"/>
      <c r="Y68" s="18"/>
      <c r="AA68" s="2">
        <v>957</v>
      </c>
      <c r="AB68" s="2">
        <v>1</v>
      </c>
      <c r="AD68" s="2">
        <v>957</v>
      </c>
      <c r="AE68" s="2">
        <v>1</v>
      </c>
    </row>
    <row r="69" spans="1:31" x14ac:dyDescent="0.25">
      <c r="A69" s="2">
        <v>958</v>
      </c>
      <c r="B69" s="2">
        <v>3</v>
      </c>
      <c r="C69" s="2" t="s">
        <v>1308</v>
      </c>
      <c r="D69" s="2" t="s">
        <v>19</v>
      </c>
      <c r="E69" s="2">
        <v>18</v>
      </c>
      <c r="F69" s="2">
        <v>0</v>
      </c>
      <c r="G69" s="2">
        <v>0</v>
      </c>
      <c r="H69" s="2">
        <v>330963</v>
      </c>
      <c r="I69" s="2">
        <v>7.8792</v>
      </c>
      <c r="J69" s="2"/>
      <c r="K69" s="2" t="s">
        <v>29</v>
      </c>
      <c r="L69" s="14"/>
      <c r="M69" s="2">
        <f t="shared" si="7"/>
        <v>15</v>
      </c>
      <c r="N69" s="2">
        <f t="shared" si="8"/>
        <v>20</v>
      </c>
      <c r="O69" s="2" t="str">
        <f t="shared" si="9"/>
        <v>15-20</v>
      </c>
      <c r="P69" s="11">
        <f>VLOOKUP(Table1[Sex], 'Pivot tables'!$A$24:$D$26, 4)</f>
        <v>0.7420382165605095</v>
      </c>
      <c r="Q69" s="11">
        <f>VLOOKUP(Table1[[#This Row],[Age range]],'Pivot tables'!$G$2:$I$18,3)</f>
        <v>0.39534883720930231</v>
      </c>
      <c r="R69" s="11">
        <f>VLOOKUP(Table1[[#This Row],[Pclass]],'Pivot tables'!$K$3:$O$5,5)</f>
        <v>0.24236252545824846</v>
      </c>
      <c r="S69" s="11">
        <f t="shared" si="10"/>
        <v>0.45991652640935343</v>
      </c>
      <c r="T69" s="18">
        <f t="shared" si="11"/>
        <v>0</v>
      </c>
      <c r="U69" s="18">
        <f t="shared" si="12"/>
        <v>0</v>
      </c>
      <c r="V69" s="18">
        <f t="shared" si="13"/>
        <v>0</v>
      </c>
      <c r="W69" s="18"/>
      <c r="X69" s="18"/>
      <c r="Y69" s="18"/>
      <c r="AA69" s="2">
        <v>958</v>
      </c>
      <c r="AB69" s="2">
        <v>1</v>
      </c>
      <c r="AD69" s="2">
        <v>958</v>
      </c>
      <c r="AE69" s="2">
        <v>1</v>
      </c>
    </row>
    <row r="70" spans="1:31" x14ac:dyDescent="0.25">
      <c r="A70" s="2">
        <v>959</v>
      </c>
      <c r="B70" s="2">
        <v>1</v>
      </c>
      <c r="C70" s="2" t="s">
        <v>1309</v>
      </c>
      <c r="D70" s="2" t="s">
        <v>15</v>
      </c>
      <c r="E70" s="2">
        <v>47</v>
      </c>
      <c r="F70" s="2">
        <v>0</v>
      </c>
      <c r="G70" s="2">
        <v>0</v>
      </c>
      <c r="H70" s="2">
        <v>113796</v>
      </c>
      <c r="I70" s="2">
        <v>42.4</v>
      </c>
      <c r="J70" s="2"/>
      <c r="K70" s="2" t="s">
        <v>17</v>
      </c>
      <c r="L70" s="14"/>
      <c r="M70" s="2">
        <f t="shared" si="7"/>
        <v>45</v>
      </c>
      <c r="N70" s="2">
        <f t="shared" si="8"/>
        <v>50</v>
      </c>
      <c r="O70" s="2" t="str">
        <f t="shared" si="9"/>
        <v>45-50</v>
      </c>
      <c r="P70" s="11">
        <f>VLOOKUP(Table1[Sex], 'Pivot tables'!$A$24:$D$26, 4)</f>
        <v>0.18890814558058924</v>
      </c>
      <c r="Q70" s="11">
        <f>VLOOKUP(Table1[[#This Row],[Age range]],'Pivot tables'!$G$2:$I$18,3)</f>
        <v>0.3902439024390244</v>
      </c>
      <c r="R70" s="11">
        <f>VLOOKUP(Table1[[#This Row],[Pclass]],'Pivot tables'!$K$3:$O$5,5)</f>
        <v>0.62962962962962965</v>
      </c>
      <c r="S70" s="11">
        <f t="shared" si="10"/>
        <v>0.40292722588308111</v>
      </c>
      <c r="T70" s="18">
        <f t="shared" si="11"/>
        <v>0</v>
      </c>
      <c r="U70" s="18">
        <f t="shared" si="12"/>
        <v>1</v>
      </c>
      <c r="V70" s="18">
        <f t="shared" si="13"/>
        <v>1</v>
      </c>
      <c r="W70" s="18"/>
      <c r="X70" s="18"/>
      <c r="Y70" s="18"/>
      <c r="AA70" s="2">
        <v>959</v>
      </c>
      <c r="AB70" s="2">
        <v>0</v>
      </c>
      <c r="AD70" s="2">
        <v>959</v>
      </c>
      <c r="AE70" s="2">
        <v>0</v>
      </c>
    </row>
    <row r="71" spans="1:31" x14ac:dyDescent="0.25">
      <c r="A71" s="2">
        <v>960</v>
      </c>
      <c r="B71" s="2">
        <v>1</v>
      </c>
      <c r="C71" s="2" t="s">
        <v>1310</v>
      </c>
      <c r="D71" s="2" t="s">
        <v>15</v>
      </c>
      <c r="E71" s="2">
        <v>31</v>
      </c>
      <c r="F71" s="2">
        <v>0</v>
      </c>
      <c r="G71" s="2">
        <v>0</v>
      </c>
      <c r="H71" s="2">
        <v>2543</v>
      </c>
      <c r="I71" s="2">
        <v>28.537500000000001</v>
      </c>
      <c r="J71" s="2" t="s">
        <v>1311</v>
      </c>
      <c r="K71" s="2" t="s">
        <v>22</v>
      </c>
      <c r="L71" s="14"/>
      <c r="M71" s="2">
        <f t="shared" si="7"/>
        <v>30</v>
      </c>
      <c r="N71" s="2">
        <f t="shared" si="8"/>
        <v>35</v>
      </c>
      <c r="O71" s="2" t="str">
        <f t="shared" si="9"/>
        <v>30-35</v>
      </c>
      <c r="P71" s="11">
        <f>VLOOKUP(Table1[Sex], 'Pivot tables'!$A$24:$D$26, 4)</f>
        <v>0.18890814558058924</v>
      </c>
      <c r="Q71" s="11">
        <f>VLOOKUP(Table1[[#This Row],[Age range]],'Pivot tables'!$G$2:$I$18,3)</f>
        <v>0.42105263157894735</v>
      </c>
      <c r="R71" s="11">
        <f>VLOOKUP(Table1[[#This Row],[Pclass]],'Pivot tables'!$K$3:$O$5,5)</f>
        <v>0.62962962962962965</v>
      </c>
      <c r="S71" s="11">
        <f t="shared" si="10"/>
        <v>0.41319680226305538</v>
      </c>
      <c r="T71" s="18">
        <f t="shared" si="11"/>
        <v>0</v>
      </c>
      <c r="U71" s="18">
        <f t="shared" si="12"/>
        <v>1</v>
      </c>
      <c r="V71" s="18">
        <f t="shared" si="13"/>
        <v>1</v>
      </c>
      <c r="W71" s="18"/>
      <c r="X71" s="18"/>
      <c r="Y71" s="18"/>
      <c r="AA71" s="2">
        <v>960</v>
      </c>
      <c r="AB71" s="2">
        <v>0</v>
      </c>
      <c r="AD71" s="2">
        <v>960</v>
      </c>
      <c r="AE71" s="2">
        <v>0</v>
      </c>
    </row>
    <row r="72" spans="1:31" x14ac:dyDescent="0.25">
      <c r="A72" s="2">
        <v>961</v>
      </c>
      <c r="B72" s="2">
        <v>1</v>
      </c>
      <c r="C72" s="2" t="s">
        <v>1312</v>
      </c>
      <c r="D72" s="2" t="s">
        <v>19</v>
      </c>
      <c r="E72" s="2">
        <v>60</v>
      </c>
      <c r="F72" s="2">
        <v>1</v>
      </c>
      <c r="G72" s="2">
        <v>4</v>
      </c>
      <c r="H72" s="2">
        <v>19950</v>
      </c>
      <c r="I72" s="2">
        <v>263</v>
      </c>
      <c r="J72" s="2" t="s">
        <v>59</v>
      </c>
      <c r="K72" s="2" t="s">
        <v>17</v>
      </c>
      <c r="L72" s="14"/>
      <c r="M72" s="2">
        <f t="shared" si="7"/>
        <v>60</v>
      </c>
      <c r="N72" s="2">
        <f t="shared" si="8"/>
        <v>65</v>
      </c>
      <c r="O72" s="2" t="str">
        <f t="shared" si="9"/>
        <v>60-65</v>
      </c>
      <c r="P72" s="11">
        <f>VLOOKUP(Table1[Sex], 'Pivot tables'!$A$24:$D$26, 4)</f>
        <v>0.7420382165605095</v>
      </c>
      <c r="Q72" s="11">
        <f>VLOOKUP(Table1[[#This Row],[Age range]],'Pivot tables'!$G$2:$I$18,3)</f>
        <v>0.4</v>
      </c>
      <c r="R72" s="11">
        <f>VLOOKUP(Table1[[#This Row],[Pclass]],'Pivot tables'!$K$3:$O$5,5)</f>
        <v>0.62962962962962965</v>
      </c>
      <c r="S72" s="11">
        <f t="shared" si="10"/>
        <v>0.59055594873004635</v>
      </c>
      <c r="T72" s="18">
        <f t="shared" si="11"/>
        <v>1</v>
      </c>
      <c r="U72" s="18">
        <f t="shared" si="12"/>
        <v>1</v>
      </c>
      <c r="V72" s="18">
        <f t="shared" si="13"/>
        <v>1</v>
      </c>
      <c r="W72" s="18"/>
      <c r="X72" s="18"/>
      <c r="Y72" s="18"/>
      <c r="AA72" s="2">
        <v>961</v>
      </c>
      <c r="AB72" s="2">
        <v>1</v>
      </c>
      <c r="AD72" s="2">
        <v>961</v>
      </c>
      <c r="AE72" s="2">
        <v>1</v>
      </c>
    </row>
    <row r="73" spans="1:31" x14ac:dyDescent="0.25">
      <c r="A73" s="2">
        <v>962</v>
      </c>
      <c r="B73" s="2">
        <v>3</v>
      </c>
      <c r="C73" s="2" t="s">
        <v>1313</v>
      </c>
      <c r="D73" s="2" t="s">
        <v>19</v>
      </c>
      <c r="E73" s="2">
        <v>24</v>
      </c>
      <c r="F73" s="2">
        <v>0</v>
      </c>
      <c r="G73" s="2">
        <v>0</v>
      </c>
      <c r="H73" s="2">
        <v>382653</v>
      </c>
      <c r="I73" s="2">
        <v>7.75</v>
      </c>
      <c r="J73" s="2"/>
      <c r="K73" s="2" t="s">
        <v>29</v>
      </c>
      <c r="L73" s="14"/>
      <c r="M73" s="2">
        <f t="shared" si="7"/>
        <v>20</v>
      </c>
      <c r="N73" s="2">
        <f t="shared" si="8"/>
        <v>25</v>
      </c>
      <c r="O73" s="2" t="str">
        <f t="shared" si="9"/>
        <v>20-25</v>
      </c>
      <c r="P73" s="11">
        <f>VLOOKUP(Table1[Sex], 'Pivot tables'!$A$24:$D$26, 4)</f>
        <v>0.7420382165605095</v>
      </c>
      <c r="Q73" s="11">
        <f>VLOOKUP(Table1[[#This Row],[Age range]],'Pivot tables'!$G$2:$I$18,3)</f>
        <v>0.34210526315789475</v>
      </c>
      <c r="R73" s="11">
        <f>VLOOKUP(Table1[[#This Row],[Pclass]],'Pivot tables'!$K$3:$O$5,5)</f>
        <v>0.24236252545824846</v>
      </c>
      <c r="S73" s="11">
        <f t="shared" si="10"/>
        <v>0.44216866839221752</v>
      </c>
      <c r="T73" s="18">
        <f t="shared" si="11"/>
        <v>0</v>
      </c>
      <c r="U73" s="18">
        <f t="shared" si="12"/>
        <v>0</v>
      </c>
      <c r="V73" s="18">
        <f t="shared" si="13"/>
        <v>0</v>
      </c>
      <c r="W73" s="18"/>
      <c r="X73" s="18"/>
      <c r="Y73" s="18"/>
      <c r="AA73" s="2">
        <v>962</v>
      </c>
      <c r="AB73" s="2">
        <v>1</v>
      </c>
      <c r="AD73" s="2">
        <v>962</v>
      </c>
      <c r="AE73" s="2">
        <v>1</v>
      </c>
    </row>
    <row r="74" spans="1:31" x14ac:dyDescent="0.25">
      <c r="A74" s="2">
        <v>963</v>
      </c>
      <c r="B74" s="2">
        <v>3</v>
      </c>
      <c r="C74" s="2" t="s">
        <v>1314</v>
      </c>
      <c r="D74" s="2" t="s">
        <v>15</v>
      </c>
      <c r="E74" s="2">
        <v>21</v>
      </c>
      <c r="F74" s="2">
        <v>0</v>
      </c>
      <c r="G74" s="2">
        <v>0</v>
      </c>
      <c r="H74" s="2">
        <v>349211</v>
      </c>
      <c r="I74" s="2">
        <v>7.8958000000000004</v>
      </c>
      <c r="J74" s="2"/>
      <c r="K74" s="2" t="s">
        <v>17</v>
      </c>
      <c r="L74" s="14"/>
      <c r="M74" s="2">
        <f t="shared" si="7"/>
        <v>20</v>
      </c>
      <c r="N74" s="2">
        <f t="shared" si="8"/>
        <v>25</v>
      </c>
      <c r="O74" s="2" t="str">
        <f t="shared" si="9"/>
        <v>20-25</v>
      </c>
      <c r="P74" s="11">
        <f>VLOOKUP(Table1[Sex], 'Pivot tables'!$A$24:$D$26, 4)</f>
        <v>0.18890814558058924</v>
      </c>
      <c r="Q74" s="11">
        <f>VLOOKUP(Table1[[#This Row],[Age range]],'Pivot tables'!$G$2:$I$18,3)</f>
        <v>0.34210526315789475</v>
      </c>
      <c r="R74" s="11">
        <f>VLOOKUP(Table1[[#This Row],[Pclass]],'Pivot tables'!$K$3:$O$5,5)</f>
        <v>0.24236252545824846</v>
      </c>
      <c r="S74" s="11">
        <f t="shared" si="10"/>
        <v>0.25779197806557747</v>
      </c>
      <c r="T74" s="18">
        <f t="shared" si="11"/>
        <v>0</v>
      </c>
      <c r="U74" s="18">
        <f t="shared" si="12"/>
        <v>1</v>
      </c>
      <c r="V74" s="18">
        <f t="shared" si="13"/>
        <v>1</v>
      </c>
      <c r="W74" s="18"/>
      <c r="X74" s="18"/>
      <c r="Y74" s="18"/>
      <c r="AA74" s="2">
        <v>963</v>
      </c>
      <c r="AB74" s="2">
        <v>0</v>
      </c>
      <c r="AD74" s="2">
        <v>963</v>
      </c>
      <c r="AE74" s="2">
        <v>0</v>
      </c>
    </row>
    <row r="75" spans="1:31" x14ac:dyDescent="0.25">
      <c r="A75" s="2">
        <v>964</v>
      </c>
      <c r="B75" s="2">
        <v>3</v>
      </c>
      <c r="C75" s="2" t="s">
        <v>1315</v>
      </c>
      <c r="D75" s="2" t="s">
        <v>19</v>
      </c>
      <c r="E75" s="2">
        <v>29</v>
      </c>
      <c r="F75" s="2">
        <v>0</v>
      </c>
      <c r="G75" s="2">
        <v>0</v>
      </c>
      <c r="H75" s="2">
        <v>3101297</v>
      </c>
      <c r="I75" s="2">
        <v>7.9249999999999998</v>
      </c>
      <c r="J75" s="2"/>
      <c r="K75" s="2" t="s">
        <v>17</v>
      </c>
      <c r="L75" s="14"/>
      <c r="M75" s="2">
        <f t="shared" si="7"/>
        <v>25</v>
      </c>
      <c r="N75" s="2">
        <f t="shared" si="8"/>
        <v>30</v>
      </c>
      <c r="O75" s="2" t="str">
        <f t="shared" si="9"/>
        <v>25-30</v>
      </c>
      <c r="P75" s="11">
        <f>VLOOKUP(Table1[Sex], 'Pivot tables'!$A$24:$D$26, 4)</f>
        <v>0.7420382165605095</v>
      </c>
      <c r="Q75" s="11">
        <f>VLOOKUP(Table1[[#This Row],[Age range]],'Pivot tables'!$G$2:$I$18,3)</f>
        <v>0.35849056603773582</v>
      </c>
      <c r="R75" s="11">
        <f>VLOOKUP(Table1[[#This Row],[Pclass]],'Pivot tables'!$K$3:$O$5,5)</f>
        <v>0.24236252545824846</v>
      </c>
      <c r="S75" s="11">
        <f t="shared" si="10"/>
        <v>0.44763043601883123</v>
      </c>
      <c r="T75" s="18">
        <f t="shared" si="11"/>
        <v>0</v>
      </c>
      <c r="U75" s="18">
        <f t="shared" si="12"/>
        <v>1</v>
      </c>
      <c r="V75" s="18">
        <f t="shared" si="13"/>
        <v>0</v>
      </c>
      <c r="W75" s="18"/>
      <c r="X75" s="18"/>
      <c r="Y75" s="18"/>
      <c r="AA75" s="2">
        <v>964</v>
      </c>
      <c r="AB75" s="2">
        <v>0</v>
      </c>
      <c r="AD75" s="2">
        <v>964</v>
      </c>
      <c r="AE75" s="2">
        <v>1</v>
      </c>
    </row>
    <row r="76" spans="1:31" x14ac:dyDescent="0.25">
      <c r="A76" s="2">
        <v>965</v>
      </c>
      <c r="B76" s="2">
        <v>1</v>
      </c>
      <c r="C76" s="2" t="s">
        <v>1316</v>
      </c>
      <c r="D76" s="2" t="s">
        <v>15</v>
      </c>
      <c r="E76" s="2">
        <v>28.5</v>
      </c>
      <c r="F76" s="2">
        <v>0</v>
      </c>
      <c r="G76" s="2">
        <v>0</v>
      </c>
      <c r="H76" s="2" t="s">
        <v>1317</v>
      </c>
      <c r="I76" s="2">
        <v>27.720800000000001</v>
      </c>
      <c r="J76" s="2" t="s">
        <v>1318</v>
      </c>
      <c r="K76" s="2" t="s">
        <v>22</v>
      </c>
      <c r="L76" s="14"/>
      <c r="M76" s="2">
        <f t="shared" si="7"/>
        <v>25</v>
      </c>
      <c r="N76" s="2">
        <f t="shared" si="8"/>
        <v>30</v>
      </c>
      <c r="O76" s="2" t="str">
        <f t="shared" si="9"/>
        <v>25-30</v>
      </c>
      <c r="P76" s="11">
        <f>VLOOKUP(Table1[Sex], 'Pivot tables'!$A$24:$D$26, 4)</f>
        <v>0.18890814558058924</v>
      </c>
      <c r="Q76" s="11">
        <f>VLOOKUP(Table1[[#This Row],[Age range]],'Pivot tables'!$G$2:$I$18,3)</f>
        <v>0.35849056603773582</v>
      </c>
      <c r="R76" s="11">
        <f>VLOOKUP(Table1[[#This Row],[Pclass]],'Pivot tables'!$K$3:$O$5,5)</f>
        <v>0.62962962962962965</v>
      </c>
      <c r="S76" s="11">
        <f t="shared" si="10"/>
        <v>0.39234278041598492</v>
      </c>
      <c r="T76" s="18">
        <f t="shared" si="11"/>
        <v>0</v>
      </c>
      <c r="U76" s="18">
        <f t="shared" si="12"/>
        <v>1</v>
      </c>
      <c r="V76" s="18">
        <f t="shared" si="13"/>
        <v>1</v>
      </c>
      <c r="W76" s="18"/>
      <c r="X76" s="18"/>
      <c r="Y76" s="18"/>
      <c r="AA76" s="2">
        <v>965</v>
      </c>
      <c r="AB76" s="2">
        <v>0</v>
      </c>
      <c r="AD76" s="2">
        <v>965</v>
      </c>
      <c r="AE76" s="2">
        <v>0</v>
      </c>
    </row>
    <row r="77" spans="1:31" x14ac:dyDescent="0.25">
      <c r="A77" s="2">
        <v>966</v>
      </c>
      <c r="B77" s="2">
        <v>1</v>
      </c>
      <c r="C77" s="2" t="s">
        <v>1319</v>
      </c>
      <c r="D77" s="2" t="s">
        <v>19</v>
      </c>
      <c r="E77" s="2">
        <v>35</v>
      </c>
      <c r="F77" s="2">
        <v>0</v>
      </c>
      <c r="G77" s="2">
        <v>0</v>
      </c>
      <c r="H77" s="2">
        <v>113503</v>
      </c>
      <c r="I77" s="2">
        <v>211.5</v>
      </c>
      <c r="J77" s="2" t="s">
        <v>1320</v>
      </c>
      <c r="K77" s="2" t="s">
        <v>22</v>
      </c>
      <c r="L77" s="14"/>
      <c r="M77" s="2">
        <f t="shared" si="7"/>
        <v>35</v>
      </c>
      <c r="N77" s="2">
        <f t="shared" si="8"/>
        <v>40</v>
      </c>
      <c r="O77" s="2" t="str">
        <f t="shared" si="9"/>
        <v>35-40</v>
      </c>
      <c r="P77" s="11">
        <f>VLOOKUP(Table1[Sex], 'Pivot tables'!$A$24:$D$26, 4)</f>
        <v>0.7420382165605095</v>
      </c>
      <c r="Q77" s="11">
        <f>VLOOKUP(Table1[[#This Row],[Age range]],'Pivot tables'!$G$2:$I$18,3)</f>
        <v>0.45833333333333331</v>
      </c>
      <c r="R77" s="11">
        <f>VLOOKUP(Table1[[#This Row],[Pclass]],'Pivot tables'!$K$3:$O$5,5)</f>
        <v>0.62962962962962965</v>
      </c>
      <c r="S77" s="11">
        <f t="shared" si="10"/>
        <v>0.61000039317449073</v>
      </c>
      <c r="T77" s="18">
        <f t="shared" si="11"/>
        <v>1</v>
      </c>
      <c r="U77" s="18">
        <f t="shared" si="12"/>
        <v>1</v>
      </c>
      <c r="V77" s="18">
        <f t="shared" si="13"/>
        <v>1</v>
      </c>
      <c r="W77" s="18"/>
      <c r="X77" s="18"/>
      <c r="Y77" s="18"/>
      <c r="AA77" s="2">
        <v>966</v>
      </c>
      <c r="AB77" s="2">
        <v>1</v>
      </c>
      <c r="AD77" s="2">
        <v>966</v>
      </c>
      <c r="AE77" s="2">
        <v>1</v>
      </c>
    </row>
    <row r="78" spans="1:31" x14ac:dyDescent="0.25">
      <c r="A78" s="2">
        <v>967</v>
      </c>
      <c r="B78" s="2">
        <v>1</v>
      </c>
      <c r="C78" s="2" t="s">
        <v>1321</v>
      </c>
      <c r="D78" s="2" t="s">
        <v>15</v>
      </c>
      <c r="E78" s="2">
        <v>32.5</v>
      </c>
      <c r="F78" s="2">
        <v>0</v>
      </c>
      <c r="G78" s="2">
        <v>0</v>
      </c>
      <c r="H78" s="2">
        <v>113503</v>
      </c>
      <c r="I78" s="2">
        <v>211.5</v>
      </c>
      <c r="J78" s="2" t="s">
        <v>1322</v>
      </c>
      <c r="K78" s="2" t="s">
        <v>22</v>
      </c>
      <c r="L78" s="14"/>
      <c r="M78" s="2">
        <f t="shared" si="7"/>
        <v>30</v>
      </c>
      <c r="N78" s="2">
        <f t="shared" si="8"/>
        <v>35</v>
      </c>
      <c r="O78" s="2" t="str">
        <f t="shared" si="9"/>
        <v>30-35</v>
      </c>
      <c r="P78" s="11">
        <f>VLOOKUP(Table1[Sex], 'Pivot tables'!$A$24:$D$26, 4)</f>
        <v>0.18890814558058924</v>
      </c>
      <c r="Q78" s="11">
        <f>VLOOKUP(Table1[[#This Row],[Age range]],'Pivot tables'!$G$2:$I$18,3)</f>
        <v>0.42105263157894735</v>
      </c>
      <c r="R78" s="11">
        <f>VLOOKUP(Table1[[#This Row],[Pclass]],'Pivot tables'!$K$3:$O$5,5)</f>
        <v>0.62962962962962965</v>
      </c>
      <c r="S78" s="11">
        <f t="shared" si="10"/>
        <v>0.41319680226305538</v>
      </c>
      <c r="T78" s="18">
        <f t="shared" si="11"/>
        <v>0</v>
      </c>
      <c r="U78" s="18">
        <f t="shared" si="12"/>
        <v>1</v>
      </c>
      <c r="V78" s="18">
        <f t="shared" si="13"/>
        <v>1</v>
      </c>
      <c r="W78" s="18"/>
      <c r="X78" s="18"/>
      <c r="Y78" s="18"/>
      <c r="AA78" s="2">
        <v>967</v>
      </c>
      <c r="AB78" s="2">
        <v>0</v>
      </c>
      <c r="AD78" s="2">
        <v>967</v>
      </c>
      <c r="AE78" s="2">
        <v>0</v>
      </c>
    </row>
    <row r="79" spans="1:31" x14ac:dyDescent="0.25">
      <c r="A79" s="2">
        <v>968</v>
      </c>
      <c r="B79" s="2">
        <v>3</v>
      </c>
      <c r="C79" s="2" t="s">
        <v>1323</v>
      </c>
      <c r="D79" s="2" t="s">
        <v>15</v>
      </c>
      <c r="E79" s="2"/>
      <c r="F79" s="2">
        <v>0</v>
      </c>
      <c r="G79" s="2">
        <v>0</v>
      </c>
      <c r="H79" s="2">
        <v>359306</v>
      </c>
      <c r="I79" s="2">
        <v>8.0500000000000007</v>
      </c>
      <c r="J79" s="2"/>
      <c r="K79" s="2" t="s">
        <v>17</v>
      </c>
      <c r="L79" s="14"/>
      <c r="M79" s="2">
        <f t="shared" si="7"/>
        <v>0</v>
      </c>
      <c r="N79" s="2">
        <f t="shared" si="8"/>
        <v>5</v>
      </c>
      <c r="O79" s="2" t="str">
        <f t="shared" si="9"/>
        <v>0-5</v>
      </c>
      <c r="P79" s="11">
        <f>VLOOKUP(Table1[Sex], 'Pivot tables'!$A$24:$D$26, 4)</f>
        <v>0.18890814558058924</v>
      </c>
      <c r="Q79" s="11">
        <f>VLOOKUP(Table1[[#This Row],[Age range]],'Pivot tables'!$G$2:$I$18,3)</f>
        <v>0.67500000000000004</v>
      </c>
      <c r="R79" s="11">
        <f>VLOOKUP(Table1[[#This Row],[Pclass]],'Pivot tables'!$K$3:$O$5,5)</f>
        <v>0.24236252545824846</v>
      </c>
      <c r="S79" s="11">
        <f t="shared" si="10"/>
        <v>0.36875689034627923</v>
      </c>
      <c r="T79" s="18">
        <f t="shared" si="11"/>
        <v>0</v>
      </c>
      <c r="U79" s="18">
        <f t="shared" si="12"/>
        <v>1</v>
      </c>
      <c r="V79" s="18">
        <f t="shared" si="13"/>
        <v>1</v>
      </c>
      <c r="W79" s="18"/>
      <c r="X79" s="18"/>
      <c r="Y79" s="18"/>
      <c r="AA79" s="2">
        <v>968</v>
      </c>
      <c r="AB79" s="2">
        <v>0</v>
      </c>
      <c r="AD79" s="2">
        <v>968</v>
      </c>
      <c r="AE79" s="2">
        <v>0</v>
      </c>
    </row>
    <row r="80" spans="1:31" x14ac:dyDescent="0.25">
      <c r="A80" s="2">
        <v>969</v>
      </c>
      <c r="B80" s="2">
        <v>1</v>
      </c>
      <c r="C80" s="2" t="s">
        <v>1324</v>
      </c>
      <c r="D80" s="2" t="s">
        <v>19</v>
      </c>
      <c r="E80" s="2">
        <v>55</v>
      </c>
      <c r="F80" s="2">
        <v>2</v>
      </c>
      <c r="G80" s="2">
        <v>0</v>
      </c>
      <c r="H80" s="2">
        <v>11770</v>
      </c>
      <c r="I80" s="2">
        <v>25.7</v>
      </c>
      <c r="J80" s="2" t="s">
        <v>820</v>
      </c>
      <c r="K80" s="2" t="s">
        <v>17</v>
      </c>
      <c r="L80" s="14"/>
      <c r="M80" s="2">
        <f t="shared" si="7"/>
        <v>55</v>
      </c>
      <c r="N80" s="2">
        <f t="shared" si="8"/>
        <v>60</v>
      </c>
      <c r="O80" s="2" t="str">
        <f t="shared" si="9"/>
        <v>55-60</v>
      </c>
      <c r="P80" s="11">
        <f>VLOOKUP(Table1[Sex], 'Pivot tables'!$A$24:$D$26, 4)</f>
        <v>0.7420382165605095</v>
      </c>
      <c r="Q80" s="11">
        <f>VLOOKUP(Table1[[#This Row],[Age range]],'Pivot tables'!$G$2:$I$18,3)</f>
        <v>0.375</v>
      </c>
      <c r="R80" s="11">
        <f>VLOOKUP(Table1[[#This Row],[Pclass]],'Pivot tables'!$K$3:$O$5,5)</f>
        <v>0.62962962962962965</v>
      </c>
      <c r="S80" s="11">
        <f t="shared" si="10"/>
        <v>0.58222261539671305</v>
      </c>
      <c r="T80" s="18">
        <f t="shared" si="11"/>
        <v>1</v>
      </c>
      <c r="U80" s="18">
        <f t="shared" si="12"/>
        <v>1</v>
      </c>
      <c r="V80" s="18">
        <f t="shared" si="13"/>
        <v>1</v>
      </c>
      <c r="W80" s="18"/>
      <c r="X80" s="18"/>
      <c r="Y80" s="18"/>
      <c r="AA80" s="2">
        <v>969</v>
      </c>
      <c r="AB80" s="2">
        <v>1</v>
      </c>
      <c r="AD80" s="2">
        <v>969</v>
      </c>
      <c r="AE80" s="2">
        <v>1</v>
      </c>
    </row>
    <row r="81" spans="1:31" x14ac:dyDescent="0.25">
      <c r="A81" s="2">
        <v>970</v>
      </c>
      <c r="B81" s="2">
        <v>2</v>
      </c>
      <c r="C81" s="2" t="s">
        <v>1325</v>
      </c>
      <c r="D81" s="2" t="s">
        <v>15</v>
      </c>
      <c r="E81" s="2">
        <v>30</v>
      </c>
      <c r="F81" s="2">
        <v>0</v>
      </c>
      <c r="G81" s="2">
        <v>0</v>
      </c>
      <c r="H81" s="2">
        <v>248744</v>
      </c>
      <c r="I81" s="2">
        <v>13</v>
      </c>
      <c r="J81" s="2"/>
      <c r="K81" s="2" t="s">
        <v>17</v>
      </c>
      <c r="L81" s="14"/>
      <c r="M81" s="2">
        <f t="shared" si="7"/>
        <v>30</v>
      </c>
      <c r="N81" s="2">
        <f t="shared" si="8"/>
        <v>35</v>
      </c>
      <c r="O81" s="2" t="str">
        <f t="shared" si="9"/>
        <v>30-35</v>
      </c>
      <c r="P81" s="11">
        <f>VLOOKUP(Table1[Sex], 'Pivot tables'!$A$24:$D$26, 4)</f>
        <v>0.18890814558058924</v>
      </c>
      <c r="Q81" s="11">
        <f>VLOOKUP(Table1[[#This Row],[Age range]],'Pivot tables'!$G$2:$I$18,3)</f>
        <v>0.42105263157894735</v>
      </c>
      <c r="R81" s="11">
        <f>VLOOKUP(Table1[[#This Row],[Pclass]],'Pivot tables'!$K$3:$O$5,5)</f>
        <v>0.47282608695652173</v>
      </c>
      <c r="S81" s="11">
        <f t="shared" si="10"/>
        <v>0.36092895470535274</v>
      </c>
      <c r="T81" s="18">
        <f t="shared" si="11"/>
        <v>0</v>
      </c>
      <c r="U81" s="18">
        <f t="shared" si="12"/>
        <v>1</v>
      </c>
      <c r="V81" s="18">
        <f t="shared" si="13"/>
        <v>1</v>
      </c>
      <c r="W81" s="18"/>
      <c r="X81" s="18"/>
      <c r="Y81" s="18"/>
      <c r="AA81" s="2">
        <v>970</v>
      </c>
      <c r="AB81" s="2">
        <v>0</v>
      </c>
      <c r="AD81" s="2">
        <v>970</v>
      </c>
      <c r="AE81" s="2">
        <v>0</v>
      </c>
    </row>
    <row r="82" spans="1:31" x14ac:dyDescent="0.25">
      <c r="A82" s="2">
        <v>971</v>
      </c>
      <c r="B82" s="2">
        <v>3</v>
      </c>
      <c r="C82" s="2" t="s">
        <v>1326</v>
      </c>
      <c r="D82" s="2" t="s">
        <v>19</v>
      </c>
      <c r="E82" s="2">
        <v>24</v>
      </c>
      <c r="F82" s="2">
        <v>0</v>
      </c>
      <c r="G82" s="2">
        <v>0</v>
      </c>
      <c r="H82" s="2">
        <v>368702</v>
      </c>
      <c r="I82" s="2">
        <v>7.75</v>
      </c>
      <c r="J82" s="2"/>
      <c r="K82" s="2" t="s">
        <v>29</v>
      </c>
      <c r="L82" s="14"/>
      <c r="M82" s="2">
        <f t="shared" si="7"/>
        <v>20</v>
      </c>
      <c r="N82" s="2">
        <f t="shared" si="8"/>
        <v>25</v>
      </c>
      <c r="O82" s="2" t="str">
        <f t="shared" si="9"/>
        <v>20-25</v>
      </c>
      <c r="P82" s="11">
        <f>VLOOKUP(Table1[Sex], 'Pivot tables'!$A$24:$D$26, 4)</f>
        <v>0.7420382165605095</v>
      </c>
      <c r="Q82" s="11">
        <f>VLOOKUP(Table1[[#This Row],[Age range]],'Pivot tables'!$G$2:$I$18,3)</f>
        <v>0.34210526315789475</v>
      </c>
      <c r="R82" s="11">
        <f>VLOOKUP(Table1[[#This Row],[Pclass]],'Pivot tables'!$K$3:$O$5,5)</f>
        <v>0.24236252545824846</v>
      </c>
      <c r="S82" s="11">
        <f t="shared" si="10"/>
        <v>0.44216866839221752</v>
      </c>
      <c r="T82" s="18">
        <f t="shared" si="11"/>
        <v>0</v>
      </c>
      <c r="U82" s="18">
        <f t="shared" si="12"/>
        <v>0</v>
      </c>
      <c r="V82" s="18">
        <f t="shared" si="13"/>
        <v>0</v>
      </c>
      <c r="W82" s="18"/>
      <c r="X82" s="18"/>
      <c r="Y82" s="18"/>
      <c r="AA82" s="2">
        <v>971</v>
      </c>
      <c r="AB82" s="2">
        <v>1</v>
      </c>
      <c r="AD82" s="2">
        <v>971</v>
      </c>
      <c r="AE82" s="2">
        <v>1</v>
      </c>
    </row>
    <row r="83" spans="1:31" x14ac:dyDescent="0.25">
      <c r="A83" s="2">
        <v>972</v>
      </c>
      <c r="B83" s="2">
        <v>3</v>
      </c>
      <c r="C83" s="2" t="s">
        <v>1327</v>
      </c>
      <c r="D83" s="2" t="s">
        <v>15</v>
      </c>
      <c r="E83" s="2">
        <v>6</v>
      </c>
      <c r="F83" s="2">
        <v>1</v>
      </c>
      <c r="G83" s="2">
        <v>1</v>
      </c>
      <c r="H83" s="2">
        <v>2678</v>
      </c>
      <c r="I83" s="2">
        <v>15.245799999999999</v>
      </c>
      <c r="J83" s="2"/>
      <c r="K83" s="2" t="s">
        <v>22</v>
      </c>
      <c r="L83" s="14"/>
      <c r="M83" s="2">
        <f t="shared" si="7"/>
        <v>5</v>
      </c>
      <c r="N83" s="2">
        <f t="shared" si="8"/>
        <v>10</v>
      </c>
      <c r="O83" s="2" t="str">
        <f t="shared" si="9"/>
        <v>5-10</v>
      </c>
      <c r="P83" s="11">
        <f>VLOOKUP(Table1[Sex], 'Pivot tables'!$A$24:$D$26, 4)</f>
        <v>0.18890814558058924</v>
      </c>
      <c r="Q83" s="11">
        <f>VLOOKUP(Table1[[#This Row],[Age range]],'Pivot tables'!$G$2:$I$18,3)</f>
        <v>0.4375</v>
      </c>
      <c r="R83" s="11">
        <f>VLOOKUP(Table1[[#This Row],[Pclass]],'Pivot tables'!$K$3:$O$5,5)</f>
        <v>0.24236252545824846</v>
      </c>
      <c r="S83" s="11">
        <f t="shared" si="10"/>
        <v>0.28959022367961257</v>
      </c>
      <c r="T83" s="18">
        <f t="shared" si="11"/>
        <v>0</v>
      </c>
      <c r="U83" s="18">
        <f t="shared" si="12"/>
        <v>0</v>
      </c>
      <c r="V83" s="18">
        <f t="shared" si="13"/>
        <v>1</v>
      </c>
      <c r="W83" s="18"/>
      <c r="X83" s="18"/>
      <c r="Y83" s="18"/>
      <c r="AA83" s="2">
        <v>972</v>
      </c>
      <c r="AB83" s="2">
        <v>1</v>
      </c>
      <c r="AD83" s="2">
        <v>972</v>
      </c>
      <c r="AE83" s="2">
        <v>0</v>
      </c>
    </row>
    <row r="84" spans="1:31" x14ac:dyDescent="0.25">
      <c r="A84" s="2">
        <v>973</v>
      </c>
      <c r="B84" s="2">
        <v>1</v>
      </c>
      <c r="C84" s="2" t="s">
        <v>1328</v>
      </c>
      <c r="D84" s="2" t="s">
        <v>15</v>
      </c>
      <c r="E84" s="2">
        <v>67</v>
      </c>
      <c r="F84" s="2">
        <v>1</v>
      </c>
      <c r="G84" s="2">
        <v>0</v>
      </c>
      <c r="H84" s="2" t="s">
        <v>761</v>
      </c>
      <c r="I84" s="2">
        <v>221.7792</v>
      </c>
      <c r="J84" s="2" t="s">
        <v>1329</v>
      </c>
      <c r="K84" s="2" t="s">
        <v>17</v>
      </c>
      <c r="L84" s="14"/>
      <c r="M84" s="2">
        <f t="shared" si="7"/>
        <v>65</v>
      </c>
      <c r="N84" s="2">
        <f t="shared" si="8"/>
        <v>70</v>
      </c>
      <c r="O84" s="2" t="str">
        <f t="shared" si="9"/>
        <v>65-70</v>
      </c>
      <c r="P84" s="11">
        <f>VLOOKUP(Table1[Sex], 'Pivot tables'!$A$24:$D$26, 4)</f>
        <v>0.18890814558058924</v>
      </c>
      <c r="Q84" s="11">
        <f>VLOOKUP(Table1[[#This Row],[Age range]],'Pivot tables'!$G$2:$I$18,3)</f>
        <v>0</v>
      </c>
      <c r="R84" s="11">
        <f>VLOOKUP(Table1[[#This Row],[Pclass]],'Pivot tables'!$K$3:$O$5,5)</f>
        <v>0.62962962962962965</v>
      </c>
      <c r="S84" s="11">
        <f t="shared" si="10"/>
        <v>0.27284592507007294</v>
      </c>
      <c r="T84" s="18">
        <f t="shared" si="11"/>
        <v>0</v>
      </c>
      <c r="U84" s="18">
        <f t="shared" si="12"/>
        <v>1</v>
      </c>
      <c r="V84" s="18">
        <f t="shared" si="13"/>
        <v>1</v>
      </c>
      <c r="W84" s="18"/>
      <c r="X84" s="18"/>
      <c r="Y84" s="18"/>
      <c r="AA84" s="2">
        <v>973</v>
      </c>
      <c r="AB84" s="2">
        <v>0</v>
      </c>
      <c r="AD84" s="2">
        <v>973</v>
      </c>
      <c r="AE84" s="2">
        <v>0</v>
      </c>
    </row>
    <row r="85" spans="1:31" x14ac:dyDescent="0.25">
      <c r="A85" s="2">
        <v>974</v>
      </c>
      <c r="B85" s="2">
        <v>1</v>
      </c>
      <c r="C85" s="2" t="s">
        <v>1330</v>
      </c>
      <c r="D85" s="2" t="s">
        <v>15</v>
      </c>
      <c r="E85" s="2">
        <v>49</v>
      </c>
      <c r="F85" s="2">
        <v>0</v>
      </c>
      <c r="G85" s="2">
        <v>0</v>
      </c>
      <c r="H85" s="2">
        <v>19924</v>
      </c>
      <c r="I85" s="2">
        <v>26</v>
      </c>
      <c r="J85" s="2"/>
      <c r="K85" s="2" t="s">
        <v>17</v>
      </c>
      <c r="L85" s="14"/>
      <c r="M85" s="2">
        <f t="shared" si="7"/>
        <v>45</v>
      </c>
      <c r="N85" s="2">
        <f t="shared" si="8"/>
        <v>50</v>
      </c>
      <c r="O85" s="2" t="str">
        <f t="shared" si="9"/>
        <v>45-50</v>
      </c>
      <c r="P85" s="11">
        <f>VLOOKUP(Table1[Sex], 'Pivot tables'!$A$24:$D$26, 4)</f>
        <v>0.18890814558058924</v>
      </c>
      <c r="Q85" s="11">
        <f>VLOOKUP(Table1[[#This Row],[Age range]],'Pivot tables'!$G$2:$I$18,3)</f>
        <v>0.3902439024390244</v>
      </c>
      <c r="R85" s="11">
        <f>VLOOKUP(Table1[[#This Row],[Pclass]],'Pivot tables'!$K$3:$O$5,5)</f>
        <v>0.62962962962962965</v>
      </c>
      <c r="S85" s="11">
        <f t="shared" si="10"/>
        <v>0.40292722588308111</v>
      </c>
      <c r="T85" s="18">
        <f t="shared" si="11"/>
        <v>0</v>
      </c>
      <c r="U85" s="18">
        <f t="shared" si="12"/>
        <v>1</v>
      </c>
      <c r="V85" s="18">
        <f t="shared" si="13"/>
        <v>1</v>
      </c>
      <c r="W85" s="18"/>
      <c r="X85" s="18"/>
      <c r="Y85" s="18"/>
      <c r="AA85" s="2">
        <v>974</v>
      </c>
      <c r="AB85" s="2">
        <v>0</v>
      </c>
      <c r="AD85" s="2">
        <v>974</v>
      </c>
      <c r="AE85" s="2">
        <v>0</v>
      </c>
    </row>
    <row r="86" spans="1:31" x14ac:dyDescent="0.25">
      <c r="A86" s="2">
        <v>975</v>
      </c>
      <c r="B86" s="2">
        <v>3</v>
      </c>
      <c r="C86" s="2" t="s">
        <v>1331</v>
      </c>
      <c r="D86" s="2" t="s">
        <v>15</v>
      </c>
      <c r="E86" s="2"/>
      <c r="F86" s="2">
        <v>0</v>
      </c>
      <c r="G86" s="2">
        <v>0</v>
      </c>
      <c r="H86" s="2">
        <v>349238</v>
      </c>
      <c r="I86" s="2">
        <v>7.8958000000000004</v>
      </c>
      <c r="J86" s="2"/>
      <c r="K86" s="2" t="s">
        <v>17</v>
      </c>
      <c r="L86" s="14"/>
      <c r="M86" s="2">
        <f t="shared" si="7"/>
        <v>0</v>
      </c>
      <c r="N86" s="2">
        <f t="shared" si="8"/>
        <v>5</v>
      </c>
      <c r="O86" s="2" t="str">
        <f t="shared" si="9"/>
        <v>0-5</v>
      </c>
      <c r="P86" s="11">
        <f>VLOOKUP(Table1[Sex], 'Pivot tables'!$A$24:$D$26, 4)</f>
        <v>0.18890814558058924</v>
      </c>
      <c r="Q86" s="11">
        <f>VLOOKUP(Table1[[#This Row],[Age range]],'Pivot tables'!$G$2:$I$18,3)</f>
        <v>0.67500000000000004</v>
      </c>
      <c r="R86" s="11">
        <f>VLOOKUP(Table1[[#This Row],[Pclass]],'Pivot tables'!$K$3:$O$5,5)</f>
        <v>0.24236252545824846</v>
      </c>
      <c r="S86" s="11">
        <f t="shared" si="10"/>
        <v>0.36875689034627923</v>
      </c>
      <c r="T86" s="18">
        <f t="shared" si="11"/>
        <v>0</v>
      </c>
      <c r="U86" s="18">
        <f t="shared" si="12"/>
        <v>1</v>
      </c>
      <c r="V86" s="18">
        <f t="shared" si="13"/>
        <v>1</v>
      </c>
      <c r="W86" s="18"/>
      <c r="X86" s="18"/>
      <c r="Y86" s="18"/>
      <c r="AA86" s="2">
        <v>975</v>
      </c>
      <c r="AB86" s="2">
        <v>0</v>
      </c>
      <c r="AD86" s="2">
        <v>975</v>
      </c>
      <c r="AE86" s="2">
        <v>0</v>
      </c>
    </row>
    <row r="87" spans="1:31" x14ac:dyDescent="0.25">
      <c r="A87" s="2">
        <v>976</v>
      </c>
      <c r="B87" s="2">
        <v>2</v>
      </c>
      <c r="C87" s="2" t="s">
        <v>1332</v>
      </c>
      <c r="D87" s="2" t="s">
        <v>15</v>
      </c>
      <c r="E87" s="2"/>
      <c r="F87" s="2">
        <v>0</v>
      </c>
      <c r="G87" s="2">
        <v>0</v>
      </c>
      <c r="H87" s="2">
        <v>240261</v>
      </c>
      <c r="I87" s="2">
        <v>10.708299999999999</v>
      </c>
      <c r="J87" s="2"/>
      <c r="K87" s="2" t="s">
        <v>29</v>
      </c>
      <c r="L87" s="14"/>
      <c r="M87" s="2">
        <f t="shared" si="7"/>
        <v>0</v>
      </c>
      <c r="N87" s="2">
        <f t="shared" si="8"/>
        <v>5</v>
      </c>
      <c r="O87" s="2" t="str">
        <f t="shared" si="9"/>
        <v>0-5</v>
      </c>
      <c r="P87" s="11">
        <f>VLOOKUP(Table1[Sex], 'Pivot tables'!$A$24:$D$26, 4)</f>
        <v>0.18890814558058924</v>
      </c>
      <c r="Q87" s="11">
        <f>VLOOKUP(Table1[[#This Row],[Age range]],'Pivot tables'!$G$2:$I$18,3)</f>
        <v>0.67500000000000004</v>
      </c>
      <c r="R87" s="11">
        <f>VLOOKUP(Table1[[#This Row],[Pclass]],'Pivot tables'!$K$3:$O$5,5)</f>
        <v>0.47282608695652173</v>
      </c>
      <c r="S87" s="11">
        <f t="shared" si="10"/>
        <v>0.44557807751237033</v>
      </c>
      <c r="T87" s="18">
        <f t="shared" si="11"/>
        <v>0</v>
      </c>
      <c r="U87" s="18">
        <f t="shared" si="12"/>
        <v>1</v>
      </c>
      <c r="V87" s="18">
        <f t="shared" si="13"/>
        <v>1</v>
      </c>
      <c r="W87" s="18"/>
      <c r="X87" s="18"/>
      <c r="Y87" s="18"/>
      <c r="AA87" s="2">
        <v>976</v>
      </c>
      <c r="AB87" s="2">
        <v>0</v>
      </c>
      <c r="AD87" s="2">
        <v>976</v>
      </c>
      <c r="AE87" s="2">
        <v>0</v>
      </c>
    </row>
    <row r="88" spans="1:31" x14ac:dyDescent="0.25">
      <c r="A88" s="2">
        <v>977</v>
      </c>
      <c r="B88" s="2">
        <v>3</v>
      </c>
      <c r="C88" s="2" t="s">
        <v>1333</v>
      </c>
      <c r="D88" s="2" t="s">
        <v>15</v>
      </c>
      <c r="E88" s="2"/>
      <c r="F88" s="2">
        <v>1</v>
      </c>
      <c r="G88" s="2">
        <v>0</v>
      </c>
      <c r="H88" s="2">
        <v>2660</v>
      </c>
      <c r="I88" s="2">
        <v>14.4542</v>
      </c>
      <c r="J88" s="2"/>
      <c r="K88" s="2" t="s">
        <v>22</v>
      </c>
      <c r="L88" s="14"/>
      <c r="M88" s="2">
        <f t="shared" si="7"/>
        <v>0</v>
      </c>
      <c r="N88" s="2">
        <f t="shared" si="8"/>
        <v>5</v>
      </c>
      <c r="O88" s="2" t="str">
        <f t="shared" si="9"/>
        <v>0-5</v>
      </c>
      <c r="P88" s="11">
        <f>VLOOKUP(Table1[Sex], 'Pivot tables'!$A$24:$D$26, 4)</f>
        <v>0.18890814558058924</v>
      </c>
      <c r="Q88" s="11">
        <f>VLOOKUP(Table1[[#This Row],[Age range]],'Pivot tables'!$G$2:$I$18,3)</f>
        <v>0.67500000000000004</v>
      </c>
      <c r="R88" s="11">
        <f>VLOOKUP(Table1[[#This Row],[Pclass]],'Pivot tables'!$K$3:$O$5,5)</f>
        <v>0.24236252545824846</v>
      </c>
      <c r="S88" s="11">
        <f t="shared" si="10"/>
        <v>0.36875689034627923</v>
      </c>
      <c r="T88" s="18">
        <f t="shared" si="11"/>
        <v>0</v>
      </c>
      <c r="U88" s="18">
        <f t="shared" si="12"/>
        <v>1</v>
      </c>
      <c r="V88" s="18">
        <f t="shared" si="13"/>
        <v>1</v>
      </c>
      <c r="W88" s="18"/>
      <c r="X88" s="18"/>
      <c r="Y88" s="18"/>
      <c r="AA88" s="2">
        <v>977</v>
      </c>
      <c r="AB88" s="2">
        <v>0</v>
      </c>
      <c r="AD88" s="2">
        <v>977</v>
      </c>
      <c r="AE88" s="2">
        <v>0</v>
      </c>
    </row>
    <row r="89" spans="1:31" x14ac:dyDescent="0.25">
      <c r="A89" s="2">
        <v>978</v>
      </c>
      <c r="B89" s="2">
        <v>3</v>
      </c>
      <c r="C89" s="2" t="s">
        <v>1334</v>
      </c>
      <c r="D89" s="2" t="s">
        <v>19</v>
      </c>
      <c r="E89" s="2">
        <v>27</v>
      </c>
      <c r="F89" s="2">
        <v>0</v>
      </c>
      <c r="G89" s="2">
        <v>0</v>
      </c>
      <c r="H89" s="2">
        <v>330844</v>
      </c>
      <c r="I89" s="2">
        <v>7.8792</v>
      </c>
      <c r="J89" s="2"/>
      <c r="K89" s="2" t="s">
        <v>29</v>
      </c>
      <c r="L89" s="14"/>
      <c r="M89" s="2">
        <f t="shared" si="7"/>
        <v>25</v>
      </c>
      <c r="N89" s="2">
        <f t="shared" si="8"/>
        <v>30</v>
      </c>
      <c r="O89" s="2" t="str">
        <f t="shared" si="9"/>
        <v>25-30</v>
      </c>
      <c r="P89" s="11">
        <f>VLOOKUP(Table1[Sex], 'Pivot tables'!$A$24:$D$26, 4)</f>
        <v>0.7420382165605095</v>
      </c>
      <c r="Q89" s="11">
        <f>VLOOKUP(Table1[[#This Row],[Age range]],'Pivot tables'!$G$2:$I$18,3)</f>
        <v>0.35849056603773582</v>
      </c>
      <c r="R89" s="11">
        <f>VLOOKUP(Table1[[#This Row],[Pclass]],'Pivot tables'!$K$3:$O$5,5)</f>
        <v>0.24236252545824846</v>
      </c>
      <c r="S89" s="11">
        <f t="shared" si="10"/>
        <v>0.44763043601883123</v>
      </c>
      <c r="T89" s="18">
        <f t="shared" si="11"/>
        <v>0</v>
      </c>
      <c r="U89" s="18">
        <f t="shared" si="12"/>
        <v>0</v>
      </c>
      <c r="V89" s="18">
        <f t="shared" si="13"/>
        <v>0</v>
      </c>
      <c r="W89" s="18"/>
      <c r="X89" s="18"/>
      <c r="Y89" s="18"/>
      <c r="AA89" s="2">
        <v>978</v>
      </c>
      <c r="AB89" s="2">
        <v>1</v>
      </c>
      <c r="AD89" s="2">
        <v>978</v>
      </c>
      <c r="AE89" s="2">
        <v>1</v>
      </c>
    </row>
    <row r="90" spans="1:31" x14ac:dyDescent="0.25">
      <c r="A90" s="2">
        <v>979</v>
      </c>
      <c r="B90" s="2">
        <v>3</v>
      </c>
      <c r="C90" s="2" t="s">
        <v>1335</v>
      </c>
      <c r="D90" s="2" t="s">
        <v>19</v>
      </c>
      <c r="E90" s="2">
        <v>18</v>
      </c>
      <c r="F90" s="2">
        <v>0</v>
      </c>
      <c r="G90" s="2">
        <v>0</v>
      </c>
      <c r="H90" s="2" t="s">
        <v>1336</v>
      </c>
      <c r="I90" s="2">
        <v>8.0500000000000007</v>
      </c>
      <c r="J90" s="2"/>
      <c r="K90" s="2" t="s">
        <v>17</v>
      </c>
      <c r="L90" s="14"/>
      <c r="M90" s="2">
        <f t="shared" si="7"/>
        <v>15</v>
      </c>
      <c r="N90" s="2">
        <f t="shared" si="8"/>
        <v>20</v>
      </c>
      <c r="O90" s="2" t="str">
        <f t="shared" si="9"/>
        <v>15-20</v>
      </c>
      <c r="P90" s="11">
        <f>VLOOKUP(Table1[Sex], 'Pivot tables'!$A$24:$D$26, 4)</f>
        <v>0.7420382165605095</v>
      </c>
      <c r="Q90" s="11">
        <f>VLOOKUP(Table1[[#This Row],[Age range]],'Pivot tables'!$G$2:$I$18,3)</f>
        <v>0.39534883720930231</v>
      </c>
      <c r="R90" s="11">
        <f>VLOOKUP(Table1[[#This Row],[Pclass]],'Pivot tables'!$K$3:$O$5,5)</f>
        <v>0.24236252545824846</v>
      </c>
      <c r="S90" s="11">
        <f t="shared" si="10"/>
        <v>0.45991652640935343</v>
      </c>
      <c r="T90" s="18">
        <f t="shared" si="11"/>
        <v>0</v>
      </c>
      <c r="U90" s="18">
        <f t="shared" si="12"/>
        <v>1</v>
      </c>
      <c r="V90" s="18">
        <f t="shared" si="13"/>
        <v>0</v>
      </c>
      <c r="W90" s="18"/>
      <c r="X90" s="18"/>
      <c r="Y90" s="18"/>
      <c r="AA90" s="2">
        <v>979</v>
      </c>
      <c r="AB90" s="2">
        <v>0</v>
      </c>
      <c r="AD90" s="2">
        <v>979</v>
      </c>
      <c r="AE90" s="2">
        <v>1</v>
      </c>
    </row>
    <row r="91" spans="1:31" x14ac:dyDescent="0.25">
      <c r="A91" s="2">
        <v>980</v>
      </c>
      <c r="B91" s="2">
        <v>3</v>
      </c>
      <c r="C91" s="2" t="s">
        <v>1337</v>
      </c>
      <c r="D91" s="2" t="s">
        <v>19</v>
      </c>
      <c r="E91" s="2"/>
      <c r="F91" s="2">
        <v>0</v>
      </c>
      <c r="G91" s="2">
        <v>0</v>
      </c>
      <c r="H91" s="2">
        <v>364856</v>
      </c>
      <c r="I91" s="2">
        <v>7.75</v>
      </c>
      <c r="J91" s="2"/>
      <c r="K91" s="2" t="s">
        <v>29</v>
      </c>
      <c r="L91" s="14"/>
      <c r="M91" s="2">
        <f t="shared" si="7"/>
        <v>0</v>
      </c>
      <c r="N91" s="2">
        <f t="shared" si="8"/>
        <v>5</v>
      </c>
      <c r="O91" s="2" t="str">
        <f t="shared" si="9"/>
        <v>0-5</v>
      </c>
      <c r="P91" s="11">
        <f>VLOOKUP(Table1[Sex], 'Pivot tables'!$A$24:$D$26, 4)</f>
        <v>0.7420382165605095</v>
      </c>
      <c r="Q91" s="11">
        <f>VLOOKUP(Table1[[#This Row],[Age range]],'Pivot tables'!$G$2:$I$18,3)</f>
        <v>0.67500000000000004</v>
      </c>
      <c r="R91" s="11">
        <f>VLOOKUP(Table1[[#This Row],[Pclass]],'Pivot tables'!$K$3:$O$5,5)</f>
        <v>0.24236252545824846</v>
      </c>
      <c r="S91" s="11">
        <f t="shared" si="10"/>
        <v>0.55313358067291929</v>
      </c>
      <c r="T91" s="18">
        <f t="shared" si="11"/>
        <v>1</v>
      </c>
      <c r="U91" s="18">
        <f t="shared" si="12"/>
        <v>1</v>
      </c>
      <c r="V91" s="18">
        <f t="shared" si="13"/>
        <v>1</v>
      </c>
      <c r="W91" s="18"/>
      <c r="X91" s="18"/>
      <c r="Y91" s="18"/>
      <c r="AA91" s="2">
        <v>980</v>
      </c>
      <c r="AB91" s="2">
        <v>1</v>
      </c>
      <c r="AD91" s="2">
        <v>980</v>
      </c>
      <c r="AE91" s="2">
        <v>1</v>
      </c>
    </row>
    <row r="92" spans="1:31" x14ac:dyDescent="0.25">
      <c r="A92" s="2">
        <v>981</v>
      </c>
      <c r="B92" s="2">
        <v>2</v>
      </c>
      <c r="C92" s="2" t="s">
        <v>1338</v>
      </c>
      <c r="D92" s="2" t="s">
        <v>15</v>
      </c>
      <c r="E92" s="2">
        <v>2</v>
      </c>
      <c r="F92" s="2">
        <v>1</v>
      </c>
      <c r="G92" s="2">
        <v>1</v>
      </c>
      <c r="H92" s="2">
        <v>29103</v>
      </c>
      <c r="I92" s="2">
        <v>23</v>
      </c>
      <c r="J92" s="2"/>
      <c r="K92" s="2" t="s">
        <v>17</v>
      </c>
      <c r="L92" s="14"/>
      <c r="M92" s="2">
        <f t="shared" si="7"/>
        <v>0</v>
      </c>
      <c r="N92" s="2">
        <f t="shared" si="8"/>
        <v>5</v>
      </c>
      <c r="O92" s="2" t="str">
        <f t="shared" si="9"/>
        <v>0-5</v>
      </c>
      <c r="P92" s="11">
        <f>VLOOKUP(Table1[Sex], 'Pivot tables'!$A$24:$D$26, 4)</f>
        <v>0.18890814558058924</v>
      </c>
      <c r="Q92" s="11">
        <f>VLOOKUP(Table1[[#This Row],[Age range]],'Pivot tables'!$G$2:$I$18,3)</f>
        <v>0.67500000000000004</v>
      </c>
      <c r="R92" s="11">
        <f>VLOOKUP(Table1[[#This Row],[Pclass]],'Pivot tables'!$K$3:$O$5,5)</f>
        <v>0.47282608695652173</v>
      </c>
      <c r="S92" s="11">
        <f t="shared" si="10"/>
        <v>0.44557807751237033</v>
      </c>
      <c r="T92" s="18">
        <f t="shared" si="11"/>
        <v>0</v>
      </c>
      <c r="U92" s="18">
        <f t="shared" si="12"/>
        <v>0</v>
      </c>
      <c r="V92" s="18">
        <f t="shared" si="13"/>
        <v>1</v>
      </c>
      <c r="W92" s="18"/>
      <c r="X92" s="18"/>
      <c r="Y92" s="18"/>
      <c r="AA92" s="2">
        <v>981</v>
      </c>
      <c r="AB92" s="2">
        <v>1</v>
      </c>
      <c r="AD92" s="2">
        <v>981</v>
      </c>
      <c r="AE92" s="2">
        <v>0</v>
      </c>
    </row>
    <row r="93" spans="1:31" x14ac:dyDescent="0.25">
      <c r="A93" s="2">
        <v>982</v>
      </c>
      <c r="B93" s="2">
        <v>3</v>
      </c>
      <c r="C93" s="2" t="s">
        <v>1339</v>
      </c>
      <c r="D93" s="2" t="s">
        <v>19</v>
      </c>
      <c r="E93" s="2">
        <v>22</v>
      </c>
      <c r="F93" s="2">
        <v>1</v>
      </c>
      <c r="G93" s="2">
        <v>0</v>
      </c>
      <c r="H93" s="2">
        <v>347072</v>
      </c>
      <c r="I93" s="2">
        <v>13.9</v>
      </c>
      <c r="J93" s="2"/>
      <c r="K93" s="2" t="s">
        <v>17</v>
      </c>
      <c r="L93" s="14"/>
      <c r="M93" s="2">
        <f t="shared" si="7"/>
        <v>20</v>
      </c>
      <c r="N93" s="2">
        <f t="shared" si="8"/>
        <v>25</v>
      </c>
      <c r="O93" s="2" t="str">
        <f t="shared" si="9"/>
        <v>20-25</v>
      </c>
      <c r="P93" s="11">
        <f>VLOOKUP(Table1[Sex], 'Pivot tables'!$A$24:$D$26, 4)</f>
        <v>0.7420382165605095</v>
      </c>
      <c r="Q93" s="11">
        <f>VLOOKUP(Table1[[#This Row],[Age range]],'Pivot tables'!$G$2:$I$18,3)</f>
        <v>0.34210526315789475</v>
      </c>
      <c r="R93" s="11">
        <f>VLOOKUP(Table1[[#This Row],[Pclass]],'Pivot tables'!$K$3:$O$5,5)</f>
        <v>0.24236252545824846</v>
      </c>
      <c r="S93" s="11">
        <f t="shared" si="10"/>
        <v>0.44216866839221752</v>
      </c>
      <c r="T93" s="18">
        <f t="shared" si="11"/>
        <v>0</v>
      </c>
      <c r="U93" s="18">
        <f t="shared" si="12"/>
        <v>0</v>
      </c>
      <c r="V93" s="18">
        <f t="shared" si="13"/>
        <v>0</v>
      </c>
      <c r="W93" s="18"/>
      <c r="X93" s="18"/>
      <c r="Y93" s="18"/>
      <c r="AA93" s="2">
        <v>982</v>
      </c>
      <c r="AB93" s="2">
        <v>1</v>
      </c>
      <c r="AD93" s="2">
        <v>982</v>
      </c>
      <c r="AE93" s="2">
        <v>1</v>
      </c>
    </row>
    <row r="94" spans="1:31" x14ac:dyDescent="0.25">
      <c r="A94" s="2">
        <v>983</v>
      </c>
      <c r="B94" s="2">
        <v>3</v>
      </c>
      <c r="C94" s="2" t="s">
        <v>1340</v>
      </c>
      <c r="D94" s="2" t="s">
        <v>15</v>
      </c>
      <c r="E94" s="2"/>
      <c r="F94" s="2">
        <v>0</v>
      </c>
      <c r="G94" s="2">
        <v>0</v>
      </c>
      <c r="H94" s="2">
        <v>345498</v>
      </c>
      <c r="I94" s="2">
        <v>7.7750000000000004</v>
      </c>
      <c r="J94" s="2"/>
      <c r="K94" s="2" t="s">
        <v>17</v>
      </c>
      <c r="L94" s="14"/>
      <c r="M94" s="2">
        <f t="shared" si="7"/>
        <v>0</v>
      </c>
      <c r="N94" s="2">
        <f t="shared" si="8"/>
        <v>5</v>
      </c>
      <c r="O94" s="2" t="str">
        <f t="shared" si="9"/>
        <v>0-5</v>
      </c>
      <c r="P94" s="11">
        <f>VLOOKUP(Table1[Sex], 'Pivot tables'!$A$24:$D$26, 4)</f>
        <v>0.18890814558058924</v>
      </c>
      <c r="Q94" s="11">
        <f>VLOOKUP(Table1[[#This Row],[Age range]],'Pivot tables'!$G$2:$I$18,3)</f>
        <v>0.67500000000000004</v>
      </c>
      <c r="R94" s="11">
        <f>VLOOKUP(Table1[[#This Row],[Pclass]],'Pivot tables'!$K$3:$O$5,5)</f>
        <v>0.24236252545824846</v>
      </c>
      <c r="S94" s="11">
        <f t="shared" si="10"/>
        <v>0.36875689034627923</v>
      </c>
      <c r="T94" s="18">
        <f t="shared" si="11"/>
        <v>0</v>
      </c>
      <c r="U94" s="18">
        <f t="shared" si="12"/>
        <v>1</v>
      </c>
      <c r="V94" s="18">
        <f t="shared" si="13"/>
        <v>1</v>
      </c>
      <c r="W94" s="18"/>
      <c r="X94" s="18"/>
      <c r="Y94" s="18"/>
      <c r="AA94" s="2">
        <v>983</v>
      </c>
      <c r="AB94" s="2">
        <v>0</v>
      </c>
      <c r="AD94" s="2">
        <v>983</v>
      </c>
      <c r="AE94" s="2">
        <v>0</v>
      </c>
    </row>
    <row r="95" spans="1:31" x14ac:dyDescent="0.25">
      <c r="A95" s="2">
        <v>984</v>
      </c>
      <c r="B95" s="2">
        <v>1</v>
      </c>
      <c r="C95" s="2" t="s">
        <v>1341</v>
      </c>
      <c r="D95" s="2" t="s">
        <v>19</v>
      </c>
      <c r="E95" s="2">
        <v>27</v>
      </c>
      <c r="F95" s="2">
        <v>1</v>
      </c>
      <c r="G95" s="2">
        <v>2</v>
      </c>
      <c r="H95" s="2" t="s">
        <v>948</v>
      </c>
      <c r="I95" s="2">
        <v>52</v>
      </c>
      <c r="J95" s="2" t="s">
        <v>949</v>
      </c>
      <c r="K95" s="2" t="s">
        <v>17</v>
      </c>
      <c r="L95" s="14"/>
      <c r="M95" s="2">
        <f t="shared" si="7"/>
        <v>25</v>
      </c>
      <c r="N95" s="2">
        <f t="shared" si="8"/>
        <v>30</v>
      </c>
      <c r="O95" s="2" t="str">
        <f t="shared" si="9"/>
        <v>25-30</v>
      </c>
      <c r="P95" s="11">
        <f>VLOOKUP(Table1[Sex], 'Pivot tables'!$A$24:$D$26, 4)</f>
        <v>0.7420382165605095</v>
      </c>
      <c r="Q95" s="11">
        <f>VLOOKUP(Table1[[#This Row],[Age range]],'Pivot tables'!$G$2:$I$18,3)</f>
        <v>0.35849056603773582</v>
      </c>
      <c r="R95" s="11">
        <f>VLOOKUP(Table1[[#This Row],[Pclass]],'Pivot tables'!$K$3:$O$5,5)</f>
        <v>0.62962962962962965</v>
      </c>
      <c r="S95" s="11">
        <f t="shared" si="10"/>
        <v>0.57671947074262497</v>
      </c>
      <c r="T95" s="18">
        <f t="shared" si="11"/>
        <v>1</v>
      </c>
      <c r="U95" s="18">
        <f t="shared" si="12"/>
        <v>1</v>
      </c>
      <c r="V95" s="18">
        <f t="shared" si="13"/>
        <v>1</v>
      </c>
      <c r="W95" s="18"/>
      <c r="X95" s="18"/>
      <c r="Y95" s="18"/>
      <c r="AA95" s="2">
        <v>984</v>
      </c>
      <c r="AB95" s="2">
        <v>1</v>
      </c>
      <c r="AD95" s="2">
        <v>984</v>
      </c>
      <c r="AE95" s="2">
        <v>1</v>
      </c>
    </row>
    <row r="96" spans="1:31" x14ac:dyDescent="0.25">
      <c r="A96" s="2">
        <v>985</v>
      </c>
      <c r="B96" s="2">
        <v>3</v>
      </c>
      <c r="C96" s="2" t="s">
        <v>1342</v>
      </c>
      <c r="D96" s="2" t="s">
        <v>15</v>
      </c>
      <c r="E96" s="2"/>
      <c r="F96" s="2">
        <v>0</v>
      </c>
      <c r="G96" s="2">
        <v>0</v>
      </c>
      <c r="H96" s="2">
        <v>376563</v>
      </c>
      <c r="I96" s="2">
        <v>8.0500000000000007</v>
      </c>
      <c r="J96" s="2"/>
      <c r="K96" s="2" t="s">
        <v>17</v>
      </c>
      <c r="L96" s="14"/>
      <c r="M96" s="2">
        <f t="shared" si="7"/>
        <v>0</v>
      </c>
      <c r="N96" s="2">
        <f t="shared" si="8"/>
        <v>5</v>
      </c>
      <c r="O96" s="2" t="str">
        <f t="shared" si="9"/>
        <v>0-5</v>
      </c>
      <c r="P96" s="11">
        <f>VLOOKUP(Table1[Sex], 'Pivot tables'!$A$24:$D$26, 4)</f>
        <v>0.18890814558058924</v>
      </c>
      <c r="Q96" s="11">
        <f>VLOOKUP(Table1[[#This Row],[Age range]],'Pivot tables'!$G$2:$I$18,3)</f>
        <v>0.67500000000000004</v>
      </c>
      <c r="R96" s="11">
        <f>VLOOKUP(Table1[[#This Row],[Pclass]],'Pivot tables'!$K$3:$O$5,5)</f>
        <v>0.24236252545824846</v>
      </c>
      <c r="S96" s="11">
        <f t="shared" si="10"/>
        <v>0.36875689034627923</v>
      </c>
      <c r="T96" s="18">
        <f t="shared" si="11"/>
        <v>0</v>
      </c>
      <c r="U96" s="18">
        <f t="shared" si="12"/>
        <v>1</v>
      </c>
      <c r="V96" s="18">
        <f t="shared" si="13"/>
        <v>1</v>
      </c>
      <c r="W96" s="18"/>
      <c r="X96" s="18"/>
      <c r="Y96" s="18"/>
      <c r="AA96" s="2">
        <v>985</v>
      </c>
      <c r="AB96" s="2">
        <v>0</v>
      </c>
      <c r="AD96" s="2">
        <v>985</v>
      </c>
      <c r="AE96" s="2">
        <v>0</v>
      </c>
    </row>
    <row r="97" spans="1:31" x14ac:dyDescent="0.25">
      <c r="A97" s="2">
        <v>986</v>
      </c>
      <c r="B97" s="2">
        <v>1</v>
      </c>
      <c r="C97" s="2" t="s">
        <v>1343</v>
      </c>
      <c r="D97" s="2" t="s">
        <v>15</v>
      </c>
      <c r="E97" s="2">
        <v>25</v>
      </c>
      <c r="F97" s="2">
        <v>0</v>
      </c>
      <c r="G97" s="2">
        <v>0</v>
      </c>
      <c r="H97" s="2">
        <v>13905</v>
      </c>
      <c r="I97" s="2">
        <v>26</v>
      </c>
      <c r="J97" s="2"/>
      <c r="K97" s="2" t="s">
        <v>22</v>
      </c>
      <c r="L97" s="14"/>
      <c r="M97" s="2">
        <f t="shared" si="7"/>
        <v>25</v>
      </c>
      <c r="N97" s="2">
        <f t="shared" si="8"/>
        <v>30</v>
      </c>
      <c r="O97" s="2" t="str">
        <f t="shared" si="9"/>
        <v>25-30</v>
      </c>
      <c r="P97" s="11">
        <f>VLOOKUP(Table1[Sex], 'Pivot tables'!$A$24:$D$26, 4)</f>
        <v>0.18890814558058924</v>
      </c>
      <c r="Q97" s="11">
        <f>VLOOKUP(Table1[[#This Row],[Age range]],'Pivot tables'!$G$2:$I$18,3)</f>
        <v>0.35849056603773582</v>
      </c>
      <c r="R97" s="11">
        <f>VLOOKUP(Table1[[#This Row],[Pclass]],'Pivot tables'!$K$3:$O$5,5)</f>
        <v>0.62962962962962965</v>
      </c>
      <c r="S97" s="11">
        <f t="shared" si="10"/>
        <v>0.39234278041598492</v>
      </c>
      <c r="T97" s="18">
        <f t="shared" si="11"/>
        <v>0</v>
      </c>
      <c r="U97" s="18">
        <f t="shared" si="12"/>
        <v>1</v>
      </c>
      <c r="V97" s="18">
        <f t="shared" si="13"/>
        <v>1</v>
      </c>
      <c r="W97" s="18"/>
      <c r="X97" s="18"/>
      <c r="Y97" s="18"/>
      <c r="AA97" s="2">
        <v>986</v>
      </c>
      <c r="AB97" s="2">
        <v>0</v>
      </c>
      <c r="AD97" s="2">
        <v>986</v>
      </c>
      <c r="AE97" s="2">
        <v>0</v>
      </c>
    </row>
    <row r="98" spans="1:31" x14ac:dyDescent="0.25">
      <c r="A98" s="2">
        <v>987</v>
      </c>
      <c r="B98" s="2">
        <v>3</v>
      </c>
      <c r="C98" s="2" t="s">
        <v>1344</v>
      </c>
      <c r="D98" s="2" t="s">
        <v>15</v>
      </c>
      <c r="E98" s="2">
        <v>25</v>
      </c>
      <c r="F98" s="2">
        <v>0</v>
      </c>
      <c r="G98" s="2">
        <v>0</v>
      </c>
      <c r="H98" s="2">
        <v>350033</v>
      </c>
      <c r="I98" s="2">
        <v>7.7957999999999998</v>
      </c>
      <c r="J98" s="2"/>
      <c r="K98" s="2" t="s">
        <v>17</v>
      </c>
      <c r="L98" s="14"/>
      <c r="M98" s="2">
        <f t="shared" si="7"/>
        <v>25</v>
      </c>
      <c r="N98" s="2">
        <f t="shared" si="8"/>
        <v>30</v>
      </c>
      <c r="O98" s="2" t="str">
        <f t="shared" si="9"/>
        <v>25-30</v>
      </c>
      <c r="P98" s="11">
        <f>VLOOKUP(Table1[Sex], 'Pivot tables'!$A$24:$D$26, 4)</f>
        <v>0.18890814558058924</v>
      </c>
      <c r="Q98" s="11">
        <f>VLOOKUP(Table1[[#This Row],[Age range]],'Pivot tables'!$G$2:$I$18,3)</f>
        <v>0.35849056603773582</v>
      </c>
      <c r="R98" s="11">
        <f>VLOOKUP(Table1[[#This Row],[Pclass]],'Pivot tables'!$K$3:$O$5,5)</f>
        <v>0.24236252545824846</v>
      </c>
      <c r="S98" s="11">
        <f t="shared" si="10"/>
        <v>0.26325374569219118</v>
      </c>
      <c r="T98" s="18">
        <f t="shared" si="11"/>
        <v>0</v>
      </c>
      <c r="U98" s="18">
        <f t="shared" si="12"/>
        <v>1</v>
      </c>
      <c r="V98" s="18">
        <f t="shared" si="13"/>
        <v>1</v>
      </c>
      <c r="W98" s="18"/>
      <c r="X98" s="18"/>
      <c r="Y98" s="18"/>
      <c r="AA98" s="2">
        <v>987</v>
      </c>
      <c r="AB98" s="2">
        <v>0</v>
      </c>
      <c r="AD98" s="2">
        <v>987</v>
      </c>
      <c r="AE98" s="2">
        <v>0</v>
      </c>
    </row>
    <row r="99" spans="1:31" x14ac:dyDescent="0.25">
      <c r="A99" s="2">
        <v>988</v>
      </c>
      <c r="B99" s="2">
        <v>1</v>
      </c>
      <c r="C99" s="2" t="s">
        <v>1345</v>
      </c>
      <c r="D99" s="2" t="s">
        <v>19</v>
      </c>
      <c r="E99" s="2">
        <v>76</v>
      </c>
      <c r="F99" s="2">
        <v>1</v>
      </c>
      <c r="G99" s="2">
        <v>0</v>
      </c>
      <c r="H99" s="2">
        <v>19877</v>
      </c>
      <c r="I99" s="2">
        <v>78.849999999999994</v>
      </c>
      <c r="J99" s="2" t="s">
        <v>1037</v>
      </c>
      <c r="K99" s="2" t="s">
        <v>17</v>
      </c>
      <c r="L99" s="14"/>
      <c r="M99" s="2">
        <f t="shared" si="7"/>
        <v>75</v>
      </c>
      <c r="N99" s="2">
        <f t="shared" si="8"/>
        <v>80</v>
      </c>
      <c r="O99" s="2" t="str">
        <f t="shared" si="9"/>
        <v>75-80</v>
      </c>
      <c r="P99" s="11">
        <f>VLOOKUP(Table1[Sex], 'Pivot tables'!$A$24:$D$26, 4)</f>
        <v>0.7420382165605095</v>
      </c>
      <c r="Q99" s="11">
        <f>VLOOKUP(Table1[[#This Row],[Age range]],'Pivot tables'!$G$2:$I$18,3)</f>
        <v>0</v>
      </c>
      <c r="R99" s="11">
        <f>VLOOKUP(Table1[[#This Row],[Pclass]],'Pivot tables'!$K$3:$O$5,5)</f>
        <v>0.62962962962962965</v>
      </c>
      <c r="S99" s="11">
        <f t="shared" si="10"/>
        <v>0.45722261539671311</v>
      </c>
      <c r="T99" s="18">
        <f t="shared" si="11"/>
        <v>0</v>
      </c>
      <c r="U99" s="18">
        <f t="shared" si="12"/>
        <v>0</v>
      </c>
      <c r="V99" s="18">
        <f t="shared" si="13"/>
        <v>0</v>
      </c>
      <c r="W99" s="18"/>
      <c r="X99" s="18"/>
      <c r="Y99" s="18"/>
      <c r="AA99" s="2">
        <v>988</v>
      </c>
      <c r="AB99" s="2">
        <v>1</v>
      </c>
      <c r="AD99" s="2">
        <v>988</v>
      </c>
      <c r="AE99" s="2">
        <v>1</v>
      </c>
    </row>
    <row r="100" spans="1:31" x14ac:dyDescent="0.25">
      <c r="A100" s="2">
        <v>989</v>
      </c>
      <c r="B100" s="2">
        <v>3</v>
      </c>
      <c r="C100" s="2" t="s">
        <v>1346</v>
      </c>
      <c r="D100" s="2" t="s">
        <v>15</v>
      </c>
      <c r="E100" s="2">
        <v>29</v>
      </c>
      <c r="F100" s="2">
        <v>0</v>
      </c>
      <c r="G100" s="2">
        <v>0</v>
      </c>
      <c r="H100" s="2" t="s">
        <v>1347</v>
      </c>
      <c r="I100" s="2">
        <v>7.9249999999999998</v>
      </c>
      <c r="J100" s="2"/>
      <c r="K100" s="2" t="s">
        <v>17</v>
      </c>
      <c r="L100" s="14"/>
      <c r="M100" s="2">
        <f t="shared" si="7"/>
        <v>25</v>
      </c>
      <c r="N100" s="2">
        <f t="shared" si="8"/>
        <v>30</v>
      </c>
      <c r="O100" s="2" t="str">
        <f t="shared" si="9"/>
        <v>25-30</v>
      </c>
      <c r="P100" s="11">
        <f>VLOOKUP(Table1[Sex], 'Pivot tables'!$A$24:$D$26, 4)</f>
        <v>0.18890814558058924</v>
      </c>
      <c r="Q100" s="11">
        <f>VLOOKUP(Table1[[#This Row],[Age range]],'Pivot tables'!$G$2:$I$18,3)</f>
        <v>0.35849056603773582</v>
      </c>
      <c r="R100" s="11">
        <f>VLOOKUP(Table1[[#This Row],[Pclass]],'Pivot tables'!$K$3:$O$5,5)</f>
        <v>0.24236252545824846</v>
      </c>
      <c r="S100" s="11">
        <f t="shared" si="10"/>
        <v>0.26325374569219118</v>
      </c>
      <c r="T100" s="18">
        <f t="shared" si="11"/>
        <v>0</v>
      </c>
      <c r="U100" s="18">
        <f t="shared" si="12"/>
        <v>1</v>
      </c>
      <c r="V100" s="18">
        <f t="shared" si="13"/>
        <v>1</v>
      </c>
      <c r="W100" s="18"/>
      <c r="X100" s="18"/>
      <c r="Y100" s="18"/>
      <c r="AA100" s="2">
        <v>989</v>
      </c>
      <c r="AB100" s="2">
        <v>0</v>
      </c>
      <c r="AD100" s="2">
        <v>989</v>
      </c>
      <c r="AE100" s="2">
        <v>0</v>
      </c>
    </row>
    <row r="101" spans="1:31" x14ac:dyDescent="0.25">
      <c r="A101" s="2">
        <v>990</v>
      </c>
      <c r="B101" s="2">
        <v>3</v>
      </c>
      <c r="C101" s="2" t="s">
        <v>1348</v>
      </c>
      <c r="D101" s="2" t="s">
        <v>19</v>
      </c>
      <c r="E101" s="2">
        <v>20</v>
      </c>
      <c r="F101" s="2">
        <v>0</v>
      </c>
      <c r="G101" s="2">
        <v>0</v>
      </c>
      <c r="H101" s="2">
        <v>347471</v>
      </c>
      <c r="I101" s="2">
        <v>7.8541999999999996</v>
      </c>
      <c r="J101" s="2"/>
      <c r="K101" s="2" t="s">
        <v>17</v>
      </c>
      <c r="L101" s="14"/>
      <c r="M101" s="2">
        <f t="shared" si="7"/>
        <v>20</v>
      </c>
      <c r="N101" s="2">
        <f t="shared" si="8"/>
        <v>25</v>
      </c>
      <c r="O101" s="2" t="str">
        <f t="shared" si="9"/>
        <v>20-25</v>
      </c>
      <c r="P101" s="11">
        <f>VLOOKUP(Table1[Sex], 'Pivot tables'!$A$24:$D$26, 4)</f>
        <v>0.7420382165605095</v>
      </c>
      <c r="Q101" s="11">
        <f>VLOOKUP(Table1[[#This Row],[Age range]],'Pivot tables'!$G$2:$I$18,3)</f>
        <v>0.34210526315789475</v>
      </c>
      <c r="R101" s="11">
        <f>VLOOKUP(Table1[[#This Row],[Pclass]],'Pivot tables'!$K$3:$O$5,5)</f>
        <v>0.24236252545824846</v>
      </c>
      <c r="S101" s="11">
        <f t="shared" si="10"/>
        <v>0.44216866839221752</v>
      </c>
      <c r="T101" s="18">
        <f t="shared" si="11"/>
        <v>0</v>
      </c>
      <c r="U101" s="18">
        <f t="shared" si="12"/>
        <v>0</v>
      </c>
      <c r="V101" s="18">
        <f t="shared" si="13"/>
        <v>0</v>
      </c>
      <c r="W101" s="18"/>
      <c r="X101" s="18"/>
      <c r="Y101" s="18"/>
      <c r="AA101" s="2">
        <v>990</v>
      </c>
      <c r="AB101" s="2">
        <v>1</v>
      </c>
      <c r="AD101" s="2">
        <v>990</v>
      </c>
      <c r="AE101" s="2">
        <v>1</v>
      </c>
    </row>
    <row r="102" spans="1:31" x14ac:dyDescent="0.25">
      <c r="A102" s="2">
        <v>991</v>
      </c>
      <c r="B102" s="2">
        <v>3</v>
      </c>
      <c r="C102" s="2" t="s">
        <v>1349</v>
      </c>
      <c r="D102" s="2" t="s">
        <v>15</v>
      </c>
      <c r="E102" s="2">
        <v>33</v>
      </c>
      <c r="F102" s="2">
        <v>0</v>
      </c>
      <c r="G102" s="2">
        <v>0</v>
      </c>
      <c r="H102" s="2" t="s">
        <v>1350</v>
      </c>
      <c r="I102" s="2">
        <v>8.0500000000000007</v>
      </c>
      <c r="J102" s="2"/>
      <c r="K102" s="2" t="s">
        <v>17</v>
      </c>
      <c r="L102" s="14"/>
      <c r="M102" s="2">
        <f t="shared" si="7"/>
        <v>30</v>
      </c>
      <c r="N102" s="2">
        <f t="shared" si="8"/>
        <v>35</v>
      </c>
      <c r="O102" s="2" t="str">
        <f t="shared" si="9"/>
        <v>30-35</v>
      </c>
      <c r="P102" s="11">
        <f>VLOOKUP(Table1[Sex], 'Pivot tables'!$A$24:$D$26, 4)</f>
        <v>0.18890814558058924</v>
      </c>
      <c r="Q102" s="11">
        <f>VLOOKUP(Table1[[#This Row],[Age range]],'Pivot tables'!$G$2:$I$18,3)</f>
        <v>0.42105263157894735</v>
      </c>
      <c r="R102" s="11">
        <f>VLOOKUP(Table1[[#This Row],[Pclass]],'Pivot tables'!$K$3:$O$5,5)</f>
        <v>0.24236252545824846</v>
      </c>
      <c r="S102" s="11">
        <f t="shared" si="10"/>
        <v>0.28410776753926165</v>
      </c>
      <c r="T102" s="18">
        <f t="shared" si="11"/>
        <v>0</v>
      </c>
      <c r="U102" s="18">
        <f t="shared" si="12"/>
        <v>1</v>
      </c>
      <c r="V102" s="18">
        <f t="shared" si="13"/>
        <v>1</v>
      </c>
      <c r="W102" s="18"/>
      <c r="X102" s="18"/>
      <c r="Y102" s="18"/>
      <c r="AA102" s="2">
        <v>991</v>
      </c>
      <c r="AB102" s="2">
        <v>0</v>
      </c>
      <c r="AD102" s="2">
        <v>991</v>
      </c>
      <c r="AE102" s="2">
        <v>0</v>
      </c>
    </row>
    <row r="103" spans="1:31" x14ac:dyDescent="0.25">
      <c r="A103" s="2">
        <v>992</v>
      </c>
      <c r="B103" s="2">
        <v>1</v>
      </c>
      <c r="C103" s="2" t="s">
        <v>1351</v>
      </c>
      <c r="D103" s="2" t="s">
        <v>19</v>
      </c>
      <c r="E103" s="2">
        <v>43</v>
      </c>
      <c r="F103" s="2">
        <v>1</v>
      </c>
      <c r="G103" s="2">
        <v>0</v>
      </c>
      <c r="H103" s="2">
        <v>11778</v>
      </c>
      <c r="I103" s="2">
        <v>55.441699999999997</v>
      </c>
      <c r="J103" s="2" t="s">
        <v>1352</v>
      </c>
      <c r="K103" s="2" t="s">
        <v>22</v>
      </c>
      <c r="L103" s="14"/>
      <c r="M103" s="2">
        <f t="shared" si="7"/>
        <v>40</v>
      </c>
      <c r="N103" s="2">
        <f t="shared" si="8"/>
        <v>45</v>
      </c>
      <c r="O103" s="2" t="str">
        <f t="shared" si="9"/>
        <v>40-45</v>
      </c>
      <c r="P103" s="11">
        <f>VLOOKUP(Table1[Sex], 'Pivot tables'!$A$24:$D$26, 4)</f>
        <v>0.7420382165605095</v>
      </c>
      <c r="Q103" s="11">
        <f>VLOOKUP(Table1[[#This Row],[Age range]],'Pivot tables'!$G$2:$I$18,3)</f>
        <v>0.375</v>
      </c>
      <c r="R103" s="11">
        <f>VLOOKUP(Table1[[#This Row],[Pclass]],'Pivot tables'!$K$3:$O$5,5)</f>
        <v>0.62962962962962965</v>
      </c>
      <c r="S103" s="11">
        <f t="shared" si="10"/>
        <v>0.58222261539671305</v>
      </c>
      <c r="T103" s="18">
        <f t="shared" si="11"/>
        <v>1</v>
      </c>
      <c r="U103" s="18">
        <f t="shared" si="12"/>
        <v>1</v>
      </c>
      <c r="V103" s="18">
        <f t="shared" si="13"/>
        <v>1</v>
      </c>
      <c r="W103" s="18"/>
      <c r="X103" s="18"/>
      <c r="Y103" s="18"/>
      <c r="AA103" s="2">
        <v>992</v>
      </c>
      <c r="AB103" s="2">
        <v>1</v>
      </c>
      <c r="AD103" s="2">
        <v>992</v>
      </c>
      <c r="AE103" s="2">
        <v>1</v>
      </c>
    </row>
    <row r="104" spans="1:31" x14ac:dyDescent="0.25">
      <c r="A104" s="2">
        <v>993</v>
      </c>
      <c r="B104" s="2">
        <v>2</v>
      </c>
      <c r="C104" s="2" t="s">
        <v>1353</v>
      </c>
      <c r="D104" s="2" t="s">
        <v>15</v>
      </c>
      <c r="E104" s="2">
        <v>27</v>
      </c>
      <c r="F104" s="2">
        <v>1</v>
      </c>
      <c r="G104" s="2">
        <v>0</v>
      </c>
      <c r="H104" s="2">
        <v>228414</v>
      </c>
      <c r="I104" s="2">
        <v>26</v>
      </c>
      <c r="J104" s="2"/>
      <c r="K104" s="2" t="s">
        <v>17</v>
      </c>
      <c r="L104" s="14"/>
      <c r="M104" s="2">
        <f t="shared" si="7"/>
        <v>25</v>
      </c>
      <c r="N104" s="2">
        <f t="shared" si="8"/>
        <v>30</v>
      </c>
      <c r="O104" s="2" t="str">
        <f t="shared" si="9"/>
        <v>25-30</v>
      </c>
      <c r="P104" s="11">
        <f>VLOOKUP(Table1[Sex], 'Pivot tables'!$A$24:$D$26, 4)</f>
        <v>0.18890814558058924</v>
      </c>
      <c r="Q104" s="11">
        <f>VLOOKUP(Table1[[#This Row],[Age range]],'Pivot tables'!$G$2:$I$18,3)</f>
        <v>0.35849056603773582</v>
      </c>
      <c r="R104" s="11">
        <f>VLOOKUP(Table1[[#This Row],[Pclass]],'Pivot tables'!$K$3:$O$5,5)</f>
        <v>0.47282608695652173</v>
      </c>
      <c r="S104" s="11">
        <f t="shared" si="10"/>
        <v>0.34007493285828233</v>
      </c>
      <c r="T104" s="18">
        <f t="shared" si="11"/>
        <v>0</v>
      </c>
      <c r="U104" s="18">
        <f t="shared" si="12"/>
        <v>1</v>
      </c>
      <c r="V104" s="18">
        <f t="shared" si="13"/>
        <v>1</v>
      </c>
      <c r="W104" s="18"/>
      <c r="X104" s="18"/>
      <c r="Y104" s="18"/>
      <c r="AA104" s="2">
        <v>993</v>
      </c>
      <c r="AB104" s="2">
        <v>0</v>
      </c>
      <c r="AD104" s="2">
        <v>993</v>
      </c>
      <c r="AE104" s="2">
        <v>0</v>
      </c>
    </row>
    <row r="105" spans="1:31" x14ac:dyDescent="0.25">
      <c r="A105" s="2">
        <v>994</v>
      </c>
      <c r="B105" s="2">
        <v>3</v>
      </c>
      <c r="C105" s="2" t="s">
        <v>1354</v>
      </c>
      <c r="D105" s="2" t="s">
        <v>15</v>
      </c>
      <c r="E105" s="2"/>
      <c r="F105" s="2">
        <v>0</v>
      </c>
      <c r="G105" s="2">
        <v>0</v>
      </c>
      <c r="H105" s="2">
        <v>365235</v>
      </c>
      <c r="I105" s="2">
        <v>7.75</v>
      </c>
      <c r="J105" s="2"/>
      <c r="K105" s="2" t="s">
        <v>29</v>
      </c>
      <c r="L105" s="14"/>
      <c r="M105" s="2">
        <f t="shared" si="7"/>
        <v>0</v>
      </c>
      <c r="N105" s="2">
        <f t="shared" si="8"/>
        <v>5</v>
      </c>
      <c r="O105" s="2" t="str">
        <f t="shared" si="9"/>
        <v>0-5</v>
      </c>
      <c r="P105" s="11">
        <f>VLOOKUP(Table1[Sex], 'Pivot tables'!$A$24:$D$26, 4)</f>
        <v>0.18890814558058924</v>
      </c>
      <c r="Q105" s="11">
        <f>VLOOKUP(Table1[[#This Row],[Age range]],'Pivot tables'!$G$2:$I$18,3)</f>
        <v>0.67500000000000004</v>
      </c>
      <c r="R105" s="11">
        <f>VLOOKUP(Table1[[#This Row],[Pclass]],'Pivot tables'!$K$3:$O$5,5)</f>
        <v>0.24236252545824846</v>
      </c>
      <c r="S105" s="11">
        <f t="shared" si="10"/>
        <v>0.36875689034627923</v>
      </c>
      <c r="T105" s="18">
        <f t="shared" si="11"/>
        <v>0</v>
      </c>
      <c r="U105" s="18">
        <f t="shared" si="12"/>
        <v>1</v>
      </c>
      <c r="V105" s="18">
        <f t="shared" si="13"/>
        <v>1</v>
      </c>
      <c r="W105" s="18"/>
      <c r="X105" s="18"/>
      <c r="Y105" s="18"/>
      <c r="AA105" s="2">
        <v>994</v>
      </c>
      <c r="AB105" s="2">
        <v>0</v>
      </c>
      <c r="AD105" s="2">
        <v>994</v>
      </c>
      <c r="AE105" s="2">
        <v>0</v>
      </c>
    </row>
    <row r="106" spans="1:31" x14ac:dyDescent="0.25">
      <c r="A106" s="2">
        <v>995</v>
      </c>
      <c r="B106" s="2">
        <v>3</v>
      </c>
      <c r="C106" s="2" t="s">
        <v>1355</v>
      </c>
      <c r="D106" s="2" t="s">
        <v>15</v>
      </c>
      <c r="E106" s="2">
        <v>26</v>
      </c>
      <c r="F106" s="2">
        <v>0</v>
      </c>
      <c r="G106" s="2">
        <v>0</v>
      </c>
      <c r="H106" s="2">
        <v>347070</v>
      </c>
      <c r="I106" s="2">
        <v>7.7750000000000004</v>
      </c>
      <c r="J106" s="2"/>
      <c r="K106" s="2" t="s">
        <v>17</v>
      </c>
      <c r="L106" s="14"/>
      <c r="M106" s="2">
        <f t="shared" si="7"/>
        <v>25</v>
      </c>
      <c r="N106" s="2">
        <f t="shared" si="8"/>
        <v>30</v>
      </c>
      <c r="O106" s="2" t="str">
        <f t="shared" si="9"/>
        <v>25-30</v>
      </c>
      <c r="P106" s="11">
        <f>VLOOKUP(Table1[Sex], 'Pivot tables'!$A$24:$D$26, 4)</f>
        <v>0.18890814558058924</v>
      </c>
      <c r="Q106" s="11">
        <f>VLOOKUP(Table1[[#This Row],[Age range]],'Pivot tables'!$G$2:$I$18,3)</f>
        <v>0.35849056603773582</v>
      </c>
      <c r="R106" s="11">
        <f>VLOOKUP(Table1[[#This Row],[Pclass]],'Pivot tables'!$K$3:$O$5,5)</f>
        <v>0.24236252545824846</v>
      </c>
      <c r="S106" s="11">
        <f t="shared" si="10"/>
        <v>0.26325374569219118</v>
      </c>
      <c r="T106" s="18">
        <f t="shared" si="11"/>
        <v>0</v>
      </c>
      <c r="U106" s="18">
        <f t="shared" si="12"/>
        <v>1</v>
      </c>
      <c r="V106" s="18">
        <f t="shared" si="13"/>
        <v>1</v>
      </c>
      <c r="W106" s="18"/>
      <c r="X106" s="18"/>
      <c r="Y106" s="18"/>
      <c r="AA106" s="2">
        <v>995</v>
      </c>
      <c r="AB106" s="2">
        <v>0</v>
      </c>
      <c r="AD106" s="2">
        <v>995</v>
      </c>
      <c r="AE106" s="2">
        <v>0</v>
      </c>
    </row>
    <row r="107" spans="1:31" x14ac:dyDescent="0.25">
      <c r="A107" s="2">
        <v>996</v>
      </c>
      <c r="B107" s="2">
        <v>3</v>
      </c>
      <c r="C107" s="2" t="s">
        <v>1356</v>
      </c>
      <c r="D107" s="2" t="s">
        <v>19</v>
      </c>
      <c r="E107" s="2">
        <v>16</v>
      </c>
      <c r="F107" s="2">
        <v>1</v>
      </c>
      <c r="G107" s="2">
        <v>1</v>
      </c>
      <c r="H107" s="2">
        <v>2625</v>
      </c>
      <c r="I107" s="2">
        <v>8.5167000000000002</v>
      </c>
      <c r="J107" s="2"/>
      <c r="K107" s="2" t="s">
        <v>22</v>
      </c>
      <c r="L107" s="14"/>
      <c r="M107" s="2">
        <f t="shared" si="7"/>
        <v>15</v>
      </c>
      <c r="N107" s="2">
        <f t="shared" si="8"/>
        <v>20</v>
      </c>
      <c r="O107" s="2" t="str">
        <f t="shared" si="9"/>
        <v>15-20</v>
      </c>
      <c r="P107" s="11">
        <f>VLOOKUP(Table1[Sex], 'Pivot tables'!$A$24:$D$26, 4)</f>
        <v>0.7420382165605095</v>
      </c>
      <c r="Q107" s="11">
        <f>VLOOKUP(Table1[[#This Row],[Age range]],'Pivot tables'!$G$2:$I$18,3)</f>
        <v>0.39534883720930231</v>
      </c>
      <c r="R107" s="11">
        <f>VLOOKUP(Table1[[#This Row],[Pclass]],'Pivot tables'!$K$3:$O$5,5)</f>
        <v>0.24236252545824846</v>
      </c>
      <c r="S107" s="11">
        <f t="shared" si="10"/>
        <v>0.45991652640935343</v>
      </c>
      <c r="T107" s="18">
        <f t="shared" si="11"/>
        <v>0</v>
      </c>
      <c r="U107" s="18">
        <f t="shared" si="12"/>
        <v>0</v>
      </c>
      <c r="V107" s="18">
        <f t="shared" si="13"/>
        <v>0</v>
      </c>
      <c r="W107" s="18"/>
      <c r="X107" s="18"/>
      <c r="Y107" s="18"/>
      <c r="AA107" s="2">
        <v>996</v>
      </c>
      <c r="AB107" s="2">
        <v>1</v>
      </c>
      <c r="AD107" s="2">
        <v>996</v>
      </c>
      <c r="AE107" s="2">
        <v>1</v>
      </c>
    </row>
    <row r="108" spans="1:31" x14ac:dyDescent="0.25">
      <c r="A108" s="2">
        <v>997</v>
      </c>
      <c r="B108" s="2">
        <v>3</v>
      </c>
      <c r="C108" s="2" t="s">
        <v>1357</v>
      </c>
      <c r="D108" s="2" t="s">
        <v>15</v>
      </c>
      <c r="E108" s="2">
        <v>28</v>
      </c>
      <c r="F108" s="2">
        <v>0</v>
      </c>
      <c r="G108" s="2">
        <v>0</v>
      </c>
      <c r="H108" s="2" t="s">
        <v>733</v>
      </c>
      <c r="I108" s="2">
        <v>22.524999999999999</v>
      </c>
      <c r="J108" s="2"/>
      <c r="K108" s="2" t="s">
        <v>17</v>
      </c>
      <c r="L108" s="14"/>
      <c r="M108" s="2">
        <f t="shared" si="7"/>
        <v>25</v>
      </c>
      <c r="N108" s="2">
        <f t="shared" si="8"/>
        <v>30</v>
      </c>
      <c r="O108" s="2" t="str">
        <f t="shared" si="9"/>
        <v>25-30</v>
      </c>
      <c r="P108" s="11">
        <f>VLOOKUP(Table1[Sex], 'Pivot tables'!$A$24:$D$26, 4)</f>
        <v>0.18890814558058924</v>
      </c>
      <c r="Q108" s="11">
        <f>VLOOKUP(Table1[[#This Row],[Age range]],'Pivot tables'!$G$2:$I$18,3)</f>
        <v>0.35849056603773582</v>
      </c>
      <c r="R108" s="11">
        <f>VLOOKUP(Table1[[#This Row],[Pclass]],'Pivot tables'!$K$3:$O$5,5)</f>
        <v>0.24236252545824846</v>
      </c>
      <c r="S108" s="11">
        <f t="shared" si="10"/>
        <v>0.26325374569219118</v>
      </c>
      <c r="T108" s="18">
        <f t="shared" si="11"/>
        <v>0</v>
      </c>
      <c r="U108" s="18">
        <f t="shared" si="12"/>
        <v>1</v>
      </c>
      <c r="V108" s="18">
        <f t="shared" si="13"/>
        <v>1</v>
      </c>
      <c r="W108" s="18"/>
      <c r="X108" s="18"/>
      <c r="Y108" s="18"/>
      <c r="AA108" s="2">
        <v>997</v>
      </c>
      <c r="AB108" s="2">
        <v>0</v>
      </c>
      <c r="AD108" s="2">
        <v>997</v>
      </c>
      <c r="AE108" s="2">
        <v>0</v>
      </c>
    </row>
    <row r="109" spans="1:31" x14ac:dyDescent="0.25">
      <c r="A109" s="2">
        <v>998</v>
      </c>
      <c r="B109" s="2">
        <v>3</v>
      </c>
      <c r="C109" s="2" t="s">
        <v>1358</v>
      </c>
      <c r="D109" s="2" t="s">
        <v>15</v>
      </c>
      <c r="E109" s="2">
        <v>21</v>
      </c>
      <c r="F109" s="2">
        <v>0</v>
      </c>
      <c r="G109" s="2">
        <v>0</v>
      </c>
      <c r="H109" s="2">
        <v>330920</v>
      </c>
      <c r="I109" s="2">
        <v>7.8208000000000002</v>
      </c>
      <c r="J109" s="2"/>
      <c r="K109" s="2" t="s">
        <v>29</v>
      </c>
      <c r="L109" s="14"/>
      <c r="M109" s="2">
        <f t="shared" si="7"/>
        <v>20</v>
      </c>
      <c r="N109" s="2">
        <f t="shared" si="8"/>
        <v>25</v>
      </c>
      <c r="O109" s="2" t="str">
        <f t="shared" si="9"/>
        <v>20-25</v>
      </c>
      <c r="P109" s="11">
        <f>VLOOKUP(Table1[Sex], 'Pivot tables'!$A$24:$D$26, 4)</f>
        <v>0.18890814558058924</v>
      </c>
      <c r="Q109" s="11">
        <f>VLOOKUP(Table1[[#This Row],[Age range]],'Pivot tables'!$G$2:$I$18,3)</f>
        <v>0.34210526315789475</v>
      </c>
      <c r="R109" s="11">
        <f>VLOOKUP(Table1[[#This Row],[Pclass]],'Pivot tables'!$K$3:$O$5,5)</f>
        <v>0.24236252545824846</v>
      </c>
      <c r="S109" s="11">
        <f t="shared" si="10"/>
        <v>0.25779197806557747</v>
      </c>
      <c r="T109" s="18">
        <f t="shared" si="11"/>
        <v>0</v>
      </c>
      <c r="U109" s="18">
        <f t="shared" si="12"/>
        <v>1</v>
      </c>
      <c r="V109" s="18">
        <f t="shared" si="13"/>
        <v>1</v>
      </c>
      <c r="W109" s="18"/>
      <c r="X109" s="18"/>
      <c r="Y109" s="18"/>
      <c r="AA109" s="2">
        <v>998</v>
      </c>
      <c r="AB109" s="2">
        <v>0</v>
      </c>
      <c r="AD109" s="2">
        <v>998</v>
      </c>
      <c r="AE109" s="2">
        <v>0</v>
      </c>
    </row>
    <row r="110" spans="1:31" x14ac:dyDescent="0.25">
      <c r="A110" s="2">
        <v>999</v>
      </c>
      <c r="B110" s="2">
        <v>3</v>
      </c>
      <c r="C110" s="2" t="s">
        <v>1359</v>
      </c>
      <c r="D110" s="2" t="s">
        <v>15</v>
      </c>
      <c r="E110" s="2"/>
      <c r="F110" s="2">
        <v>0</v>
      </c>
      <c r="G110" s="2">
        <v>0</v>
      </c>
      <c r="H110" s="2">
        <v>383162</v>
      </c>
      <c r="I110" s="2">
        <v>7.75</v>
      </c>
      <c r="J110" s="2"/>
      <c r="K110" s="2" t="s">
        <v>29</v>
      </c>
      <c r="L110" s="14"/>
      <c r="M110" s="2">
        <f t="shared" si="7"/>
        <v>0</v>
      </c>
      <c r="N110" s="2">
        <f t="shared" si="8"/>
        <v>5</v>
      </c>
      <c r="O110" s="2" t="str">
        <f t="shared" si="9"/>
        <v>0-5</v>
      </c>
      <c r="P110" s="11">
        <f>VLOOKUP(Table1[Sex], 'Pivot tables'!$A$24:$D$26, 4)</f>
        <v>0.18890814558058924</v>
      </c>
      <c r="Q110" s="11">
        <f>VLOOKUP(Table1[[#This Row],[Age range]],'Pivot tables'!$G$2:$I$18,3)</f>
        <v>0.67500000000000004</v>
      </c>
      <c r="R110" s="11">
        <f>VLOOKUP(Table1[[#This Row],[Pclass]],'Pivot tables'!$K$3:$O$5,5)</f>
        <v>0.24236252545824846</v>
      </c>
      <c r="S110" s="11">
        <f t="shared" si="10"/>
        <v>0.36875689034627923</v>
      </c>
      <c r="T110" s="18">
        <f t="shared" si="11"/>
        <v>0</v>
      </c>
      <c r="U110" s="18">
        <f t="shared" si="12"/>
        <v>1</v>
      </c>
      <c r="V110" s="18">
        <f t="shared" si="13"/>
        <v>1</v>
      </c>
      <c r="W110" s="18"/>
      <c r="X110" s="18"/>
      <c r="Y110" s="18"/>
      <c r="AA110" s="2">
        <v>999</v>
      </c>
      <c r="AB110" s="2">
        <v>0</v>
      </c>
      <c r="AD110" s="2">
        <v>999</v>
      </c>
      <c r="AE110" s="2">
        <v>0</v>
      </c>
    </row>
    <row r="111" spans="1:31" x14ac:dyDescent="0.25">
      <c r="A111" s="2">
        <v>1000</v>
      </c>
      <c r="B111" s="2">
        <v>3</v>
      </c>
      <c r="C111" s="2" t="s">
        <v>1360</v>
      </c>
      <c r="D111" s="2" t="s">
        <v>15</v>
      </c>
      <c r="E111" s="2"/>
      <c r="F111" s="2">
        <v>0</v>
      </c>
      <c r="G111" s="2">
        <v>0</v>
      </c>
      <c r="H111" s="2">
        <v>3410</v>
      </c>
      <c r="I111" s="2">
        <v>8.7125000000000004</v>
      </c>
      <c r="J111" s="2"/>
      <c r="K111" s="2" t="s">
        <v>17</v>
      </c>
      <c r="L111" s="14"/>
      <c r="M111" s="2">
        <f t="shared" si="7"/>
        <v>0</v>
      </c>
      <c r="N111" s="2">
        <f t="shared" si="8"/>
        <v>5</v>
      </c>
      <c r="O111" s="2" t="str">
        <f t="shared" si="9"/>
        <v>0-5</v>
      </c>
      <c r="P111" s="11">
        <f>VLOOKUP(Table1[Sex], 'Pivot tables'!$A$24:$D$26, 4)</f>
        <v>0.18890814558058924</v>
      </c>
      <c r="Q111" s="11">
        <f>VLOOKUP(Table1[[#This Row],[Age range]],'Pivot tables'!$G$2:$I$18,3)</f>
        <v>0.67500000000000004</v>
      </c>
      <c r="R111" s="11">
        <f>VLOOKUP(Table1[[#This Row],[Pclass]],'Pivot tables'!$K$3:$O$5,5)</f>
        <v>0.24236252545824846</v>
      </c>
      <c r="S111" s="11">
        <f t="shared" si="10"/>
        <v>0.36875689034627923</v>
      </c>
      <c r="T111" s="18">
        <f t="shared" si="11"/>
        <v>0</v>
      </c>
      <c r="U111" s="18">
        <f t="shared" si="12"/>
        <v>1</v>
      </c>
      <c r="V111" s="18">
        <f t="shared" si="13"/>
        <v>1</v>
      </c>
      <c r="W111" s="18"/>
      <c r="X111" s="18"/>
      <c r="Y111" s="18"/>
      <c r="AA111" s="2">
        <v>1000</v>
      </c>
      <c r="AB111" s="2">
        <v>0</v>
      </c>
      <c r="AD111" s="2">
        <v>1000</v>
      </c>
      <c r="AE111" s="2">
        <v>0</v>
      </c>
    </row>
    <row r="112" spans="1:31" x14ac:dyDescent="0.25">
      <c r="A112" s="2">
        <v>1001</v>
      </c>
      <c r="B112" s="2">
        <v>2</v>
      </c>
      <c r="C112" s="2" t="s">
        <v>1361</v>
      </c>
      <c r="D112" s="2" t="s">
        <v>15</v>
      </c>
      <c r="E112" s="2">
        <v>18.5</v>
      </c>
      <c r="F112" s="2">
        <v>0</v>
      </c>
      <c r="G112" s="2">
        <v>0</v>
      </c>
      <c r="H112" s="2">
        <v>248734</v>
      </c>
      <c r="I112" s="2">
        <v>13</v>
      </c>
      <c r="J112" s="2" t="s">
        <v>1362</v>
      </c>
      <c r="K112" s="2" t="s">
        <v>17</v>
      </c>
      <c r="L112" s="14"/>
      <c r="M112" s="2">
        <f t="shared" si="7"/>
        <v>15</v>
      </c>
      <c r="N112" s="2">
        <f t="shared" si="8"/>
        <v>20</v>
      </c>
      <c r="O112" s="2" t="str">
        <f t="shared" si="9"/>
        <v>15-20</v>
      </c>
      <c r="P112" s="11">
        <f>VLOOKUP(Table1[Sex], 'Pivot tables'!$A$24:$D$26, 4)</f>
        <v>0.18890814558058924</v>
      </c>
      <c r="Q112" s="11">
        <f>VLOOKUP(Table1[[#This Row],[Age range]],'Pivot tables'!$G$2:$I$18,3)</f>
        <v>0.39534883720930231</v>
      </c>
      <c r="R112" s="11">
        <f>VLOOKUP(Table1[[#This Row],[Pclass]],'Pivot tables'!$K$3:$O$5,5)</f>
        <v>0.47282608695652173</v>
      </c>
      <c r="S112" s="11">
        <f t="shared" si="10"/>
        <v>0.35236102324880442</v>
      </c>
      <c r="T112" s="18">
        <f t="shared" si="11"/>
        <v>0</v>
      </c>
      <c r="U112" s="18">
        <f t="shared" si="12"/>
        <v>1</v>
      </c>
      <c r="V112" s="18">
        <f t="shared" si="13"/>
        <v>1</v>
      </c>
      <c r="W112" s="18"/>
      <c r="X112" s="18"/>
      <c r="Y112" s="18"/>
      <c r="AA112" s="2">
        <v>1001</v>
      </c>
      <c r="AB112" s="2">
        <v>0</v>
      </c>
      <c r="AD112" s="2">
        <v>1001</v>
      </c>
      <c r="AE112" s="2">
        <v>0</v>
      </c>
    </row>
    <row r="113" spans="1:31" x14ac:dyDescent="0.25">
      <c r="A113" s="2">
        <v>1002</v>
      </c>
      <c r="B113" s="2">
        <v>2</v>
      </c>
      <c r="C113" s="2" t="s">
        <v>1363</v>
      </c>
      <c r="D113" s="2" t="s">
        <v>15</v>
      </c>
      <c r="E113" s="2">
        <v>41</v>
      </c>
      <c r="F113" s="2">
        <v>0</v>
      </c>
      <c r="G113" s="2">
        <v>0</v>
      </c>
      <c r="H113" s="2">
        <v>237734</v>
      </c>
      <c r="I113" s="2">
        <v>15.0458</v>
      </c>
      <c r="J113" s="2"/>
      <c r="K113" s="2" t="s">
        <v>22</v>
      </c>
      <c r="L113" s="14"/>
      <c r="M113" s="2">
        <f t="shared" si="7"/>
        <v>40</v>
      </c>
      <c r="N113" s="2">
        <f t="shared" si="8"/>
        <v>45</v>
      </c>
      <c r="O113" s="2" t="str">
        <f t="shared" si="9"/>
        <v>40-45</v>
      </c>
      <c r="P113" s="11">
        <f>VLOOKUP(Table1[Sex], 'Pivot tables'!$A$24:$D$26, 4)</f>
        <v>0.18890814558058924</v>
      </c>
      <c r="Q113" s="11">
        <f>VLOOKUP(Table1[[#This Row],[Age range]],'Pivot tables'!$G$2:$I$18,3)</f>
        <v>0.375</v>
      </c>
      <c r="R113" s="11">
        <f>VLOOKUP(Table1[[#This Row],[Pclass]],'Pivot tables'!$K$3:$O$5,5)</f>
        <v>0.47282608695652173</v>
      </c>
      <c r="S113" s="11">
        <f t="shared" si="10"/>
        <v>0.3455780775123703</v>
      </c>
      <c r="T113" s="18">
        <f t="shared" si="11"/>
        <v>0</v>
      </c>
      <c r="U113" s="18">
        <f t="shared" si="12"/>
        <v>1</v>
      </c>
      <c r="V113" s="18">
        <f t="shared" si="13"/>
        <v>1</v>
      </c>
      <c r="W113" s="18"/>
      <c r="X113" s="18"/>
      <c r="Y113" s="18"/>
      <c r="AA113" s="2">
        <v>1002</v>
      </c>
      <c r="AB113" s="2">
        <v>0</v>
      </c>
      <c r="AD113" s="2">
        <v>1002</v>
      </c>
      <c r="AE113" s="2">
        <v>0</v>
      </c>
    </row>
    <row r="114" spans="1:31" x14ac:dyDescent="0.25">
      <c r="A114" s="2">
        <v>1003</v>
      </c>
      <c r="B114" s="2">
        <v>3</v>
      </c>
      <c r="C114" s="2" t="s">
        <v>1364</v>
      </c>
      <c r="D114" s="2" t="s">
        <v>19</v>
      </c>
      <c r="E114" s="2"/>
      <c r="F114" s="2">
        <v>0</v>
      </c>
      <c r="G114" s="2">
        <v>0</v>
      </c>
      <c r="H114" s="2">
        <v>330968</v>
      </c>
      <c r="I114" s="2">
        <v>7.7792000000000003</v>
      </c>
      <c r="J114" s="2"/>
      <c r="K114" s="2" t="s">
        <v>29</v>
      </c>
      <c r="L114" s="14"/>
      <c r="M114" s="2">
        <f t="shared" si="7"/>
        <v>0</v>
      </c>
      <c r="N114" s="2">
        <f t="shared" si="8"/>
        <v>5</v>
      </c>
      <c r="O114" s="2" t="str">
        <f t="shared" si="9"/>
        <v>0-5</v>
      </c>
      <c r="P114" s="11">
        <f>VLOOKUP(Table1[Sex], 'Pivot tables'!$A$24:$D$26, 4)</f>
        <v>0.7420382165605095</v>
      </c>
      <c r="Q114" s="11">
        <f>VLOOKUP(Table1[[#This Row],[Age range]],'Pivot tables'!$G$2:$I$18,3)</f>
        <v>0.67500000000000004</v>
      </c>
      <c r="R114" s="11">
        <f>VLOOKUP(Table1[[#This Row],[Pclass]],'Pivot tables'!$K$3:$O$5,5)</f>
        <v>0.24236252545824846</v>
      </c>
      <c r="S114" s="11">
        <f t="shared" si="10"/>
        <v>0.55313358067291929</v>
      </c>
      <c r="T114" s="18">
        <f t="shared" si="11"/>
        <v>1</v>
      </c>
      <c r="U114" s="18">
        <f t="shared" si="12"/>
        <v>1</v>
      </c>
      <c r="V114" s="18">
        <f t="shared" si="13"/>
        <v>1</v>
      </c>
      <c r="W114" s="18"/>
      <c r="X114" s="18"/>
      <c r="Y114" s="18"/>
      <c r="AA114" s="2">
        <v>1003</v>
      </c>
      <c r="AB114" s="2">
        <v>1</v>
      </c>
      <c r="AD114" s="2">
        <v>1003</v>
      </c>
      <c r="AE114" s="2">
        <v>1</v>
      </c>
    </row>
    <row r="115" spans="1:31" x14ac:dyDescent="0.25">
      <c r="A115" s="2">
        <v>1004</v>
      </c>
      <c r="B115" s="2">
        <v>1</v>
      </c>
      <c r="C115" s="2" t="s">
        <v>1365</v>
      </c>
      <c r="D115" s="2" t="s">
        <v>19</v>
      </c>
      <c r="E115" s="2">
        <v>36</v>
      </c>
      <c r="F115" s="2">
        <v>0</v>
      </c>
      <c r="G115" s="2">
        <v>0</v>
      </c>
      <c r="H115" s="2" t="s">
        <v>1366</v>
      </c>
      <c r="I115" s="2">
        <v>31.679200000000002</v>
      </c>
      <c r="J115" s="2" t="s">
        <v>1367</v>
      </c>
      <c r="K115" s="2" t="s">
        <v>22</v>
      </c>
      <c r="L115" s="14"/>
      <c r="M115" s="2">
        <f t="shared" si="7"/>
        <v>35</v>
      </c>
      <c r="N115" s="2">
        <f t="shared" si="8"/>
        <v>40</v>
      </c>
      <c r="O115" s="2" t="str">
        <f t="shared" si="9"/>
        <v>35-40</v>
      </c>
      <c r="P115" s="11">
        <f>VLOOKUP(Table1[Sex], 'Pivot tables'!$A$24:$D$26, 4)</f>
        <v>0.7420382165605095</v>
      </c>
      <c r="Q115" s="11">
        <f>VLOOKUP(Table1[[#This Row],[Age range]],'Pivot tables'!$G$2:$I$18,3)</f>
        <v>0.45833333333333331</v>
      </c>
      <c r="R115" s="11">
        <f>VLOOKUP(Table1[[#This Row],[Pclass]],'Pivot tables'!$K$3:$O$5,5)</f>
        <v>0.62962962962962965</v>
      </c>
      <c r="S115" s="11">
        <f t="shared" si="10"/>
        <v>0.61000039317449073</v>
      </c>
      <c r="T115" s="18">
        <f t="shared" si="11"/>
        <v>1</v>
      </c>
      <c r="U115" s="18">
        <f t="shared" si="12"/>
        <v>1</v>
      </c>
      <c r="V115" s="18">
        <f t="shared" si="13"/>
        <v>1</v>
      </c>
      <c r="W115" s="18"/>
      <c r="X115" s="18"/>
      <c r="Y115" s="18"/>
      <c r="AA115" s="2">
        <v>1004</v>
      </c>
      <c r="AB115" s="2">
        <v>1</v>
      </c>
      <c r="AD115" s="2">
        <v>1004</v>
      </c>
      <c r="AE115" s="2">
        <v>1</v>
      </c>
    </row>
    <row r="116" spans="1:31" x14ac:dyDescent="0.25">
      <c r="A116" s="2">
        <v>1005</v>
      </c>
      <c r="B116" s="2">
        <v>3</v>
      </c>
      <c r="C116" s="2" t="s">
        <v>1368</v>
      </c>
      <c r="D116" s="2" t="s">
        <v>19</v>
      </c>
      <c r="E116" s="2">
        <v>18.5</v>
      </c>
      <c r="F116" s="2">
        <v>0</v>
      </c>
      <c r="G116" s="2">
        <v>0</v>
      </c>
      <c r="H116" s="2">
        <v>329944</v>
      </c>
      <c r="I116" s="2">
        <v>7.2832999999999997</v>
      </c>
      <c r="J116" s="2"/>
      <c r="K116" s="2" t="s">
        <v>29</v>
      </c>
      <c r="L116" s="14"/>
      <c r="M116" s="2">
        <f t="shared" si="7"/>
        <v>15</v>
      </c>
      <c r="N116" s="2">
        <f t="shared" si="8"/>
        <v>20</v>
      </c>
      <c r="O116" s="2" t="str">
        <f t="shared" si="9"/>
        <v>15-20</v>
      </c>
      <c r="P116" s="11">
        <f>VLOOKUP(Table1[Sex], 'Pivot tables'!$A$24:$D$26, 4)</f>
        <v>0.7420382165605095</v>
      </c>
      <c r="Q116" s="11">
        <f>VLOOKUP(Table1[[#This Row],[Age range]],'Pivot tables'!$G$2:$I$18,3)</f>
        <v>0.39534883720930231</v>
      </c>
      <c r="R116" s="11">
        <f>VLOOKUP(Table1[[#This Row],[Pclass]],'Pivot tables'!$K$3:$O$5,5)</f>
        <v>0.24236252545824846</v>
      </c>
      <c r="S116" s="11">
        <f t="shared" si="10"/>
        <v>0.45991652640935343</v>
      </c>
      <c r="T116" s="18">
        <f t="shared" si="11"/>
        <v>0</v>
      </c>
      <c r="U116" s="18">
        <f t="shared" si="12"/>
        <v>0</v>
      </c>
      <c r="V116" s="18">
        <f t="shared" si="13"/>
        <v>0</v>
      </c>
      <c r="W116" s="18"/>
      <c r="X116" s="18"/>
      <c r="Y116" s="18"/>
      <c r="AA116" s="2">
        <v>1005</v>
      </c>
      <c r="AB116" s="2">
        <v>1</v>
      </c>
      <c r="AD116" s="2">
        <v>1005</v>
      </c>
      <c r="AE116" s="2">
        <v>1</v>
      </c>
    </row>
    <row r="117" spans="1:31" x14ac:dyDescent="0.25">
      <c r="A117" s="2">
        <v>1006</v>
      </c>
      <c r="B117" s="2">
        <v>1</v>
      </c>
      <c r="C117" s="2" t="s">
        <v>1369</v>
      </c>
      <c r="D117" s="2" t="s">
        <v>19</v>
      </c>
      <c r="E117" s="2">
        <v>63</v>
      </c>
      <c r="F117" s="2">
        <v>1</v>
      </c>
      <c r="G117" s="2">
        <v>0</v>
      </c>
      <c r="H117" s="2" t="s">
        <v>761</v>
      </c>
      <c r="I117" s="2">
        <v>221.7792</v>
      </c>
      <c r="J117" s="2" t="s">
        <v>1329</v>
      </c>
      <c r="K117" s="2" t="s">
        <v>17</v>
      </c>
      <c r="L117" s="14"/>
      <c r="M117" s="2">
        <f t="shared" si="7"/>
        <v>60</v>
      </c>
      <c r="N117" s="2">
        <f t="shared" si="8"/>
        <v>65</v>
      </c>
      <c r="O117" s="2" t="str">
        <f t="shared" si="9"/>
        <v>60-65</v>
      </c>
      <c r="P117" s="11">
        <f>VLOOKUP(Table1[Sex], 'Pivot tables'!$A$24:$D$26, 4)</f>
        <v>0.7420382165605095</v>
      </c>
      <c r="Q117" s="11">
        <f>VLOOKUP(Table1[[#This Row],[Age range]],'Pivot tables'!$G$2:$I$18,3)</f>
        <v>0.4</v>
      </c>
      <c r="R117" s="11">
        <f>VLOOKUP(Table1[[#This Row],[Pclass]],'Pivot tables'!$K$3:$O$5,5)</f>
        <v>0.62962962962962965</v>
      </c>
      <c r="S117" s="11">
        <f t="shared" si="10"/>
        <v>0.59055594873004635</v>
      </c>
      <c r="T117" s="18">
        <f t="shared" si="11"/>
        <v>1</v>
      </c>
      <c r="U117" s="18">
        <f t="shared" si="12"/>
        <v>1</v>
      </c>
      <c r="V117" s="18">
        <f t="shared" si="13"/>
        <v>1</v>
      </c>
      <c r="W117" s="18"/>
      <c r="X117" s="18"/>
      <c r="Y117" s="18"/>
      <c r="AA117" s="2">
        <v>1006</v>
      </c>
      <c r="AB117" s="2">
        <v>1</v>
      </c>
      <c r="AD117" s="2">
        <v>1006</v>
      </c>
      <c r="AE117" s="2">
        <v>1</v>
      </c>
    </row>
    <row r="118" spans="1:31" x14ac:dyDescent="0.25">
      <c r="A118" s="2">
        <v>1007</v>
      </c>
      <c r="B118" s="2">
        <v>3</v>
      </c>
      <c r="C118" s="2" t="s">
        <v>1370</v>
      </c>
      <c r="D118" s="2" t="s">
        <v>15</v>
      </c>
      <c r="E118" s="2">
        <v>18</v>
      </c>
      <c r="F118" s="2">
        <v>1</v>
      </c>
      <c r="G118" s="2">
        <v>0</v>
      </c>
      <c r="H118" s="2">
        <v>2680</v>
      </c>
      <c r="I118" s="2">
        <v>14.4542</v>
      </c>
      <c r="J118" s="2"/>
      <c r="K118" s="2" t="s">
        <v>22</v>
      </c>
      <c r="L118" s="14"/>
      <c r="M118" s="2">
        <f t="shared" si="7"/>
        <v>15</v>
      </c>
      <c r="N118" s="2">
        <f t="shared" si="8"/>
        <v>20</v>
      </c>
      <c r="O118" s="2" t="str">
        <f t="shared" si="9"/>
        <v>15-20</v>
      </c>
      <c r="P118" s="11">
        <f>VLOOKUP(Table1[Sex], 'Pivot tables'!$A$24:$D$26, 4)</f>
        <v>0.18890814558058924</v>
      </c>
      <c r="Q118" s="11">
        <f>VLOOKUP(Table1[[#This Row],[Age range]],'Pivot tables'!$G$2:$I$18,3)</f>
        <v>0.39534883720930231</v>
      </c>
      <c r="R118" s="11">
        <f>VLOOKUP(Table1[[#This Row],[Pclass]],'Pivot tables'!$K$3:$O$5,5)</f>
        <v>0.24236252545824846</v>
      </c>
      <c r="S118" s="11">
        <f t="shared" si="10"/>
        <v>0.27553983608271332</v>
      </c>
      <c r="T118" s="18">
        <f t="shared" si="11"/>
        <v>0</v>
      </c>
      <c r="U118" s="18">
        <f t="shared" si="12"/>
        <v>1</v>
      </c>
      <c r="V118" s="18">
        <f t="shared" si="13"/>
        <v>1</v>
      </c>
      <c r="W118" s="18"/>
      <c r="X118" s="18"/>
      <c r="Y118" s="18"/>
      <c r="AA118" s="2">
        <v>1007</v>
      </c>
      <c r="AB118" s="2">
        <v>0</v>
      </c>
      <c r="AD118" s="2">
        <v>1007</v>
      </c>
      <c r="AE118" s="2">
        <v>0</v>
      </c>
    </row>
    <row r="119" spans="1:31" x14ac:dyDescent="0.25">
      <c r="A119" s="2">
        <v>1008</v>
      </c>
      <c r="B119" s="2">
        <v>3</v>
      </c>
      <c r="C119" s="2" t="s">
        <v>1371</v>
      </c>
      <c r="D119" s="2" t="s">
        <v>15</v>
      </c>
      <c r="E119" s="2"/>
      <c r="F119" s="2">
        <v>0</v>
      </c>
      <c r="G119" s="2">
        <v>0</v>
      </c>
      <c r="H119" s="2">
        <v>2681</v>
      </c>
      <c r="I119" s="2">
        <v>6.4375</v>
      </c>
      <c r="J119" s="2"/>
      <c r="K119" s="2" t="s">
        <v>22</v>
      </c>
      <c r="L119" s="14"/>
      <c r="M119" s="2">
        <f t="shared" si="7"/>
        <v>0</v>
      </c>
      <c r="N119" s="2">
        <f t="shared" si="8"/>
        <v>5</v>
      </c>
      <c r="O119" s="2" t="str">
        <f t="shared" si="9"/>
        <v>0-5</v>
      </c>
      <c r="P119" s="11">
        <f>VLOOKUP(Table1[Sex], 'Pivot tables'!$A$24:$D$26, 4)</f>
        <v>0.18890814558058924</v>
      </c>
      <c r="Q119" s="11">
        <f>VLOOKUP(Table1[[#This Row],[Age range]],'Pivot tables'!$G$2:$I$18,3)</f>
        <v>0.67500000000000004</v>
      </c>
      <c r="R119" s="11">
        <f>VLOOKUP(Table1[[#This Row],[Pclass]],'Pivot tables'!$K$3:$O$5,5)</f>
        <v>0.24236252545824846</v>
      </c>
      <c r="S119" s="11">
        <f t="shared" si="10"/>
        <v>0.36875689034627923</v>
      </c>
      <c r="T119" s="18">
        <f t="shared" si="11"/>
        <v>0</v>
      </c>
      <c r="U119" s="18">
        <f t="shared" si="12"/>
        <v>1</v>
      </c>
      <c r="V119" s="18">
        <f t="shared" si="13"/>
        <v>1</v>
      </c>
      <c r="W119" s="18"/>
      <c r="X119" s="18"/>
      <c r="Y119" s="18"/>
      <c r="AA119" s="2">
        <v>1008</v>
      </c>
      <c r="AB119" s="2">
        <v>0</v>
      </c>
      <c r="AD119" s="2">
        <v>1008</v>
      </c>
      <c r="AE119" s="2">
        <v>0</v>
      </c>
    </row>
    <row r="120" spans="1:31" x14ac:dyDescent="0.25">
      <c r="A120" s="2">
        <v>1009</v>
      </c>
      <c r="B120" s="2">
        <v>3</v>
      </c>
      <c r="C120" s="2" t="s">
        <v>1372</v>
      </c>
      <c r="D120" s="2" t="s">
        <v>19</v>
      </c>
      <c r="E120" s="2">
        <v>1</v>
      </c>
      <c r="F120" s="2">
        <v>1</v>
      </c>
      <c r="G120" s="2">
        <v>1</v>
      </c>
      <c r="H120" s="2" t="s">
        <v>36</v>
      </c>
      <c r="I120" s="2">
        <v>16.7</v>
      </c>
      <c r="J120" s="2" t="s">
        <v>37</v>
      </c>
      <c r="K120" s="2" t="s">
        <v>17</v>
      </c>
      <c r="L120" s="14"/>
      <c r="M120" s="2">
        <f t="shared" si="7"/>
        <v>0</v>
      </c>
      <c r="N120" s="2">
        <f t="shared" si="8"/>
        <v>5</v>
      </c>
      <c r="O120" s="2" t="str">
        <f t="shared" si="9"/>
        <v>0-5</v>
      </c>
      <c r="P120" s="11">
        <f>VLOOKUP(Table1[Sex], 'Pivot tables'!$A$24:$D$26, 4)</f>
        <v>0.7420382165605095</v>
      </c>
      <c r="Q120" s="11">
        <f>VLOOKUP(Table1[[#This Row],[Age range]],'Pivot tables'!$G$2:$I$18,3)</f>
        <v>0.67500000000000004</v>
      </c>
      <c r="R120" s="11">
        <f>VLOOKUP(Table1[[#This Row],[Pclass]],'Pivot tables'!$K$3:$O$5,5)</f>
        <v>0.24236252545824846</v>
      </c>
      <c r="S120" s="11">
        <f t="shared" si="10"/>
        <v>0.55313358067291929</v>
      </c>
      <c r="T120" s="18">
        <f t="shared" si="11"/>
        <v>1</v>
      </c>
      <c r="U120" s="18">
        <f t="shared" si="12"/>
        <v>1</v>
      </c>
      <c r="V120" s="18">
        <f t="shared" si="13"/>
        <v>1</v>
      </c>
      <c r="W120" s="18"/>
      <c r="X120" s="18"/>
      <c r="Y120" s="18"/>
      <c r="AA120" s="2">
        <v>1009</v>
      </c>
      <c r="AB120" s="2">
        <v>1</v>
      </c>
      <c r="AD120" s="2">
        <v>1009</v>
      </c>
      <c r="AE120" s="2">
        <v>1</v>
      </c>
    </row>
    <row r="121" spans="1:31" x14ac:dyDescent="0.25">
      <c r="A121" s="2">
        <v>1010</v>
      </c>
      <c r="B121" s="2">
        <v>1</v>
      </c>
      <c r="C121" s="2" t="s">
        <v>1373</v>
      </c>
      <c r="D121" s="2" t="s">
        <v>15</v>
      </c>
      <c r="E121" s="2">
        <v>36</v>
      </c>
      <c r="F121" s="2">
        <v>0</v>
      </c>
      <c r="G121" s="2">
        <v>0</v>
      </c>
      <c r="H121" s="2">
        <v>13050</v>
      </c>
      <c r="I121" s="2">
        <v>75.241699999999994</v>
      </c>
      <c r="J121" s="2" t="s">
        <v>1374</v>
      </c>
      <c r="K121" s="2" t="s">
        <v>22</v>
      </c>
      <c r="L121" s="14"/>
      <c r="M121" s="2">
        <f t="shared" si="7"/>
        <v>35</v>
      </c>
      <c r="N121" s="2">
        <f t="shared" si="8"/>
        <v>40</v>
      </c>
      <c r="O121" s="2" t="str">
        <f t="shared" si="9"/>
        <v>35-40</v>
      </c>
      <c r="P121" s="11">
        <f>VLOOKUP(Table1[Sex], 'Pivot tables'!$A$24:$D$26, 4)</f>
        <v>0.18890814558058924</v>
      </c>
      <c r="Q121" s="11">
        <f>VLOOKUP(Table1[[#This Row],[Age range]],'Pivot tables'!$G$2:$I$18,3)</f>
        <v>0.45833333333333331</v>
      </c>
      <c r="R121" s="11">
        <f>VLOOKUP(Table1[[#This Row],[Pclass]],'Pivot tables'!$K$3:$O$5,5)</f>
        <v>0.62962962962962965</v>
      </c>
      <c r="S121" s="11">
        <f t="shared" si="10"/>
        <v>0.42562370284785073</v>
      </c>
      <c r="T121" s="18">
        <f t="shared" si="11"/>
        <v>0</v>
      </c>
      <c r="U121" s="18">
        <f t="shared" si="12"/>
        <v>1</v>
      </c>
      <c r="V121" s="18">
        <f t="shared" si="13"/>
        <v>1</v>
      </c>
      <c r="W121" s="18"/>
      <c r="X121" s="18"/>
      <c r="Y121" s="18"/>
      <c r="AA121" s="2">
        <v>1010</v>
      </c>
      <c r="AB121" s="2">
        <v>0</v>
      </c>
      <c r="AD121" s="2">
        <v>1010</v>
      </c>
      <c r="AE121" s="2">
        <v>0</v>
      </c>
    </row>
    <row r="122" spans="1:31" x14ac:dyDescent="0.25">
      <c r="A122" s="2">
        <v>1011</v>
      </c>
      <c r="B122" s="2">
        <v>2</v>
      </c>
      <c r="C122" s="2" t="s">
        <v>1375</v>
      </c>
      <c r="D122" s="2" t="s">
        <v>19</v>
      </c>
      <c r="E122" s="2">
        <v>29</v>
      </c>
      <c r="F122" s="2">
        <v>1</v>
      </c>
      <c r="G122" s="2">
        <v>0</v>
      </c>
      <c r="H122" s="2" t="s">
        <v>854</v>
      </c>
      <c r="I122" s="2">
        <v>26</v>
      </c>
      <c r="J122" s="2"/>
      <c r="K122" s="2" t="s">
        <v>17</v>
      </c>
      <c r="L122" s="14"/>
      <c r="M122" s="2">
        <f t="shared" si="7"/>
        <v>25</v>
      </c>
      <c r="N122" s="2">
        <f t="shared" si="8"/>
        <v>30</v>
      </c>
      <c r="O122" s="2" t="str">
        <f t="shared" si="9"/>
        <v>25-30</v>
      </c>
      <c r="P122" s="11">
        <f>VLOOKUP(Table1[Sex], 'Pivot tables'!$A$24:$D$26, 4)</f>
        <v>0.7420382165605095</v>
      </c>
      <c r="Q122" s="11">
        <f>VLOOKUP(Table1[[#This Row],[Age range]],'Pivot tables'!$G$2:$I$18,3)</f>
        <v>0.35849056603773582</v>
      </c>
      <c r="R122" s="11">
        <f>VLOOKUP(Table1[[#This Row],[Pclass]],'Pivot tables'!$K$3:$O$5,5)</f>
        <v>0.47282608695652173</v>
      </c>
      <c r="S122" s="11">
        <f t="shared" si="10"/>
        <v>0.52445162318492233</v>
      </c>
      <c r="T122" s="18">
        <f t="shared" si="11"/>
        <v>1</v>
      </c>
      <c r="U122" s="18">
        <f t="shared" si="12"/>
        <v>1</v>
      </c>
      <c r="V122" s="18">
        <f t="shared" si="13"/>
        <v>1</v>
      </c>
      <c r="W122" s="18"/>
      <c r="X122" s="18"/>
      <c r="Y122" s="18"/>
      <c r="AA122" s="2">
        <v>1011</v>
      </c>
      <c r="AB122" s="2">
        <v>1</v>
      </c>
      <c r="AD122" s="2">
        <v>1011</v>
      </c>
      <c r="AE122" s="2">
        <v>1</v>
      </c>
    </row>
    <row r="123" spans="1:31" x14ac:dyDescent="0.25">
      <c r="A123" s="2">
        <v>1012</v>
      </c>
      <c r="B123" s="2">
        <v>2</v>
      </c>
      <c r="C123" s="2" t="s">
        <v>1376</v>
      </c>
      <c r="D123" s="2" t="s">
        <v>19</v>
      </c>
      <c r="E123" s="2">
        <v>12</v>
      </c>
      <c r="F123" s="2">
        <v>0</v>
      </c>
      <c r="G123" s="2">
        <v>0</v>
      </c>
      <c r="H123" s="2" t="s">
        <v>256</v>
      </c>
      <c r="I123" s="2">
        <v>15.75</v>
      </c>
      <c r="J123" s="2"/>
      <c r="K123" s="2" t="s">
        <v>17</v>
      </c>
      <c r="L123" s="14"/>
      <c r="M123" s="2">
        <f t="shared" si="7"/>
        <v>10</v>
      </c>
      <c r="N123" s="2">
        <f t="shared" si="8"/>
        <v>15</v>
      </c>
      <c r="O123" s="2" t="str">
        <f t="shared" si="9"/>
        <v>10-15</v>
      </c>
      <c r="P123" s="11">
        <f>VLOOKUP(Table1[Sex], 'Pivot tables'!$A$24:$D$26, 4)</f>
        <v>0.7420382165605095</v>
      </c>
      <c r="Q123" s="11">
        <f>VLOOKUP(Table1[[#This Row],[Age range]],'Pivot tables'!$G$2:$I$18,3)</f>
        <v>0.4375</v>
      </c>
      <c r="R123" s="11">
        <f>VLOOKUP(Table1[[#This Row],[Pclass]],'Pivot tables'!$K$3:$O$5,5)</f>
        <v>0.47282608695652173</v>
      </c>
      <c r="S123" s="11">
        <f t="shared" si="10"/>
        <v>0.55078810117234378</v>
      </c>
      <c r="T123" s="18">
        <f t="shared" si="11"/>
        <v>1</v>
      </c>
      <c r="U123" s="18">
        <f t="shared" si="12"/>
        <v>1</v>
      </c>
      <c r="V123" s="18">
        <f t="shared" si="13"/>
        <v>1</v>
      </c>
      <c r="W123" s="18"/>
      <c r="X123" s="18"/>
      <c r="Y123" s="18"/>
      <c r="AA123" s="2">
        <v>1012</v>
      </c>
      <c r="AB123" s="2">
        <v>1</v>
      </c>
      <c r="AD123" s="2">
        <v>1012</v>
      </c>
      <c r="AE123" s="2">
        <v>1</v>
      </c>
    </row>
    <row r="124" spans="1:31" x14ac:dyDescent="0.25">
      <c r="A124" s="2">
        <v>1013</v>
      </c>
      <c r="B124" s="2">
        <v>3</v>
      </c>
      <c r="C124" s="2" t="s">
        <v>1377</v>
      </c>
      <c r="D124" s="2" t="s">
        <v>15</v>
      </c>
      <c r="E124" s="2"/>
      <c r="F124" s="2">
        <v>1</v>
      </c>
      <c r="G124" s="2">
        <v>0</v>
      </c>
      <c r="H124" s="2">
        <v>367227</v>
      </c>
      <c r="I124" s="2">
        <v>7.75</v>
      </c>
      <c r="J124" s="2"/>
      <c r="K124" s="2" t="s">
        <v>29</v>
      </c>
      <c r="L124" s="14"/>
      <c r="M124" s="2">
        <f t="shared" si="7"/>
        <v>0</v>
      </c>
      <c r="N124" s="2">
        <f t="shared" si="8"/>
        <v>5</v>
      </c>
      <c r="O124" s="2" t="str">
        <f t="shared" si="9"/>
        <v>0-5</v>
      </c>
      <c r="P124" s="11">
        <f>VLOOKUP(Table1[Sex], 'Pivot tables'!$A$24:$D$26, 4)</f>
        <v>0.18890814558058924</v>
      </c>
      <c r="Q124" s="11">
        <f>VLOOKUP(Table1[[#This Row],[Age range]],'Pivot tables'!$G$2:$I$18,3)</f>
        <v>0.67500000000000004</v>
      </c>
      <c r="R124" s="11">
        <f>VLOOKUP(Table1[[#This Row],[Pclass]],'Pivot tables'!$K$3:$O$5,5)</f>
        <v>0.24236252545824846</v>
      </c>
      <c r="S124" s="11">
        <f t="shared" si="10"/>
        <v>0.36875689034627923</v>
      </c>
      <c r="T124" s="18">
        <f t="shared" si="11"/>
        <v>0</v>
      </c>
      <c r="U124" s="18">
        <f t="shared" si="12"/>
        <v>1</v>
      </c>
      <c r="V124" s="18">
        <f t="shared" si="13"/>
        <v>1</v>
      </c>
      <c r="W124" s="18"/>
      <c r="X124" s="18"/>
      <c r="Y124" s="18"/>
      <c r="AA124" s="2">
        <v>1013</v>
      </c>
      <c r="AB124" s="2">
        <v>0</v>
      </c>
      <c r="AD124" s="2">
        <v>1013</v>
      </c>
      <c r="AE124" s="2">
        <v>0</v>
      </c>
    </row>
    <row r="125" spans="1:31" x14ac:dyDescent="0.25">
      <c r="A125" s="2">
        <v>1014</v>
      </c>
      <c r="B125" s="2">
        <v>1</v>
      </c>
      <c r="C125" s="2" t="s">
        <v>1378</v>
      </c>
      <c r="D125" s="2" t="s">
        <v>19</v>
      </c>
      <c r="E125" s="2">
        <v>35</v>
      </c>
      <c r="F125" s="2">
        <v>1</v>
      </c>
      <c r="G125" s="2">
        <v>0</v>
      </c>
      <c r="H125" s="2">
        <v>13236</v>
      </c>
      <c r="I125" s="2">
        <v>57.75</v>
      </c>
      <c r="J125" s="2" t="s">
        <v>1379</v>
      </c>
      <c r="K125" s="2" t="s">
        <v>22</v>
      </c>
      <c r="L125" s="14"/>
      <c r="M125" s="2">
        <f t="shared" si="7"/>
        <v>35</v>
      </c>
      <c r="N125" s="2">
        <f t="shared" si="8"/>
        <v>40</v>
      </c>
      <c r="O125" s="2" t="str">
        <f t="shared" si="9"/>
        <v>35-40</v>
      </c>
      <c r="P125" s="11">
        <f>VLOOKUP(Table1[Sex], 'Pivot tables'!$A$24:$D$26, 4)</f>
        <v>0.7420382165605095</v>
      </c>
      <c r="Q125" s="11">
        <f>VLOOKUP(Table1[[#This Row],[Age range]],'Pivot tables'!$G$2:$I$18,3)</f>
        <v>0.45833333333333331</v>
      </c>
      <c r="R125" s="11">
        <f>VLOOKUP(Table1[[#This Row],[Pclass]],'Pivot tables'!$K$3:$O$5,5)</f>
        <v>0.62962962962962965</v>
      </c>
      <c r="S125" s="11">
        <f t="shared" si="10"/>
        <v>0.61000039317449073</v>
      </c>
      <c r="T125" s="18">
        <f t="shared" si="11"/>
        <v>1</v>
      </c>
      <c r="U125" s="18">
        <f t="shared" si="12"/>
        <v>1</v>
      </c>
      <c r="V125" s="18">
        <f t="shared" si="13"/>
        <v>1</v>
      </c>
      <c r="W125" s="18"/>
      <c r="X125" s="18"/>
      <c r="Y125" s="18"/>
      <c r="AA125" s="2">
        <v>1014</v>
      </c>
      <c r="AB125" s="2">
        <v>1</v>
      </c>
      <c r="AD125" s="2">
        <v>1014</v>
      </c>
      <c r="AE125" s="2">
        <v>1</v>
      </c>
    </row>
    <row r="126" spans="1:31" x14ac:dyDescent="0.25">
      <c r="A126" s="2">
        <v>1015</v>
      </c>
      <c r="B126" s="2">
        <v>3</v>
      </c>
      <c r="C126" s="2" t="s">
        <v>1380</v>
      </c>
      <c r="D126" s="2" t="s">
        <v>15</v>
      </c>
      <c r="E126" s="2">
        <v>28</v>
      </c>
      <c r="F126" s="2">
        <v>0</v>
      </c>
      <c r="G126" s="2">
        <v>0</v>
      </c>
      <c r="H126" s="2">
        <v>392095</v>
      </c>
      <c r="I126" s="2">
        <v>7.25</v>
      </c>
      <c r="J126" s="2"/>
      <c r="K126" s="2" t="s">
        <v>17</v>
      </c>
      <c r="L126" s="14"/>
      <c r="M126" s="2">
        <f t="shared" si="7"/>
        <v>25</v>
      </c>
      <c r="N126" s="2">
        <f t="shared" si="8"/>
        <v>30</v>
      </c>
      <c r="O126" s="2" t="str">
        <f t="shared" si="9"/>
        <v>25-30</v>
      </c>
      <c r="P126" s="11">
        <f>VLOOKUP(Table1[Sex], 'Pivot tables'!$A$24:$D$26, 4)</f>
        <v>0.18890814558058924</v>
      </c>
      <c r="Q126" s="11">
        <f>VLOOKUP(Table1[[#This Row],[Age range]],'Pivot tables'!$G$2:$I$18,3)</f>
        <v>0.35849056603773582</v>
      </c>
      <c r="R126" s="11">
        <f>VLOOKUP(Table1[[#This Row],[Pclass]],'Pivot tables'!$K$3:$O$5,5)</f>
        <v>0.24236252545824846</v>
      </c>
      <c r="S126" s="11">
        <f t="shared" si="10"/>
        <v>0.26325374569219118</v>
      </c>
      <c r="T126" s="18">
        <f t="shared" si="11"/>
        <v>0</v>
      </c>
      <c r="U126" s="18">
        <f t="shared" si="12"/>
        <v>1</v>
      </c>
      <c r="V126" s="18">
        <f t="shared" si="13"/>
        <v>1</v>
      </c>
      <c r="W126" s="18"/>
      <c r="X126" s="18"/>
      <c r="Y126" s="18"/>
      <c r="AA126" s="2">
        <v>1015</v>
      </c>
      <c r="AB126" s="2">
        <v>0</v>
      </c>
      <c r="AD126" s="2">
        <v>1015</v>
      </c>
      <c r="AE126" s="2">
        <v>0</v>
      </c>
    </row>
    <row r="127" spans="1:31" x14ac:dyDescent="0.25">
      <c r="A127" s="2">
        <v>1016</v>
      </c>
      <c r="B127" s="2">
        <v>3</v>
      </c>
      <c r="C127" s="2" t="s">
        <v>1381</v>
      </c>
      <c r="D127" s="2" t="s">
        <v>15</v>
      </c>
      <c r="E127" s="2"/>
      <c r="F127" s="2">
        <v>0</v>
      </c>
      <c r="G127" s="2">
        <v>0</v>
      </c>
      <c r="H127" s="2">
        <v>368783</v>
      </c>
      <c r="I127" s="2">
        <v>7.75</v>
      </c>
      <c r="J127" s="2"/>
      <c r="K127" s="2" t="s">
        <v>29</v>
      </c>
      <c r="L127" s="14"/>
      <c r="M127" s="2">
        <f t="shared" si="7"/>
        <v>0</v>
      </c>
      <c r="N127" s="2">
        <f t="shared" si="8"/>
        <v>5</v>
      </c>
      <c r="O127" s="2" t="str">
        <f t="shared" si="9"/>
        <v>0-5</v>
      </c>
      <c r="P127" s="11">
        <f>VLOOKUP(Table1[Sex], 'Pivot tables'!$A$24:$D$26, 4)</f>
        <v>0.18890814558058924</v>
      </c>
      <c r="Q127" s="11">
        <f>VLOOKUP(Table1[[#This Row],[Age range]],'Pivot tables'!$G$2:$I$18,3)</f>
        <v>0.67500000000000004</v>
      </c>
      <c r="R127" s="11">
        <f>VLOOKUP(Table1[[#This Row],[Pclass]],'Pivot tables'!$K$3:$O$5,5)</f>
        <v>0.24236252545824846</v>
      </c>
      <c r="S127" s="11">
        <f t="shared" si="10"/>
        <v>0.36875689034627923</v>
      </c>
      <c r="T127" s="18">
        <f t="shared" si="11"/>
        <v>0</v>
      </c>
      <c r="U127" s="18">
        <f t="shared" si="12"/>
        <v>1</v>
      </c>
      <c r="V127" s="18">
        <f t="shared" si="13"/>
        <v>1</v>
      </c>
      <c r="W127" s="18"/>
      <c r="X127" s="18"/>
      <c r="Y127" s="18"/>
      <c r="AA127" s="2">
        <v>1016</v>
      </c>
      <c r="AB127" s="2">
        <v>0</v>
      </c>
      <c r="AD127" s="2">
        <v>1016</v>
      </c>
      <c r="AE127" s="2">
        <v>0</v>
      </c>
    </row>
    <row r="128" spans="1:31" x14ac:dyDescent="0.25">
      <c r="A128" s="2">
        <v>1017</v>
      </c>
      <c r="B128" s="2">
        <v>3</v>
      </c>
      <c r="C128" s="2" t="s">
        <v>1382</v>
      </c>
      <c r="D128" s="2" t="s">
        <v>19</v>
      </c>
      <c r="E128" s="2">
        <v>17</v>
      </c>
      <c r="F128" s="2">
        <v>0</v>
      </c>
      <c r="G128" s="2">
        <v>1</v>
      </c>
      <c r="H128" s="2">
        <v>371362</v>
      </c>
      <c r="I128" s="2">
        <v>16.100000000000001</v>
      </c>
      <c r="J128" s="2"/>
      <c r="K128" s="2" t="s">
        <v>17</v>
      </c>
      <c r="L128" s="14"/>
      <c r="M128" s="2">
        <f t="shared" si="7"/>
        <v>15</v>
      </c>
      <c r="N128" s="2">
        <f t="shared" si="8"/>
        <v>20</v>
      </c>
      <c r="O128" s="2" t="str">
        <f t="shared" si="9"/>
        <v>15-20</v>
      </c>
      <c r="P128" s="11">
        <f>VLOOKUP(Table1[Sex], 'Pivot tables'!$A$24:$D$26, 4)</f>
        <v>0.7420382165605095</v>
      </c>
      <c r="Q128" s="11">
        <f>VLOOKUP(Table1[[#This Row],[Age range]],'Pivot tables'!$G$2:$I$18,3)</f>
        <v>0.39534883720930231</v>
      </c>
      <c r="R128" s="11">
        <f>VLOOKUP(Table1[[#This Row],[Pclass]],'Pivot tables'!$K$3:$O$5,5)</f>
        <v>0.24236252545824846</v>
      </c>
      <c r="S128" s="11">
        <f t="shared" si="10"/>
        <v>0.45991652640935343</v>
      </c>
      <c r="T128" s="18">
        <f t="shared" si="11"/>
        <v>0</v>
      </c>
      <c r="U128" s="18">
        <f t="shared" si="12"/>
        <v>0</v>
      </c>
      <c r="V128" s="18">
        <f t="shared" si="13"/>
        <v>0</v>
      </c>
      <c r="W128" s="18"/>
      <c r="X128" s="18"/>
      <c r="Y128" s="18"/>
      <c r="AA128" s="2">
        <v>1017</v>
      </c>
      <c r="AB128" s="2">
        <v>1</v>
      </c>
      <c r="AD128" s="2">
        <v>1017</v>
      </c>
      <c r="AE128" s="2">
        <v>1</v>
      </c>
    </row>
    <row r="129" spans="1:31" x14ac:dyDescent="0.25">
      <c r="A129" s="2">
        <v>1018</v>
      </c>
      <c r="B129" s="2">
        <v>3</v>
      </c>
      <c r="C129" s="2" t="s">
        <v>1383</v>
      </c>
      <c r="D129" s="2" t="s">
        <v>15</v>
      </c>
      <c r="E129" s="2">
        <v>22</v>
      </c>
      <c r="F129" s="2">
        <v>0</v>
      </c>
      <c r="G129" s="2">
        <v>0</v>
      </c>
      <c r="H129" s="2">
        <v>350045</v>
      </c>
      <c r="I129" s="2">
        <v>7.7957999999999998</v>
      </c>
      <c r="J129" s="2"/>
      <c r="K129" s="2" t="s">
        <v>17</v>
      </c>
      <c r="L129" s="14"/>
      <c r="M129" s="2">
        <f t="shared" si="7"/>
        <v>20</v>
      </c>
      <c r="N129" s="2">
        <f t="shared" si="8"/>
        <v>25</v>
      </c>
      <c r="O129" s="2" t="str">
        <f t="shared" si="9"/>
        <v>20-25</v>
      </c>
      <c r="P129" s="11">
        <f>VLOOKUP(Table1[Sex], 'Pivot tables'!$A$24:$D$26, 4)</f>
        <v>0.18890814558058924</v>
      </c>
      <c r="Q129" s="11">
        <f>VLOOKUP(Table1[[#This Row],[Age range]],'Pivot tables'!$G$2:$I$18,3)</f>
        <v>0.34210526315789475</v>
      </c>
      <c r="R129" s="11">
        <f>VLOOKUP(Table1[[#This Row],[Pclass]],'Pivot tables'!$K$3:$O$5,5)</f>
        <v>0.24236252545824846</v>
      </c>
      <c r="S129" s="11">
        <f t="shared" si="10"/>
        <v>0.25779197806557747</v>
      </c>
      <c r="T129" s="18">
        <f t="shared" si="11"/>
        <v>0</v>
      </c>
      <c r="U129" s="18">
        <f t="shared" si="12"/>
        <v>1</v>
      </c>
      <c r="V129" s="18">
        <f t="shared" si="13"/>
        <v>1</v>
      </c>
      <c r="W129" s="18"/>
      <c r="X129" s="18"/>
      <c r="Y129" s="18"/>
      <c r="AA129" s="2">
        <v>1018</v>
      </c>
      <c r="AB129" s="2">
        <v>0</v>
      </c>
      <c r="AD129" s="2">
        <v>1018</v>
      </c>
      <c r="AE129" s="2">
        <v>0</v>
      </c>
    </row>
    <row r="130" spans="1:31" x14ac:dyDescent="0.25">
      <c r="A130" s="2">
        <v>1019</v>
      </c>
      <c r="B130" s="2">
        <v>3</v>
      </c>
      <c r="C130" s="2" t="s">
        <v>1384</v>
      </c>
      <c r="D130" s="2" t="s">
        <v>19</v>
      </c>
      <c r="E130" s="2"/>
      <c r="F130" s="2">
        <v>2</v>
      </c>
      <c r="G130" s="2">
        <v>0</v>
      </c>
      <c r="H130" s="2">
        <v>367226</v>
      </c>
      <c r="I130" s="2">
        <v>23.25</v>
      </c>
      <c r="J130" s="2"/>
      <c r="K130" s="2" t="s">
        <v>29</v>
      </c>
      <c r="L130" s="14"/>
      <c r="M130" s="2">
        <f t="shared" si="7"/>
        <v>0</v>
      </c>
      <c r="N130" s="2">
        <f t="shared" si="8"/>
        <v>5</v>
      </c>
      <c r="O130" s="2" t="str">
        <f t="shared" si="9"/>
        <v>0-5</v>
      </c>
      <c r="P130" s="11">
        <f>VLOOKUP(Table1[Sex], 'Pivot tables'!$A$24:$D$26, 4)</f>
        <v>0.7420382165605095</v>
      </c>
      <c r="Q130" s="11">
        <f>VLOOKUP(Table1[[#This Row],[Age range]],'Pivot tables'!$G$2:$I$18,3)</f>
        <v>0.67500000000000004</v>
      </c>
      <c r="R130" s="11">
        <f>VLOOKUP(Table1[[#This Row],[Pclass]],'Pivot tables'!$K$3:$O$5,5)</f>
        <v>0.24236252545824846</v>
      </c>
      <c r="S130" s="11">
        <f t="shared" si="10"/>
        <v>0.55313358067291929</v>
      </c>
      <c r="T130" s="18">
        <f t="shared" si="11"/>
        <v>1</v>
      </c>
      <c r="U130" s="18">
        <f t="shared" si="12"/>
        <v>1</v>
      </c>
      <c r="V130" s="18">
        <f t="shared" si="13"/>
        <v>1</v>
      </c>
      <c r="W130" s="18"/>
      <c r="X130" s="18"/>
      <c r="Y130" s="18"/>
      <c r="AA130" s="2">
        <v>1019</v>
      </c>
      <c r="AB130" s="2">
        <v>1</v>
      </c>
      <c r="AD130" s="2">
        <v>1019</v>
      </c>
      <c r="AE130" s="2">
        <v>1</v>
      </c>
    </row>
    <row r="131" spans="1:31" x14ac:dyDescent="0.25">
      <c r="A131" s="2">
        <v>1020</v>
      </c>
      <c r="B131" s="2">
        <v>2</v>
      </c>
      <c r="C131" s="2" t="s">
        <v>1385</v>
      </c>
      <c r="D131" s="2" t="s">
        <v>15</v>
      </c>
      <c r="E131" s="2">
        <v>42</v>
      </c>
      <c r="F131" s="2">
        <v>0</v>
      </c>
      <c r="G131" s="2">
        <v>0</v>
      </c>
      <c r="H131" s="2">
        <v>211535</v>
      </c>
      <c r="I131" s="2">
        <v>13</v>
      </c>
      <c r="J131" s="2"/>
      <c r="K131" s="2" t="s">
        <v>17</v>
      </c>
      <c r="L131" s="14"/>
      <c r="M131" s="2">
        <f t="shared" ref="M131:M194" si="14">FLOOR(E131, 5)</f>
        <v>40</v>
      </c>
      <c r="N131" s="2">
        <f t="shared" ref="N131:N194" si="15">M131 + 5</f>
        <v>45</v>
      </c>
      <c r="O131" s="2" t="str">
        <f t="shared" ref="O131:O194" si="16">M131&amp;"-"&amp;N131</f>
        <v>40-45</v>
      </c>
      <c r="P131" s="11">
        <f>VLOOKUP(Table1[Sex], 'Pivot tables'!$A$24:$D$26, 4)</f>
        <v>0.18890814558058924</v>
      </c>
      <c r="Q131" s="11">
        <f>VLOOKUP(Table1[[#This Row],[Age range]],'Pivot tables'!$G$2:$I$18,3)</f>
        <v>0.375</v>
      </c>
      <c r="R131" s="11">
        <f>VLOOKUP(Table1[[#This Row],[Pclass]],'Pivot tables'!$K$3:$O$5,5)</f>
        <v>0.47282608695652173</v>
      </c>
      <c r="S131" s="11">
        <f t="shared" ref="S131:S194" si="17">AVERAGE(P131, Q131, R131)</f>
        <v>0.3455780775123703</v>
      </c>
      <c r="T131" s="18">
        <f t="shared" ref="T131:T194" si="18">IF(S131 &gt; 0.5, 1, 0)</f>
        <v>0</v>
      </c>
      <c r="U131" s="18">
        <f t="shared" ref="U131:U194" si="19">IF(T131=AB131, 1,0)</f>
        <v>1</v>
      </c>
      <c r="V131" s="18">
        <f t="shared" ref="V131:V194" si="20">IF(T131=AE131, 1,0)</f>
        <v>1</v>
      </c>
      <c r="W131" s="18"/>
      <c r="X131" s="18"/>
      <c r="Y131" s="18"/>
      <c r="AA131" s="2">
        <v>1020</v>
      </c>
      <c r="AB131" s="2">
        <v>0</v>
      </c>
      <c r="AD131" s="2">
        <v>1020</v>
      </c>
      <c r="AE131" s="2">
        <v>0</v>
      </c>
    </row>
    <row r="132" spans="1:31" x14ac:dyDescent="0.25">
      <c r="A132" s="2">
        <v>1021</v>
      </c>
      <c r="B132" s="2">
        <v>3</v>
      </c>
      <c r="C132" s="2" t="s">
        <v>1386</v>
      </c>
      <c r="D132" s="2" t="s">
        <v>15</v>
      </c>
      <c r="E132" s="2">
        <v>24</v>
      </c>
      <c r="F132" s="2">
        <v>0</v>
      </c>
      <c r="G132" s="2">
        <v>0</v>
      </c>
      <c r="H132" s="2">
        <v>342441</v>
      </c>
      <c r="I132" s="2">
        <v>8.0500000000000007</v>
      </c>
      <c r="J132" s="2"/>
      <c r="K132" s="2" t="s">
        <v>17</v>
      </c>
      <c r="L132" s="14"/>
      <c r="M132" s="2">
        <f t="shared" si="14"/>
        <v>20</v>
      </c>
      <c r="N132" s="2">
        <f t="shared" si="15"/>
        <v>25</v>
      </c>
      <c r="O132" s="2" t="str">
        <f t="shared" si="16"/>
        <v>20-25</v>
      </c>
      <c r="P132" s="11">
        <f>VLOOKUP(Table1[Sex], 'Pivot tables'!$A$24:$D$26, 4)</f>
        <v>0.18890814558058924</v>
      </c>
      <c r="Q132" s="11">
        <f>VLOOKUP(Table1[[#This Row],[Age range]],'Pivot tables'!$G$2:$I$18,3)</f>
        <v>0.34210526315789475</v>
      </c>
      <c r="R132" s="11">
        <f>VLOOKUP(Table1[[#This Row],[Pclass]],'Pivot tables'!$K$3:$O$5,5)</f>
        <v>0.24236252545824846</v>
      </c>
      <c r="S132" s="11">
        <f t="shared" si="17"/>
        <v>0.25779197806557747</v>
      </c>
      <c r="T132" s="18">
        <f t="shared" si="18"/>
        <v>0</v>
      </c>
      <c r="U132" s="18">
        <f t="shared" si="19"/>
        <v>1</v>
      </c>
      <c r="V132" s="18">
        <f t="shared" si="20"/>
        <v>1</v>
      </c>
      <c r="W132" s="18"/>
      <c r="X132" s="18"/>
      <c r="Y132" s="18"/>
      <c r="AA132" s="2">
        <v>1021</v>
      </c>
      <c r="AB132" s="2">
        <v>0</v>
      </c>
      <c r="AD132" s="2">
        <v>1021</v>
      </c>
      <c r="AE132" s="2">
        <v>0</v>
      </c>
    </row>
    <row r="133" spans="1:31" x14ac:dyDescent="0.25">
      <c r="A133" s="2">
        <v>1022</v>
      </c>
      <c r="B133" s="2">
        <v>3</v>
      </c>
      <c r="C133" s="2" t="s">
        <v>1387</v>
      </c>
      <c r="D133" s="2" t="s">
        <v>15</v>
      </c>
      <c r="E133" s="2">
        <v>32</v>
      </c>
      <c r="F133" s="2">
        <v>0</v>
      </c>
      <c r="G133" s="2">
        <v>0</v>
      </c>
      <c r="H133" s="2" t="s">
        <v>1388</v>
      </c>
      <c r="I133" s="2">
        <v>8.0500000000000007</v>
      </c>
      <c r="J133" s="2"/>
      <c r="K133" s="2" t="s">
        <v>17</v>
      </c>
      <c r="L133" s="14"/>
      <c r="M133" s="2">
        <f t="shared" si="14"/>
        <v>30</v>
      </c>
      <c r="N133" s="2">
        <f t="shared" si="15"/>
        <v>35</v>
      </c>
      <c r="O133" s="2" t="str">
        <f t="shared" si="16"/>
        <v>30-35</v>
      </c>
      <c r="P133" s="11">
        <f>VLOOKUP(Table1[Sex], 'Pivot tables'!$A$24:$D$26, 4)</f>
        <v>0.18890814558058924</v>
      </c>
      <c r="Q133" s="11">
        <f>VLOOKUP(Table1[[#This Row],[Age range]],'Pivot tables'!$G$2:$I$18,3)</f>
        <v>0.42105263157894735</v>
      </c>
      <c r="R133" s="11">
        <f>VLOOKUP(Table1[[#This Row],[Pclass]],'Pivot tables'!$K$3:$O$5,5)</f>
        <v>0.24236252545824846</v>
      </c>
      <c r="S133" s="11">
        <f t="shared" si="17"/>
        <v>0.28410776753926165</v>
      </c>
      <c r="T133" s="18">
        <f t="shared" si="18"/>
        <v>0</v>
      </c>
      <c r="U133" s="18">
        <f t="shared" si="19"/>
        <v>1</v>
      </c>
      <c r="V133" s="18">
        <f t="shared" si="20"/>
        <v>1</v>
      </c>
      <c r="W133" s="18"/>
      <c r="X133" s="18"/>
      <c r="Y133" s="18"/>
      <c r="AA133" s="2">
        <v>1022</v>
      </c>
      <c r="AB133" s="2">
        <v>0</v>
      </c>
      <c r="AD133" s="2">
        <v>1022</v>
      </c>
      <c r="AE133" s="2">
        <v>0</v>
      </c>
    </row>
    <row r="134" spans="1:31" x14ac:dyDescent="0.25">
      <c r="A134" s="2">
        <v>1023</v>
      </c>
      <c r="B134" s="2">
        <v>1</v>
      </c>
      <c r="C134" s="2" t="s">
        <v>1389</v>
      </c>
      <c r="D134" s="2" t="s">
        <v>15</v>
      </c>
      <c r="E134" s="2">
        <v>53</v>
      </c>
      <c r="F134" s="2">
        <v>0</v>
      </c>
      <c r="G134" s="2">
        <v>0</v>
      </c>
      <c r="H134" s="2">
        <v>113780</v>
      </c>
      <c r="I134" s="2">
        <v>28.5</v>
      </c>
      <c r="J134" s="2" t="s">
        <v>1390</v>
      </c>
      <c r="K134" s="2" t="s">
        <v>22</v>
      </c>
      <c r="L134" s="14"/>
      <c r="M134" s="2">
        <f t="shared" si="14"/>
        <v>50</v>
      </c>
      <c r="N134" s="2">
        <f t="shared" si="15"/>
        <v>55</v>
      </c>
      <c r="O134" s="2" t="str">
        <f t="shared" si="16"/>
        <v>50-55</v>
      </c>
      <c r="P134" s="11">
        <f>VLOOKUP(Table1[Sex], 'Pivot tables'!$A$24:$D$26, 4)</f>
        <v>0.18890814558058924</v>
      </c>
      <c r="Q134" s="11">
        <f>VLOOKUP(Table1[[#This Row],[Age range]],'Pivot tables'!$G$2:$I$18,3)</f>
        <v>0.4375</v>
      </c>
      <c r="R134" s="11">
        <f>VLOOKUP(Table1[[#This Row],[Pclass]],'Pivot tables'!$K$3:$O$5,5)</f>
        <v>0.62962962962962965</v>
      </c>
      <c r="S134" s="11">
        <f t="shared" si="17"/>
        <v>0.41867925840340625</v>
      </c>
      <c r="T134" s="18">
        <f t="shared" si="18"/>
        <v>0</v>
      </c>
      <c r="U134" s="18">
        <f t="shared" si="19"/>
        <v>1</v>
      </c>
      <c r="V134" s="18">
        <f t="shared" si="20"/>
        <v>1</v>
      </c>
      <c r="W134" s="18"/>
      <c r="X134" s="18"/>
      <c r="Y134" s="18"/>
      <c r="AA134" s="2">
        <v>1023</v>
      </c>
      <c r="AB134" s="2">
        <v>0</v>
      </c>
      <c r="AD134" s="2">
        <v>1023</v>
      </c>
      <c r="AE134" s="2">
        <v>0</v>
      </c>
    </row>
    <row r="135" spans="1:31" x14ac:dyDescent="0.25">
      <c r="A135" s="2">
        <v>1024</v>
      </c>
      <c r="B135" s="2">
        <v>3</v>
      </c>
      <c r="C135" s="2" t="s">
        <v>1391</v>
      </c>
      <c r="D135" s="2" t="s">
        <v>19</v>
      </c>
      <c r="E135" s="2"/>
      <c r="F135" s="2">
        <v>0</v>
      </c>
      <c r="G135" s="2">
        <v>4</v>
      </c>
      <c r="H135" s="2">
        <v>4133</v>
      </c>
      <c r="I135" s="2">
        <v>25.466699999999999</v>
      </c>
      <c r="J135" s="2"/>
      <c r="K135" s="2" t="s">
        <v>17</v>
      </c>
      <c r="L135" s="14"/>
      <c r="M135" s="2">
        <f t="shared" si="14"/>
        <v>0</v>
      </c>
      <c r="N135" s="2">
        <f t="shared" si="15"/>
        <v>5</v>
      </c>
      <c r="O135" s="2" t="str">
        <f t="shared" si="16"/>
        <v>0-5</v>
      </c>
      <c r="P135" s="11">
        <f>VLOOKUP(Table1[Sex], 'Pivot tables'!$A$24:$D$26, 4)</f>
        <v>0.7420382165605095</v>
      </c>
      <c r="Q135" s="11">
        <f>VLOOKUP(Table1[[#This Row],[Age range]],'Pivot tables'!$G$2:$I$18,3)</f>
        <v>0.67500000000000004</v>
      </c>
      <c r="R135" s="11">
        <f>VLOOKUP(Table1[[#This Row],[Pclass]],'Pivot tables'!$K$3:$O$5,5)</f>
        <v>0.24236252545824846</v>
      </c>
      <c r="S135" s="11">
        <f t="shared" si="17"/>
        <v>0.55313358067291929</v>
      </c>
      <c r="T135" s="18">
        <f t="shared" si="18"/>
        <v>1</v>
      </c>
      <c r="U135" s="18">
        <f t="shared" si="19"/>
        <v>0</v>
      </c>
      <c r="V135" s="18">
        <f t="shared" si="20"/>
        <v>1</v>
      </c>
      <c r="W135" s="18"/>
      <c r="X135" s="18"/>
      <c r="Y135" s="18"/>
      <c r="AA135" s="2">
        <v>1024</v>
      </c>
      <c r="AB135" s="2">
        <v>0</v>
      </c>
      <c r="AD135" s="2">
        <v>1024</v>
      </c>
      <c r="AE135" s="2">
        <v>1</v>
      </c>
    </row>
    <row r="136" spans="1:31" x14ac:dyDescent="0.25">
      <c r="A136" s="2">
        <v>1025</v>
      </c>
      <c r="B136" s="2">
        <v>3</v>
      </c>
      <c r="C136" s="2" t="s">
        <v>1392</v>
      </c>
      <c r="D136" s="2" t="s">
        <v>15</v>
      </c>
      <c r="E136" s="2"/>
      <c r="F136" s="2">
        <v>1</v>
      </c>
      <c r="G136" s="2">
        <v>0</v>
      </c>
      <c r="H136" s="2">
        <v>2621</v>
      </c>
      <c r="I136" s="2">
        <v>6.4375</v>
      </c>
      <c r="J136" s="2"/>
      <c r="K136" s="2" t="s">
        <v>22</v>
      </c>
      <c r="L136" s="14"/>
      <c r="M136" s="2">
        <f t="shared" si="14"/>
        <v>0</v>
      </c>
      <c r="N136" s="2">
        <f t="shared" si="15"/>
        <v>5</v>
      </c>
      <c r="O136" s="2" t="str">
        <f t="shared" si="16"/>
        <v>0-5</v>
      </c>
      <c r="P136" s="11">
        <f>VLOOKUP(Table1[Sex], 'Pivot tables'!$A$24:$D$26, 4)</f>
        <v>0.18890814558058924</v>
      </c>
      <c r="Q136" s="11">
        <f>VLOOKUP(Table1[[#This Row],[Age range]],'Pivot tables'!$G$2:$I$18,3)</f>
        <v>0.67500000000000004</v>
      </c>
      <c r="R136" s="11">
        <f>VLOOKUP(Table1[[#This Row],[Pclass]],'Pivot tables'!$K$3:$O$5,5)</f>
        <v>0.24236252545824846</v>
      </c>
      <c r="S136" s="11">
        <f t="shared" si="17"/>
        <v>0.36875689034627923</v>
      </c>
      <c r="T136" s="18">
        <f t="shared" si="18"/>
        <v>0</v>
      </c>
      <c r="U136" s="18">
        <f t="shared" si="19"/>
        <v>1</v>
      </c>
      <c r="V136" s="18">
        <f t="shared" si="20"/>
        <v>1</v>
      </c>
      <c r="W136" s="18"/>
      <c r="X136" s="18"/>
      <c r="Y136" s="18"/>
      <c r="AA136" s="2">
        <v>1025</v>
      </c>
      <c r="AB136" s="2">
        <v>0</v>
      </c>
      <c r="AD136" s="2">
        <v>1025</v>
      </c>
      <c r="AE136" s="2">
        <v>0</v>
      </c>
    </row>
    <row r="137" spans="1:31" x14ac:dyDescent="0.25">
      <c r="A137" s="2">
        <v>1026</v>
      </c>
      <c r="B137" s="2">
        <v>3</v>
      </c>
      <c r="C137" s="2" t="s">
        <v>1393</v>
      </c>
      <c r="D137" s="2" t="s">
        <v>15</v>
      </c>
      <c r="E137" s="2">
        <v>43</v>
      </c>
      <c r="F137" s="2">
        <v>0</v>
      </c>
      <c r="G137" s="2">
        <v>0</v>
      </c>
      <c r="H137" s="2">
        <v>349226</v>
      </c>
      <c r="I137" s="2">
        <v>7.8958000000000004</v>
      </c>
      <c r="J137" s="2"/>
      <c r="K137" s="2" t="s">
        <v>17</v>
      </c>
      <c r="L137" s="14"/>
      <c r="M137" s="2">
        <f t="shared" si="14"/>
        <v>40</v>
      </c>
      <c r="N137" s="2">
        <f t="shared" si="15"/>
        <v>45</v>
      </c>
      <c r="O137" s="2" t="str">
        <f t="shared" si="16"/>
        <v>40-45</v>
      </c>
      <c r="P137" s="11">
        <f>VLOOKUP(Table1[Sex], 'Pivot tables'!$A$24:$D$26, 4)</f>
        <v>0.18890814558058924</v>
      </c>
      <c r="Q137" s="11">
        <f>VLOOKUP(Table1[[#This Row],[Age range]],'Pivot tables'!$G$2:$I$18,3)</f>
        <v>0.375</v>
      </c>
      <c r="R137" s="11">
        <f>VLOOKUP(Table1[[#This Row],[Pclass]],'Pivot tables'!$K$3:$O$5,5)</f>
        <v>0.24236252545824846</v>
      </c>
      <c r="S137" s="11">
        <f t="shared" si="17"/>
        <v>0.2687568903462792</v>
      </c>
      <c r="T137" s="18">
        <f t="shared" si="18"/>
        <v>0</v>
      </c>
      <c r="U137" s="18">
        <f t="shared" si="19"/>
        <v>1</v>
      </c>
      <c r="V137" s="18">
        <f t="shared" si="20"/>
        <v>1</v>
      </c>
      <c r="W137" s="18"/>
      <c r="X137" s="18"/>
      <c r="Y137" s="18"/>
      <c r="AA137" s="2">
        <v>1026</v>
      </c>
      <c r="AB137" s="2">
        <v>0</v>
      </c>
      <c r="AD137" s="2">
        <v>1026</v>
      </c>
      <c r="AE137" s="2">
        <v>0</v>
      </c>
    </row>
    <row r="138" spans="1:31" x14ac:dyDescent="0.25">
      <c r="A138" s="2">
        <v>1027</v>
      </c>
      <c r="B138" s="2">
        <v>3</v>
      </c>
      <c r="C138" s="2" t="s">
        <v>1394</v>
      </c>
      <c r="D138" s="2" t="s">
        <v>15</v>
      </c>
      <c r="E138" s="2">
        <v>24</v>
      </c>
      <c r="F138" s="2">
        <v>0</v>
      </c>
      <c r="G138" s="2">
        <v>0</v>
      </c>
      <c r="H138" s="2">
        <v>350409</v>
      </c>
      <c r="I138" s="2">
        <v>7.8541999999999996</v>
      </c>
      <c r="J138" s="2"/>
      <c r="K138" s="2" t="s">
        <v>17</v>
      </c>
      <c r="L138" s="14"/>
      <c r="M138" s="2">
        <f t="shared" si="14"/>
        <v>20</v>
      </c>
      <c r="N138" s="2">
        <f t="shared" si="15"/>
        <v>25</v>
      </c>
      <c r="O138" s="2" t="str">
        <f t="shared" si="16"/>
        <v>20-25</v>
      </c>
      <c r="P138" s="11">
        <f>VLOOKUP(Table1[Sex], 'Pivot tables'!$A$24:$D$26, 4)</f>
        <v>0.18890814558058924</v>
      </c>
      <c r="Q138" s="11">
        <f>VLOOKUP(Table1[[#This Row],[Age range]],'Pivot tables'!$G$2:$I$18,3)</f>
        <v>0.34210526315789475</v>
      </c>
      <c r="R138" s="11">
        <f>VLOOKUP(Table1[[#This Row],[Pclass]],'Pivot tables'!$K$3:$O$5,5)</f>
        <v>0.24236252545824846</v>
      </c>
      <c r="S138" s="11">
        <f t="shared" si="17"/>
        <v>0.25779197806557747</v>
      </c>
      <c r="T138" s="18">
        <f t="shared" si="18"/>
        <v>0</v>
      </c>
      <c r="U138" s="18">
        <f t="shared" si="19"/>
        <v>1</v>
      </c>
      <c r="V138" s="18">
        <f t="shared" si="20"/>
        <v>1</v>
      </c>
      <c r="W138" s="18"/>
      <c r="X138" s="18"/>
      <c r="Y138" s="18"/>
      <c r="AA138" s="2">
        <v>1027</v>
      </c>
      <c r="AB138" s="2">
        <v>0</v>
      </c>
      <c r="AD138" s="2">
        <v>1027</v>
      </c>
      <c r="AE138" s="2">
        <v>0</v>
      </c>
    </row>
    <row r="139" spans="1:31" x14ac:dyDescent="0.25">
      <c r="A139" s="2">
        <v>1028</v>
      </c>
      <c r="B139" s="2">
        <v>3</v>
      </c>
      <c r="C139" s="2" t="s">
        <v>1395</v>
      </c>
      <c r="D139" s="2" t="s">
        <v>15</v>
      </c>
      <c r="E139" s="2">
        <v>26.5</v>
      </c>
      <c r="F139" s="2">
        <v>0</v>
      </c>
      <c r="G139" s="2">
        <v>0</v>
      </c>
      <c r="H139" s="2">
        <v>2656</v>
      </c>
      <c r="I139" s="2">
        <v>7.2249999999999996</v>
      </c>
      <c r="J139" s="2"/>
      <c r="K139" s="2" t="s">
        <v>22</v>
      </c>
      <c r="L139" s="14"/>
      <c r="M139" s="2">
        <f t="shared" si="14"/>
        <v>25</v>
      </c>
      <c r="N139" s="2">
        <f t="shared" si="15"/>
        <v>30</v>
      </c>
      <c r="O139" s="2" t="str">
        <f t="shared" si="16"/>
        <v>25-30</v>
      </c>
      <c r="P139" s="11">
        <f>VLOOKUP(Table1[Sex], 'Pivot tables'!$A$24:$D$26, 4)</f>
        <v>0.18890814558058924</v>
      </c>
      <c r="Q139" s="11">
        <f>VLOOKUP(Table1[[#This Row],[Age range]],'Pivot tables'!$G$2:$I$18,3)</f>
        <v>0.35849056603773582</v>
      </c>
      <c r="R139" s="11">
        <f>VLOOKUP(Table1[[#This Row],[Pclass]],'Pivot tables'!$K$3:$O$5,5)</f>
        <v>0.24236252545824846</v>
      </c>
      <c r="S139" s="11">
        <f t="shared" si="17"/>
        <v>0.26325374569219118</v>
      </c>
      <c r="T139" s="18">
        <f t="shared" si="18"/>
        <v>0</v>
      </c>
      <c r="U139" s="18">
        <f t="shared" si="19"/>
        <v>1</v>
      </c>
      <c r="V139" s="18">
        <f t="shared" si="20"/>
        <v>1</v>
      </c>
      <c r="W139" s="18"/>
      <c r="X139" s="18"/>
      <c r="Y139" s="18"/>
      <c r="AA139" s="2">
        <v>1028</v>
      </c>
      <c r="AB139" s="2">
        <v>0</v>
      </c>
      <c r="AD139" s="2">
        <v>1028</v>
      </c>
      <c r="AE139" s="2">
        <v>0</v>
      </c>
    </row>
    <row r="140" spans="1:31" x14ac:dyDescent="0.25">
      <c r="A140" s="2">
        <v>1029</v>
      </c>
      <c r="B140" s="2">
        <v>2</v>
      </c>
      <c r="C140" s="2" t="s">
        <v>1396</v>
      </c>
      <c r="D140" s="2" t="s">
        <v>15</v>
      </c>
      <c r="E140" s="2">
        <v>26</v>
      </c>
      <c r="F140" s="2">
        <v>0</v>
      </c>
      <c r="G140" s="2">
        <v>0</v>
      </c>
      <c r="H140" s="2">
        <v>248659</v>
      </c>
      <c r="I140" s="2">
        <v>13</v>
      </c>
      <c r="J140" s="2"/>
      <c r="K140" s="2" t="s">
        <v>17</v>
      </c>
      <c r="L140" s="14"/>
      <c r="M140" s="2">
        <f t="shared" si="14"/>
        <v>25</v>
      </c>
      <c r="N140" s="2">
        <f t="shared" si="15"/>
        <v>30</v>
      </c>
      <c r="O140" s="2" t="str">
        <f t="shared" si="16"/>
        <v>25-30</v>
      </c>
      <c r="P140" s="11">
        <f>VLOOKUP(Table1[Sex], 'Pivot tables'!$A$24:$D$26, 4)</f>
        <v>0.18890814558058924</v>
      </c>
      <c r="Q140" s="11">
        <f>VLOOKUP(Table1[[#This Row],[Age range]],'Pivot tables'!$G$2:$I$18,3)</f>
        <v>0.35849056603773582</v>
      </c>
      <c r="R140" s="11">
        <f>VLOOKUP(Table1[[#This Row],[Pclass]],'Pivot tables'!$K$3:$O$5,5)</f>
        <v>0.47282608695652173</v>
      </c>
      <c r="S140" s="11">
        <f t="shared" si="17"/>
        <v>0.34007493285828233</v>
      </c>
      <c r="T140" s="18">
        <f t="shared" si="18"/>
        <v>0</v>
      </c>
      <c r="U140" s="18">
        <f t="shared" si="19"/>
        <v>1</v>
      </c>
      <c r="V140" s="18">
        <f t="shared" si="20"/>
        <v>1</v>
      </c>
      <c r="W140" s="18"/>
      <c r="X140" s="18"/>
      <c r="Y140" s="18"/>
      <c r="AA140" s="2">
        <v>1029</v>
      </c>
      <c r="AB140" s="2">
        <v>0</v>
      </c>
      <c r="AD140" s="2">
        <v>1029</v>
      </c>
      <c r="AE140" s="2">
        <v>0</v>
      </c>
    </row>
    <row r="141" spans="1:31" x14ac:dyDescent="0.25">
      <c r="A141" s="2">
        <v>1030</v>
      </c>
      <c r="B141" s="2">
        <v>3</v>
      </c>
      <c r="C141" s="2" t="s">
        <v>1397</v>
      </c>
      <c r="D141" s="2" t="s">
        <v>19</v>
      </c>
      <c r="E141" s="2">
        <v>23</v>
      </c>
      <c r="F141" s="2">
        <v>0</v>
      </c>
      <c r="G141" s="2">
        <v>0</v>
      </c>
      <c r="H141" s="2" t="s">
        <v>1398</v>
      </c>
      <c r="I141" s="2">
        <v>8.0500000000000007</v>
      </c>
      <c r="J141" s="2"/>
      <c r="K141" s="2" t="s">
        <v>17</v>
      </c>
      <c r="L141" s="14"/>
      <c r="M141" s="2">
        <f t="shared" si="14"/>
        <v>20</v>
      </c>
      <c r="N141" s="2">
        <f t="shared" si="15"/>
        <v>25</v>
      </c>
      <c r="O141" s="2" t="str">
        <f t="shared" si="16"/>
        <v>20-25</v>
      </c>
      <c r="P141" s="11">
        <f>VLOOKUP(Table1[Sex], 'Pivot tables'!$A$24:$D$26, 4)</f>
        <v>0.7420382165605095</v>
      </c>
      <c r="Q141" s="11">
        <f>VLOOKUP(Table1[[#This Row],[Age range]],'Pivot tables'!$G$2:$I$18,3)</f>
        <v>0.34210526315789475</v>
      </c>
      <c r="R141" s="11">
        <f>VLOOKUP(Table1[[#This Row],[Pclass]],'Pivot tables'!$K$3:$O$5,5)</f>
        <v>0.24236252545824846</v>
      </c>
      <c r="S141" s="11">
        <f t="shared" si="17"/>
        <v>0.44216866839221752</v>
      </c>
      <c r="T141" s="18">
        <f t="shared" si="18"/>
        <v>0</v>
      </c>
      <c r="U141" s="18">
        <f t="shared" si="19"/>
        <v>1</v>
      </c>
      <c r="V141" s="18">
        <f t="shared" si="20"/>
        <v>0</v>
      </c>
      <c r="W141" s="18"/>
      <c r="X141" s="18"/>
      <c r="Y141" s="18"/>
      <c r="AA141" s="2">
        <v>1030</v>
      </c>
      <c r="AB141" s="2">
        <v>0</v>
      </c>
      <c r="AD141" s="2">
        <v>1030</v>
      </c>
      <c r="AE141" s="2">
        <v>1</v>
      </c>
    </row>
    <row r="142" spans="1:31" x14ac:dyDescent="0.25">
      <c r="A142" s="2">
        <v>1031</v>
      </c>
      <c r="B142" s="2">
        <v>3</v>
      </c>
      <c r="C142" s="2" t="s">
        <v>1399</v>
      </c>
      <c r="D142" s="2" t="s">
        <v>15</v>
      </c>
      <c r="E142" s="2">
        <v>40</v>
      </c>
      <c r="F142" s="2">
        <v>1</v>
      </c>
      <c r="G142" s="2">
        <v>6</v>
      </c>
      <c r="H142" s="2" t="s">
        <v>107</v>
      </c>
      <c r="I142" s="2">
        <v>46.9</v>
      </c>
      <c r="J142" s="2"/>
      <c r="K142" s="2" t="s">
        <v>17</v>
      </c>
      <c r="L142" s="14"/>
      <c r="M142" s="2">
        <f t="shared" si="14"/>
        <v>40</v>
      </c>
      <c r="N142" s="2">
        <f t="shared" si="15"/>
        <v>45</v>
      </c>
      <c r="O142" s="2" t="str">
        <f t="shared" si="16"/>
        <v>40-45</v>
      </c>
      <c r="P142" s="11">
        <f>VLOOKUP(Table1[Sex], 'Pivot tables'!$A$24:$D$26, 4)</f>
        <v>0.18890814558058924</v>
      </c>
      <c r="Q142" s="11">
        <f>VLOOKUP(Table1[[#This Row],[Age range]],'Pivot tables'!$G$2:$I$18,3)</f>
        <v>0.375</v>
      </c>
      <c r="R142" s="11">
        <f>VLOOKUP(Table1[[#This Row],[Pclass]],'Pivot tables'!$K$3:$O$5,5)</f>
        <v>0.24236252545824846</v>
      </c>
      <c r="S142" s="11">
        <f t="shared" si="17"/>
        <v>0.2687568903462792</v>
      </c>
      <c r="T142" s="18">
        <f t="shared" si="18"/>
        <v>0</v>
      </c>
      <c r="U142" s="18">
        <f t="shared" si="19"/>
        <v>1</v>
      </c>
      <c r="V142" s="18">
        <f t="shared" si="20"/>
        <v>1</v>
      </c>
      <c r="W142" s="18"/>
      <c r="X142" s="18"/>
      <c r="Y142" s="18"/>
      <c r="AA142" s="2">
        <v>1031</v>
      </c>
      <c r="AB142" s="2">
        <v>0</v>
      </c>
      <c r="AD142" s="2">
        <v>1031</v>
      </c>
      <c r="AE142" s="2">
        <v>0</v>
      </c>
    </row>
    <row r="143" spans="1:31" x14ac:dyDescent="0.25">
      <c r="A143" s="2">
        <v>1032</v>
      </c>
      <c r="B143" s="2">
        <v>3</v>
      </c>
      <c r="C143" s="2" t="s">
        <v>1400</v>
      </c>
      <c r="D143" s="2" t="s">
        <v>19</v>
      </c>
      <c r="E143" s="2">
        <v>10</v>
      </c>
      <c r="F143" s="2">
        <v>5</v>
      </c>
      <c r="G143" s="2">
        <v>2</v>
      </c>
      <c r="H143" s="2" t="s">
        <v>107</v>
      </c>
      <c r="I143" s="2">
        <v>46.9</v>
      </c>
      <c r="J143" s="2"/>
      <c r="K143" s="2" t="s">
        <v>17</v>
      </c>
      <c r="L143" s="14"/>
      <c r="M143" s="2">
        <f t="shared" si="14"/>
        <v>10</v>
      </c>
      <c r="N143" s="2">
        <f t="shared" si="15"/>
        <v>15</v>
      </c>
      <c r="O143" s="2" t="str">
        <f t="shared" si="16"/>
        <v>10-15</v>
      </c>
      <c r="P143" s="11">
        <f>VLOOKUP(Table1[Sex], 'Pivot tables'!$A$24:$D$26, 4)</f>
        <v>0.7420382165605095</v>
      </c>
      <c r="Q143" s="11">
        <f>VLOOKUP(Table1[[#This Row],[Age range]],'Pivot tables'!$G$2:$I$18,3)</f>
        <v>0.4375</v>
      </c>
      <c r="R143" s="11">
        <f>VLOOKUP(Table1[[#This Row],[Pclass]],'Pivot tables'!$K$3:$O$5,5)</f>
        <v>0.24236252545824846</v>
      </c>
      <c r="S143" s="11">
        <f t="shared" si="17"/>
        <v>0.47396691400625263</v>
      </c>
      <c r="T143" s="18">
        <f t="shared" si="18"/>
        <v>0</v>
      </c>
      <c r="U143" s="18">
        <f t="shared" si="19"/>
        <v>1</v>
      </c>
      <c r="V143" s="18">
        <f t="shared" si="20"/>
        <v>0</v>
      </c>
      <c r="W143" s="18"/>
      <c r="X143" s="18"/>
      <c r="Y143" s="18"/>
      <c r="AA143" s="2">
        <v>1032</v>
      </c>
      <c r="AB143" s="2">
        <v>0</v>
      </c>
      <c r="AD143" s="2">
        <v>1032</v>
      </c>
      <c r="AE143" s="2">
        <v>1</v>
      </c>
    </row>
    <row r="144" spans="1:31" x14ac:dyDescent="0.25">
      <c r="A144" s="2">
        <v>1033</v>
      </c>
      <c r="B144" s="2">
        <v>1</v>
      </c>
      <c r="C144" s="2" t="s">
        <v>1401</v>
      </c>
      <c r="D144" s="2" t="s">
        <v>19</v>
      </c>
      <c r="E144" s="2">
        <v>33</v>
      </c>
      <c r="F144" s="2">
        <v>0</v>
      </c>
      <c r="G144" s="2">
        <v>0</v>
      </c>
      <c r="H144" s="2">
        <v>113781</v>
      </c>
      <c r="I144" s="2">
        <v>151.55000000000001</v>
      </c>
      <c r="J144" s="2"/>
      <c r="K144" s="2" t="s">
        <v>17</v>
      </c>
      <c r="L144" s="14"/>
      <c r="M144" s="2">
        <f t="shared" si="14"/>
        <v>30</v>
      </c>
      <c r="N144" s="2">
        <f t="shared" si="15"/>
        <v>35</v>
      </c>
      <c r="O144" s="2" t="str">
        <f t="shared" si="16"/>
        <v>30-35</v>
      </c>
      <c r="P144" s="11">
        <f>VLOOKUP(Table1[Sex], 'Pivot tables'!$A$24:$D$26, 4)</f>
        <v>0.7420382165605095</v>
      </c>
      <c r="Q144" s="11">
        <f>VLOOKUP(Table1[[#This Row],[Age range]],'Pivot tables'!$G$2:$I$18,3)</f>
        <v>0.42105263157894735</v>
      </c>
      <c r="R144" s="11">
        <f>VLOOKUP(Table1[[#This Row],[Pclass]],'Pivot tables'!$K$3:$O$5,5)</f>
        <v>0.62962962962962965</v>
      </c>
      <c r="S144" s="11">
        <f t="shared" si="17"/>
        <v>0.5975734925896955</v>
      </c>
      <c r="T144" s="18">
        <f t="shared" si="18"/>
        <v>1</v>
      </c>
      <c r="U144" s="18">
        <f t="shared" si="19"/>
        <v>1</v>
      </c>
      <c r="V144" s="18">
        <f t="shared" si="20"/>
        <v>1</v>
      </c>
      <c r="W144" s="18"/>
      <c r="X144" s="18"/>
      <c r="Y144" s="18"/>
      <c r="AA144" s="2">
        <v>1033</v>
      </c>
      <c r="AB144" s="2">
        <v>1</v>
      </c>
      <c r="AD144" s="2">
        <v>1033</v>
      </c>
      <c r="AE144" s="2">
        <v>1</v>
      </c>
    </row>
    <row r="145" spans="1:31" x14ac:dyDescent="0.25">
      <c r="A145" s="2">
        <v>1034</v>
      </c>
      <c r="B145" s="2">
        <v>1</v>
      </c>
      <c r="C145" s="2" t="s">
        <v>1402</v>
      </c>
      <c r="D145" s="2" t="s">
        <v>15</v>
      </c>
      <c r="E145" s="2">
        <v>61</v>
      </c>
      <c r="F145" s="2">
        <v>1</v>
      </c>
      <c r="G145" s="2">
        <v>3</v>
      </c>
      <c r="H145" s="2" t="s">
        <v>474</v>
      </c>
      <c r="I145" s="2">
        <v>262.375</v>
      </c>
      <c r="J145" s="2" t="s">
        <v>475</v>
      </c>
      <c r="K145" s="2" t="s">
        <v>22</v>
      </c>
      <c r="L145" s="14"/>
      <c r="M145" s="2">
        <f t="shared" si="14"/>
        <v>60</v>
      </c>
      <c r="N145" s="2">
        <f t="shared" si="15"/>
        <v>65</v>
      </c>
      <c r="O145" s="2" t="str">
        <f t="shared" si="16"/>
        <v>60-65</v>
      </c>
      <c r="P145" s="11">
        <f>VLOOKUP(Table1[Sex], 'Pivot tables'!$A$24:$D$26, 4)</f>
        <v>0.18890814558058924</v>
      </c>
      <c r="Q145" s="11">
        <f>VLOOKUP(Table1[[#This Row],[Age range]],'Pivot tables'!$G$2:$I$18,3)</f>
        <v>0.4</v>
      </c>
      <c r="R145" s="11">
        <f>VLOOKUP(Table1[[#This Row],[Pclass]],'Pivot tables'!$K$3:$O$5,5)</f>
        <v>0.62962962962962965</v>
      </c>
      <c r="S145" s="11">
        <f t="shared" si="17"/>
        <v>0.4061792584034063</v>
      </c>
      <c r="T145" s="18">
        <f t="shared" si="18"/>
        <v>0</v>
      </c>
      <c r="U145" s="18">
        <f t="shared" si="19"/>
        <v>1</v>
      </c>
      <c r="V145" s="18">
        <f t="shared" si="20"/>
        <v>1</v>
      </c>
      <c r="W145" s="18"/>
      <c r="X145" s="18"/>
      <c r="Y145" s="18"/>
      <c r="AA145" s="2">
        <v>1034</v>
      </c>
      <c r="AB145" s="2">
        <v>0</v>
      </c>
      <c r="AD145" s="2">
        <v>1034</v>
      </c>
      <c r="AE145" s="2">
        <v>0</v>
      </c>
    </row>
    <row r="146" spans="1:31" x14ac:dyDescent="0.25">
      <c r="A146" s="2">
        <v>1035</v>
      </c>
      <c r="B146" s="2">
        <v>2</v>
      </c>
      <c r="C146" s="2" t="s">
        <v>1403</v>
      </c>
      <c r="D146" s="2" t="s">
        <v>15</v>
      </c>
      <c r="E146" s="2">
        <v>28</v>
      </c>
      <c r="F146" s="2">
        <v>0</v>
      </c>
      <c r="G146" s="2">
        <v>0</v>
      </c>
      <c r="H146" s="2">
        <v>244358</v>
      </c>
      <c r="I146" s="2">
        <v>26</v>
      </c>
      <c r="J146" s="2"/>
      <c r="K146" s="2" t="s">
        <v>17</v>
      </c>
      <c r="L146" s="14"/>
      <c r="M146" s="2">
        <f t="shared" si="14"/>
        <v>25</v>
      </c>
      <c r="N146" s="2">
        <f t="shared" si="15"/>
        <v>30</v>
      </c>
      <c r="O146" s="2" t="str">
        <f t="shared" si="16"/>
        <v>25-30</v>
      </c>
      <c r="P146" s="11">
        <f>VLOOKUP(Table1[Sex], 'Pivot tables'!$A$24:$D$26, 4)</f>
        <v>0.18890814558058924</v>
      </c>
      <c r="Q146" s="11">
        <f>VLOOKUP(Table1[[#This Row],[Age range]],'Pivot tables'!$G$2:$I$18,3)</f>
        <v>0.35849056603773582</v>
      </c>
      <c r="R146" s="11">
        <f>VLOOKUP(Table1[[#This Row],[Pclass]],'Pivot tables'!$K$3:$O$5,5)</f>
        <v>0.47282608695652173</v>
      </c>
      <c r="S146" s="11">
        <f t="shared" si="17"/>
        <v>0.34007493285828233</v>
      </c>
      <c r="T146" s="18">
        <f t="shared" si="18"/>
        <v>0</v>
      </c>
      <c r="U146" s="18">
        <f t="shared" si="19"/>
        <v>1</v>
      </c>
      <c r="V146" s="18">
        <f t="shared" si="20"/>
        <v>1</v>
      </c>
      <c r="W146" s="18"/>
      <c r="X146" s="18"/>
      <c r="Y146" s="18"/>
      <c r="AA146" s="2">
        <v>1035</v>
      </c>
      <c r="AB146" s="2">
        <v>0</v>
      </c>
      <c r="AD146" s="2">
        <v>1035</v>
      </c>
      <c r="AE146" s="2">
        <v>0</v>
      </c>
    </row>
    <row r="147" spans="1:31" x14ac:dyDescent="0.25">
      <c r="A147" s="2">
        <v>1036</v>
      </c>
      <c r="B147" s="2">
        <v>1</v>
      </c>
      <c r="C147" s="2" t="s">
        <v>1404</v>
      </c>
      <c r="D147" s="2" t="s">
        <v>15</v>
      </c>
      <c r="E147" s="2">
        <v>42</v>
      </c>
      <c r="F147" s="2">
        <v>0</v>
      </c>
      <c r="G147" s="2">
        <v>0</v>
      </c>
      <c r="H147" s="2">
        <v>17475</v>
      </c>
      <c r="I147" s="2">
        <v>26.55</v>
      </c>
      <c r="J147" s="2"/>
      <c r="K147" s="2" t="s">
        <v>17</v>
      </c>
      <c r="L147" s="14"/>
      <c r="M147" s="2">
        <f t="shared" si="14"/>
        <v>40</v>
      </c>
      <c r="N147" s="2">
        <f t="shared" si="15"/>
        <v>45</v>
      </c>
      <c r="O147" s="2" t="str">
        <f t="shared" si="16"/>
        <v>40-45</v>
      </c>
      <c r="P147" s="11">
        <f>VLOOKUP(Table1[Sex], 'Pivot tables'!$A$24:$D$26, 4)</f>
        <v>0.18890814558058924</v>
      </c>
      <c r="Q147" s="11">
        <f>VLOOKUP(Table1[[#This Row],[Age range]],'Pivot tables'!$G$2:$I$18,3)</f>
        <v>0.375</v>
      </c>
      <c r="R147" s="11">
        <f>VLOOKUP(Table1[[#This Row],[Pclass]],'Pivot tables'!$K$3:$O$5,5)</f>
        <v>0.62962962962962965</v>
      </c>
      <c r="S147" s="11">
        <f t="shared" si="17"/>
        <v>0.39784592507007294</v>
      </c>
      <c r="T147" s="18">
        <f t="shared" si="18"/>
        <v>0</v>
      </c>
      <c r="U147" s="18">
        <f t="shared" si="19"/>
        <v>1</v>
      </c>
      <c r="V147" s="18">
        <f t="shared" si="20"/>
        <v>1</v>
      </c>
      <c r="W147" s="18"/>
      <c r="X147" s="18"/>
      <c r="Y147" s="18"/>
      <c r="AA147" s="2">
        <v>1036</v>
      </c>
      <c r="AB147" s="2">
        <v>0</v>
      </c>
      <c r="AD147" s="2">
        <v>1036</v>
      </c>
      <c r="AE147" s="2">
        <v>0</v>
      </c>
    </row>
    <row r="148" spans="1:31" x14ac:dyDescent="0.25">
      <c r="A148" s="2">
        <v>1037</v>
      </c>
      <c r="B148" s="2">
        <v>3</v>
      </c>
      <c r="C148" s="2" t="s">
        <v>1405</v>
      </c>
      <c r="D148" s="2" t="s">
        <v>15</v>
      </c>
      <c r="E148" s="2">
        <v>31</v>
      </c>
      <c r="F148" s="2">
        <v>3</v>
      </c>
      <c r="G148" s="2">
        <v>0</v>
      </c>
      <c r="H148" s="2">
        <v>345763</v>
      </c>
      <c r="I148" s="2">
        <v>18</v>
      </c>
      <c r="J148" s="2"/>
      <c r="K148" s="2" t="s">
        <v>17</v>
      </c>
      <c r="L148" s="14"/>
      <c r="M148" s="2">
        <f t="shared" si="14"/>
        <v>30</v>
      </c>
      <c r="N148" s="2">
        <f t="shared" si="15"/>
        <v>35</v>
      </c>
      <c r="O148" s="2" t="str">
        <f t="shared" si="16"/>
        <v>30-35</v>
      </c>
      <c r="P148" s="11">
        <f>VLOOKUP(Table1[Sex], 'Pivot tables'!$A$24:$D$26, 4)</f>
        <v>0.18890814558058924</v>
      </c>
      <c r="Q148" s="11">
        <f>VLOOKUP(Table1[[#This Row],[Age range]],'Pivot tables'!$G$2:$I$18,3)</f>
        <v>0.42105263157894735</v>
      </c>
      <c r="R148" s="11">
        <f>VLOOKUP(Table1[[#This Row],[Pclass]],'Pivot tables'!$K$3:$O$5,5)</f>
        <v>0.24236252545824846</v>
      </c>
      <c r="S148" s="11">
        <f t="shared" si="17"/>
        <v>0.28410776753926165</v>
      </c>
      <c r="T148" s="18">
        <f t="shared" si="18"/>
        <v>0</v>
      </c>
      <c r="U148" s="18">
        <f t="shared" si="19"/>
        <v>1</v>
      </c>
      <c r="V148" s="18">
        <f t="shared" si="20"/>
        <v>1</v>
      </c>
      <c r="W148" s="18"/>
      <c r="X148" s="18"/>
      <c r="Y148" s="18"/>
      <c r="AA148" s="2">
        <v>1037</v>
      </c>
      <c r="AB148" s="2">
        <v>0</v>
      </c>
      <c r="AD148" s="2">
        <v>1037</v>
      </c>
      <c r="AE148" s="2">
        <v>0</v>
      </c>
    </row>
    <row r="149" spans="1:31" x14ac:dyDescent="0.25">
      <c r="A149" s="2">
        <v>1038</v>
      </c>
      <c r="B149" s="2">
        <v>1</v>
      </c>
      <c r="C149" s="2" t="s">
        <v>1406</v>
      </c>
      <c r="D149" s="2" t="s">
        <v>15</v>
      </c>
      <c r="E149" s="2"/>
      <c r="F149" s="2">
        <v>0</v>
      </c>
      <c r="G149" s="2">
        <v>0</v>
      </c>
      <c r="H149" s="2">
        <v>17463</v>
      </c>
      <c r="I149" s="2">
        <v>51.862499999999997</v>
      </c>
      <c r="J149" s="2" t="s">
        <v>31</v>
      </c>
      <c r="K149" s="2" t="s">
        <v>17</v>
      </c>
      <c r="L149" s="14"/>
      <c r="M149" s="2">
        <f t="shared" si="14"/>
        <v>0</v>
      </c>
      <c r="N149" s="2">
        <f t="shared" si="15"/>
        <v>5</v>
      </c>
      <c r="O149" s="2" t="str">
        <f t="shared" si="16"/>
        <v>0-5</v>
      </c>
      <c r="P149" s="11">
        <f>VLOOKUP(Table1[Sex], 'Pivot tables'!$A$24:$D$26, 4)</f>
        <v>0.18890814558058924</v>
      </c>
      <c r="Q149" s="11">
        <f>VLOOKUP(Table1[[#This Row],[Age range]],'Pivot tables'!$G$2:$I$18,3)</f>
        <v>0.67500000000000004</v>
      </c>
      <c r="R149" s="11">
        <f>VLOOKUP(Table1[[#This Row],[Pclass]],'Pivot tables'!$K$3:$O$5,5)</f>
        <v>0.62962962962962965</v>
      </c>
      <c r="S149" s="11">
        <f t="shared" si="17"/>
        <v>0.49784592507007303</v>
      </c>
      <c r="T149" s="18">
        <f t="shared" si="18"/>
        <v>0</v>
      </c>
      <c r="U149" s="18">
        <f t="shared" si="19"/>
        <v>1</v>
      </c>
      <c r="V149" s="18">
        <f t="shared" si="20"/>
        <v>1</v>
      </c>
      <c r="W149" s="18"/>
      <c r="X149" s="18"/>
      <c r="Y149" s="18"/>
      <c r="AA149" s="2">
        <v>1038</v>
      </c>
      <c r="AB149" s="2">
        <v>0</v>
      </c>
      <c r="AD149" s="2">
        <v>1038</v>
      </c>
      <c r="AE149" s="2">
        <v>0</v>
      </c>
    </row>
    <row r="150" spans="1:31" x14ac:dyDescent="0.25">
      <c r="A150" s="2">
        <v>1039</v>
      </c>
      <c r="B150" s="2">
        <v>3</v>
      </c>
      <c r="C150" s="2" t="s">
        <v>1407</v>
      </c>
      <c r="D150" s="2" t="s">
        <v>15</v>
      </c>
      <c r="E150" s="2">
        <v>22</v>
      </c>
      <c r="F150" s="2">
        <v>0</v>
      </c>
      <c r="G150" s="2">
        <v>0</v>
      </c>
      <c r="H150" s="2" t="s">
        <v>1408</v>
      </c>
      <c r="I150" s="2">
        <v>8.0500000000000007</v>
      </c>
      <c r="J150" s="2"/>
      <c r="K150" s="2" t="s">
        <v>17</v>
      </c>
      <c r="L150" s="14"/>
      <c r="M150" s="2">
        <f t="shared" si="14"/>
        <v>20</v>
      </c>
      <c r="N150" s="2">
        <f t="shared" si="15"/>
        <v>25</v>
      </c>
      <c r="O150" s="2" t="str">
        <f t="shared" si="16"/>
        <v>20-25</v>
      </c>
      <c r="P150" s="11">
        <f>VLOOKUP(Table1[Sex], 'Pivot tables'!$A$24:$D$26, 4)</f>
        <v>0.18890814558058924</v>
      </c>
      <c r="Q150" s="11">
        <f>VLOOKUP(Table1[[#This Row],[Age range]],'Pivot tables'!$G$2:$I$18,3)</f>
        <v>0.34210526315789475</v>
      </c>
      <c r="R150" s="11">
        <f>VLOOKUP(Table1[[#This Row],[Pclass]],'Pivot tables'!$K$3:$O$5,5)</f>
        <v>0.24236252545824846</v>
      </c>
      <c r="S150" s="11">
        <f t="shared" si="17"/>
        <v>0.25779197806557747</v>
      </c>
      <c r="T150" s="18">
        <f t="shared" si="18"/>
        <v>0</v>
      </c>
      <c r="U150" s="18">
        <f t="shared" si="19"/>
        <v>1</v>
      </c>
      <c r="V150" s="18">
        <f t="shared" si="20"/>
        <v>1</v>
      </c>
      <c r="W150" s="18"/>
      <c r="X150" s="18"/>
      <c r="Y150" s="18"/>
      <c r="AA150" s="2">
        <v>1039</v>
      </c>
      <c r="AB150" s="2">
        <v>0</v>
      </c>
      <c r="AD150" s="2">
        <v>1039</v>
      </c>
      <c r="AE150" s="2">
        <v>0</v>
      </c>
    </row>
    <row r="151" spans="1:31" x14ac:dyDescent="0.25">
      <c r="A151" s="2">
        <v>1040</v>
      </c>
      <c r="B151" s="2">
        <v>1</v>
      </c>
      <c r="C151" s="2" t="s">
        <v>1409</v>
      </c>
      <c r="D151" s="2" t="s">
        <v>15</v>
      </c>
      <c r="E151" s="2"/>
      <c r="F151" s="2">
        <v>0</v>
      </c>
      <c r="G151" s="2">
        <v>0</v>
      </c>
      <c r="H151" s="2">
        <v>113791</v>
      </c>
      <c r="I151" s="2">
        <v>26.55</v>
      </c>
      <c r="J151" s="2"/>
      <c r="K151" s="2" t="s">
        <v>17</v>
      </c>
      <c r="L151" s="14"/>
      <c r="M151" s="2">
        <f t="shared" si="14"/>
        <v>0</v>
      </c>
      <c r="N151" s="2">
        <f t="shared" si="15"/>
        <v>5</v>
      </c>
      <c r="O151" s="2" t="str">
        <f t="shared" si="16"/>
        <v>0-5</v>
      </c>
      <c r="P151" s="11">
        <f>VLOOKUP(Table1[Sex], 'Pivot tables'!$A$24:$D$26, 4)</f>
        <v>0.18890814558058924</v>
      </c>
      <c r="Q151" s="11">
        <f>VLOOKUP(Table1[[#This Row],[Age range]],'Pivot tables'!$G$2:$I$18,3)</f>
        <v>0.67500000000000004</v>
      </c>
      <c r="R151" s="11">
        <f>VLOOKUP(Table1[[#This Row],[Pclass]],'Pivot tables'!$K$3:$O$5,5)</f>
        <v>0.62962962962962965</v>
      </c>
      <c r="S151" s="11">
        <f t="shared" si="17"/>
        <v>0.49784592507007303</v>
      </c>
      <c r="T151" s="18">
        <f t="shared" si="18"/>
        <v>0</v>
      </c>
      <c r="U151" s="18">
        <f t="shared" si="19"/>
        <v>0</v>
      </c>
      <c r="V151" s="18">
        <f t="shared" si="20"/>
        <v>1</v>
      </c>
      <c r="W151" s="18"/>
      <c r="X151" s="18"/>
      <c r="Y151" s="18"/>
      <c r="AA151" s="2">
        <v>1040</v>
      </c>
      <c r="AB151" s="2">
        <v>1</v>
      </c>
      <c r="AD151" s="2">
        <v>1040</v>
      </c>
      <c r="AE151" s="2">
        <v>0</v>
      </c>
    </row>
    <row r="152" spans="1:31" x14ac:dyDescent="0.25">
      <c r="A152" s="2">
        <v>1041</v>
      </c>
      <c r="B152" s="2">
        <v>2</v>
      </c>
      <c r="C152" s="2" t="s">
        <v>1410</v>
      </c>
      <c r="D152" s="2" t="s">
        <v>15</v>
      </c>
      <c r="E152" s="2">
        <v>30</v>
      </c>
      <c r="F152" s="2">
        <v>1</v>
      </c>
      <c r="G152" s="2">
        <v>1</v>
      </c>
      <c r="H152" s="2">
        <v>250651</v>
      </c>
      <c r="I152" s="2">
        <v>26</v>
      </c>
      <c r="J152" s="2"/>
      <c r="K152" s="2" t="s">
        <v>17</v>
      </c>
      <c r="L152" s="14"/>
      <c r="M152" s="2">
        <f t="shared" si="14"/>
        <v>30</v>
      </c>
      <c r="N152" s="2">
        <f t="shared" si="15"/>
        <v>35</v>
      </c>
      <c r="O152" s="2" t="str">
        <f t="shared" si="16"/>
        <v>30-35</v>
      </c>
      <c r="P152" s="11">
        <f>VLOOKUP(Table1[Sex], 'Pivot tables'!$A$24:$D$26, 4)</f>
        <v>0.18890814558058924</v>
      </c>
      <c r="Q152" s="11">
        <f>VLOOKUP(Table1[[#This Row],[Age range]],'Pivot tables'!$G$2:$I$18,3)</f>
        <v>0.42105263157894735</v>
      </c>
      <c r="R152" s="11">
        <f>VLOOKUP(Table1[[#This Row],[Pclass]],'Pivot tables'!$K$3:$O$5,5)</f>
        <v>0.47282608695652173</v>
      </c>
      <c r="S152" s="11">
        <f t="shared" si="17"/>
        <v>0.36092895470535274</v>
      </c>
      <c r="T152" s="18">
        <f t="shared" si="18"/>
        <v>0</v>
      </c>
      <c r="U152" s="18">
        <f t="shared" si="19"/>
        <v>1</v>
      </c>
      <c r="V152" s="18">
        <f t="shared" si="20"/>
        <v>1</v>
      </c>
      <c r="W152" s="18"/>
      <c r="X152" s="18"/>
      <c r="Y152" s="18"/>
      <c r="AA152" s="2">
        <v>1041</v>
      </c>
      <c r="AB152" s="2">
        <v>0</v>
      </c>
      <c r="AD152" s="2">
        <v>1041</v>
      </c>
      <c r="AE152" s="2">
        <v>0</v>
      </c>
    </row>
    <row r="153" spans="1:31" x14ac:dyDescent="0.25">
      <c r="A153" s="2">
        <v>1042</v>
      </c>
      <c r="B153" s="2">
        <v>1</v>
      </c>
      <c r="C153" s="2" t="s">
        <v>1411</v>
      </c>
      <c r="D153" s="2" t="s">
        <v>19</v>
      </c>
      <c r="E153" s="2">
        <v>23</v>
      </c>
      <c r="F153" s="2">
        <v>0</v>
      </c>
      <c r="G153" s="2">
        <v>1</v>
      </c>
      <c r="H153" s="2">
        <v>11767</v>
      </c>
      <c r="I153" s="2">
        <v>83.158299999999997</v>
      </c>
      <c r="J153" s="2" t="s">
        <v>472</v>
      </c>
      <c r="K153" s="2" t="s">
        <v>22</v>
      </c>
      <c r="L153" s="14"/>
      <c r="M153" s="2">
        <f t="shared" si="14"/>
        <v>20</v>
      </c>
      <c r="N153" s="2">
        <f t="shared" si="15"/>
        <v>25</v>
      </c>
      <c r="O153" s="2" t="str">
        <f t="shared" si="16"/>
        <v>20-25</v>
      </c>
      <c r="P153" s="11">
        <f>VLOOKUP(Table1[Sex], 'Pivot tables'!$A$24:$D$26, 4)</f>
        <v>0.7420382165605095</v>
      </c>
      <c r="Q153" s="11">
        <f>VLOOKUP(Table1[[#This Row],[Age range]],'Pivot tables'!$G$2:$I$18,3)</f>
        <v>0.34210526315789475</v>
      </c>
      <c r="R153" s="11">
        <f>VLOOKUP(Table1[[#This Row],[Pclass]],'Pivot tables'!$K$3:$O$5,5)</f>
        <v>0.62962962962962965</v>
      </c>
      <c r="S153" s="11">
        <f t="shared" si="17"/>
        <v>0.57125770311601132</v>
      </c>
      <c r="T153" s="18">
        <f t="shared" si="18"/>
        <v>1</v>
      </c>
      <c r="U153" s="18">
        <f t="shared" si="19"/>
        <v>1</v>
      </c>
      <c r="V153" s="18">
        <f t="shared" si="20"/>
        <v>1</v>
      </c>
      <c r="W153" s="18"/>
      <c r="X153" s="18"/>
      <c r="Y153" s="18"/>
      <c r="AA153" s="2">
        <v>1042</v>
      </c>
      <c r="AB153" s="2">
        <v>1</v>
      </c>
      <c r="AD153" s="2">
        <v>1042</v>
      </c>
      <c r="AE153" s="2">
        <v>1</v>
      </c>
    </row>
    <row r="154" spans="1:31" x14ac:dyDescent="0.25">
      <c r="A154" s="2">
        <v>1043</v>
      </c>
      <c r="B154" s="2">
        <v>3</v>
      </c>
      <c r="C154" s="2" t="s">
        <v>1412</v>
      </c>
      <c r="D154" s="2" t="s">
        <v>15</v>
      </c>
      <c r="E154" s="2"/>
      <c r="F154" s="2">
        <v>0</v>
      </c>
      <c r="G154" s="2">
        <v>0</v>
      </c>
      <c r="H154" s="2">
        <v>349255</v>
      </c>
      <c r="I154" s="2">
        <v>7.8958000000000004</v>
      </c>
      <c r="J154" s="2"/>
      <c r="K154" s="2" t="s">
        <v>22</v>
      </c>
      <c r="L154" s="14"/>
      <c r="M154" s="2">
        <f t="shared" si="14"/>
        <v>0</v>
      </c>
      <c r="N154" s="2">
        <f t="shared" si="15"/>
        <v>5</v>
      </c>
      <c r="O154" s="2" t="str">
        <f t="shared" si="16"/>
        <v>0-5</v>
      </c>
      <c r="P154" s="11">
        <f>VLOOKUP(Table1[Sex], 'Pivot tables'!$A$24:$D$26, 4)</f>
        <v>0.18890814558058924</v>
      </c>
      <c r="Q154" s="11">
        <f>VLOOKUP(Table1[[#This Row],[Age range]],'Pivot tables'!$G$2:$I$18,3)</f>
        <v>0.67500000000000004</v>
      </c>
      <c r="R154" s="11">
        <f>VLOOKUP(Table1[[#This Row],[Pclass]],'Pivot tables'!$K$3:$O$5,5)</f>
        <v>0.24236252545824846</v>
      </c>
      <c r="S154" s="11">
        <f t="shared" si="17"/>
        <v>0.36875689034627923</v>
      </c>
      <c r="T154" s="18">
        <f t="shared" si="18"/>
        <v>0</v>
      </c>
      <c r="U154" s="18">
        <f t="shared" si="19"/>
        <v>1</v>
      </c>
      <c r="V154" s="18">
        <f t="shared" si="20"/>
        <v>1</v>
      </c>
      <c r="W154" s="18"/>
      <c r="X154" s="18"/>
      <c r="Y154" s="18"/>
      <c r="AA154" s="2">
        <v>1043</v>
      </c>
      <c r="AB154" s="2">
        <v>0</v>
      </c>
      <c r="AD154" s="2">
        <v>1043</v>
      </c>
      <c r="AE154" s="2">
        <v>0</v>
      </c>
    </row>
    <row r="155" spans="1:31" x14ac:dyDescent="0.25">
      <c r="A155" s="2">
        <v>1044</v>
      </c>
      <c r="B155" s="2">
        <v>3</v>
      </c>
      <c r="C155" s="2" t="s">
        <v>1413</v>
      </c>
      <c r="D155" s="2" t="s">
        <v>15</v>
      </c>
      <c r="E155" s="2">
        <v>60.5</v>
      </c>
      <c r="F155" s="2">
        <v>0</v>
      </c>
      <c r="G155" s="2">
        <v>0</v>
      </c>
      <c r="H155" s="2">
        <v>3701</v>
      </c>
      <c r="I155" s="2"/>
      <c r="J155" s="2"/>
      <c r="K155" s="2" t="s">
        <v>17</v>
      </c>
      <c r="L155" s="14"/>
      <c r="M155" s="2">
        <f t="shared" si="14"/>
        <v>60</v>
      </c>
      <c r="N155" s="2">
        <f t="shared" si="15"/>
        <v>65</v>
      </c>
      <c r="O155" s="2" t="str">
        <f t="shared" si="16"/>
        <v>60-65</v>
      </c>
      <c r="P155" s="11">
        <f>VLOOKUP(Table1[Sex], 'Pivot tables'!$A$24:$D$26, 4)</f>
        <v>0.18890814558058924</v>
      </c>
      <c r="Q155" s="11">
        <f>VLOOKUP(Table1[[#This Row],[Age range]],'Pivot tables'!$G$2:$I$18,3)</f>
        <v>0.4</v>
      </c>
      <c r="R155" s="11">
        <f>VLOOKUP(Table1[[#This Row],[Pclass]],'Pivot tables'!$K$3:$O$5,5)</f>
        <v>0.24236252545824846</v>
      </c>
      <c r="S155" s="11">
        <f t="shared" si="17"/>
        <v>0.27709022367961256</v>
      </c>
      <c r="T155" s="18">
        <f t="shared" si="18"/>
        <v>0</v>
      </c>
      <c r="U155" s="18">
        <f t="shared" si="19"/>
        <v>1</v>
      </c>
      <c r="V155" s="18">
        <f t="shared" si="20"/>
        <v>1</v>
      </c>
      <c r="W155" s="18"/>
      <c r="X155" s="18"/>
      <c r="Y155" s="18"/>
      <c r="AA155" s="2">
        <v>1044</v>
      </c>
      <c r="AB155" s="2">
        <v>0</v>
      </c>
      <c r="AD155" s="2">
        <v>1044</v>
      </c>
      <c r="AE155" s="2">
        <v>0</v>
      </c>
    </row>
    <row r="156" spans="1:31" x14ac:dyDescent="0.25">
      <c r="A156" s="2">
        <v>1045</v>
      </c>
      <c r="B156" s="2">
        <v>3</v>
      </c>
      <c r="C156" s="2" t="s">
        <v>1414</v>
      </c>
      <c r="D156" s="2" t="s">
        <v>19</v>
      </c>
      <c r="E156" s="2">
        <v>36</v>
      </c>
      <c r="F156" s="2">
        <v>0</v>
      </c>
      <c r="G156" s="2">
        <v>2</v>
      </c>
      <c r="H156" s="2">
        <v>350405</v>
      </c>
      <c r="I156" s="2">
        <v>12.183299999999999</v>
      </c>
      <c r="J156" s="2"/>
      <c r="K156" s="2" t="s">
        <v>17</v>
      </c>
      <c r="L156" s="14"/>
      <c r="M156" s="2">
        <f t="shared" si="14"/>
        <v>35</v>
      </c>
      <c r="N156" s="2">
        <f t="shared" si="15"/>
        <v>40</v>
      </c>
      <c r="O156" s="2" t="str">
        <f t="shared" si="16"/>
        <v>35-40</v>
      </c>
      <c r="P156" s="11">
        <f>VLOOKUP(Table1[Sex], 'Pivot tables'!$A$24:$D$26, 4)</f>
        <v>0.7420382165605095</v>
      </c>
      <c r="Q156" s="11">
        <f>VLOOKUP(Table1[[#This Row],[Age range]],'Pivot tables'!$G$2:$I$18,3)</f>
        <v>0.45833333333333331</v>
      </c>
      <c r="R156" s="11">
        <f>VLOOKUP(Table1[[#This Row],[Pclass]],'Pivot tables'!$K$3:$O$5,5)</f>
        <v>0.24236252545824846</v>
      </c>
      <c r="S156" s="11">
        <f t="shared" si="17"/>
        <v>0.48091135845069705</v>
      </c>
      <c r="T156" s="18">
        <f t="shared" si="18"/>
        <v>0</v>
      </c>
      <c r="U156" s="18">
        <f t="shared" si="19"/>
        <v>0</v>
      </c>
      <c r="V156" s="18">
        <f t="shared" si="20"/>
        <v>0</v>
      </c>
      <c r="W156" s="18"/>
      <c r="X156" s="18"/>
      <c r="Y156" s="18"/>
      <c r="AA156" s="2">
        <v>1045</v>
      </c>
      <c r="AB156" s="2">
        <v>1</v>
      </c>
      <c r="AD156" s="2">
        <v>1045</v>
      </c>
      <c r="AE156" s="2">
        <v>1</v>
      </c>
    </row>
    <row r="157" spans="1:31" x14ac:dyDescent="0.25">
      <c r="A157" s="2">
        <v>1046</v>
      </c>
      <c r="B157" s="2">
        <v>3</v>
      </c>
      <c r="C157" s="2" t="s">
        <v>1415</v>
      </c>
      <c r="D157" s="2" t="s">
        <v>15</v>
      </c>
      <c r="E157" s="2">
        <v>13</v>
      </c>
      <c r="F157" s="2">
        <v>4</v>
      </c>
      <c r="G157" s="2">
        <v>2</v>
      </c>
      <c r="H157" s="2">
        <v>347077</v>
      </c>
      <c r="I157" s="2">
        <v>31.387499999999999</v>
      </c>
      <c r="J157" s="2"/>
      <c r="K157" s="2" t="s">
        <v>17</v>
      </c>
      <c r="L157" s="14"/>
      <c r="M157" s="2">
        <f t="shared" si="14"/>
        <v>10</v>
      </c>
      <c r="N157" s="2">
        <f t="shared" si="15"/>
        <v>15</v>
      </c>
      <c r="O157" s="2" t="str">
        <f t="shared" si="16"/>
        <v>10-15</v>
      </c>
      <c r="P157" s="11">
        <f>VLOOKUP(Table1[Sex], 'Pivot tables'!$A$24:$D$26, 4)</f>
        <v>0.18890814558058924</v>
      </c>
      <c r="Q157" s="11">
        <f>VLOOKUP(Table1[[#This Row],[Age range]],'Pivot tables'!$G$2:$I$18,3)</f>
        <v>0.4375</v>
      </c>
      <c r="R157" s="11">
        <f>VLOOKUP(Table1[[#This Row],[Pclass]],'Pivot tables'!$K$3:$O$5,5)</f>
        <v>0.24236252545824846</v>
      </c>
      <c r="S157" s="11">
        <f t="shared" si="17"/>
        <v>0.28959022367961257</v>
      </c>
      <c r="T157" s="18">
        <f t="shared" si="18"/>
        <v>0</v>
      </c>
      <c r="U157" s="18">
        <f t="shared" si="19"/>
        <v>1</v>
      </c>
      <c r="V157" s="18">
        <f t="shared" si="20"/>
        <v>1</v>
      </c>
      <c r="W157" s="18"/>
      <c r="X157" s="18"/>
      <c r="Y157" s="18"/>
      <c r="AA157" s="2">
        <v>1046</v>
      </c>
      <c r="AB157" s="2">
        <v>0</v>
      </c>
      <c r="AD157" s="2">
        <v>1046</v>
      </c>
      <c r="AE157" s="2">
        <v>0</v>
      </c>
    </row>
    <row r="158" spans="1:31" x14ac:dyDescent="0.25">
      <c r="A158" s="2">
        <v>1047</v>
      </c>
      <c r="B158" s="2">
        <v>3</v>
      </c>
      <c r="C158" s="2" t="s">
        <v>1416</v>
      </c>
      <c r="D158" s="2" t="s">
        <v>15</v>
      </c>
      <c r="E158" s="2">
        <v>24</v>
      </c>
      <c r="F158" s="2">
        <v>0</v>
      </c>
      <c r="G158" s="2">
        <v>0</v>
      </c>
      <c r="H158" s="2" t="s">
        <v>1417</v>
      </c>
      <c r="I158" s="2">
        <v>7.55</v>
      </c>
      <c r="J158" s="2"/>
      <c r="K158" s="2" t="s">
        <v>17</v>
      </c>
      <c r="L158" s="14"/>
      <c r="M158" s="2">
        <f t="shared" si="14"/>
        <v>20</v>
      </c>
      <c r="N158" s="2">
        <f t="shared" si="15"/>
        <v>25</v>
      </c>
      <c r="O158" s="2" t="str">
        <f t="shared" si="16"/>
        <v>20-25</v>
      </c>
      <c r="P158" s="11">
        <f>VLOOKUP(Table1[Sex], 'Pivot tables'!$A$24:$D$26, 4)</f>
        <v>0.18890814558058924</v>
      </c>
      <c r="Q158" s="11">
        <f>VLOOKUP(Table1[[#This Row],[Age range]],'Pivot tables'!$G$2:$I$18,3)</f>
        <v>0.34210526315789475</v>
      </c>
      <c r="R158" s="11">
        <f>VLOOKUP(Table1[[#This Row],[Pclass]],'Pivot tables'!$K$3:$O$5,5)</f>
        <v>0.24236252545824846</v>
      </c>
      <c r="S158" s="11">
        <f t="shared" si="17"/>
        <v>0.25779197806557747</v>
      </c>
      <c r="T158" s="18">
        <f t="shared" si="18"/>
        <v>0</v>
      </c>
      <c r="U158" s="18">
        <f t="shared" si="19"/>
        <v>1</v>
      </c>
      <c r="V158" s="18">
        <f t="shared" si="20"/>
        <v>1</v>
      </c>
      <c r="W158" s="18"/>
      <c r="X158" s="18"/>
      <c r="Y158" s="18"/>
      <c r="AA158" s="2">
        <v>1047</v>
      </c>
      <c r="AB158" s="2">
        <v>0</v>
      </c>
      <c r="AD158" s="2">
        <v>1047</v>
      </c>
      <c r="AE158" s="2">
        <v>0</v>
      </c>
    </row>
    <row r="159" spans="1:31" x14ac:dyDescent="0.25">
      <c r="A159" s="2">
        <v>1048</v>
      </c>
      <c r="B159" s="2">
        <v>1</v>
      </c>
      <c r="C159" s="2" t="s">
        <v>1418</v>
      </c>
      <c r="D159" s="2" t="s">
        <v>19</v>
      </c>
      <c r="E159" s="2">
        <v>29</v>
      </c>
      <c r="F159" s="2">
        <v>0</v>
      </c>
      <c r="G159" s="2">
        <v>0</v>
      </c>
      <c r="H159" s="2" t="s">
        <v>761</v>
      </c>
      <c r="I159" s="2">
        <v>221.7792</v>
      </c>
      <c r="J159" s="2" t="s">
        <v>1419</v>
      </c>
      <c r="K159" s="2" t="s">
        <v>17</v>
      </c>
      <c r="L159" s="14"/>
      <c r="M159" s="2">
        <f t="shared" si="14"/>
        <v>25</v>
      </c>
      <c r="N159" s="2">
        <f t="shared" si="15"/>
        <v>30</v>
      </c>
      <c r="O159" s="2" t="str">
        <f t="shared" si="16"/>
        <v>25-30</v>
      </c>
      <c r="P159" s="11">
        <f>VLOOKUP(Table1[Sex], 'Pivot tables'!$A$24:$D$26, 4)</f>
        <v>0.7420382165605095</v>
      </c>
      <c r="Q159" s="11">
        <f>VLOOKUP(Table1[[#This Row],[Age range]],'Pivot tables'!$G$2:$I$18,3)</f>
        <v>0.35849056603773582</v>
      </c>
      <c r="R159" s="11">
        <f>VLOOKUP(Table1[[#This Row],[Pclass]],'Pivot tables'!$K$3:$O$5,5)</f>
        <v>0.62962962962962965</v>
      </c>
      <c r="S159" s="11">
        <f t="shared" si="17"/>
        <v>0.57671947074262497</v>
      </c>
      <c r="T159" s="18">
        <f t="shared" si="18"/>
        <v>1</v>
      </c>
      <c r="U159" s="18">
        <f t="shared" si="19"/>
        <v>1</v>
      </c>
      <c r="V159" s="18">
        <f t="shared" si="20"/>
        <v>1</v>
      </c>
      <c r="W159" s="18"/>
      <c r="X159" s="18"/>
      <c r="Y159" s="18"/>
      <c r="AA159" s="2">
        <v>1048</v>
      </c>
      <c r="AB159" s="2">
        <v>1</v>
      </c>
      <c r="AD159" s="2">
        <v>1048</v>
      </c>
      <c r="AE159" s="2">
        <v>1</v>
      </c>
    </row>
    <row r="160" spans="1:31" x14ac:dyDescent="0.25">
      <c r="A160" s="2">
        <v>1049</v>
      </c>
      <c r="B160" s="2">
        <v>3</v>
      </c>
      <c r="C160" s="2" t="s">
        <v>1420</v>
      </c>
      <c r="D160" s="2" t="s">
        <v>19</v>
      </c>
      <c r="E160" s="2">
        <v>23</v>
      </c>
      <c r="F160" s="2">
        <v>0</v>
      </c>
      <c r="G160" s="2">
        <v>0</v>
      </c>
      <c r="H160" s="2">
        <v>347469</v>
      </c>
      <c r="I160" s="2">
        <v>7.8541999999999996</v>
      </c>
      <c r="J160" s="2"/>
      <c r="K160" s="2" t="s">
        <v>17</v>
      </c>
      <c r="L160" s="14"/>
      <c r="M160" s="2">
        <f t="shared" si="14"/>
        <v>20</v>
      </c>
      <c r="N160" s="2">
        <f t="shared" si="15"/>
        <v>25</v>
      </c>
      <c r="O160" s="2" t="str">
        <f t="shared" si="16"/>
        <v>20-25</v>
      </c>
      <c r="P160" s="11">
        <f>VLOOKUP(Table1[Sex], 'Pivot tables'!$A$24:$D$26, 4)</f>
        <v>0.7420382165605095</v>
      </c>
      <c r="Q160" s="11">
        <f>VLOOKUP(Table1[[#This Row],[Age range]],'Pivot tables'!$G$2:$I$18,3)</f>
        <v>0.34210526315789475</v>
      </c>
      <c r="R160" s="11">
        <f>VLOOKUP(Table1[[#This Row],[Pclass]],'Pivot tables'!$K$3:$O$5,5)</f>
        <v>0.24236252545824846</v>
      </c>
      <c r="S160" s="11">
        <f t="shared" si="17"/>
        <v>0.44216866839221752</v>
      </c>
      <c r="T160" s="18">
        <f t="shared" si="18"/>
        <v>0</v>
      </c>
      <c r="U160" s="18">
        <f t="shared" si="19"/>
        <v>0</v>
      </c>
      <c r="V160" s="18">
        <f t="shared" si="20"/>
        <v>0</v>
      </c>
      <c r="W160" s="18"/>
      <c r="X160" s="18"/>
      <c r="Y160" s="18"/>
      <c r="AA160" s="2">
        <v>1049</v>
      </c>
      <c r="AB160" s="2">
        <v>1</v>
      </c>
      <c r="AD160" s="2">
        <v>1049</v>
      </c>
      <c r="AE160" s="2">
        <v>1</v>
      </c>
    </row>
    <row r="161" spans="1:31" x14ac:dyDescent="0.25">
      <c r="A161" s="2">
        <v>1050</v>
      </c>
      <c r="B161" s="2">
        <v>1</v>
      </c>
      <c r="C161" s="2" t="s">
        <v>1421</v>
      </c>
      <c r="D161" s="2" t="s">
        <v>15</v>
      </c>
      <c r="E161" s="2">
        <v>42</v>
      </c>
      <c r="F161" s="2">
        <v>0</v>
      </c>
      <c r="G161" s="2">
        <v>0</v>
      </c>
      <c r="H161" s="2">
        <v>110489</v>
      </c>
      <c r="I161" s="2">
        <v>26.55</v>
      </c>
      <c r="J161" s="2" t="s">
        <v>1422</v>
      </c>
      <c r="K161" s="2" t="s">
        <v>17</v>
      </c>
      <c r="L161" s="14"/>
      <c r="M161" s="2">
        <f t="shared" si="14"/>
        <v>40</v>
      </c>
      <c r="N161" s="2">
        <f t="shared" si="15"/>
        <v>45</v>
      </c>
      <c r="O161" s="2" t="str">
        <f t="shared" si="16"/>
        <v>40-45</v>
      </c>
      <c r="P161" s="11">
        <f>VLOOKUP(Table1[Sex], 'Pivot tables'!$A$24:$D$26, 4)</f>
        <v>0.18890814558058924</v>
      </c>
      <c r="Q161" s="11">
        <f>VLOOKUP(Table1[[#This Row],[Age range]],'Pivot tables'!$G$2:$I$18,3)</f>
        <v>0.375</v>
      </c>
      <c r="R161" s="11">
        <f>VLOOKUP(Table1[[#This Row],[Pclass]],'Pivot tables'!$K$3:$O$5,5)</f>
        <v>0.62962962962962965</v>
      </c>
      <c r="S161" s="11">
        <f t="shared" si="17"/>
        <v>0.39784592507007294</v>
      </c>
      <c r="T161" s="18">
        <f t="shared" si="18"/>
        <v>0</v>
      </c>
      <c r="U161" s="18">
        <f t="shared" si="19"/>
        <v>1</v>
      </c>
      <c r="V161" s="18">
        <f t="shared" si="20"/>
        <v>1</v>
      </c>
      <c r="W161" s="18"/>
      <c r="X161" s="18"/>
      <c r="Y161" s="18"/>
      <c r="AA161" s="2">
        <v>1050</v>
      </c>
      <c r="AB161" s="2">
        <v>0</v>
      </c>
      <c r="AD161" s="2">
        <v>1050</v>
      </c>
      <c r="AE161" s="2">
        <v>0</v>
      </c>
    </row>
    <row r="162" spans="1:31" x14ac:dyDescent="0.25">
      <c r="A162" s="2">
        <v>1051</v>
      </c>
      <c r="B162" s="2">
        <v>3</v>
      </c>
      <c r="C162" s="2" t="s">
        <v>1423</v>
      </c>
      <c r="D162" s="2" t="s">
        <v>19</v>
      </c>
      <c r="E162" s="2">
        <v>26</v>
      </c>
      <c r="F162" s="2">
        <v>0</v>
      </c>
      <c r="G162" s="2">
        <v>2</v>
      </c>
      <c r="H162" s="2" t="s">
        <v>1424</v>
      </c>
      <c r="I162" s="2">
        <v>13.775</v>
      </c>
      <c r="J162" s="2"/>
      <c r="K162" s="2" t="s">
        <v>17</v>
      </c>
      <c r="L162" s="14"/>
      <c r="M162" s="2">
        <f t="shared" si="14"/>
        <v>25</v>
      </c>
      <c r="N162" s="2">
        <f t="shared" si="15"/>
        <v>30</v>
      </c>
      <c r="O162" s="2" t="str">
        <f t="shared" si="16"/>
        <v>25-30</v>
      </c>
      <c r="P162" s="11">
        <f>VLOOKUP(Table1[Sex], 'Pivot tables'!$A$24:$D$26, 4)</f>
        <v>0.7420382165605095</v>
      </c>
      <c r="Q162" s="11">
        <f>VLOOKUP(Table1[[#This Row],[Age range]],'Pivot tables'!$G$2:$I$18,3)</f>
        <v>0.35849056603773582</v>
      </c>
      <c r="R162" s="11">
        <f>VLOOKUP(Table1[[#This Row],[Pclass]],'Pivot tables'!$K$3:$O$5,5)</f>
        <v>0.24236252545824846</v>
      </c>
      <c r="S162" s="11">
        <f t="shared" si="17"/>
        <v>0.44763043601883123</v>
      </c>
      <c r="T162" s="18">
        <f t="shared" si="18"/>
        <v>0</v>
      </c>
      <c r="U162" s="18">
        <f t="shared" si="19"/>
        <v>0</v>
      </c>
      <c r="V162" s="18">
        <f t="shared" si="20"/>
        <v>0</v>
      </c>
      <c r="W162" s="18"/>
      <c r="X162" s="18"/>
      <c r="Y162" s="18"/>
      <c r="AA162" s="2">
        <v>1051</v>
      </c>
      <c r="AB162" s="2">
        <v>1</v>
      </c>
      <c r="AD162" s="2">
        <v>1051</v>
      </c>
      <c r="AE162" s="2">
        <v>1</v>
      </c>
    </row>
    <row r="163" spans="1:31" x14ac:dyDescent="0.25">
      <c r="A163" s="2">
        <v>1052</v>
      </c>
      <c r="B163" s="2">
        <v>3</v>
      </c>
      <c r="C163" s="2" t="s">
        <v>1425</v>
      </c>
      <c r="D163" s="2" t="s">
        <v>19</v>
      </c>
      <c r="E163" s="2"/>
      <c r="F163" s="2">
        <v>0</v>
      </c>
      <c r="G163" s="2">
        <v>0</v>
      </c>
      <c r="H163" s="2">
        <v>335432</v>
      </c>
      <c r="I163" s="2">
        <v>7.7332999999999998</v>
      </c>
      <c r="J163" s="2"/>
      <c r="K163" s="2" t="s">
        <v>29</v>
      </c>
      <c r="L163" s="14"/>
      <c r="M163" s="2">
        <f t="shared" si="14"/>
        <v>0</v>
      </c>
      <c r="N163" s="2">
        <f t="shared" si="15"/>
        <v>5</v>
      </c>
      <c r="O163" s="2" t="str">
        <f t="shared" si="16"/>
        <v>0-5</v>
      </c>
      <c r="P163" s="11">
        <f>VLOOKUP(Table1[Sex], 'Pivot tables'!$A$24:$D$26, 4)</f>
        <v>0.7420382165605095</v>
      </c>
      <c r="Q163" s="11">
        <f>VLOOKUP(Table1[[#This Row],[Age range]],'Pivot tables'!$G$2:$I$18,3)</f>
        <v>0.67500000000000004</v>
      </c>
      <c r="R163" s="11">
        <f>VLOOKUP(Table1[[#This Row],[Pclass]],'Pivot tables'!$K$3:$O$5,5)</f>
        <v>0.24236252545824846</v>
      </c>
      <c r="S163" s="11">
        <f t="shared" si="17"/>
        <v>0.55313358067291929</v>
      </c>
      <c r="T163" s="18">
        <f t="shared" si="18"/>
        <v>1</v>
      </c>
      <c r="U163" s="18">
        <f t="shared" si="19"/>
        <v>1</v>
      </c>
      <c r="V163" s="18">
        <f t="shared" si="20"/>
        <v>1</v>
      </c>
      <c r="W163" s="18"/>
      <c r="X163" s="18"/>
      <c r="Y163" s="18"/>
      <c r="AA163" s="2">
        <v>1052</v>
      </c>
      <c r="AB163" s="2">
        <v>1</v>
      </c>
      <c r="AD163" s="2">
        <v>1052</v>
      </c>
      <c r="AE163" s="2">
        <v>1</v>
      </c>
    </row>
    <row r="164" spans="1:31" x14ac:dyDescent="0.25">
      <c r="A164" s="2">
        <v>1053</v>
      </c>
      <c r="B164" s="2">
        <v>3</v>
      </c>
      <c r="C164" s="2" t="s">
        <v>1426</v>
      </c>
      <c r="D164" s="2" t="s">
        <v>15</v>
      </c>
      <c r="E164" s="2">
        <v>7</v>
      </c>
      <c r="F164" s="2">
        <v>1</v>
      </c>
      <c r="G164" s="2">
        <v>1</v>
      </c>
      <c r="H164" s="2">
        <v>2650</v>
      </c>
      <c r="I164" s="2">
        <v>15.245799999999999</v>
      </c>
      <c r="J164" s="2"/>
      <c r="K164" s="2" t="s">
        <v>22</v>
      </c>
      <c r="L164" s="14"/>
      <c r="M164" s="2">
        <f t="shared" si="14"/>
        <v>5</v>
      </c>
      <c r="N164" s="2">
        <f t="shared" si="15"/>
        <v>10</v>
      </c>
      <c r="O164" s="2" t="str">
        <f t="shared" si="16"/>
        <v>5-10</v>
      </c>
      <c r="P164" s="11">
        <f>VLOOKUP(Table1[Sex], 'Pivot tables'!$A$24:$D$26, 4)</f>
        <v>0.18890814558058924</v>
      </c>
      <c r="Q164" s="11">
        <f>VLOOKUP(Table1[[#This Row],[Age range]],'Pivot tables'!$G$2:$I$18,3)</f>
        <v>0.4375</v>
      </c>
      <c r="R164" s="11">
        <f>VLOOKUP(Table1[[#This Row],[Pclass]],'Pivot tables'!$K$3:$O$5,5)</f>
        <v>0.24236252545824846</v>
      </c>
      <c r="S164" s="11">
        <f t="shared" si="17"/>
        <v>0.28959022367961257</v>
      </c>
      <c r="T164" s="18">
        <f t="shared" si="18"/>
        <v>0</v>
      </c>
      <c r="U164" s="18">
        <f t="shared" si="19"/>
        <v>0</v>
      </c>
      <c r="V164" s="18">
        <f t="shared" si="20"/>
        <v>1</v>
      </c>
      <c r="W164" s="18"/>
      <c r="X164" s="18"/>
      <c r="Y164" s="18"/>
      <c r="AA164" s="2">
        <v>1053</v>
      </c>
      <c r="AB164" s="2">
        <v>1</v>
      </c>
      <c r="AD164" s="2">
        <v>1053</v>
      </c>
      <c r="AE164" s="2">
        <v>0</v>
      </c>
    </row>
    <row r="165" spans="1:31" x14ac:dyDescent="0.25">
      <c r="A165" s="2">
        <v>1054</v>
      </c>
      <c r="B165" s="2">
        <v>2</v>
      </c>
      <c r="C165" s="2" t="s">
        <v>1427</v>
      </c>
      <c r="D165" s="2" t="s">
        <v>19</v>
      </c>
      <c r="E165" s="2">
        <v>26</v>
      </c>
      <c r="F165" s="2">
        <v>0</v>
      </c>
      <c r="G165" s="2">
        <v>0</v>
      </c>
      <c r="H165" s="2">
        <v>220844</v>
      </c>
      <c r="I165" s="2">
        <v>13.5</v>
      </c>
      <c r="J165" s="2"/>
      <c r="K165" s="2" t="s">
        <v>17</v>
      </c>
      <c r="L165" s="14"/>
      <c r="M165" s="2">
        <f t="shared" si="14"/>
        <v>25</v>
      </c>
      <c r="N165" s="2">
        <f t="shared" si="15"/>
        <v>30</v>
      </c>
      <c r="O165" s="2" t="str">
        <f t="shared" si="16"/>
        <v>25-30</v>
      </c>
      <c r="P165" s="11">
        <f>VLOOKUP(Table1[Sex], 'Pivot tables'!$A$24:$D$26, 4)</f>
        <v>0.7420382165605095</v>
      </c>
      <c r="Q165" s="11">
        <f>VLOOKUP(Table1[[#This Row],[Age range]],'Pivot tables'!$G$2:$I$18,3)</f>
        <v>0.35849056603773582</v>
      </c>
      <c r="R165" s="11">
        <f>VLOOKUP(Table1[[#This Row],[Pclass]],'Pivot tables'!$K$3:$O$5,5)</f>
        <v>0.47282608695652173</v>
      </c>
      <c r="S165" s="11">
        <f t="shared" si="17"/>
        <v>0.52445162318492233</v>
      </c>
      <c r="T165" s="18">
        <f t="shared" si="18"/>
        <v>1</v>
      </c>
      <c r="U165" s="18">
        <f t="shared" si="19"/>
        <v>1</v>
      </c>
      <c r="V165" s="18">
        <f t="shared" si="20"/>
        <v>1</v>
      </c>
      <c r="W165" s="18"/>
      <c r="X165" s="18"/>
      <c r="Y165" s="18"/>
      <c r="AA165" s="2">
        <v>1054</v>
      </c>
      <c r="AB165" s="2">
        <v>1</v>
      </c>
      <c r="AD165" s="2">
        <v>1054</v>
      </c>
      <c r="AE165" s="2">
        <v>1</v>
      </c>
    </row>
    <row r="166" spans="1:31" x14ac:dyDescent="0.25">
      <c r="A166" s="2">
        <v>1055</v>
      </c>
      <c r="B166" s="2">
        <v>3</v>
      </c>
      <c r="C166" s="2" t="s">
        <v>1428</v>
      </c>
      <c r="D166" s="2" t="s">
        <v>15</v>
      </c>
      <c r="E166" s="2"/>
      <c r="F166" s="2">
        <v>0</v>
      </c>
      <c r="G166" s="2">
        <v>0</v>
      </c>
      <c r="H166" s="2">
        <v>343271</v>
      </c>
      <c r="I166" s="2">
        <v>7</v>
      </c>
      <c r="J166" s="2"/>
      <c r="K166" s="2" t="s">
        <v>17</v>
      </c>
      <c r="L166" s="14"/>
      <c r="M166" s="2">
        <f t="shared" si="14"/>
        <v>0</v>
      </c>
      <c r="N166" s="2">
        <f t="shared" si="15"/>
        <v>5</v>
      </c>
      <c r="O166" s="2" t="str">
        <f t="shared" si="16"/>
        <v>0-5</v>
      </c>
      <c r="P166" s="11">
        <f>VLOOKUP(Table1[Sex], 'Pivot tables'!$A$24:$D$26, 4)</f>
        <v>0.18890814558058924</v>
      </c>
      <c r="Q166" s="11">
        <f>VLOOKUP(Table1[[#This Row],[Age range]],'Pivot tables'!$G$2:$I$18,3)</f>
        <v>0.67500000000000004</v>
      </c>
      <c r="R166" s="11">
        <f>VLOOKUP(Table1[[#This Row],[Pclass]],'Pivot tables'!$K$3:$O$5,5)</f>
        <v>0.24236252545824846</v>
      </c>
      <c r="S166" s="11">
        <f t="shared" si="17"/>
        <v>0.36875689034627923</v>
      </c>
      <c r="T166" s="18">
        <f t="shared" si="18"/>
        <v>0</v>
      </c>
      <c r="U166" s="18">
        <f t="shared" si="19"/>
        <v>1</v>
      </c>
      <c r="V166" s="18">
        <f t="shared" si="20"/>
        <v>1</v>
      </c>
      <c r="W166" s="18"/>
      <c r="X166" s="18"/>
      <c r="Y166" s="18"/>
      <c r="AA166" s="2">
        <v>1055</v>
      </c>
      <c r="AB166" s="2">
        <v>0</v>
      </c>
      <c r="AD166" s="2">
        <v>1055</v>
      </c>
      <c r="AE166" s="2">
        <v>0</v>
      </c>
    </row>
    <row r="167" spans="1:31" x14ac:dyDescent="0.25">
      <c r="A167" s="2">
        <v>1056</v>
      </c>
      <c r="B167" s="2">
        <v>2</v>
      </c>
      <c r="C167" s="2" t="s">
        <v>1429</v>
      </c>
      <c r="D167" s="2" t="s">
        <v>15</v>
      </c>
      <c r="E167" s="2">
        <v>41</v>
      </c>
      <c r="F167" s="2">
        <v>0</v>
      </c>
      <c r="G167" s="2">
        <v>0</v>
      </c>
      <c r="H167" s="2">
        <v>237393</v>
      </c>
      <c r="I167" s="2">
        <v>13</v>
      </c>
      <c r="J167" s="2"/>
      <c r="K167" s="2" t="s">
        <v>17</v>
      </c>
      <c r="L167" s="14"/>
      <c r="M167" s="2">
        <f t="shared" si="14"/>
        <v>40</v>
      </c>
      <c r="N167" s="2">
        <f t="shared" si="15"/>
        <v>45</v>
      </c>
      <c r="O167" s="2" t="str">
        <f t="shared" si="16"/>
        <v>40-45</v>
      </c>
      <c r="P167" s="11">
        <f>VLOOKUP(Table1[Sex], 'Pivot tables'!$A$24:$D$26, 4)</f>
        <v>0.18890814558058924</v>
      </c>
      <c r="Q167" s="11">
        <f>VLOOKUP(Table1[[#This Row],[Age range]],'Pivot tables'!$G$2:$I$18,3)</f>
        <v>0.375</v>
      </c>
      <c r="R167" s="11">
        <f>VLOOKUP(Table1[[#This Row],[Pclass]],'Pivot tables'!$K$3:$O$5,5)</f>
        <v>0.47282608695652173</v>
      </c>
      <c r="S167" s="11">
        <f t="shared" si="17"/>
        <v>0.3455780775123703</v>
      </c>
      <c r="T167" s="18">
        <f t="shared" si="18"/>
        <v>0</v>
      </c>
      <c r="U167" s="18">
        <f t="shared" si="19"/>
        <v>1</v>
      </c>
      <c r="V167" s="18">
        <f t="shared" si="20"/>
        <v>1</v>
      </c>
      <c r="W167" s="18"/>
      <c r="X167" s="18"/>
      <c r="Y167" s="18"/>
      <c r="AA167" s="2">
        <v>1056</v>
      </c>
      <c r="AB167" s="2">
        <v>0</v>
      </c>
      <c r="AD167" s="2">
        <v>1056</v>
      </c>
      <c r="AE167" s="2">
        <v>0</v>
      </c>
    </row>
    <row r="168" spans="1:31" x14ac:dyDescent="0.25">
      <c r="A168" s="2">
        <v>1057</v>
      </c>
      <c r="B168" s="2">
        <v>3</v>
      </c>
      <c r="C168" s="2" t="s">
        <v>1430</v>
      </c>
      <c r="D168" s="2" t="s">
        <v>19</v>
      </c>
      <c r="E168" s="2">
        <v>26</v>
      </c>
      <c r="F168" s="2">
        <v>1</v>
      </c>
      <c r="G168" s="2">
        <v>1</v>
      </c>
      <c r="H168" s="2">
        <v>315153</v>
      </c>
      <c r="I168" s="2">
        <v>22.024999999999999</v>
      </c>
      <c r="J168" s="2"/>
      <c r="K168" s="2" t="s">
        <v>17</v>
      </c>
      <c r="L168" s="14"/>
      <c r="M168" s="2">
        <f t="shared" si="14"/>
        <v>25</v>
      </c>
      <c r="N168" s="2">
        <f t="shared" si="15"/>
        <v>30</v>
      </c>
      <c r="O168" s="2" t="str">
        <f t="shared" si="16"/>
        <v>25-30</v>
      </c>
      <c r="P168" s="11">
        <f>VLOOKUP(Table1[Sex], 'Pivot tables'!$A$24:$D$26, 4)</f>
        <v>0.7420382165605095</v>
      </c>
      <c r="Q168" s="11">
        <f>VLOOKUP(Table1[[#This Row],[Age range]],'Pivot tables'!$G$2:$I$18,3)</f>
        <v>0.35849056603773582</v>
      </c>
      <c r="R168" s="11">
        <f>VLOOKUP(Table1[[#This Row],[Pclass]],'Pivot tables'!$K$3:$O$5,5)</f>
        <v>0.24236252545824846</v>
      </c>
      <c r="S168" s="11">
        <f t="shared" si="17"/>
        <v>0.44763043601883123</v>
      </c>
      <c r="T168" s="18">
        <f t="shared" si="18"/>
        <v>0</v>
      </c>
      <c r="U168" s="18">
        <f t="shared" si="19"/>
        <v>0</v>
      </c>
      <c r="V168" s="18">
        <f t="shared" si="20"/>
        <v>0</v>
      </c>
      <c r="W168" s="18"/>
      <c r="X168" s="18"/>
      <c r="Y168" s="18"/>
      <c r="AA168" s="2">
        <v>1057</v>
      </c>
      <c r="AB168" s="2">
        <v>1</v>
      </c>
      <c r="AD168" s="2">
        <v>1057</v>
      </c>
      <c r="AE168" s="2">
        <v>1</v>
      </c>
    </row>
    <row r="169" spans="1:31" x14ac:dyDescent="0.25">
      <c r="A169" s="2">
        <v>1058</v>
      </c>
      <c r="B169" s="2">
        <v>1</v>
      </c>
      <c r="C169" s="2" t="s">
        <v>1431</v>
      </c>
      <c r="D169" s="2" t="s">
        <v>15</v>
      </c>
      <c r="E169" s="2">
        <v>48</v>
      </c>
      <c r="F169" s="2">
        <v>0</v>
      </c>
      <c r="G169" s="2">
        <v>0</v>
      </c>
      <c r="H169" s="2" t="s">
        <v>1432</v>
      </c>
      <c r="I169" s="2">
        <v>50.495800000000003</v>
      </c>
      <c r="J169" s="2" t="s">
        <v>1433</v>
      </c>
      <c r="K169" s="2" t="s">
        <v>22</v>
      </c>
      <c r="L169" s="14"/>
      <c r="M169" s="2">
        <f t="shared" si="14"/>
        <v>45</v>
      </c>
      <c r="N169" s="2">
        <f t="shared" si="15"/>
        <v>50</v>
      </c>
      <c r="O169" s="2" t="str">
        <f t="shared" si="16"/>
        <v>45-50</v>
      </c>
      <c r="P169" s="11">
        <f>VLOOKUP(Table1[Sex], 'Pivot tables'!$A$24:$D$26, 4)</f>
        <v>0.18890814558058924</v>
      </c>
      <c r="Q169" s="11">
        <f>VLOOKUP(Table1[[#This Row],[Age range]],'Pivot tables'!$G$2:$I$18,3)</f>
        <v>0.3902439024390244</v>
      </c>
      <c r="R169" s="11">
        <f>VLOOKUP(Table1[[#This Row],[Pclass]],'Pivot tables'!$K$3:$O$5,5)</f>
        <v>0.62962962962962965</v>
      </c>
      <c r="S169" s="11">
        <f t="shared" si="17"/>
        <v>0.40292722588308111</v>
      </c>
      <c r="T169" s="18">
        <f t="shared" si="18"/>
        <v>0</v>
      </c>
      <c r="U169" s="18">
        <f t="shared" si="19"/>
        <v>1</v>
      </c>
      <c r="V169" s="18">
        <f t="shared" si="20"/>
        <v>1</v>
      </c>
      <c r="W169" s="18"/>
      <c r="X169" s="18"/>
      <c r="Y169" s="18"/>
      <c r="AA169" s="2">
        <v>1058</v>
      </c>
      <c r="AB169" s="2">
        <v>0</v>
      </c>
      <c r="AD169" s="2">
        <v>1058</v>
      </c>
      <c r="AE169" s="2">
        <v>0</v>
      </c>
    </row>
    <row r="170" spans="1:31" x14ac:dyDescent="0.25">
      <c r="A170" s="2">
        <v>1059</v>
      </c>
      <c r="B170" s="2">
        <v>3</v>
      </c>
      <c r="C170" s="2" t="s">
        <v>1434</v>
      </c>
      <c r="D170" s="2" t="s">
        <v>15</v>
      </c>
      <c r="E170" s="2">
        <v>18</v>
      </c>
      <c r="F170" s="2">
        <v>2</v>
      </c>
      <c r="G170" s="2">
        <v>2</v>
      </c>
      <c r="H170" s="2" t="s">
        <v>145</v>
      </c>
      <c r="I170" s="2">
        <v>34.375</v>
      </c>
      <c r="J170" s="2"/>
      <c r="K170" s="2" t="s">
        <v>17</v>
      </c>
      <c r="L170" s="14"/>
      <c r="M170" s="2">
        <f t="shared" si="14"/>
        <v>15</v>
      </c>
      <c r="N170" s="2">
        <f t="shared" si="15"/>
        <v>20</v>
      </c>
      <c r="O170" s="2" t="str">
        <f t="shared" si="16"/>
        <v>15-20</v>
      </c>
      <c r="P170" s="11">
        <f>VLOOKUP(Table1[Sex], 'Pivot tables'!$A$24:$D$26, 4)</f>
        <v>0.18890814558058924</v>
      </c>
      <c r="Q170" s="11">
        <f>VLOOKUP(Table1[[#This Row],[Age range]],'Pivot tables'!$G$2:$I$18,3)</f>
        <v>0.39534883720930231</v>
      </c>
      <c r="R170" s="11">
        <f>VLOOKUP(Table1[[#This Row],[Pclass]],'Pivot tables'!$K$3:$O$5,5)</f>
        <v>0.24236252545824846</v>
      </c>
      <c r="S170" s="11">
        <f t="shared" si="17"/>
        <v>0.27553983608271332</v>
      </c>
      <c r="T170" s="18">
        <f t="shared" si="18"/>
        <v>0</v>
      </c>
      <c r="U170" s="18">
        <f t="shared" si="19"/>
        <v>1</v>
      </c>
      <c r="V170" s="18">
        <f t="shared" si="20"/>
        <v>1</v>
      </c>
      <c r="W170" s="18"/>
      <c r="X170" s="18"/>
      <c r="Y170" s="18"/>
      <c r="AA170" s="2">
        <v>1059</v>
      </c>
      <c r="AB170" s="2">
        <v>0</v>
      </c>
      <c r="AD170" s="2">
        <v>1059</v>
      </c>
      <c r="AE170" s="2">
        <v>0</v>
      </c>
    </row>
    <row r="171" spans="1:31" x14ac:dyDescent="0.25">
      <c r="A171" s="2">
        <v>1060</v>
      </c>
      <c r="B171" s="2">
        <v>1</v>
      </c>
      <c r="C171" s="2" t="s">
        <v>1435</v>
      </c>
      <c r="D171" s="2" t="s">
        <v>19</v>
      </c>
      <c r="E171" s="2"/>
      <c r="F171" s="2">
        <v>0</v>
      </c>
      <c r="G171" s="2">
        <v>0</v>
      </c>
      <c r="H171" s="2">
        <v>17770</v>
      </c>
      <c r="I171" s="2">
        <v>27.720800000000001</v>
      </c>
      <c r="J171" s="2"/>
      <c r="K171" s="2" t="s">
        <v>22</v>
      </c>
      <c r="L171" s="14"/>
      <c r="M171" s="2">
        <f t="shared" si="14"/>
        <v>0</v>
      </c>
      <c r="N171" s="2">
        <f t="shared" si="15"/>
        <v>5</v>
      </c>
      <c r="O171" s="2" t="str">
        <f t="shared" si="16"/>
        <v>0-5</v>
      </c>
      <c r="P171" s="11">
        <f>VLOOKUP(Table1[Sex], 'Pivot tables'!$A$24:$D$26, 4)</f>
        <v>0.7420382165605095</v>
      </c>
      <c r="Q171" s="11">
        <f>VLOOKUP(Table1[[#This Row],[Age range]],'Pivot tables'!$G$2:$I$18,3)</f>
        <v>0.67500000000000004</v>
      </c>
      <c r="R171" s="11">
        <f>VLOOKUP(Table1[[#This Row],[Pclass]],'Pivot tables'!$K$3:$O$5,5)</f>
        <v>0.62962962962962965</v>
      </c>
      <c r="S171" s="11">
        <f t="shared" si="17"/>
        <v>0.68222261539671303</v>
      </c>
      <c r="T171" s="18">
        <f t="shared" si="18"/>
        <v>1</v>
      </c>
      <c r="U171" s="18">
        <f t="shared" si="19"/>
        <v>1</v>
      </c>
      <c r="V171" s="18">
        <f t="shared" si="20"/>
        <v>1</v>
      </c>
      <c r="W171" s="18"/>
      <c r="X171" s="18"/>
      <c r="Y171" s="18"/>
      <c r="AA171" s="2">
        <v>1060</v>
      </c>
      <c r="AB171" s="2">
        <v>1</v>
      </c>
      <c r="AD171" s="2">
        <v>1060</v>
      </c>
      <c r="AE171" s="2">
        <v>1</v>
      </c>
    </row>
    <row r="172" spans="1:31" x14ac:dyDescent="0.25">
      <c r="A172" s="2">
        <v>1061</v>
      </c>
      <c r="B172" s="2">
        <v>3</v>
      </c>
      <c r="C172" s="2" t="s">
        <v>1436</v>
      </c>
      <c r="D172" s="2" t="s">
        <v>19</v>
      </c>
      <c r="E172" s="2">
        <v>22</v>
      </c>
      <c r="F172" s="2">
        <v>0</v>
      </c>
      <c r="G172" s="2">
        <v>0</v>
      </c>
      <c r="H172" s="2">
        <v>7548</v>
      </c>
      <c r="I172" s="2">
        <v>8.9625000000000004</v>
      </c>
      <c r="J172" s="2"/>
      <c r="K172" s="2" t="s">
        <v>17</v>
      </c>
      <c r="L172" s="14"/>
      <c r="M172" s="2">
        <f t="shared" si="14"/>
        <v>20</v>
      </c>
      <c r="N172" s="2">
        <f t="shared" si="15"/>
        <v>25</v>
      </c>
      <c r="O172" s="2" t="str">
        <f t="shared" si="16"/>
        <v>20-25</v>
      </c>
      <c r="P172" s="11">
        <f>VLOOKUP(Table1[Sex], 'Pivot tables'!$A$24:$D$26, 4)</f>
        <v>0.7420382165605095</v>
      </c>
      <c r="Q172" s="11">
        <f>VLOOKUP(Table1[[#This Row],[Age range]],'Pivot tables'!$G$2:$I$18,3)</f>
        <v>0.34210526315789475</v>
      </c>
      <c r="R172" s="11">
        <f>VLOOKUP(Table1[[#This Row],[Pclass]],'Pivot tables'!$K$3:$O$5,5)</f>
        <v>0.24236252545824846</v>
      </c>
      <c r="S172" s="11">
        <f t="shared" si="17"/>
        <v>0.44216866839221752</v>
      </c>
      <c r="T172" s="18">
        <f t="shared" si="18"/>
        <v>0</v>
      </c>
      <c r="U172" s="18">
        <f t="shared" si="19"/>
        <v>1</v>
      </c>
      <c r="V172" s="18">
        <f t="shared" si="20"/>
        <v>0</v>
      </c>
      <c r="W172" s="18"/>
      <c r="X172" s="18"/>
      <c r="Y172" s="18"/>
      <c r="AA172" s="2">
        <v>1061</v>
      </c>
      <c r="AB172" s="2">
        <v>0</v>
      </c>
      <c r="AD172" s="2">
        <v>1061</v>
      </c>
      <c r="AE172" s="2">
        <v>1</v>
      </c>
    </row>
    <row r="173" spans="1:31" x14ac:dyDescent="0.25">
      <c r="A173" s="2">
        <v>1062</v>
      </c>
      <c r="B173" s="2">
        <v>3</v>
      </c>
      <c r="C173" s="2" t="s">
        <v>1437</v>
      </c>
      <c r="D173" s="2" t="s">
        <v>15</v>
      </c>
      <c r="E173" s="2"/>
      <c r="F173" s="2">
        <v>0</v>
      </c>
      <c r="G173" s="2">
        <v>0</v>
      </c>
      <c r="H173" s="2" t="s">
        <v>1438</v>
      </c>
      <c r="I173" s="2">
        <v>7.55</v>
      </c>
      <c r="J173" s="2"/>
      <c r="K173" s="2" t="s">
        <v>17</v>
      </c>
      <c r="L173" s="14"/>
      <c r="M173" s="2">
        <f t="shared" si="14"/>
        <v>0</v>
      </c>
      <c r="N173" s="2">
        <f t="shared" si="15"/>
        <v>5</v>
      </c>
      <c r="O173" s="2" t="str">
        <f t="shared" si="16"/>
        <v>0-5</v>
      </c>
      <c r="P173" s="11">
        <f>VLOOKUP(Table1[Sex], 'Pivot tables'!$A$24:$D$26, 4)</f>
        <v>0.18890814558058924</v>
      </c>
      <c r="Q173" s="11">
        <f>VLOOKUP(Table1[[#This Row],[Age range]],'Pivot tables'!$G$2:$I$18,3)</f>
        <v>0.67500000000000004</v>
      </c>
      <c r="R173" s="11">
        <f>VLOOKUP(Table1[[#This Row],[Pclass]],'Pivot tables'!$K$3:$O$5,5)</f>
        <v>0.24236252545824846</v>
      </c>
      <c r="S173" s="11">
        <f t="shared" si="17"/>
        <v>0.36875689034627923</v>
      </c>
      <c r="T173" s="18">
        <f t="shared" si="18"/>
        <v>0</v>
      </c>
      <c r="U173" s="18">
        <f t="shared" si="19"/>
        <v>1</v>
      </c>
      <c r="V173" s="18">
        <f t="shared" si="20"/>
        <v>1</v>
      </c>
      <c r="W173" s="18"/>
      <c r="X173" s="18"/>
      <c r="Y173" s="18"/>
      <c r="AA173" s="2">
        <v>1062</v>
      </c>
      <c r="AB173" s="2">
        <v>0</v>
      </c>
      <c r="AD173" s="2">
        <v>1062</v>
      </c>
      <c r="AE173" s="2">
        <v>0</v>
      </c>
    </row>
    <row r="174" spans="1:31" x14ac:dyDescent="0.25">
      <c r="A174" s="2">
        <v>1063</v>
      </c>
      <c r="B174" s="2">
        <v>3</v>
      </c>
      <c r="C174" s="2" t="s">
        <v>1439</v>
      </c>
      <c r="D174" s="2" t="s">
        <v>15</v>
      </c>
      <c r="E174" s="2">
        <v>27</v>
      </c>
      <c r="F174" s="2">
        <v>0</v>
      </c>
      <c r="G174" s="2">
        <v>0</v>
      </c>
      <c r="H174" s="2">
        <v>2670</v>
      </c>
      <c r="I174" s="2">
        <v>7.2249999999999996</v>
      </c>
      <c r="J174" s="2"/>
      <c r="K174" s="2" t="s">
        <v>22</v>
      </c>
      <c r="L174" s="14"/>
      <c r="M174" s="2">
        <f t="shared" si="14"/>
        <v>25</v>
      </c>
      <c r="N174" s="2">
        <f t="shared" si="15"/>
        <v>30</v>
      </c>
      <c r="O174" s="2" t="str">
        <f t="shared" si="16"/>
        <v>25-30</v>
      </c>
      <c r="P174" s="11">
        <f>VLOOKUP(Table1[Sex], 'Pivot tables'!$A$24:$D$26, 4)</f>
        <v>0.18890814558058924</v>
      </c>
      <c r="Q174" s="11">
        <f>VLOOKUP(Table1[[#This Row],[Age range]],'Pivot tables'!$G$2:$I$18,3)</f>
        <v>0.35849056603773582</v>
      </c>
      <c r="R174" s="11">
        <f>VLOOKUP(Table1[[#This Row],[Pclass]],'Pivot tables'!$K$3:$O$5,5)</f>
        <v>0.24236252545824846</v>
      </c>
      <c r="S174" s="11">
        <f t="shared" si="17"/>
        <v>0.26325374569219118</v>
      </c>
      <c r="T174" s="18">
        <f t="shared" si="18"/>
        <v>0</v>
      </c>
      <c r="U174" s="18">
        <f t="shared" si="19"/>
        <v>1</v>
      </c>
      <c r="V174" s="18">
        <f t="shared" si="20"/>
        <v>1</v>
      </c>
      <c r="W174" s="18"/>
      <c r="X174" s="18"/>
      <c r="Y174" s="18"/>
      <c r="AA174" s="2">
        <v>1063</v>
      </c>
      <c r="AB174" s="2">
        <v>0</v>
      </c>
      <c r="AD174" s="2">
        <v>1063</v>
      </c>
      <c r="AE174" s="2">
        <v>0</v>
      </c>
    </row>
    <row r="175" spans="1:31" x14ac:dyDescent="0.25">
      <c r="A175" s="2">
        <v>1064</v>
      </c>
      <c r="B175" s="2">
        <v>3</v>
      </c>
      <c r="C175" s="2" t="s">
        <v>1440</v>
      </c>
      <c r="D175" s="2" t="s">
        <v>15</v>
      </c>
      <c r="E175" s="2">
        <v>23</v>
      </c>
      <c r="F175" s="2">
        <v>1</v>
      </c>
      <c r="G175" s="2">
        <v>0</v>
      </c>
      <c r="H175" s="2">
        <v>347072</v>
      </c>
      <c r="I175" s="2">
        <v>13.9</v>
      </c>
      <c r="J175" s="2"/>
      <c r="K175" s="2" t="s">
        <v>17</v>
      </c>
      <c r="L175" s="14"/>
      <c r="M175" s="2">
        <f t="shared" si="14"/>
        <v>20</v>
      </c>
      <c r="N175" s="2">
        <f t="shared" si="15"/>
        <v>25</v>
      </c>
      <c r="O175" s="2" t="str">
        <f t="shared" si="16"/>
        <v>20-25</v>
      </c>
      <c r="P175" s="11">
        <f>VLOOKUP(Table1[Sex], 'Pivot tables'!$A$24:$D$26, 4)</f>
        <v>0.18890814558058924</v>
      </c>
      <c r="Q175" s="11">
        <f>VLOOKUP(Table1[[#This Row],[Age range]],'Pivot tables'!$G$2:$I$18,3)</f>
        <v>0.34210526315789475</v>
      </c>
      <c r="R175" s="11">
        <f>VLOOKUP(Table1[[#This Row],[Pclass]],'Pivot tables'!$K$3:$O$5,5)</f>
        <v>0.24236252545824846</v>
      </c>
      <c r="S175" s="11">
        <f t="shared" si="17"/>
        <v>0.25779197806557747</v>
      </c>
      <c r="T175" s="18">
        <f t="shared" si="18"/>
        <v>0</v>
      </c>
      <c r="U175" s="18">
        <f t="shared" si="19"/>
        <v>1</v>
      </c>
      <c r="V175" s="18">
        <f t="shared" si="20"/>
        <v>1</v>
      </c>
      <c r="W175" s="18"/>
      <c r="X175" s="18"/>
      <c r="Y175" s="18"/>
      <c r="AA175" s="2">
        <v>1064</v>
      </c>
      <c r="AB175" s="2">
        <v>0</v>
      </c>
      <c r="AD175" s="2">
        <v>1064</v>
      </c>
      <c r="AE175" s="2">
        <v>0</v>
      </c>
    </row>
    <row r="176" spans="1:31" x14ac:dyDescent="0.25">
      <c r="A176" s="2">
        <v>1065</v>
      </c>
      <c r="B176" s="2">
        <v>3</v>
      </c>
      <c r="C176" s="2" t="s">
        <v>1441</v>
      </c>
      <c r="D176" s="2" t="s">
        <v>15</v>
      </c>
      <c r="E176" s="2"/>
      <c r="F176" s="2">
        <v>0</v>
      </c>
      <c r="G176" s="2">
        <v>0</v>
      </c>
      <c r="H176" s="2">
        <v>2673</v>
      </c>
      <c r="I176" s="2">
        <v>7.2291999999999996</v>
      </c>
      <c r="J176" s="2"/>
      <c r="K176" s="2" t="s">
        <v>22</v>
      </c>
      <c r="L176" s="14"/>
      <c r="M176" s="2">
        <f t="shared" si="14"/>
        <v>0</v>
      </c>
      <c r="N176" s="2">
        <f t="shared" si="15"/>
        <v>5</v>
      </c>
      <c r="O176" s="2" t="str">
        <f t="shared" si="16"/>
        <v>0-5</v>
      </c>
      <c r="P176" s="11">
        <f>VLOOKUP(Table1[Sex], 'Pivot tables'!$A$24:$D$26, 4)</f>
        <v>0.18890814558058924</v>
      </c>
      <c r="Q176" s="11">
        <f>VLOOKUP(Table1[[#This Row],[Age range]],'Pivot tables'!$G$2:$I$18,3)</f>
        <v>0.67500000000000004</v>
      </c>
      <c r="R176" s="11">
        <f>VLOOKUP(Table1[[#This Row],[Pclass]],'Pivot tables'!$K$3:$O$5,5)</f>
        <v>0.24236252545824846</v>
      </c>
      <c r="S176" s="11">
        <f t="shared" si="17"/>
        <v>0.36875689034627923</v>
      </c>
      <c r="T176" s="18">
        <f t="shared" si="18"/>
        <v>0</v>
      </c>
      <c r="U176" s="18">
        <f t="shared" si="19"/>
        <v>1</v>
      </c>
      <c r="V176" s="18">
        <f t="shared" si="20"/>
        <v>1</v>
      </c>
      <c r="W176" s="18"/>
      <c r="X176" s="18"/>
      <c r="Y176" s="18"/>
      <c r="AA176" s="2">
        <v>1065</v>
      </c>
      <c r="AB176" s="2">
        <v>0</v>
      </c>
      <c r="AD176" s="2">
        <v>1065</v>
      </c>
      <c r="AE176" s="2">
        <v>0</v>
      </c>
    </row>
    <row r="177" spans="1:31" x14ac:dyDescent="0.25">
      <c r="A177" s="2">
        <v>1066</v>
      </c>
      <c r="B177" s="2">
        <v>3</v>
      </c>
      <c r="C177" s="2" t="s">
        <v>1442</v>
      </c>
      <c r="D177" s="2" t="s">
        <v>15</v>
      </c>
      <c r="E177" s="2">
        <v>40</v>
      </c>
      <c r="F177" s="2">
        <v>1</v>
      </c>
      <c r="G177" s="2">
        <v>5</v>
      </c>
      <c r="H177" s="2">
        <v>347077</v>
      </c>
      <c r="I177" s="2">
        <v>31.387499999999999</v>
      </c>
      <c r="J177" s="2"/>
      <c r="K177" s="2" t="s">
        <v>17</v>
      </c>
      <c r="L177" s="14"/>
      <c r="M177" s="2">
        <f t="shared" si="14"/>
        <v>40</v>
      </c>
      <c r="N177" s="2">
        <f t="shared" si="15"/>
        <v>45</v>
      </c>
      <c r="O177" s="2" t="str">
        <f t="shared" si="16"/>
        <v>40-45</v>
      </c>
      <c r="P177" s="11">
        <f>VLOOKUP(Table1[Sex], 'Pivot tables'!$A$24:$D$26, 4)</f>
        <v>0.18890814558058924</v>
      </c>
      <c r="Q177" s="11">
        <f>VLOOKUP(Table1[[#This Row],[Age range]],'Pivot tables'!$G$2:$I$18,3)</f>
        <v>0.375</v>
      </c>
      <c r="R177" s="11">
        <f>VLOOKUP(Table1[[#This Row],[Pclass]],'Pivot tables'!$K$3:$O$5,5)</f>
        <v>0.24236252545824846</v>
      </c>
      <c r="S177" s="11">
        <f t="shared" si="17"/>
        <v>0.2687568903462792</v>
      </c>
      <c r="T177" s="18">
        <f t="shared" si="18"/>
        <v>0</v>
      </c>
      <c r="U177" s="18">
        <f t="shared" si="19"/>
        <v>1</v>
      </c>
      <c r="V177" s="18">
        <f t="shared" si="20"/>
        <v>1</v>
      </c>
      <c r="W177" s="18"/>
      <c r="X177" s="18"/>
      <c r="Y177" s="18"/>
      <c r="AA177" s="2">
        <v>1066</v>
      </c>
      <c r="AB177" s="2">
        <v>0</v>
      </c>
      <c r="AD177" s="2">
        <v>1066</v>
      </c>
      <c r="AE177" s="2">
        <v>0</v>
      </c>
    </row>
    <row r="178" spans="1:31" x14ac:dyDescent="0.25">
      <c r="A178" s="2">
        <v>1067</v>
      </c>
      <c r="B178" s="2">
        <v>2</v>
      </c>
      <c r="C178" s="2" t="s">
        <v>1443</v>
      </c>
      <c r="D178" s="2" t="s">
        <v>19</v>
      </c>
      <c r="E178" s="2">
        <v>15</v>
      </c>
      <c r="F178" s="2">
        <v>0</v>
      </c>
      <c r="G178" s="2">
        <v>2</v>
      </c>
      <c r="H178" s="2">
        <v>29750</v>
      </c>
      <c r="I178" s="2">
        <v>39</v>
      </c>
      <c r="J178" s="2"/>
      <c r="K178" s="2" t="s">
        <v>17</v>
      </c>
      <c r="L178" s="14"/>
      <c r="M178" s="2">
        <f t="shared" si="14"/>
        <v>15</v>
      </c>
      <c r="N178" s="2">
        <f t="shared" si="15"/>
        <v>20</v>
      </c>
      <c r="O178" s="2" t="str">
        <f t="shared" si="16"/>
        <v>15-20</v>
      </c>
      <c r="P178" s="11">
        <f>VLOOKUP(Table1[Sex], 'Pivot tables'!$A$24:$D$26, 4)</f>
        <v>0.7420382165605095</v>
      </c>
      <c r="Q178" s="11">
        <f>VLOOKUP(Table1[[#This Row],[Age range]],'Pivot tables'!$G$2:$I$18,3)</f>
        <v>0.39534883720930231</v>
      </c>
      <c r="R178" s="11">
        <f>VLOOKUP(Table1[[#This Row],[Pclass]],'Pivot tables'!$K$3:$O$5,5)</f>
        <v>0.47282608695652173</v>
      </c>
      <c r="S178" s="11">
        <f t="shared" si="17"/>
        <v>0.53673771357544453</v>
      </c>
      <c r="T178" s="18">
        <f t="shared" si="18"/>
        <v>1</v>
      </c>
      <c r="U178" s="18">
        <f t="shared" si="19"/>
        <v>1</v>
      </c>
      <c r="V178" s="18">
        <f t="shared" si="20"/>
        <v>1</v>
      </c>
      <c r="W178" s="18"/>
      <c r="X178" s="18"/>
      <c r="Y178" s="18"/>
      <c r="AA178" s="2">
        <v>1067</v>
      </c>
      <c r="AB178" s="2">
        <v>1</v>
      </c>
      <c r="AD178" s="2">
        <v>1067</v>
      </c>
      <c r="AE178" s="2">
        <v>1</v>
      </c>
    </row>
    <row r="179" spans="1:31" x14ac:dyDescent="0.25">
      <c r="A179" s="2">
        <v>1068</v>
      </c>
      <c r="B179" s="2">
        <v>2</v>
      </c>
      <c r="C179" s="2" t="s">
        <v>1444</v>
      </c>
      <c r="D179" s="2" t="s">
        <v>19</v>
      </c>
      <c r="E179" s="2">
        <v>20</v>
      </c>
      <c r="F179" s="2">
        <v>0</v>
      </c>
      <c r="G179" s="2">
        <v>0</v>
      </c>
      <c r="H179" s="2" t="s">
        <v>230</v>
      </c>
      <c r="I179" s="2">
        <v>36.75</v>
      </c>
      <c r="J179" s="2"/>
      <c r="K179" s="2" t="s">
        <v>17</v>
      </c>
      <c r="L179" s="14"/>
      <c r="M179" s="2">
        <f t="shared" si="14"/>
        <v>20</v>
      </c>
      <c r="N179" s="2">
        <f t="shared" si="15"/>
        <v>25</v>
      </c>
      <c r="O179" s="2" t="str">
        <f t="shared" si="16"/>
        <v>20-25</v>
      </c>
      <c r="P179" s="11">
        <f>VLOOKUP(Table1[Sex], 'Pivot tables'!$A$24:$D$26, 4)</f>
        <v>0.7420382165605095</v>
      </c>
      <c r="Q179" s="11">
        <f>VLOOKUP(Table1[[#This Row],[Age range]],'Pivot tables'!$G$2:$I$18,3)</f>
        <v>0.34210526315789475</v>
      </c>
      <c r="R179" s="11">
        <f>VLOOKUP(Table1[[#This Row],[Pclass]],'Pivot tables'!$K$3:$O$5,5)</f>
        <v>0.47282608695652173</v>
      </c>
      <c r="S179" s="11">
        <f t="shared" si="17"/>
        <v>0.51898985555830868</v>
      </c>
      <c r="T179" s="18">
        <f t="shared" si="18"/>
        <v>1</v>
      </c>
      <c r="U179" s="18">
        <f t="shared" si="19"/>
        <v>1</v>
      </c>
      <c r="V179" s="18">
        <f t="shared" si="20"/>
        <v>1</v>
      </c>
      <c r="W179" s="18"/>
      <c r="X179" s="18"/>
      <c r="Y179" s="18"/>
      <c r="AA179" s="2">
        <v>1068</v>
      </c>
      <c r="AB179" s="2">
        <v>1</v>
      </c>
      <c r="AD179" s="2">
        <v>1068</v>
      </c>
      <c r="AE179" s="2">
        <v>1</v>
      </c>
    </row>
    <row r="180" spans="1:31" x14ac:dyDescent="0.25">
      <c r="A180" s="2">
        <v>1069</v>
      </c>
      <c r="B180" s="2">
        <v>1</v>
      </c>
      <c r="C180" s="2" t="s">
        <v>1445</v>
      </c>
      <c r="D180" s="2" t="s">
        <v>15</v>
      </c>
      <c r="E180" s="2">
        <v>54</v>
      </c>
      <c r="F180" s="2">
        <v>1</v>
      </c>
      <c r="G180" s="2">
        <v>0</v>
      </c>
      <c r="H180" s="2">
        <v>11778</v>
      </c>
      <c r="I180" s="2">
        <v>55.441699999999997</v>
      </c>
      <c r="J180" s="2" t="s">
        <v>1352</v>
      </c>
      <c r="K180" s="2" t="s">
        <v>22</v>
      </c>
      <c r="L180" s="14"/>
      <c r="M180" s="2">
        <f t="shared" si="14"/>
        <v>50</v>
      </c>
      <c r="N180" s="2">
        <f t="shared" si="15"/>
        <v>55</v>
      </c>
      <c r="O180" s="2" t="str">
        <f t="shared" si="16"/>
        <v>50-55</v>
      </c>
      <c r="P180" s="11">
        <f>VLOOKUP(Table1[Sex], 'Pivot tables'!$A$24:$D$26, 4)</f>
        <v>0.18890814558058924</v>
      </c>
      <c r="Q180" s="11">
        <f>VLOOKUP(Table1[[#This Row],[Age range]],'Pivot tables'!$G$2:$I$18,3)</f>
        <v>0.4375</v>
      </c>
      <c r="R180" s="11">
        <f>VLOOKUP(Table1[[#This Row],[Pclass]],'Pivot tables'!$K$3:$O$5,5)</f>
        <v>0.62962962962962965</v>
      </c>
      <c r="S180" s="11">
        <f t="shared" si="17"/>
        <v>0.41867925840340625</v>
      </c>
      <c r="T180" s="18">
        <f t="shared" si="18"/>
        <v>0</v>
      </c>
      <c r="U180" s="18">
        <f t="shared" si="19"/>
        <v>1</v>
      </c>
      <c r="V180" s="18">
        <f t="shared" si="20"/>
        <v>1</v>
      </c>
      <c r="W180" s="18"/>
      <c r="X180" s="18"/>
      <c r="Y180" s="18"/>
      <c r="AA180" s="2">
        <v>1069</v>
      </c>
      <c r="AB180" s="2">
        <v>0</v>
      </c>
      <c r="AD180" s="2">
        <v>1069</v>
      </c>
      <c r="AE180" s="2">
        <v>0</v>
      </c>
    </row>
    <row r="181" spans="1:31" x14ac:dyDescent="0.25">
      <c r="A181" s="2">
        <v>1070</v>
      </c>
      <c r="B181" s="2">
        <v>2</v>
      </c>
      <c r="C181" s="2" t="s">
        <v>1446</v>
      </c>
      <c r="D181" s="2" t="s">
        <v>19</v>
      </c>
      <c r="E181" s="2">
        <v>36</v>
      </c>
      <c r="F181" s="2">
        <v>0</v>
      </c>
      <c r="G181" s="2">
        <v>3</v>
      </c>
      <c r="H181" s="2">
        <v>230136</v>
      </c>
      <c r="I181" s="2">
        <v>39</v>
      </c>
      <c r="J181" s="2" t="s">
        <v>288</v>
      </c>
      <c r="K181" s="2" t="s">
        <v>17</v>
      </c>
      <c r="L181" s="14"/>
      <c r="M181" s="2">
        <f t="shared" si="14"/>
        <v>35</v>
      </c>
      <c r="N181" s="2">
        <f t="shared" si="15"/>
        <v>40</v>
      </c>
      <c r="O181" s="2" t="str">
        <f t="shared" si="16"/>
        <v>35-40</v>
      </c>
      <c r="P181" s="11">
        <f>VLOOKUP(Table1[Sex], 'Pivot tables'!$A$24:$D$26, 4)</f>
        <v>0.7420382165605095</v>
      </c>
      <c r="Q181" s="11">
        <f>VLOOKUP(Table1[[#This Row],[Age range]],'Pivot tables'!$G$2:$I$18,3)</f>
        <v>0.45833333333333331</v>
      </c>
      <c r="R181" s="11">
        <f>VLOOKUP(Table1[[#This Row],[Pclass]],'Pivot tables'!$K$3:$O$5,5)</f>
        <v>0.47282608695652173</v>
      </c>
      <c r="S181" s="11">
        <f t="shared" si="17"/>
        <v>0.5577325456167882</v>
      </c>
      <c r="T181" s="18">
        <f t="shared" si="18"/>
        <v>1</v>
      </c>
      <c r="U181" s="18">
        <f t="shared" si="19"/>
        <v>1</v>
      </c>
      <c r="V181" s="18">
        <f t="shared" si="20"/>
        <v>1</v>
      </c>
      <c r="W181" s="18"/>
      <c r="X181" s="18"/>
      <c r="Y181" s="18"/>
      <c r="AA181" s="2">
        <v>1070</v>
      </c>
      <c r="AB181" s="2">
        <v>1</v>
      </c>
      <c r="AD181" s="2">
        <v>1070</v>
      </c>
      <c r="AE181" s="2">
        <v>1</v>
      </c>
    </row>
    <row r="182" spans="1:31" x14ac:dyDescent="0.25">
      <c r="A182" s="2">
        <v>1071</v>
      </c>
      <c r="B182" s="2">
        <v>1</v>
      </c>
      <c r="C182" s="2" t="s">
        <v>1447</v>
      </c>
      <c r="D182" s="2" t="s">
        <v>19</v>
      </c>
      <c r="E182" s="2">
        <v>64</v>
      </c>
      <c r="F182" s="2">
        <v>0</v>
      </c>
      <c r="G182" s="2">
        <v>2</v>
      </c>
      <c r="H182" s="2" t="s">
        <v>1153</v>
      </c>
      <c r="I182" s="2">
        <v>83.158299999999997</v>
      </c>
      <c r="J182" s="2" t="s">
        <v>1448</v>
      </c>
      <c r="K182" s="2" t="s">
        <v>22</v>
      </c>
      <c r="L182" s="14"/>
      <c r="M182" s="2">
        <f t="shared" si="14"/>
        <v>60</v>
      </c>
      <c r="N182" s="2">
        <f t="shared" si="15"/>
        <v>65</v>
      </c>
      <c r="O182" s="2" t="str">
        <f t="shared" si="16"/>
        <v>60-65</v>
      </c>
      <c r="P182" s="11">
        <f>VLOOKUP(Table1[Sex], 'Pivot tables'!$A$24:$D$26, 4)</f>
        <v>0.7420382165605095</v>
      </c>
      <c r="Q182" s="11">
        <f>VLOOKUP(Table1[[#This Row],[Age range]],'Pivot tables'!$G$2:$I$18,3)</f>
        <v>0.4</v>
      </c>
      <c r="R182" s="11">
        <f>VLOOKUP(Table1[[#This Row],[Pclass]],'Pivot tables'!$K$3:$O$5,5)</f>
        <v>0.62962962962962965</v>
      </c>
      <c r="S182" s="11">
        <f t="shared" si="17"/>
        <v>0.59055594873004635</v>
      </c>
      <c r="T182" s="18">
        <f t="shared" si="18"/>
        <v>1</v>
      </c>
      <c r="U182" s="18">
        <f t="shared" si="19"/>
        <v>1</v>
      </c>
      <c r="V182" s="18">
        <f t="shared" si="20"/>
        <v>1</v>
      </c>
      <c r="W182" s="18"/>
      <c r="X182" s="18"/>
      <c r="Y182" s="18"/>
      <c r="AA182" s="2">
        <v>1071</v>
      </c>
      <c r="AB182" s="2">
        <v>1</v>
      </c>
      <c r="AD182" s="2">
        <v>1071</v>
      </c>
      <c r="AE182" s="2">
        <v>1</v>
      </c>
    </row>
    <row r="183" spans="1:31" x14ac:dyDescent="0.25">
      <c r="A183" s="2">
        <v>1072</v>
      </c>
      <c r="B183" s="2">
        <v>2</v>
      </c>
      <c r="C183" s="2" t="s">
        <v>1449</v>
      </c>
      <c r="D183" s="2" t="s">
        <v>15</v>
      </c>
      <c r="E183" s="2">
        <v>30</v>
      </c>
      <c r="F183" s="2">
        <v>0</v>
      </c>
      <c r="G183" s="2">
        <v>0</v>
      </c>
      <c r="H183" s="2">
        <v>233478</v>
      </c>
      <c r="I183" s="2">
        <v>13</v>
      </c>
      <c r="J183" s="2"/>
      <c r="K183" s="2" t="s">
        <v>17</v>
      </c>
      <c r="L183" s="14"/>
      <c r="M183" s="2">
        <f t="shared" si="14"/>
        <v>30</v>
      </c>
      <c r="N183" s="2">
        <f t="shared" si="15"/>
        <v>35</v>
      </c>
      <c r="O183" s="2" t="str">
        <f t="shared" si="16"/>
        <v>30-35</v>
      </c>
      <c r="P183" s="11">
        <f>VLOOKUP(Table1[Sex], 'Pivot tables'!$A$24:$D$26, 4)</f>
        <v>0.18890814558058924</v>
      </c>
      <c r="Q183" s="11">
        <f>VLOOKUP(Table1[[#This Row],[Age range]],'Pivot tables'!$G$2:$I$18,3)</f>
        <v>0.42105263157894735</v>
      </c>
      <c r="R183" s="11">
        <f>VLOOKUP(Table1[[#This Row],[Pclass]],'Pivot tables'!$K$3:$O$5,5)</f>
        <v>0.47282608695652173</v>
      </c>
      <c r="S183" s="11">
        <f t="shared" si="17"/>
        <v>0.36092895470535274</v>
      </c>
      <c r="T183" s="18">
        <f t="shared" si="18"/>
        <v>0</v>
      </c>
      <c r="U183" s="18">
        <f t="shared" si="19"/>
        <v>1</v>
      </c>
      <c r="V183" s="18">
        <f t="shared" si="20"/>
        <v>1</v>
      </c>
      <c r="W183" s="18"/>
      <c r="X183" s="18"/>
      <c r="Y183" s="18"/>
      <c r="AA183" s="2">
        <v>1072</v>
      </c>
      <c r="AB183" s="2">
        <v>0</v>
      </c>
      <c r="AD183" s="2">
        <v>1072</v>
      </c>
      <c r="AE183" s="2">
        <v>0</v>
      </c>
    </row>
    <row r="184" spans="1:31" x14ac:dyDescent="0.25">
      <c r="A184" s="2">
        <v>1073</v>
      </c>
      <c r="B184" s="2">
        <v>1</v>
      </c>
      <c r="C184" s="2" t="s">
        <v>1450</v>
      </c>
      <c r="D184" s="2" t="s">
        <v>15</v>
      </c>
      <c r="E184" s="2">
        <v>37</v>
      </c>
      <c r="F184" s="2">
        <v>1</v>
      </c>
      <c r="G184" s="2">
        <v>1</v>
      </c>
      <c r="H184" s="2" t="s">
        <v>1153</v>
      </c>
      <c r="I184" s="2">
        <v>83.158299999999997</v>
      </c>
      <c r="J184" s="2" t="s">
        <v>1451</v>
      </c>
      <c r="K184" s="2" t="s">
        <v>22</v>
      </c>
      <c r="L184" s="14"/>
      <c r="M184" s="2">
        <f t="shared" si="14"/>
        <v>35</v>
      </c>
      <c r="N184" s="2">
        <f t="shared" si="15"/>
        <v>40</v>
      </c>
      <c r="O184" s="2" t="str">
        <f t="shared" si="16"/>
        <v>35-40</v>
      </c>
      <c r="P184" s="11">
        <f>VLOOKUP(Table1[Sex], 'Pivot tables'!$A$24:$D$26, 4)</f>
        <v>0.18890814558058924</v>
      </c>
      <c r="Q184" s="11">
        <f>VLOOKUP(Table1[[#This Row],[Age range]],'Pivot tables'!$G$2:$I$18,3)</f>
        <v>0.45833333333333331</v>
      </c>
      <c r="R184" s="11">
        <f>VLOOKUP(Table1[[#This Row],[Pclass]],'Pivot tables'!$K$3:$O$5,5)</f>
        <v>0.62962962962962965</v>
      </c>
      <c r="S184" s="11">
        <f t="shared" si="17"/>
        <v>0.42562370284785073</v>
      </c>
      <c r="T184" s="18">
        <f t="shared" si="18"/>
        <v>0</v>
      </c>
      <c r="U184" s="18">
        <f t="shared" si="19"/>
        <v>1</v>
      </c>
      <c r="V184" s="18">
        <f t="shared" si="20"/>
        <v>1</v>
      </c>
      <c r="W184" s="18"/>
      <c r="X184" s="18"/>
      <c r="Y184" s="18"/>
      <c r="AA184" s="2">
        <v>1073</v>
      </c>
      <c r="AB184" s="2">
        <v>0</v>
      </c>
      <c r="AD184" s="2">
        <v>1073</v>
      </c>
      <c r="AE184" s="2">
        <v>0</v>
      </c>
    </row>
    <row r="185" spans="1:31" x14ac:dyDescent="0.25">
      <c r="A185" s="2">
        <v>1074</v>
      </c>
      <c r="B185" s="2">
        <v>1</v>
      </c>
      <c r="C185" s="2" t="s">
        <v>1452</v>
      </c>
      <c r="D185" s="2" t="s">
        <v>19</v>
      </c>
      <c r="E185" s="2">
        <v>18</v>
      </c>
      <c r="F185" s="2">
        <v>1</v>
      </c>
      <c r="G185" s="2">
        <v>0</v>
      </c>
      <c r="H185" s="2">
        <v>113773</v>
      </c>
      <c r="I185" s="2">
        <v>53.1</v>
      </c>
      <c r="J185" s="2" t="s">
        <v>1046</v>
      </c>
      <c r="K185" s="2" t="s">
        <v>17</v>
      </c>
      <c r="L185" s="14"/>
      <c r="M185" s="2">
        <f t="shared" si="14"/>
        <v>15</v>
      </c>
      <c r="N185" s="2">
        <f t="shared" si="15"/>
        <v>20</v>
      </c>
      <c r="O185" s="2" t="str">
        <f t="shared" si="16"/>
        <v>15-20</v>
      </c>
      <c r="P185" s="11">
        <f>VLOOKUP(Table1[Sex], 'Pivot tables'!$A$24:$D$26, 4)</f>
        <v>0.7420382165605095</v>
      </c>
      <c r="Q185" s="11">
        <f>VLOOKUP(Table1[[#This Row],[Age range]],'Pivot tables'!$G$2:$I$18,3)</f>
        <v>0.39534883720930231</v>
      </c>
      <c r="R185" s="11">
        <f>VLOOKUP(Table1[[#This Row],[Pclass]],'Pivot tables'!$K$3:$O$5,5)</f>
        <v>0.62962962962962965</v>
      </c>
      <c r="S185" s="11">
        <f t="shared" si="17"/>
        <v>0.58900556113314717</v>
      </c>
      <c r="T185" s="18">
        <f t="shared" si="18"/>
        <v>1</v>
      </c>
      <c r="U185" s="18">
        <f t="shared" si="19"/>
        <v>1</v>
      </c>
      <c r="V185" s="18">
        <f t="shared" si="20"/>
        <v>1</v>
      </c>
      <c r="W185" s="18"/>
      <c r="X185" s="18"/>
      <c r="Y185" s="18"/>
      <c r="AA185" s="2">
        <v>1074</v>
      </c>
      <c r="AB185" s="2">
        <v>1</v>
      </c>
      <c r="AD185" s="2">
        <v>1074</v>
      </c>
      <c r="AE185" s="2">
        <v>1</v>
      </c>
    </row>
    <row r="186" spans="1:31" x14ac:dyDescent="0.25">
      <c r="A186" s="2">
        <v>1075</v>
      </c>
      <c r="B186" s="2">
        <v>3</v>
      </c>
      <c r="C186" s="2" t="s">
        <v>1453</v>
      </c>
      <c r="D186" s="2" t="s">
        <v>15</v>
      </c>
      <c r="E186" s="2"/>
      <c r="F186" s="2">
        <v>0</v>
      </c>
      <c r="G186" s="2">
        <v>0</v>
      </c>
      <c r="H186" s="2">
        <v>7935</v>
      </c>
      <c r="I186" s="2">
        <v>7.75</v>
      </c>
      <c r="J186" s="2"/>
      <c r="K186" s="2" t="s">
        <v>29</v>
      </c>
      <c r="L186" s="14"/>
      <c r="M186" s="2">
        <f t="shared" si="14"/>
        <v>0</v>
      </c>
      <c r="N186" s="2">
        <f t="shared" si="15"/>
        <v>5</v>
      </c>
      <c r="O186" s="2" t="str">
        <f t="shared" si="16"/>
        <v>0-5</v>
      </c>
      <c r="P186" s="11">
        <f>VLOOKUP(Table1[Sex], 'Pivot tables'!$A$24:$D$26, 4)</f>
        <v>0.18890814558058924</v>
      </c>
      <c r="Q186" s="11">
        <f>VLOOKUP(Table1[[#This Row],[Age range]],'Pivot tables'!$G$2:$I$18,3)</f>
        <v>0.67500000000000004</v>
      </c>
      <c r="R186" s="11">
        <f>VLOOKUP(Table1[[#This Row],[Pclass]],'Pivot tables'!$K$3:$O$5,5)</f>
        <v>0.24236252545824846</v>
      </c>
      <c r="S186" s="11">
        <f t="shared" si="17"/>
        <v>0.36875689034627923</v>
      </c>
      <c r="T186" s="18">
        <f t="shared" si="18"/>
        <v>0</v>
      </c>
      <c r="U186" s="18">
        <f t="shared" si="19"/>
        <v>1</v>
      </c>
      <c r="V186" s="18">
        <f t="shared" si="20"/>
        <v>1</v>
      </c>
      <c r="W186" s="18"/>
      <c r="X186" s="18"/>
      <c r="Y186" s="18"/>
      <c r="AA186" s="2">
        <v>1075</v>
      </c>
      <c r="AB186" s="2">
        <v>0</v>
      </c>
      <c r="AD186" s="2">
        <v>1075</v>
      </c>
      <c r="AE186" s="2">
        <v>0</v>
      </c>
    </row>
    <row r="187" spans="1:31" x14ac:dyDescent="0.25">
      <c r="A187" s="2">
        <v>1076</v>
      </c>
      <c r="B187" s="2">
        <v>1</v>
      </c>
      <c r="C187" s="2" t="s">
        <v>1454</v>
      </c>
      <c r="D187" s="2" t="s">
        <v>19</v>
      </c>
      <c r="E187" s="2">
        <v>27</v>
      </c>
      <c r="F187" s="2">
        <v>1</v>
      </c>
      <c r="G187" s="2">
        <v>1</v>
      </c>
      <c r="H187" s="2" t="s">
        <v>189</v>
      </c>
      <c r="I187" s="2">
        <v>247.52080000000001</v>
      </c>
      <c r="J187" s="2" t="s">
        <v>190</v>
      </c>
      <c r="K187" s="2" t="s">
        <v>22</v>
      </c>
      <c r="L187" s="14"/>
      <c r="M187" s="2">
        <f t="shared" si="14"/>
        <v>25</v>
      </c>
      <c r="N187" s="2">
        <f t="shared" si="15"/>
        <v>30</v>
      </c>
      <c r="O187" s="2" t="str">
        <f t="shared" si="16"/>
        <v>25-30</v>
      </c>
      <c r="P187" s="11">
        <f>VLOOKUP(Table1[Sex], 'Pivot tables'!$A$24:$D$26, 4)</f>
        <v>0.7420382165605095</v>
      </c>
      <c r="Q187" s="11">
        <f>VLOOKUP(Table1[[#This Row],[Age range]],'Pivot tables'!$G$2:$I$18,3)</f>
        <v>0.35849056603773582</v>
      </c>
      <c r="R187" s="11">
        <f>VLOOKUP(Table1[[#This Row],[Pclass]],'Pivot tables'!$K$3:$O$5,5)</f>
        <v>0.62962962962962965</v>
      </c>
      <c r="S187" s="11">
        <f t="shared" si="17"/>
        <v>0.57671947074262497</v>
      </c>
      <c r="T187" s="18">
        <f t="shared" si="18"/>
        <v>1</v>
      </c>
      <c r="U187" s="18">
        <f t="shared" si="19"/>
        <v>1</v>
      </c>
      <c r="V187" s="18">
        <f t="shared" si="20"/>
        <v>1</v>
      </c>
      <c r="W187" s="18"/>
      <c r="X187" s="18"/>
      <c r="Y187" s="18"/>
      <c r="AA187" s="2">
        <v>1076</v>
      </c>
      <c r="AB187" s="2">
        <v>1</v>
      </c>
      <c r="AD187" s="2">
        <v>1076</v>
      </c>
      <c r="AE187" s="2">
        <v>1</v>
      </c>
    </row>
    <row r="188" spans="1:31" x14ac:dyDescent="0.25">
      <c r="A188" s="2">
        <v>1077</v>
      </c>
      <c r="B188" s="2">
        <v>2</v>
      </c>
      <c r="C188" s="2" t="s">
        <v>1455</v>
      </c>
      <c r="D188" s="2" t="s">
        <v>15</v>
      </c>
      <c r="E188" s="2">
        <v>40</v>
      </c>
      <c r="F188" s="2">
        <v>0</v>
      </c>
      <c r="G188" s="2">
        <v>0</v>
      </c>
      <c r="H188" s="2">
        <v>239059</v>
      </c>
      <c r="I188" s="2">
        <v>16</v>
      </c>
      <c r="J188" s="2"/>
      <c r="K188" s="2" t="s">
        <v>17</v>
      </c>
      <c r="L188" s="14"/>
      <c r="M188" s="2">
        <f t="shared" si="14"/>
        <v>40</v>
      </c>
      <c r="N188" s="2">
        <f t="shared" si="15"/>
        <v>45</v>
      </c>
      <c r="O188" s="2" t="str">
        <f t="shared" si="16"/>
        <v>40-45</v>
      </c>
      <c r="P188" s="11">
        <f>VLOOKUP(Table1[Sex], 'Pivot tables'!$A$24:$D$26, 4)</f>
        <v>0.18890814558058924</v>
      </c>
      <c r="Q188" s="11">
        <f>VLOOKUP(Table1[[#This Row],[Age range]],'Pivot tables'!$G$2:$I$18,3)</f>
        <v>0.375</v>
      </c>
      <c r="R188" s="11">
        <f>VLOOKUP(Table1[[#This Row],[Pclass]],'Pivot tables'!$K$3:$O$5,5)</f>
        <v>0.47282608695652173</v>
      </c>
      <c r="S188" s="11">
        <f t="shared" si="17"/>
        <v>0.3455780775123703</v>
      </c>
      <c r="T188" s="18">
        <f t="shared" si="18"/>
        <v>0</v>
      </c>
      <c r="U188" s="18">
        <f t="shared" si="19"/>
        <v>1</v>
      </c>
      <c r="V188" s="18">
        <f t="shared" si="20"/>
        <v>1</v>
      </c>
      <c r="W188" s="18"/>
      <c r="X188" s="18"/>
      <c r="Y188" s="18"/>
      <c r="AA188" s="2">
        <v>1077</v>
      </c>
      <c r="AB188" s="2">
        <v>0</v>
      </c>
      <c r="AD188" s="2">
        <v>1077</v>
      </c>
      <c r="AE188" s="2">
        <v>0</v>
      </c>
    </row>
    <row r="189" spans="1:31" x14ac:dyDescent="0.25">
      <c r="A189" s="2">
        <v>1078</v>
      </c>
      <c r="B189" s="2">
        <v>2</v>
      </c>
      <c r="C189" s="2" t="s">
        <v>1456</v>
      </c>
      <c r="D189" s="2" t="s">
        <v>19</v>
      </c>
      <c r="E189" s="2">
        <v>21</v>
      </c>
      <c r="F189" s="2">
        <v>0</v>
      </c>
      <c r="G189" s="2">
        <v>1</v>
      </c>
      <c r="H189" s="2" t="s">
        <v>1457</v>
      </c>
      <c r="I189" s="2">
        <v>21</v>
      </c>
      <c r="J189" s="2"/>
      <c r="K189" s="2" t="s">
        <v>17</v>
      </c>
      <c r="L189" s="14"/>
      <c r="M189" s="2">
        <f t="shared" si="14"/>
        <v>20</v>
      </c>
      <c r="N189" s="2">
        <f t="shared" si="15"/>
        <v>25</v>
      </c>
      <c r="O189" s="2" t="str">
        <f t="shared" si="16"/>
        <v>20-25</v>
      </c>
      <c r="P189" s="11">
        <f>VLOOKUP(Table1[Sex], 'Pivot tables'!$A$24:$D$26, 4)</f>
        <v>0.7420382165605095</v>
      </c>
      <c r="Q189" s="11">
        <f>VLOOKUP(Table1[[#This Row],[Age range]],'Pivot tables'!$G$2:$I$18,3)</f>
        <v>0.34210526315789475</v>
      </c>
      <c r="R189" s="11">
        <f>VLOOKUP(Table1[[#This Row],[Pclass]],'Pivot tables'!$K$3:$O$5,5)</f>
        <v>0.47282608695652173</v>
      </c>
      <c r="S189" s="11">
        <f t="shared" si="17"/>
        <v>0.51898985555830868</v>
      </c>
      <c r="T189" s="18">
        <f t="shared" si="18"/>
        <v>1</v>
      </c>
      <c r="U189" s="18">
        <f t="shared" si="19"/>
        <v>1</v>
      </c>
      <c r="V189" s="18">
        <f t="shared" si="20"/>
        <v>1</v>
      </c>
      <c r="W189" s="18"/>
      <c r="X189" s="18"/>
      <c r="Y189" s="18"/>
      <c r="AA189" s="2">
        <v>1078</v>
      </c>
      <c r="AB189" s="2">
        <v>1</v>
      </c>
      <c r="AD189" s="2">
        <v>1078</v>
      </c>
      <c r="AE189" s="2">
        <v>1</v>
      </c>
    </row>
    <row r="190" spans="1:31" x14ac:dyDescent="0.25">
      <c r="A190" s="2">
        <v>1079</v>
      </c>
      <c r="B190" s="2">
        <v>3</v>
      </c>
      <c r="C190" s="2" t="s">
        <v>1458</v>
      </c>
      <c r="D190" s="2" t="s">
        <v>15</v>
      </c>
      <c r="E190" s="2">
        <v>17</v>
      </c>
      <c r="F190" s="2">
        <v>2</v>
      </c>
      <c r="G190" s="2">
        <v>0</v>
      </c>
      <c r="H190" s="2" t="s">
        <v>1459</v>
      </c>
      <c r="I190" s="2">
        <v>8.0500000000000007</v>
      </c>
      <c r="J190" s="2"/>
      <c r="K190" s="2" t="s">
        <v>17</v>
      </c>
      <c r="L190" s="14"/>
      <c r="M190" s="2">
        <f t="shared" si="14"/>
        <v>15</v>
      </c>
      <c r="N190" s="2">
        <f t="shared" si="15"/>
        <v>20</v>
      </c>
      <c r="O190" s="2" t="str">
        <f t="shared" si="16"/>
        <v>15-20</v>
      </c>
      <c r="P190" s="11">
        <f>VLOOKUP(Table1[Sex], 'Pivot tables'!$A$24:$D$26, 4)</f>
        <v>0.18890814558058924</v>
      </c>
      <c r="Q190" s="11">
        <f>VLOOKUP(Table1[[#This Row],[Age range]],'Pivot tables'!$G$2:$I$18,3)</f>
        <v>0.39534883720930231</v>
      </c>
      <c r="R190" s="11">
        <f>VLOOKUP(Table1[[#This Row],[Pclass]],'Pivot tables'!$K$3:$O$5,5)</f>
        <v>0.24236252545824846</v>
      </c>
      <c r="S190" s="11">
        <f t="shared" si="17"/>
        <v>0.27553983608271332</v>
      </c>
      <c r="T190" s="18">
        <f t="shared" si="18"/>
        <v>0</v>
      </c>
      <c r="U190" s="18">
        <f t="shared" si="19"/>
        <v>1</v>
      </c>
      <c r="V190" s="18">
        <f t="shared" si="20"/>
        <v>1</v>
      </c>
      <c r="W190" s="18"/>
      <c r="X190" s="18"/>
      <c r="Y190" s="18"/>
      <c r="AA190" s="2">
        <v>1079</v>
      </c>
      <c r="AB190" s="2">
        <v>0</v>
      </c>
      <c r="AD190" s="2">
        <v>1079</v>
      </c>
      <c r="AE190" s="2">
        <v>0</v>
      </c>
    </row>
    <row r="191" spans="1:31" x14ac:dyDescent="0.25">
      <c r="A191" s="2">
        <v>1080</v>
      </c>
      <c r="B191" s="2">
        <v>3</v>
      </c>
      <c r="C191" s="2" t="s">
        <v>1460</v>
      </c>
      <c r="D191" s="2" t="s">
        <v>19</v>
      </c>
      <c r="E191" s="2"/>
      <c r="F191" s="2">
        <v>8</v>
      </c>
      <c r="G191" s="2">
        <v>2</v>
      </c>
      <c r="H191" s="2" t="s">
        <v>253</v>
      </c>
      <c r="I191" s="2">
        <v>69.55</v>
      </c>
      <c r="J191" s="2"/>
      <c r="K191" s="2" t="s">
        <v>17</v>
      </c>
      <c r="L191" s="14"/>
      <c r="M191" s="2">
        <f t="shared" si="14"/>
        <v>0</v>
      </c>
      <c r="N191" s="2">
        <f t="shared" si="15"/>
        <v>5</v>
      </c>
      <c r="O191" s="2" t="str">
        <f t="shared" si="16"/>
        <v>0-5</v>
      </c>
      <c r="P191" s="11">
        <f>VLOOKUP(Table1[Sex], 'Pivot tables'!$A$24:$D$26, 4)</f>
        <v>0.7420382165605095</v>
      </c>
      <c r="Q191" s="11">
        <f>VLOOKUP(Table1[[#This Row],[Age range]],'Pivot tables'!$G$2:$I$18,3)</f>
        <v>0.67500000000000004</v>
      </c>
      <c r="R191" s="11">
        <f>VLOOKUP(Table1[[#This Row],[Pclass]],'Pivot tables'!$K$3:$O$5,5)</f>
        <v>0.24236252545824846</v>
      </c>
      <c r="S191" s="11">
        <f t="shared" si="17"/>
        <v>0.55313358067291929</v>
      </c>
      <c r="T191" s="18">
        <f t="shared" si="18"/>
        <v>1</v>
      </c>
      <c r="U191" s="18">
        <f t="shared" si="19"/>
        <v>0</v>
      </c>
      <c r="V191" s="18">
        <f t="shared" si="20"/>
        <v>1</v>
      </c>
      <c r="W191" s="18"/>
      <c r="X191" s="18"/>
      <c r="Y191" s="18"/>
      <c r="AA191" s="2">
        <v>1080</v>
      </c>
      <c r="AB191" s="2">
        <v>0</v>
      </c>
      <c r="AD191" s="2">
        <v>1080</v>
      </c>
      <c r="AE191" s="2">
        <v>1</v>
      </c>
    </row>
    <row r="192" spans="1:31" x14ac:dyDescent="0.25">
      <c r="A192" s="2">
        <v>1081</v>
      </c>
      <c r="B192" s="2">
        <v>2</v>
      </c>
      <c r="C192" s="2" t="s">
        <v>1461</v>
      </c>
      <c r="D192" s="2" t="s">
        <v>15</v>
      </c>
      <c r="E192" s="2">
        <v>40</v>
      </c>
      <c r="F192" s="2">
        <v>0</v>
      </c>
      <c r="G192" s="2">
        <v>0</v>
      </c>
      <c r="H192" s="2">
        <v>28221</v>
      </c>
      <c r="I192" s="2">
        <v>13</v>
      </c>
      <c r="J192" s="2"/>
      <c r="K192" s="2" t="s">
        <v>17</v>
      </c>
      <c r="L192" s="14"/>
      <c r="M192" s="2">
        <f t="shared" si="14"/>
        <v>40</v>
      </c>
      <c r="N192" s="2">
        <f t="shared" si="15"/>
        <v>45</v>
      </c>
      <c r="O192" s="2" t="str">
        <f t="shared" si="16"/>
        <v>40-45</v>
      </c>
      <c r="P192" s="11">
        <f>VLOOKUP(Table1[Sex], 'Pivot tables'!$A$24:$D$26, 4)</f>
        <v>0.18890814558058924</v>
      </c>
      <c r="Q192" s="11">
        <f>VLOOKUP(Table1[[#This Row],[Age range]],'Pivot tables'!$G$2:$I$18,3)</f>
        <v>0.375</v>
      </c>
      <c r="R192" s="11">
        <f>VLOOKUP(Table1[[#This Row],[Pclass]],'Pivot tables'!$K$3:$O$5,5)</f>
        <v>0.47282608695652173</v>
      </c>
      <c r="S192" s="11">
        <f t="shared" si="17"/>
        <v>0.3455780775123703</v>
      </c>
      <c r="T192" s="18">
        <f t="shared" si="18"/>
        <v>0</v>
      </c>
      <c r="U192" s="18">
        <f t="shared" si="19"/>
        <v>1</v>
      </c>
      <c r="V192" s="18">
        <f t="shared" si="20"/>
        <v>1</v>
      </c>
      <c r="W192" s="18"/>
      <c r="X192" s="18"/>
      <c r="Y192" s="18"/>
      <c r="AA192" s="2">
        <v>1081</v>
      </c>
      <c r="AB192" s="2">
        <v>0</v>
      </c>
      <c r="AD192" s="2">
        <v>1081</v>
      </c>
      <c r="AE192" s="2">
        <v>0</v>
      </c>
    </row>
    <row r="193" spans="1:31" x14ac:dyDescent="0.25">
      <c r="A193" s="2">
        <v>1082</v>
      </c>
      <c r="B193" s="2">
        <v>2</v>
      </c>
      <c r="C193" s="2" t="s">
        <v>1462</v>
      </c>
      <c r="D193" s="2" t="s">
        <v>15</v>
      </c>
      <c r="E193" s="2">
        <v>34</v>
      </c>
      <c r="F193" s="2">
        <v>1</v>
      </c>
      <c r="G193" s="2">
        <v>0</v>
      </c>
      <c r="H193" s="2">
        <v>226875</v>
      </c>
      <c r="I193" s="2">
        <v>26</v>
      </c>
      <c r="J193" s="2"/>
      <c r="K193" s="2" t="s">
        <v>17</v>
      </c>
      <c r="L193" s="14"/>
      <c r="M193" s="2">
        <f t="shared" si="14"/>
        <v>30</v>
      </c>
      <c r="N193" s="2">
        <f t="shared" si="15"/>
        <v>35</v>
      </c>
      <c r="O193" s="2" t="str">
        <f t="shared" si="16"/>
        <v>30-35</v>
      </c>
      <c r="P193" s="11">
        <f>VLOOKUP(Table1[Sex], 'Pivot tables'!$A$24:$D$26, 4)</f>
        <v>0.18890814558058924</v>
      </c>
      <c r="Q193" s="11">
        <f>VLOOKUP(Table1[[#This Row],[Age range]],'Pivot tables'!$G$2:$I$18,3)</f>
        <v>0.42105263157894735</v>
      </c>
      <c r="R193" s="11">
        <f>VLOOKUP(Table1[[#This Row],[Pclass]],'Pivot tables'!$K$3:$O$5,5)</f>
        <v>0.47282608695652173</v>
      </c>
      <c r="S193" s="11">
        <f t="shared" si="17"/>
        <v>0.36092895470535274</v>
      </c>
      <c r="T193" s="18">
        <f t="shared" si="18"/>
        <v>0</v>
      </c>
      <c r="U193" s="18">
        <f t="shared" si="19"/>
        <v>1</v>
      </c>
      <c r="V193" s="18">
        <f t="shared" si="20"/>
        <v>1</v>
      </c>
      <c r="W193" s="18"/>
      <c r="X193" s="18"/>
      <c r="Y193" s="18"/>
      <c r="AA193" s="2">
        <v>1082</v>
      </c>
      <c r="AB193" s="2">
        <v>0</v>
      </c>
      <c r="AD193" s="2">
        <v>1082</v>
      </c>
      <c r="AE193" s="2">
        <v>0</v>
      </c>
    </row>
    <row r="194" spans="1:31" x14ac:dyDescent="0.25">
      <c r="A194" s="2">
        <v>1083</v>
      </c>
      <c r="B194" s="2">
        <v>1</v>
      </c>
      <c r="C194" s="2" t="s">
        <v>1463</v>
      </c>
      <c r="D194" s="2" t="s">
        <v>15</v>
      </c>
      <c r="E194" s="2"/>
      <c r="F194" s="2">
        <v>0</v>
      </c>
      <c r="G194" s="2">
        <v>0</v>
      </c>
      <c r="H194" s="2">
        <v>111163</v>
      </c>
      <c r="I194" s="2">
        <v>26</v>
      </c>
      <c r="J194" s="2"/>
      <c r="K194" s="2" t="s">
        <v>17</v>
      </c>
      <c r="L194" s="14"/>
      <c r="M194" s="2">
        <f t="shared" si="14"/>
        <v>0</v>
      </c>
      <c r="N194" s="2">
        <f t="shared" si="15"/>
        <v>5</v>
      </c>
      <c r="O194" s="2" t="str">
        <f t="shared" si="16"/>
        <v>0-5</v>
      </c>
      <c r="P194" s="11">
        <f>VLOOKUP(Table1[Sex], 'Pivot tables'!$A$24:$D$26, 4)</f>
        <v>0.18890814558058924</v>
      </c>
      <c r="Q194" s="11">
        <f>VLOOKUP(Table1[[#This Row],[Age range]],'Pivot tables'!$G$2:$I$18,3)</f>
        <v>0.67500000000000004</v>
      </c>
      <c r="R194" s="11">
        <f>VLOOKUP(Table1[[#This Row],[Pclass]],'Pivot tables'!$K$3:$O$5,5)</f>
        <v>0.62962962962962965</v>
      </c>
      <c r="S194" s="11">
        <f t="shared" si="17"/>
        <v>0.49784592507007303</v>
      </c>
      <c r="T194" s="18">
        <f t="shared" si="18"/>
        <v>0</v>
      </c>
      <c r="U194" s="18">
        <f t="shared" si="19"/>
        <v>1</v>
      </c>
      <c r="V194" s="18">
        <f t="shared" si="20"/>
        <v>1</v>
      </c>
      <c r="W194" s="18"/>
      <c r="X194" s="18"/>
      <c r="Y194" s="18"/>
      <c r="AA194" s="2">
        <v>1083</v>
      </c>
      <c r="AB194" s="2">
        <v>0</v>
      </c>
      <c r="AD194" s="2">
        <v>1083</v>
      </c>
      <c r="AE194" s="2">
        <v>0</v>
      </c>
    </row>
    <row r="195" spans="1:31" x14ac:dyDescent="0.25">
      <c r="A195" s="2">
        <v>1084</v>
      </c>
      <c r="B195" s="2">
        <v>3</v>
      </c>
      <c r="C195" s="2" t="s">
        <v>1464</v>
      </c>
      <c r="D195" s="2" t="s">
        <v>15</v>
      </c>
      <c r="E195" s="2">
        <v>11.5</v>
      </c>
      <c r="F195" s="2">
        <v>1</v>
      </c>
      <c r="G195" s="2">
        <v>1</v>
      </c>
      <c r="H195" s="2" t="s">
        <v>243</v>
      </c>
      <c r="I195" s="2">
        <v>14.5</v>
      </c>
      <c r="J195" s="2"/>
      <c r="K195" s="2" t="s">
        <v>17</v>
      </c>
      <c r="L195" s="14"/>
      <c r="M195" s="2">
        <f t="shared" ref="M195:M258" si="21">FLOOR(E195, 5)</f>
        <v>10</v>
      </c>
      <c r="N195" s="2">
        <f t="shared" ref="N195:N258" si="22">M195 + 5</f>
        <v>15</v>
      </c>
      <c r="O195" s="2" t="str">
        <f t="shared" ref="O195:O258" si="23">M195&amp;"-"&amp;N195</f>
        <v>10-15</v>
      </c>
      <c r="P195" s="11">
        <f>VLOOKUP(Table1[Sex], 'Pivot tables'!$A$24:$D$26, 4)</f>
        <v>0.18890814558058924</v>
      </c>
      <c r="Q195" s="11">
        <f>VLOOKUP(Table1[[#This Row],[Age range]],'Pivot tables'!$G$2:$I$18,3)</f>
        <v>0.4375</v>
      </c>
      <c r="R195" s="11">
        <f>VLOOKUP(Table1[[#This Row],[Pclass]],'Pivot tables'!$K$3:$O$5,5)</f>
        <v>0.24236252545824846</v>
      </c>
      <c r="S195" s="11">
        <f t="shared" ref="S195:S258" si="24">AVERAGE(P195, Q195, R195)</f>
        <v>0.28959022367961257</v>
      </c>
      <c r="T195" s="18">
        <f t="shared" ref="T195:T258" si="25">IF(S195 &gt; 0.5, 1, 0)</f>
        <v>0</v>
      </c>
      <c r="U195" s="18">
        <f t="shared" ref="U195:U258" si="26">IF(T195=AB195, 1,0)</f>
        <v>0</v>
      </c>
      <c r="V195" s="18">
        <f t="shared" ref="V195:V258" si="27">IF(T195=AE195, 1,0)</f>
        <v>1</v>
      </c>
      <c r="W195" s="18"/>
      <c r="X195" s="18"/>
      <c r="Y195" s="18"/>
      <c r="AA195" s="2">
        <v>1084</v>
      </c>
      <c r="AB195" s="2">
        <v>1</v>
      </c>
      <c r="AD195" s="2">
        <v>1084</v>
      </c>
      <c r="AE195" s="2">
        <v>0</v>
      </c>
    </row>
    <row r="196" spans="1:31" x14ac:dyDescent="0.25">
      <c r="A196" s="2">
        <v>1085</v>
      </c>
      <c r="B196" s="2">
        <v>2</v>
      </c>
      <c r="C196" s="2" t="s">
        <v>1465</v>
      </c>
      <c r="D196" s="2" t="s">
        <v>15</v>
      </c>
      <c r="E196" s="2">
        <v>61</v>
      </c>
      <c r="F196" s="2">
        <v>0</v>
      </c>
      <c r="G196" s="2">
        <v>0</v>
      </c>
      <c r="H196" s="2">
        <v>235509</v>
      </c>
      <c r="I196" s="2">
        <v>12.35</v>
      </c>
      <c r="J196" s="2"/>
      <c r="K196" s="2" t="s">
        <v>29</v>
      </c>
      <c r="L196" s="14"/>
      <c r="M196" s="2">
        <f t="shared" si="21"/>
        <v>60</v>
      </c>
      <c r="N196" s="2">
        <f t="shared" si="22"/>
        <v>65</v>
      </c>
      <c r="O196" s="2" t="str">
        <f t="shared" si="23"/>
        <v>60-65</v>
      </c>
      <c r="P196" s="11">
        <f>VLOOKUP(Table1[Sex], 'Pivot tables'!$A$24:$D$26, 4)</f>
        <v>0.18890814558058924</v>
      </c>
      <c r="Q196" s="11">
        <f>VLOOKUP(Table1[[#This Row],[Age range]],'Pivot tables'!$G$2:$I$18,3)</f>
        <v>0.4</v>
      </c>
      <c r="R196" s="11">
        <f>VLOOKUP(Table1[[#This Row],[Pclass]],'Pivot tables'!$K$3:$O$5,5)</f>
        <v>0.47282608695652173</v>
      </c>
      <c r="S196" s="11">
        <f t="shared" si="24"/>
        <v>0.3539114108457036</v>
      </c>
      <c r="T196" s="18">
        <f t="shared" si="25"/>
        <v>0</v>
      </c>
      <c r="U196" s="18">
        <f t="shared" si="26"/>
        <v>1</v>
      </c>
      <c r="V196" s="18">
        <f t="shared" si="27"/>
        <v>1</v>
      </c>
      <c r="W196" s="18"/>
      <c r="X196" s="18"/>
      <c r="Y196" s="18"/>
      <c r="AA196" s="2">
        <v>1085</v>
      </c>
      <c r="AB196" s="2">
        <v>0</v>
      </c>
      <c r="AD196" s="2">
        <v>1085</v>
      </c>
      <c r="AE196" s="2">
        <v>0</v>
      </c>
    </row>
    <row r="197" spans="1:31" x14ac:dyDescent="0.25">
      <c r="A197" s="2">
        <v>1086</v>
      </c>
      <c r="B197" s="2">
        <v>2</v>
      </c>
      <c r="C197" s="2" t="s">
        <v>1466</v>
      </c>
      <c r="D197" s="2" t="s">
        <v>15</v>
      </c>
      <c r="E197" s="2">
        <v>8</v>
      </c>
      <c r="F197" s="2">
        <v>0</v>
      </c>
      <c r="G197" s="2">
        <v>2</v>
      </c>
      <c r="H197" s="2">
        <v>28220</v>
      </c>
      <c r="I197" s="2">
        <v>32.5</v>
      </c>
      <c r="J197" s="2"/>
      <c r="K197" s="2" t="s">
        <v>17</v>
      </c>
      <c r="L197" s="14"/>
      <c r="M197" s="2">
        <f t="shared" si="21"/>
        <v>5</v>
      </c>
      <c r="N197" s="2">
        <f t="shared" si="22"/>
        <v>10</v>
      </c>
      <c r="O197" s="2" t="str">
        <f t="shared" si="23"/>
        <v>5-10</v>
      </c>
      <c r="P197" s="11">
        <f>VLOOKUP(Table1[Sex], 'Pivot tables'!$A$24:$D$26, 4)</f>
        <v>0.18890814558058924</v>
      </c>
      <c r="Q197" s="11">
        <f>VLOOKUP(Table1[[#This Row],[Age range]],'Pivot tables'!$G$2:$I$18,3)</f>
        <v>0.4375</v>
      </c>
      <c r="R197" s="11">
        <f>VLOOKUP(Table1[[#This Row],[Pclass]],'Pivot tables'!$K$3:$O$5,5)</f>
        <v>0.47282608695652173</v>
      </c>
      <c r="S197" s="11">
        <f t="shared" si="24"/>
        <v>0.36641141084570367</v>
      </c>
      <c r="T197" s="18">
        <f t="shared" si="25"/>
        <v>0</v>
      </c>
      <c r="U197" s="18">
        <f t="shared" si="26"/>
        <v>0</v>
      </c>
      <c r="V197" s="18">
        <f t="shared" si="27"/>
        <v>1</v>
      </c>
      <c r="W197" s="18"/>
      <c r="X197" s="18"/>
      <c r="Y197" s="18"/>
      <c r="AA197" s="2">
        <v>1086</v>
      </c>
      <c r="AB197" s="2">
        <v>1</v>
      </c>
      <c r="AD197" s="2">
        <v>1086</v>
      </c>
      <c r="AE197" s="2">
        <v>0</v>
      </c>
    </row>
    <row r="198" spans="1:31" x14ac:dyDescent="0.25">
      <c r="A198" s="2">
        <v>1087</v>
      </c>
      <c r="B198" s="2">
        <v>3</v>
      </c>
      <c r="C198" s="2" t="s">
        <v>1467</v>
      </c>
      <c r="D198" s="2" t="s">
        <v>15</v>
      </c>
      <c r="E198" s="2">
        <v>33</v>
      </c>
      <c r="F198" s="2">
        <v>0</v>
      </c>
      <c r="G198" s="2">
        <v>0</v>
      </c>
      <c r="H198" s="2">
        <v>347465</v>
      </c>
      <c r="I198" s="2">
        <v>7.8541999999999996</v>
      </c>
      <c r="J198" s="2"/>
      <c r="K198" s="2" t="s">
        <v>17</v>
      </c>
      <c r="L198" s="14"/>
      <c r="M198" s="2">
        <f t="shared" si="21"/>
        <v>30</v>
      </c>
      <c r="N198" s="2">
        <f t="shared" si="22"/>
        <v>35</v>
      </c>
      <c r="O198" s="2" t="str">
        <f t="shared" si="23"/>
        <v>30-35</v>
      </c>
      <c r="P198" s="11">
        <f>VLOOKUP(Table1[Sex], 'Pivot tables'!$A$24:$D$26, 4)</f>
        <v>0.18890814558058924</v>
      </c>
      <c r="Q198" s="11">
        <f>VLOOKUP(Table1[[#This Row],[Age range]],'Pivot tables'!$G$2:$I$18,3)</f>
        <v>0.42105263157894735</v>
      </c>
      <c r="R198" s="11">
        <f>VLOOKUP(Table1[[#This Row],[Pclass]],'Pivot tables'!$K$3:$O$5,5)</f>
        <v>0.24236252545824846</v>
      </c>
      <c r="S198" s="11">
        <f t="shared" si="24"/>
        <v>0.28410776753926165</v>
      </c>
      <c r="T198" s="18">
        <f t="shared" si="25"/>
        <v>0</v>
      </c>
      <c r="U198" s="18">
        <f t="shared" si="26"/>
        <v>1</v>
      </c>
      <c r="V198" s="18">
        <f t="shared" si="27"/>
        <v>1</v>
      </c>
      <c r="W198" s="18"/>
      <c r="X198" s="18"/>
      <c r="Y198" s="18"/>
      <c r="AA198" s="2">
        <v>1087</v>
      </c>
      <c r="AB198" s="2">
        <v>0</v>
      </c>
      <c r="AD198" s="2">
        <v>1087</v>
      </c>
      <c r="AE198" s="2">
        <v>0</v>
      </c>
    </row>
    <row r="199" spans="1:31" x14ac:dyDescent="0.25">
      <c r="A199" s="2">
        <v>1088</v>
      </c>
      <c r="B199" s="2">
        <v>1</v>
      </c>
      <c r="C199" s="2" t="s">
        <v>1468</v>
      </c>
      <c r="D199" s="2" t="s">
        <v>15</v>
      </c>
      <c r="E199" s="2">
        <v>6</v>
      </c>
      <c r="F199" s="2">
        <v>0</v>
      </c>
      <c r="G199" s="2">
        <v>2</v>
      </c>
      <c r="H199" s="2">
        <v>16966</v>
      </c>
      <c r="I199" s="2">
        <v>134.5</v>
      </c>
      <c r="J199" s="2" t="s">
        <v>486</v>
      </c>
      <c r="K199" s="2" t="s">
        <v>22</v>
      </c>
      <c r="L199" s="14"/>
      <c r="M199" s="2">
        <f t="shared" si="21"/>
        <v>5</v>
      </c>
      <c r="N199" s="2">
        <f t="shared" si="22"/>
        <v>10</v>
      </c>
      <c r="O199" s="2" t="str">
        <f t="shared" si="23"/>
        <v>5-10</v>
      </c>
      <c r="P199" s="11">
        <f>VLOOKUP(Table1[Sex], 'Pivot tables'!$A$24:$D$26, 4)</f>
        <v>0.18890814558058924</v>
      </c>
      <c r="Q199" s="11">
        <f>VLOOKUP(Table1[[#This Row],[Age range]],'Pivot tables'!$G$2:$I$18,3)</f>
        <v>0.4375</v>
      </c>
      <c r="R199" s="11">
        <f>VLOOKUP(Table1[[#This Row],[Pclass]],'Pivot tables'!$K$3:$O$5,5)</f>
        <v>0.62962962962962965</v>
      </c>
      <c r="S199" s="11">
        <f t="shared" si="24"/>
        <v>0.41867925840340625</v>
      </c>
      <c r="T199" s="18">
        <f t="shared" si="25"/>
        <v>0</v>
      </c>
      <c r="U199" s="18">
        <f t="shared" si="26"/>
        <v>0</v>
      </c>
      <c r="V199" s="18">
        <f t="shared" si="27"/>
        <v>1</v>
      </c>
      <c r="W199" s="18"/>
      <c r="X199" s="18"/>
      <c r="Y199" s="18"/>
      <c r="AA199" s="2">
        <v>1088</v>
      </c>
      <c r="AB199" s="2">
        <v>1</v>
      </c>
      <c r="AD199" s="2">
        <v>1088</v>
      </c>
      <c r="AE199" s="2">
        <v>0</v>
      </c>
    </row>
    <row r="200" spans="1:31" x14ac:dyDescent="0.25">
      <c r="A200" s="2">
        <v>1089</v>
      </c>
      <c r="B200" s="2">
        <v>3</v>
      </c>
      <c r="C200" s="2" t="s">
        <v>1469</v>
      </c>
      <c r="D200" s="2" t="s">
        <v>19</v>
      </c>
      <c r="E200" s="2">
        <v>18</v>
      </c>
      <c r="F200" s="2">
        <v>0</v>
      </c>
      <c r="G200" s="2">
        <v>0</v>
      </c>
      <c r="H200" s="2">
        <v>347066</v>
      </c>
      <c r="I200" s="2">
        <v>7.7750000000000004</v>
      </c>
      <c r="J200" s="2"/>
      <c r="K200" s="2" t="s">
        <v>17</v>
      </c>
      <c r="L200" s="14"/>
      <c r="M200" s="2">
        <f t="shared" si="21"/>
        <v>15</v>
      </c>
      <c r="N200" s="2">
        <f t="shared" si="22"/>
        <v>20</v>
      </c>
      <c r="O200" s="2" t="str">
        <f t="shared" si="23"/>
        <v>15-20</v>
      </c>
      <c r="P200" s="11">
        <f>VLOOKUP(Table1[Sex], 'Pivot tables'!$A$24:$D$26, 4)</f>
        <v>0.7420382165605095</v>
      </c>
      <c r="Q200" s="11">
        <f>VLOOKUP(Table1[[#This Row],[Age range]],'Pivot tables'!$G$2:$I$18,3)</f>
        <v>0.39534883720930231</v>
      </c>
      <c r="R200" s="11">
        <f>VLOOKUP(Table1[[#This Row],[Pclass]],'Pivot tables'!$K$3:$O$5,5)</f>
        <v>0.24236252545824846</v>
      </c>
      <c r="S200" s="11">
        <f t="shared" si="24"/>
        <v>0.45991652640935343</v>
      </c>
      <c r="T200" s="18">
        <f t="shared" si="25"/>
        <v>0</v>
      </c>
      <c r="U200" s="18">
        <f t="shared" si="26"/>
        <v>1</v>
      </c>
      <c r="V200" s="18">
        <f t="shared" si="27"/>
        <v>0</v>
      </c>
      <c r="W200" s="18"/>
      <c r="X200" s="18"/>
      <c r="Y200" s="18"/>
      <c r="AA200" s="2">
        <v>1089</v>
      </c>
      <c r="AB200" s="2">
        <v>0</v>
      </c>
      <c r="AD200" s="2">
        <v>1089</v>
      </c>
      <c r="AE200" s="2">
        <v>1</v>
      </c>
    </row>
    <row r="201" spans="1:31" x14ac:dyDescent="0.25">
      <c r="A201" s="2">
        <v>1090</v>
      </c>
      <c r="B201" s="2">
        <v>2</v>
      </c>
      <c r="C201" s="2" t="s">
        <v>1470</v>
      </c>
      <c r="D201" s="2" t="s">
        <v>15</v>
      </c>
      <c r="E201" s="2">
        <v>23</v>
      </c>
      <c r="F201" s="2">
        <v>0</v>
      </c>
      <c r="G201" s="2">
        <v>0</v>
      </c>
      <c r="H201" s="2" t="s">
        <v>1471</v>
      </c>
      <c r="I201" s="2">
        <v>10.5</v>
      </c>
      <c r="J201" s="2"/>
      <c r="K201" s="2" t="s">
        <v>17</v>
      </c>
      <c r="L201" s="14"/>
      <c r="M201" s="2">
        <f t="shared" si="21"/>
        <v>20</v>
      </c>
      <c r="N201" s="2">
        <f t="shared" si="22"/>
        <v>25</v>
      </c>
      <c r="O201" s="2" t="str">
        <f t="shared" si="23"/>
        <v>20-25</v>
      </c>
      <c r="P201" s="11">
        <f>VLOOKUP(Table1[Sex], 'Pivot tables'!$A$24:$D$26, 4)</f>
        <v>0.18890814558058924</v>
      </c>
      <c r="Q201" s="11">
        <f>VLOOKUP(Table1[[#This Row],[Age range]],'Pivot tables'!$G$2:$I$18,3)</f>
        <v>0.34210526315789475</v>
      </c>
      <c r="R201" s="11">
        <f>VLOOKUP(Table1[[#This Row],[Pclass]],'Pivot tables'!$K$3:$O$5,5)</f>
        <v>0.47282608695652173</v>
      </c>
      <c r="S201" s="11">
        <f t="shared" si="24"/>
        <v>0.33461316523166856</v>
      </c>
      <c r="T201" s="18">
        <f t="shared" si="25"/>
        <v>0</v>
      </c>
      <c r="U201" s="18">
        <f t="shared" si="26"/>
        <v>1</v>
      </c>
      <c r="V201" s="18">
        <f t="shared" si="27"/>
        <v>1</v>
      </c>
      <c r="W201" s="18"/>
      <c r="X201" s="18"/>
      <c r="Y201" s="18"/>
      <c r="AA201" s="2">
        <v>1090</v>
      </c>
      <c r="AB201" s="2">
        <v>0</v>
      </c>
      <c r="AD201" s="2">
        <v>1090</v>
      </c>
      <c r="AE201" s="2">
        <v>0</v>
      </c>
    </row>
    <row r="202" spans="1:31" x14ac:dyDescent="0.25">
      <c r="A202" s="2">
        <v>1091</v>
      </c>
      <c r="B202" s="2">
        <v>3</v>
      </c>
      <c r="C202" s="2" t="s">
        <v>1472</v>
      </c>
      <c r="D202" s="2" t="s">
        <v>19</v>
      </c>
      <c r="E202" s="2"/>
      <c r="F202" s="2">
        <v>0</v>
      </c>
      <c r="G202" s="2">
        <v>0</v>
      </c>
      <c r="H202" s="2">
        <v>65305</v>
      </c>
      <c r="I202" s="2">
        <v>8.1125000000000007</v>
      </c>
      <c r="J202" s="2"/>
      <c r="K202" s="2" t="s">
        <v>17</v>
      </c>
      <c r="L202" s="14"/>
      <c r="M202" s="2">
        <f t="shared" si="21"/>
        <v>0</v>
      </c>
      <c r="N202" s="2">
        <f t="shared" si="22"/>
        <v>5</v>
      </c>
      <c r="O202" s="2" t="str">
        <f t="shared" si="23"/>
        <v>0-5</v>
      </c>
      <c r="P202" s="11">
        <f>VLOOKUP(Table1[Sex], 'Pivot tables'!$A$24:$D$26, 4)</f>
        <v>0.7420382165605095</v>
      </c>
      <c r="Q202" s="11">
        <f>VLOOKUP(Table1[[#This Row],[Age range]],'Pivot tables'!$G$2:$I$18,3)</f>
        <v>0.67500000000000004</v>
      </c>
      <c r="R202" s="11">
        <f>VLOOKUP(Table1[[#This Row],[Pclass]],'Pivot tables'!$K$3:$O$5,5)</f>
        <v>0.24236252545824846</v>
      </c>
      <c r="S202" s="11">
        <f t="shared" si="24"/>
        <v>0.55313358067291929</v>
      </c>
      <c r="T202" s="18">
        <f t="shared" si="25"/>
        <v>1</v>
      </c>
      <c r="U202" s="18">
        <f t="shared" si="26"/>
        <v>1</v>
      </c>
      <c r="V202" s="18">
        <f t="shared" si="27"/>
        <v>1</v>
      </c>
      <c r="W202" s="18"/>
      <c r="X202" s="18"/>
      <c r="Y202" s="18"/>
      <c r="AA202" s="2">
        <v>1091</v>
      </c>
      <c r="AB202" s="2">
        <v>1</v>
      </c>
      <c r="AD202" s="2">
        <v>1091</v>
      </c>
      <c r="AE202" s="2">
        <v>1</v>
      </c>
    </row>
    <row r="203" spans="1:31" x14ac:dyDescent="0.25">
      <c r="A203" s="2">
        <v>1092</v>
      </c>
      <c r="B203" s="2">
        <v>3</v>
      </c>
      <c r="C203" s="2" t="s">
        <v>1473</v>
      </c>
      <c r="D203" s="2" t="s">
        <v>19</v>
      </c>
      <c r="E203" s="2"/>
      <c r="F203" s="2">
        <v>0</v>
      </c>
      <c r="G203" s="2">
        <v>0</v>
      </c>
      <c r="H203" s="2">
        <v>36568</v>
      </c>
      <c r="I203" s="2">
        <v>15.5</v>
      </c>
      <c r="J203" s="2"/>
      <c r="K203" s="2" t="s">
        <v>29</v>
      </c>
      <c r="L203" s="14"/>
      <c r="M203" s="2">
        <f t="shared" si="21"/>
        <v>0</v>
      </c>
      <c r="N203" s="2">
        <f t="shared" si="22"/>
        <v>5</v>
      </c>
      <c r="O203" s="2" t="str">
        <f t="shared" si="23"/>
        <v>0-5</v>
      </c>
      <c r="P203" s="11">
        <f>VLOOKUP(Table1[Sex], 'Pivot tables'!$A$24:$D$26, 4)</f>
        <v>0.7420382165605095</v>
      </c>
      <c r="Q203" s="11">
        <f>VLOOKUP(Table1[[#This Row],[Age range]],'Pivot tables'!$G$2:$I$18,3)</f>
        <v>0.67500000000000004</v>
      </c>
      <c r="R203" s="11">
        <f>VLOOKUP(Table1[[#This Row],[Pclass]],'Pivot tables'!$K$3:$O$5,5)</f>
        <v>0.24236252545824846</v>
      </c>
      <c r="S203" s="11">
        <f t="shared" si="24"/>
        <v>0.55313358067291929</v>
      </c>
      <c r="T203" s="18">
        <f t="shared" si="25"/>
        <v>1</v>
      </c>
      <c r="U203" s="18">
        <f t="shared" si="26"/>
        <v>1</v>
      </c>
      <c r="V203" s="18">
        <f t="shared" si="27"/>
        <v>1</v>
      </c>
      <c r="W203" s="18"/>
      <c r="X203" s="18"/>
      <c r="Y203" s="18"/>
      <c r="AA203" s="2">
        <v>1092</v>
      </c>
      <c r="AB203" s="2">
        <v>1</v>
      </c>
      <c r="AD203" s="2">
        <v>1092</v>
      </c>
      <c r="AE203" s="2">
        <v>1</v>
      </c>
    </row>
    <row r="204" spans="1:31" x14ac:dyDescent="0.25">
      <c r="A204" s="2">
        <v>1093</v>
      </c>
      <c r="B204" s="2">
        <v>3</v>
      </c>
      <c r="C204" s="2" t="s">
        <v>1474</v>
      </c>
      <c r="D204" s="2" t="s">
        <v>15</v>
      </c>
      <c r="E204" s="2">
        <v>0.33</v>
      </c>
      <c r="F204" s="2">
        <v>0</v>
      </c>
      <c r="G204" s="2">
        <v>2</v>
      </c>
      <c r="H204" s="2">
        <v>347080</v>
      </c>
      <c r="I204" s="2">
        <v>14.4</v>
      </c>
      <c r="J204" s="2"/>
      <c r="K204" s="2" t="s">
        <v>17</v>
      </c>
      <c r="L204" s="14"/>
      <c r="M204" s="2">
        <f t="shared" si="21"/>
        <v>0</v>
      </c>
      <c r="N204" s="2">
        <f t="shared" si="22"/>
        <v>5</v>
      </c>
      <c r="O204" s="2" t="str">
        <f t="shared" si="23"/>
        <v>0-5</v>
      </c>
      <c r="P204" s="11">
        <f>VLOOKUP(Table1[Sex], 'Pivot tables'!$A$24:$D$26, 4)</f>
        <v>0.18890814558058924</v>
      </c>
      <c r="Q204" s="11">
        <f>VLOOKUP(Table1[[#This Row],[Age range]],'Pivot tables'!$G$2:$I$18,3)</f>
        <v>0.67500000000000004</v>
      </c>
      <c r="R204" s="11">
        <f>VLOOKUP(Table1[[#This Row],[Pclass]],'Pivot tables'!$K$3:$O$5,5)</f>
        <v>0.24236252545824846</v>
      </c>
      <c r="S204" s="11">
        <f t="shared" si="24"/>
        <v>0.36875689034627923</v>
      </c>
      <c r="T204" s="18">
        <f t="shared" si="25"/>
        <v>0</v>
      </c>
      <c r="U204" s="18">
        <f t="shared" si="26"/>
        <v>0</v>
      </c>
      <c r="V204" s="18">
        <f t="shared" si="27"/>
        <v>1</v>
      </c>
      <c r="W204" s="18"/>
      <c r="X204" s="18"/>
      <c r="Y204" s="18"/>
      <c r="AA204" s="2">
        <v>1093</v>
      </c>
      <c r="AB204" s="2">
        <v>1</v>
      </c>
      <c r="AD204" s="2">
        <v>1093</v>
      </c>
      <c r="AE204" s="2">
        <v>0</v>
      </c>
    </row>
    <row r="205" spans="1:31" x14ac:dyDescent="0.25">
      <c r="A205" s="2">
        <v>1094</v>
      </c>
      <c r="B205" s="2">
        <v>1</v>
      </c>
      <c r="C205" s="2" t="s">
        <v>1475</v>
      </c>
      <c r="D205" s="2" t="s">
        <v>15</v>
      </c>
      <c r="E205" s="2">
        <v>47</v>
      </c>
      <c r="F205" s="2">
        <v>1</v>
      </c>
      <c r="G205" s="2">
        <v>0</v>
      </c>
      <c r="H205" s="2" t="s">
        <v>567</v>
      </c>
      <c r="I205" s="2">
        <v>227.52500000000001</v>
      </c>
      <c r="J205" s="2" t="s">
        <v>985</v>
      </c>
      <c r="K205" s="2" t="s">
        <v>22</v>
      </c>
      <c r="L205" s="14"/>
      <c r="M205" s="2">
        <f t="shared" si="21"/>
        <v>45</v>
      </c>
      <c r="N205" s="2">
        <f t="shared" si="22"/>
        <v>50</v>
      </c>
      <c r="O205" s="2" t="str">
        <f t="shared" si="23"/>
        <v>45-50</v>
      </c>
      <c r="P205" s="11">
        <f>VLOOKUP(Table1[Sex], 'Pivot tables'!$A$24:$D$26, 4)</f>
        <v>0.18890814558058924</v>
      </c>
      <c r="Q205" s="11">
        <f>VLOOKUP(Table1[[#This Row],[Age range]],'Pivot tables'!$G$2:$I$18,3)</f>
        <v>0.3902439024390244</v>
      </c>
      <c r="R205" s="11">
        <f>VLOOKUP(Table1[[#This Row],[Pclass]],'Pivot tables'!$K$3:$O$5,5)</f>
        <v>0.62962962962962965</v>
      </c>
      <c r="S205" s="11">
        <f t="shared" si="24"/>
        <v>0.40292722588308111</v>
      </c>
      <c r="T205" s="18">
        <f t="shared" si="25"/>
        <v>0</v>
      </c>
      <c r="U205" s="18">
        <f t="shared" si="26"/>
        <v>0</v>
      </c>
      <c r="V205" s="18">
        <f t="shared" si="27"/>
        <v>1</v>
      </c>
      <c r="W205" s="18"/>
      <c r="X205" s="18"/>
      <c r="Y205" s="18"/>
      <c r="AA205" s="2">
        <v>1094</v>
      </c>
      <c r="AB205" s="2">
        <v>1</v>
      </c>
      <c r="AD205" s="2">
        <v>1094</v>
      </c>
      <c r="AE205" s="2">
        <v>0</v>
      </c>
    </row>
    <row r="206" spans="1:31" x14ac:dyDescent="0.25">
      <c r="A206" s="2">
        <v>1095</v>
      </c>
      <c r="B206" s="2">
        <v>2</v>
      </c>
      <c r="C206" s="2" t="s">
        <v>1476</v>
      </c>
      <c r="D206" s="2" t="s">
        <v>19</v>
      </c>
      <c r="E206" s="2">
        <v>8</v>
      </c>
      <c r="F206" s="2">
        <v>1</v>
      </c>
      <c r="G206" s="2">
        <v>1</v>
      </c>
      <c r="H206" s="2">
        <v>26360</v>
      </c>
      <c r="I206" s="2">
        <v>26</v>
      </c>
      <c r="J206" s="2"/>
      <c r="K206" s="2" t="s">
        <v>17</v>
      </c>
      <c r="L206" s="14"/>
      <c r="M206" s="2">
        <f t="shared" si="21"/>
        <v>5</v>
      </c>
      <c r="N206" s="2">
        <f t="shared" si="22"/>
        <v>10</v>
      </c>
      <c r="O206" s="2" t="str">
        <f t="shared" si="23"/>
        <v>5-10</v>
      </c>
      <c r="P206" s="11">
        <f>VLOOKUP(Table1[Sex], 'Pivot tables'!$A$24:$D$26, 4)</f>
        <v>0.7420382165605095</v>
      </c>
      <c r="Q206" s="11">
        <f>VLOOKUP(Table1[[#This Row],[Age range]],'Pivot tables'!$G$2:$I$18,3)</f>
        <v>0.4375</v>
      </c>
      <c r="R206" s="11">
        <f>VLOOKUP(Table1[[#This Row],[Pclass]],'Pivot tables'!$K$3:$O$5,5)</f>
        <v>0.47282608695652173</v>
      </c>
      <c r="S206" s="11">
        <f t="shared" si="24"/>
        <v>0.55078810117234378</v>
      </c>
      <c r="T206" s="18">
        <f t="shared" si="25"/>
        <v>1</v>
      </c>
      <c r="U206" s="18">
        <f t="shared" si="26"/>
        <v>1</v>
      </c>
      <c r="V206" s="18">
        <f t="shared" si="27"/>
        <v>1</v>
      </c>
      <c r="W206" s="18"/>
      <c r="X206" s="18"/>
      <c r="Y206" s="18"/>
      <c r="AA206" s="2">
        <v>1095</v>
      </c>
      <c r="AB206" s="2">
        <v>1</v>
      </c>
      <c r="AD206" s="2">
        <v>1095</v>
      </c>
      <c r="AE206" s="2">
        <v>1</v>
      </c>
    </row>
    <row r="207" spans="1:31" x14ac:dyDescent="0.25">
      <c r="A207" s="2">
        <v>1096</v>
      </c>
      <c r="B207" s="2">
        <v>2</v>
      </c>
      <c r="C207" s="2" t="s">
        <v>1477</v>
      </c>
      <c r="D207" s="2" t="s">
        <v>15</v>
      </c>
      <c r="E207" s="2">
        <v>25</v>
      </c>
      <c r="F207" s="2">
        <v>0</v>
      </c>
      <c r="G207" s="2">
        <v>0</v>
      </c>
      <c r="H207" s="2" t="s">
        <v>1478</v>
      </c>
      <c r="I207" s="2">
        <v>10.5</v>
      </c>
      <c r="J207" s="2"/>
      <c r="K207" s="2" t="s">
        <v>17</v>
      </c>
      <c r="L207" s="14"/>
      <c r="M207" s="2">
        <f t="shared" si="21"/>
        <v>25</v>
      </c>
      <c r="N207" s="2">
        <f t="shared" si="22"/>
        <v>30</v>
      </c>
      <c r="O207" s="2" t="str">
        <f t="shared" si="23"/>
        <v>25-30</v>
      </c>
      <c r="P207" s="11">
        <f>VLOOKUP(Table1[Sex], 'Pivot tables'!$A$24:$D$26, 4)</f>
        <v>0.18890814558058924</v>
      </c>
      <c r="Q207" s="11">
        <f>VLOOKUP(Table1[[#This Row],[Age range]],'Pivot tables'!$G$2:$I$18,3)</f>
        <v>0.35849056603773582</v>
      </c>
      <c r="R207" s="11">
        <f>VLOOKUP(Table1[[#This Row],[Pclass]],'Pivot tables'!$K$3:$O$5,5)</f>
        <v>0.47282608695652173</v>
      </c>
      <c r="S207" s="11">
        <f t="shared" si="24"/>
        <v>0.34007493285828233</v>
      </c>
      <c r="T207" s="18">
        <f t="shared" si="25"/>
        <v>0</v>
      </c>
      <c r="U207" s="18">
        <f t="shared" si="26"/>
        <v>1</v>
      </c>
      <c r="V207" s="18">
        <f t="shared" si="27"/>
        <v>1</v>
      </c>
      <c r="W207" s="18"/>
      <c r="X207" s="18"/>
      <c r="Y207" s="18"/>
      <c r="AA207" s="2">
        <v>1096</v>
      </c>
      <c r="AB207" s="2">
        <v>0</v>
      </c>
      <c r="AD207" s="2">
        <v>1096</v>
      </c>
      <c r="AE207" s="2">
        <v>0</v>
      </c>
    </row>
    <row r="208" spans="1:31" x14ac:dyDescent="0.25">
      <c r="A208" s="2">
        <v>1097</v>
      </c>
      <c r="B208" s="2">
        <v>1</v>
      </c>
      <c r="C208" s="2" t="s">
        <v>1479</v>
      </c>
      <c r="D208" s="2" t="s">
        <v>15</v>
      </c>
      <c r="E208" s="2"/>
      <c r="F208" s="2">
        <v>0</v>
      </c>
      <c r="G208" s="2">
        <v>0</v>
      </c>
      <c r="H208" s="2" t="s">
        <v>1480</v>
      </c>
      <c r="I208" s="2">
        <v>25.741700000000002</v>
      </c>
      <c r="J208" s="2"/>
      <c r="K208" s="2" t="s">
        <v>22</v>
      </c>
      <c r="L208" s="14"/>
      <c r="M208" s="2">
        <f t="shared" si="21"/>
        <v>0</v>
      </c>
      <c r="N208" s="2">
        <f t="shared" si="22"/>
        <v>5</v>
      </c>
      <c r="O208" s="2" t="str">
        <f t="shared" si="23"/>
        <v>0-5</v>
      </c>
      <c r="P208" s="11">
        <f>VLOOKUP(Table1[Sex], 'Pivot tables'!$A$24:$D$26, 4)</f>
        <v>0.18890814558058924</v>
      </c>
      <c r="Q208" s="11">
        <f>VLOOKUP(Table1[[#This Row],[Age range]],'Pivot tables'!$G$2:$I$18,3)</f>
        <v>0.67500000000000004</v>
      </c>
      <c r="R208" s="11">
        <f>VLOOKUP(Table1[[#This Row],[Pclass]],'Pivot tables'!$K$3:$O$5,5)</f>
        <v>0.62962962962962965</v>
      </c>
      <c r="S208" s="11">
        <f t="shared" si="24"/>
        <v>0.49784592507007303</v>
      </c>
      <c r="T208" s="18">
        <f t="shared" si="25"/>
        <v>0</v>
      </c>
      <c r="U208" s="18">
        <f t="shared" si="26"/>
        <v>1</v>
      </c>
      <c r="V208" s="18">
        <f t="shared" si="27"/>
        <v>1</v>
      </c>
      <c r="W208" s="18"/>
      <c r="X208" s="18"/>
      <c r="Y208" s="18"/>
      <c r="AA208" s="2">
        <v>1097</v>
      </c>
      <c r="AB208" s="2">
        <v>0</v>
      </c>
      <c r="AD208" s="2">
        <v>1097</v>
      </c>
      <c r="AE208" s="2">
        <v>0</v>
      </c>
    </row>
    <row r="209" spans="1:31" x14ac:dyDescent="0.25">
      <c r="A209" s="2">
        <v>1098</v>
      </c>
      <c r="B209" s="2">
        <v>3</v>
      </c>
      <c r="C209" s="2" t="s">
        <v>1481</v>
      </c>
      <c r="D209" s="2" t="s">
        <v>19</v>
      </c>
      <c r="E209" s="2">
        <v>35</v>
      </c>
      <c r="F209" s="2">
        <v>0</v>
      </c>
      <c r="G209" s="2">
        <v>0</v>
      </c>
      <c r="H209" s="2">
        <v>9232</v>
      </c>
      <c r="I209" s="2">
        <v>7.75</v>
      </c>
      <c r="J209" s="2"/>
      <c r="K209" s="2" t="s">
        <v>29</v>
      </c>
      <c r="L209" s="14"/>
      <c r="M209" s="2">
        <f t="shared" si="21"/>
        <v>35</v>
      </c>
      <c r="N209" s="2">
        <f t="shared" si="22"/>
        <v>40</v>
      </c>
      <c r="O209" s="2" t="str">
        <f t="shared" si="23"/>
        <v>35-40</v>
      </c>
      <c r="P209" s="11">
        <f>VLOOKUP(Table1[Sex], 'Pivot tables'!$A$24:$D$26, 4)</f>
        <v>0.7420382165605095</v>
      </c>
      <c r="Q209" s="11">
        <f>VLOOKUP(Table1[[#This Row],[Age range]],'Pivot tables'!$G$2:$I$18,3)</f>
        <v>0.45833333333333331</v>
      </c>
      <c r="R209" s="11">
        <f>VLOOKUP(Table1[[#This Row],[Pclass]],'Pivot tables'!$K$3:$O$5,5)</f>
        <v>0.24236252545824846</v>
      </c>
      <c r="S209" s="11">
        <f t="shared" si="24"/>
        <v>0.48091135845069705</v>
      </c>
      <c r="T209" s="18">
        <f t="shared" si="25"/>
        <v>0</v>
      </c>
      <c r="U209" s="18">
        <f t="shared" si="26"/>
        <v>0</v>
      </c>
      <c r="V209" s="18">
        <f t="shared" si="27"/>
        <v>0</v>
      </c>
      <c r="W209" s="18"/>
      <c r="X209" s="18"/>
      <c r="Y209" s="18"/>
      <c r="AA209" s="2">
        <v>1098</v>
      </c>
      <c r="AB209" s="2">
        <v>1</v>
      </c>
      <c r="AD209" s="2">
        <v>1098</v>
      </c>
      <c r="AE209" s="2">
        <v>1</v>
      </c>
    </row>
    <row r="210" spans="1:31" x14ac:dyDescent="0.25">
      <c r="A210" s="2">
        <v>1099</v>
      </c>
      <c r="B210" s="2">
        <v>2</v>
      </c>
      <c r="C210" s="2" t="s">
        <v>1482</v>
      </c>
      <c r="D210" s="2" t="s">
        <v>15</v>
      </c>
      <c r="E210" s="2">
        <v>24</v>
      </c>
      <c r="F210" s="2">
        <v>0</v>
      </c>
      <c r="G210" s="2">
        <v>0</v>
      </c>
      <c r="H210" s="2">
        <v>28034</v>
      </c>
      <c r="I210" s="2">
        <v>10.5</v>
      </c>
      <c r="J210" s="2"/>
      <c r="K210" s="2" t="s">
        <v>17</v>
      </c>
      <c r="L210" s="14"/>
      <c r="M210" s="2">
        <f t="shared" si="21"/>
        <v>20</v>
      </c>
      <c r="N210" s="2">
        <f t="shared" si="22"/>
        <v>25</v>
      </c>
      <c r="O210" s="2" t="str">
        <f t="shared" si="23"/>
        <v>20-25</v>
      </c>
      <c r="P210" s="11">
        <f>VLOOKUP(Table1[Sex], 'Pivot tables'!$A$24:$D$26, 4)</f>
        <v>0.18890814558058924</v>
      </c>
      <c r="Q210" s="11">
        <f>VLOOKUP(Table1[[#This Row],[Age range]],'Pivot tables'!$G$2:$I$18,3)</f>
        <v>0.34210526315789475</v>
      </c>
      <c r="R210" s="11">
        <f>VLOOKUP(Table1[[#This Row],[Pclass]],'Pivot tables'!$K$3:$O$5,5)</f>
        <v>0.47282608695652173</v>
      </c>
      <c r="S210" s="11">
        <f t="shared" si="24"/>
        <v>0.33461316523166856</v>
      </c>
      <c r="T210" s="18">
        <f t="shared" si="25"/>
        <v>0</v>
      </c>
      <c r="U210" s="18">
        <f t="shared" si="26"/>
        <v>1</v>
      </c>
      <c r="V210" s="18">
        <f t="shared" si="27"/>
        <v>1</v>
      </c>
      <c r="W210" s="18"/>
      <c r="X210" s="18"/>
      <c r="Y210" s="18"/>
      <c r="AA210" s="2">
        <v>1099</v>
      </c>
      <c r="AB210" s="2">
        <v>0</v>
      </c>
      <c r="AD210" s="2">
        <v>1099</v>
      </c>
      <c r="AE210" s="2">
        <v>0</v>
      </c>
    </row>
    <row r="211" spans="1:31" x14ac:dyDescent="0.25">
      <c r="A211" s="2">
        <v>1100</v>
      </c>
      <c r="B211" s="2">
        <v>1</v>
      </c>
      <c r="C211" s="2" t="s">
        <v>1483</v>
      </c>
      <c r="D211" s="2" t="s">
        <v>19</v>
      </c>
      <c r="E211" s="2">
        <v>33</v>
      </c>
      <c r="F211" s="2">
        <v>0</v>
      </c>
      <c r="G211" s="2">
        <v>0</v>
      </c>
      <c r="H211" s="2" t="s">
        <v>1484</v>
      </c>
      <c r="I211" s="2">
        <v>27.720800000000001</v>
      </c>
      <c r="J211" s="2" t="s">
        <v>1485</v>
      </c>
      <c r="K211" s="2" t="s">
        <v>22</v>
      </c>
      <c r="L211" s="14"/>
      <c r="M211" s="2">
        <f t="shared" si="21"/>
        <v>30</v>
      </c>
      <c r="N211" s="2">
        <f t="shared" si="22"/>
        <v>35</v>
      </c>
      <c r="O211" s="2" t="str">
        <f t="shared" si="23"/>
        <v>30-35</v>
      </c>
      <c r="P211" s="11">
        <f>VLOOKUP(Table1[Sex], 'Pivot tables'!$A$24:$D$26, 4)</f>
        <v>0.7420382165605095</v>
      </c>
      <c r="Q211" s="11">
        <f>VLOOKUP(Table1[[#This Row],[Age range]],'Pivot tables'!$G$2:$I$18,3)</f>
        <v>0.42105263157894735</v>
      </c>
      <c r="R211" s="11">
        <f>VLOOKUP(Table1[[#This Row],[Pclass]],'Pivot tables'!$K$3:$O$5,5)</f>
        <v>0.62962962962962965</v>
      </c>
      <c r="S211" s="11">
        <f t="shared" si="24"/>
        <v>0.5975734925896955</v>
      </c>
      <c r="T211" s="18">
        <f t="shared" si="25"/>
        <v>1</v>
      </c>
      <c r="U211" s="18">
        <f t="shared" si="26"/>
        <v>1</v>
      </c>
      <c r="V211" s="18">
        <f t="shared" si="27"/>
        <v>1</v>
      </c>
      <c r="W211" s="18"/>
      <c r="X211" s="18"/>
      <c r="Y211" s="18"/>
      <c r="AA211" s="2">
        <v>1100</v>
      </c>
      <c r="AB211" s="2">
        <v>1</v>
      </c>
      <c r="AD211" s="2">
        <v>1100</v>
      </c>
      <c r="AE211" s="2">
        <v>1</v>
      </c>
    </row>
    <row r="212" spans="1:31" x14ac:dyDescent="0.25">
      <c r="A212" s="2">
        <v>1101</v>
      </c>
      <c r="B212" s="2">
        <v>3</v>
      </c>
      <c r="C212" s="2" t="s">
        <v>1486</v>
      </c>
      <c r="D212" s="2" t="s">
        <v>15</v>
      </c>
      <c r="E212" s="2">
        <v>25</v>
      </c>
      <c r="F212" s="2">
        <v>0</v>
      </c>
      <c r="G212" s="2">
        <v>0</v>
      </c>
      <c r="H212" s="2">
        <v>349250</v>
      </c>
      <c r="I212" s="2">
        <v>7.8958000000000004</v>
      </c>
      <c r="J212" s="2"/>
      <c r="K212" s="2" t="s">
        <v>17</v>
      </c>
      <c r="L212" s="14"/>
      <c r="M212" s="2">
        <f t="shared" si="21"/>
        <v>25</v>
      </c>
      <c r="N212" s="2">
        <f t="shared" si="22"/>
        <v>30</v>
      </c>
      <c r="O212" s="2" t="str">
        <f t="shared" si="23"/>
        <v>25-30</v>
      </c>
      <c r="P212" s="11">
        <f>VLOOKUP(Table1[Sex], 'Pivot tables'!$A$24:$D$26, 4)</f>
        <v>0.18890814558058924</v>
      </c>
      <c r="Q212" s="11">
        <f>VLOOKUP(Table1[[#This Row],[Age range]],'Pivot tables'!$G$2:$I$18,3)</f>
        <v>0.35849056603773582</v>
      </c>
      <c r="R212" s="11">
        <f>VLOOKUP(Table1[[#This Row],[Pclass]],'Pivot tables'!$K$3:$O$5,5)</f>
        <v>0.24236252545824846</v>
      </c>
      <c r="S212" s="11">
        <f t="shared" si="24"/>
        <v>0.26325374569219118</v>
      </c>
      <c r="T212" s="18">
        <f t="shared" si="25"/>
        <v>0</v>
      </c>
      <c r="U212" s="18">
        <f t="shared" si="26"/>
        <v>1</v>
      </c>
      <c r="V212" s="18">
        <f t="shared" si="27"/>
        <v>1</v>
      </c>
      <c r="W212" s="18"/>
      <c r="X212" s="18"/>
      <c r="Y212" s="18"/>
      <c r="AA212" s="2">
        <v>1101</v>
      </c>
      <c r="AB212" s="2">
        <v>0</v>
      </c>
      <c r="AD212" s="2">
        <v>1101</v>
      </c>
      <c r="AE212" s="2">
        <v>0</v>
      </c>
    </row>
    <row r="213" spans="1:31" x14ac:dyDescent="0.25">
      <c r="A213" s="2">
        <v>1102</v>
      </c>
      <c r="B213" s="2">
        <v>3</v>
      </c>
      <c r="C213" s="2" t="s">
        <v>1487</v>
      </c>
      <c r="D213" s="2" t="s">
        <v>15</v>
      </c>
      <c r="E213" s="2">
        <v>32</v>
      </c>
      <c r="F213" s="2">
        <v>0</v>
      </c>
      <c r="G213" s="2">
        <v>0</v>
      </c>
      <c r="H213" s="2" t="s">
        <v>733</v>
      </c>
      <c r="I213" s="2">
        <v>22.524999999999999</v>
      </c>
      <c r="J213" s="2"/>
      <c r="K213" s="2" t="s">
        <v>17</v>
      </c>
      <c r="L213" s="14"/>
      <c r="M213" s="2">
        <f t="shared" si="21"/>
        <v>30</v>
      </c>
      <c r="N213" s="2">
        <f t="shared" si="22"/>
        <v>35</v>
      </c>
      <c r="O213" s="2" t="str">
        <f t="shared" si="23"/>
        <v>30-35</v>
      </c>
      <c r="P213" s="11">
        <f>VLOOKUP(Table1[Sex], 'Pivot tables'!$A$24:$D$26, 4)</f>
        <v>0.18890814558058924</v>
      </c>
      <c r="Q213" s="11">
        <f>VLOOKUP(Table1[[#This Row],[Age range]],'Pivot tables'!$G$2:$I$18,3)</f>
        <v>0.42105263157894735</v>
      </c>
      <c r="R213" s="11">
        <f>VLOOKUP(Table1[[#This Row],[Pclass]],'Pivot tables'!$K$3:$O$5,5)</f>
        <v>0.24236252545824846</v>
      </c>
      <c r="S213" s="11">
        <f t="shared" si="24"/>
        <v>0.28410776753926165</v>
      </c>
      <c r="T213" s="18">
        <f t="shared" si="25"/>
        <v>0</v>
      </c>
      <c r="U213" s="18">
        <f t="shared" si="26"/>
        <v>1</v>
      </c>
      <c r="V213" s="18">
        <f t="shared" si="27"/>
        <v>1</v>
      </c>
      <c r="W213" s="18"/>
      <c r="X213" s="18"/>
      <c r="Y213" s="18"/>
      <c r="AA213" s="2">
        <v>1102</v>
      </c>
      <c r="AB213" s="2">
        <v>0</v>
      </c>
      <c r="AD213" s="2">
        <v>1102</v>
      </c>
      <c r="AE213" s="2">
        <v>0</v>
      </c>
    </row>
    <row r="214" spans="1:31" x14ac:dyDescent="0.25">
      <c r="A214" s="2">
        <v>1103</v>
      </c>
      <c r="B214" s="2">
        <v>3</v>
      </c>
      <c r="C214" s="2" t="s">
        <v>1488</v>
      </c>
      <c r="D214" s="2" t="s">
        <v>15</v>
      </c>
      <c r="E214" s="2"/>
      <c r="F214" s="2">
        <v>0</v>
      </c>
      <c r="G214" s="2">
        <v>0</v>
      </c>
      <c r="H214" s="2" t="s">
        <v>1489</v>
      </c>
      <c r="I214" s="2">
        <v>7.05</v>
      </c>
      <c r="J214" s="2"/>
      <c r="K214" s="2" t="s">
        <v>17</v>
      </c>
      <c r="L214" s="14"/>
      <c r="M214" s="2">
        <f t="shared" si="21"/>
        <v>0</v>
      </c>
      <c r="N214" s="2">
        <f t="shared" si="22"/>
        <v>5</v>
      </c>
      <c r="O214" s="2" t="str">
        <f t="shared" si="23"/>
        <v>0-5</v>
      </c>
      <c r="P214" s="11">
        <f>VLOOKUP(Table1[Sex], 'Pivot tables'!$A$24:$D$26, 4)</f>
        <v>0.18890814558058924</v>
      </c>
      <c r="Q214" s="11">
        <f>VLOOKUP(Table1[[#This Row],[Age range]],'Pivot tables'!$G$2:$I$18,3)</f>
        <v>0.67500000000000004</v>
      </c>
      <c r="R214" s="11">
        <f>VLOOKUP(Table1[[#This Row],[Pclass]],'Pivot tables'!$K$3:$O$5,5)</f>
        <v>0.24236252545824846</v>
      </c>
      <c r="S214" s="11">
        <f t="shared" si="24"/>
        <v>0.36875689034627923</v>
      </c>
      <c r="T214" s="18">
        <f t="shared" si="25"/>
        <v>0</v>
      </c>
      <c r="U214" s="18">
        <f t="shared" si="26"/>
        <v>1</v>
      </c>
      <c r="V214" s="18">
        <f t="shared" si="27"/>
        <v>1</v>
      </c>
      <c r="W214" s="18"/>
      <c r="X214" s="18"/>
      <c r="Y214" s="18"/>
      <c r="AA214" s="2">
        <v>1103</v>
      </c>
      <c r="AB214" s="2">
        <v>0</v>
      </c>
      <c r="AD214" s="2">
        <v>1103</v>
      </c>
      <c r="AE214" s="2">
        <v>0</v>
      </c>
    </row>
    <row r="215" spans="1:31" x14ac:dyDescent="0.25">
      <c r="A215" s="2">
        <v>1104</v>
      </c>
      <c r="B215" s="2">
        <v>2</v>
      </c>
      <c r="C215" s="2" t="s">
        <v>1490</v>
      </c>
      <c r="D215" s="2" t="s">
        <v>15</v>
      </c>
      <c r="E215" s="2">
        <v>17</v>
      </c>
      <c r="F215" s="2">
        <v>0</v>
      </c>
      <c r="G215" s="2">
        <v>0</v>
      </c>
      <c r="H215" s="2" t="s">
        <v>128</v>
      </c>
      <c r="I215" s="2">
        <v>73.5</v>
      </c>
      <c r="J215" s="2"/>
      <c r="K215" s="2" t="s">
        <v>17</v>
      </c>
      <c r="L215" s="14"/>
      <c r="M215" s="2">
        <f t="shared" si="21"/>
        <v>15</v>
      </c>
      <c r="N215" s="2">
        <f t="shared" si="22"/>
        <v>20</v>
      </c>
      <c r="O215" s="2" t="str">
        <f t="shared" si="23"/>
        <v>15-20</v>
      </c>
      <c r="P215" s="11">
        <f>VLOOKUP(Table1[Sex], 'Pivot tables'!$A$24:$D$26, 4)</f>
        <v>0.18890814558058924</v>
      </c>
      <c r="Q215" s="11">
        <f>VLOOKUP(Table1[[#This Row],[Age range]],'Pivot tables'!$G$2:$I$18,3)</f>
        <v>0.39534883720930231</v>
      </c>
      <c r="R215" s="11">
        <f>VLOOKUP(Table1[[#This Row],[Pclass]],'Pivot tables'!$K$3:$O$5,5)</f>
        <v>0.47282608695652173</v>
      </c>
      <c r="S215" s="11">
        <f t="shared" si="24"/>
        <v>0.35236102324880442</v>
      </c>
      <c r="T215" s="18">
        <f t="shared" si="25"/>
        <v>0</v>
      </c>
      <c r="U215" s="18">
        <f t="shared" si="26"/>
        <v>1</v>
      </c>
      <c r="V215" s="18">
        <f t="shared" si="27"/>
        <v>1</v>
      </c>
      <c r="W215" s="18"/>
      <c r="X215" s="18"/>
      <c r="Y215" s="18"/>
      <c r="AA215" s="2">
        <v>1104</v>
      </c>
      <c r="AB215" s="2">
        <v>0</v>
      </c>
      <c r="AD215" s="2">
        <v>1104</v>
      </c>
      <c r="AE215" s="2">
        <v>0</v>
      </c>
    </row>
    <row r="216" spans="1:31" x14ac:dyDescent="0.25">
      <c r="A216" s="2">
        <v>1105</v>
      </c>
      <c r="B216" s="2">
        <v>2</v>
      </c>
      <c r="C216" s="2" t="s">
        <v>1491</v>
      </c>
      <c r="D216" s="2" t="s">
        <v>19</v>
      </c>
      <c r="E216" s="2">
        <v>60</v>
      </c>
      <c r="F216" s="2">
        <v>1</v>
      </c>
      <c r="G216" s="2">
        <v>0</v>
      </c>
      <c r="H216" s="2">
        <v>24065</v>
      </c>
      <c r="I216" s="2">
        <v>26</v>
      </c>
      <c r="J216" s="2"/>
      <c r="K216" s="2" t="s">
        <v>17</v>
      </c>
      <c r="L216" s="14"/>
      <c r="M216" s="2">
        <f t="shared" si="21"/>
        <v>60</v>
      </c>
      <c r="N216" s="2">
        <f t="shared" si="22"/>
        <v>65</v>
      </c>
      <c r="O216" s="2" t="str">
        <f t="shared" si="23"/>
        <v>60-65</v>
      </c>
      <c r="P216" s="11">
        <f>VLOOKUP(Table1[Sex], 'Pivot tables'!$A$24:$D$26, 4)</f>
        <v>0.7420382165605095</v>
      </c>
      <c r="Q216" s="11">
        <f>VLOOKUP(Table1[[#This Row],[Age range]],'Pivot tables'!$G$2:$I$18,3)</f>
        <v>0.4</v>
      </c>
      <c r="R216" s="11">
        <f>VLOOKUP(Table1[[#This Row],[Pclass]],'Pivot tables'!$K$3:$O$5,5)</f>
        <v>0.47282608695652173</v>
      </c>
      <c r="S216" s="11">
        <f t="shared" si="24"/>
        <v>0.53828810117234371</v>
      </c>
      <c r="T216" s="18">
        <f t="shared" si="25"/>
        <v>1</v>
      </c>
      <c r="U216" s="18">
        <f t="shared" si="26"/>
        <v>1</v>
      </c>
      <c r="V216" s="18">
        <f t="shared" si="27"/>
        <v>1</v>
      </c>
      <c r="W216" s="18"/>
      <c r="X216" s="18"/>
      <c r="Y216" s="18"/>
      <c r="AA216" s="2">
        <v>1105</v>
      </c>
      <c r="AB216" s="2">
        <v>1</v>
      </c>
      <c r="AD216" s="2">
        <v>1105</v>
      </c>
      <c r="AE216" s="2">
        <v>1</v>
      </c>
    </row>
    <row r="217" spans="1:31" x14ac:dyDescent="0.25">
      <c r="A217" s="2">
        <v>1106</v>
      </c>
      <c r="B217" s="2">
        <v>3</v>
      </c>
      <c r="C217" s="2" t="s">
        <v>1492</v>
      </c>
      <c r="D217" s="2" t="s">
        <v>19</v>
      </c>
      <c r="E217" s="2">
        <v>38</v>
      </c>
      <c r="F217" s="2">
        <v>4</v>
      </c>
      <c r="G217" s="2">
        <v>2</v>
      </c>
      <c r="H217" s="2">
        <v>347091</v>
      </c>
      <c r="I217" s="2">
        <v>7.7750000000000004</v>
      </c>
      <c r="J217" s="2"/>
      <c r="K217" s="2" t="s">
        <v>17</v>
      </c>
      <c r="L217" s="14"/>
      <c r="M217" s="2">
        <f t="shared" si="21"/>
        <v>35</v>
      </c>
      <c r="N217" s="2">
        <f t="shared" si="22"/>
        <v>40</v>
      </c>
      <c r="O217" s="2" t="str">
        <f t="shared" si="23"/>
        <v>35-40</v>
      </c>
      <c r="P217" s="11">
        <f>VLOOKUP(Table1[Sex], 'Pivot tables'!$A$24:$D$26, 4)</f>
        <v>0.7420382165605095</v>
      </c>
      <c r="Q217" s="11">
        <f>VLOOKUP(Table1[[#This Row],[Age range]],'Pivot tables'!$G$2:$I$18,3)</f>
        <v>0.45833333333333331</v>
      </c>
      <c r="R217" s="11">
        <f>VLOOKUP(Table1[[#This Row],[Pclass]],'Pivot tables'!$K$3:$O$5,5)</f>
        <v>0.24236252545824846</v>
      </c>
      <c r="S217" s="11">
        <f t="shared" si="24"/>
        <v>0.48091135845069705</v>
      </c>
      <c r="T217" s="18">
        <f t="shared" si="25"/>
        <v>0</v>
      </c>
      <c r="U217" s="18">
        <f t="shared" si="26"/>
        <v>0</v>
      </c>
      <c r="V217" s="18">
        <f t="shared" si="27"/>
        <v>0</v>
      </c>
      <c r="W217" s="18"/>
      <c r="X217" s="18"/>
      <c r="Y217" s="18"/>
      <c r="AA217" s="2">
        <v>1106</v>
      </c>
      <c r="AB217" s="2">
        <v>1</v>
      </c>
      <c r="AD217" s="2">
        <v>1106</v>
      </c>
      <c r="AE217" s="2">
        <v>1</v>
      </c>
    </row>
    <row r="218" spans="1:31" x14ac:dyDescent="0.25">
      <c r="A218" s="2">
        <v>1107</v>
      </c>
      <c r="B218" s="2">
        <v>1</v>
      </c>
      <c r="C218" s="2" t="s">
        <v>1493</v>
      </c>
      <c r="D218" s="2" t="s">
        <v>15</v>
      </c>
      <c r="E218" s="2">
        <v>42</v>
      </c>
      <c r="F218" s="2">
        <v>0</v>
      </c>
      <c r="G218" s="2">
        <v>0</v>
      </c>
      <c r="H218" s="2">
        <v>113038</v>
      </c>
      <c r="I218" s="2">
        <v>42.5</v>
      </c>
      <c r="J218" s="2" t="s">
        <v>1494</v>
      </c>
      <c r="K218" s="2" t="s">
        <v>17</v>
      </c>
      <c r="L218" s="14"/>
      <c r="M218" s="2">
        <f t="shared" si="21"/>
        <v>40</v>
      </c>
      <c r="N218" s="2">
        <f t="shared" si="22"/>
        <v>45</v>
      </c>
      <c r="O218" s="2" t="str">
        <f t="shared" si="23"/>
        <v>40-45</v>
      </c>
      <c r="P218" s="11">
        <f>VLOOKUP(Table1[Sex], 'Pivot tables'!$A$24:$D$26, 4)</f>
        <v>0.18890814558058924</v>
      </c>
      <c r="Q218" s="11">
        <f>VLOOKUP(Table1[[#This Row],[Age range]],'Pivot tables'!$G$2:$I$18,3)</f>
        <v>0.375</v>
      </c>
      <c r="R218" s="11">
        <f>VLOOKUP(Table1[[#This Row],[Pclass]],'Pivot tables'!$K$3:$O$5,5)</f>
        <v>0.62962962962962965</v>
      </c>
      <c r="S218" s="11">
        <f t="shared" si="24"/>
        <v>0.39784592507007294</v>
      </c>
      <c r="T218" s="18">
        <f t="shared" si="25"/>
        <v>0</v>
      </c>
      <c r="U218" s="18">
        <f t="shared" si="26"/>
        <v>1</v>
      </c>
      <c r="V218" s="18">
        <f t="shared" si="27"/>
        <v>1</v>
      </c>
      <c r="W218" s="18"/>
      <c r="X218" s="18"/>
      <c r="Y218" s="18"/>
      <c r="AA218" s="2">
        <v>1107</v>
      </c>
      <c r="AB218" s="2">
        <v>0</v>
      </c>
      <c r="AD218" s="2">
        <v>1107</v>
      </c>
      <c r="AE218" s="2">
        <v>0</v>
      </c>
    </row>
    <row r="219" spans="1:31" x14ac:dyDescent="0.25">
      <c r="A219" s="2">
        <v>1108</v>
      </c>
      <c r="B219" s="2">
        <v>3</v>
      </c>
      <c r="C219" s="2" t="s">
        <v>1495</v>
      </c>
      <c r="D219" s="2" t="s">
        <v>19</v>
      </c>
      <c r="E219" s="2"/>
      <c r="F219" s="2">
        <v>0</v>
      </c>
      <c r="G219" s="2">
        <v>0</v>
      </c>
      <c r="H219" s="2">
        <v>330924</v>
      </c>
      <c r="I219" s="2">
        <v>7.8792</v>
      </c>
      <c r="J219" s="2"/>
      <c r="K219" s="2" t="s">
        <v>29</v>
      </c>
      <c r="L219" s="14"/>
      <c r="M219" s="2">
        <f t="shared" si="21"/>
        <v>0</v>
      </c>
      <c r="N219" s="2">
        <f t="shared" si="22"/>
        <v>5</v>
      </c>
      <c r="O219" s="2" t="str">
        <f t="shared" si="23"/>
        <v>0-5</v>
      </c>
      <c r="P219" s="11">
        <f>VLOOKUP(Table1[Sex], 'Pivot tables'!$A$24:$D$26, 4)</f>
        <v>0.7420382165605095</v>
      </c>
      <c r="Q219" s="11">
        <f>VLOOKUP(Table1[[#This Row],[Age range]],'Pivot tables'!$G$2:$I$18,3)</f>
        <v>0.67500000000000004</v>
      </c>
      <c r="R219" s="11">
        <f>VLOOKUP(Table1[[#This Row],[Pclass]],'Pivot tables'!$K$3:$O$5,5)</f>
        <v>0.24236252545824846</v>
      </c>
      <c r="S219" s="11">
        <f t="shared" si="24"/>
        <v>0.55313358067291929</v>
      </c>
      <c r="T219" s="18">
        <f t="shared" si="25"/>
        <v>1</v>
      </c>
      <c r="U219" s="18">
        <f t="shared" si="26"/>
        <v>1</v>
      </c>
      <c r="V219" s="18">
        <f t="shared" si="27"/>
        <v>1</v>
      </c>
      <c r="W219" s="18"/>
      <c r="X219" s="18"/>
      <c r="Y219" s="18"/>
      <c r="AA219" s="2">
        <v>1108</v>
      </c>
      <c r="AB219" s="2">
        <v>1</v>
      </c>
      <c r="AD219" s="2">
        <v>1108</v>
      </c>
      <c r="AE219" s="2">
        <v>1</v>
      </c>
    </row>
    <row r="220" spans="1:31" x14ac:dyDescent="0.25">
      <c r="A220" s="2">
        <v>1109</v>
      </c>
      <c r="B220" s="2">
        <v>1</v>
      </c>
      <c r="C220" s="2" t="s">
        <v>1496</v>
      </c>
      <c r="D220" s="2" t="s">
        <v>15</v>
      </c>
      <c r="E220" s="2">
        <v>57</v>
      </c>
      <c r="F220" s="2">
        <v>1</v>
      </c>
      <c r="G220" s="2">
        <v>1</v>
      </c>
      <c r="H220" s="2">
        <v>36928</v>
      </c>
      <c r="I220" s="2">
        <v>164.86670000000001</v>
      </c>
      <c r="J220" s="2"/>
      <c r="K220" s="2" t="s">
        <v>17</v>
      </c>
      <c r="L220" s="14"/>
      <c r="M220" s="2">
        <f t="shared" si="21"/>
        <v>55</v>
      </c>
      <c r="N220" s="2">
        <f t="shared" si="22"/>
        <v>60</v>
      </c>
      <c r="O220" s="2" t="str">
        <f t="shared" si="23"/>
        <v>55-60</v>
      </c>
      <c r="P220" s="11">
        <f>VLOOKUP(Table1[Sex], 'Pivot tables'!$A$24:$D$26, 4)</f>
        <v>0.18890814558058924</v>
      </c>
      <c r="Q220" s="11">
        <f>VLOOKUP(Table1[[#This Row],[Age range]],'Pivot tables'!$G$2:$I$18,3)</f>
        <v>0.375</v>
      </c>
      <c r="R220" s="11">
        <f>VLOOKUP(Table1[[#This Row],[Pclass]],'Pivot tables'!$K$3:$O$5,5)</f>
        <v>0.62962962962962965</v>
      </c>
      <c r="S220" s="11">
        <f t="shared" si="24"/>
        <v>0.39784592507007294</v>
      </c>
      <c r="T220" s="18">
        <f t="shared" si="25"/>
        <v>0</v>
      </c>
      <c r="U220" s="18">
        <f t="shared" si="26"/>
        <v>1</v>
      </c>
      <c r="V220" s="18">
        <f t="shared" si="27"/>
        <v>1</v>
      </c>
      <c r="W220" s="18"/>
      <c r="X220" s="18"/>
      <c r="Y220" s="18"/>
      <c r="AA220" s="2">
        <v>1109</v>
      </c>
      <c r="AB220" s="2">
        <v>0</v>
      </c>
      <c r="AD220" s="2">
        <v>1109</v>
      </c>
      <c r="AE220" s="2">
        <v>0</v>
      </c>
    </row>
    <row r="221" spans="1:31" x14ac:dyDescent="0.25">
      <c r="A221" s="2">
        <v>1110</v>
      </c>
      <c r="B221" s="2">
        <v>1</v>
      </c>
      <c r="C221" s="2" t="s">
        <v>1497</v>
      </c>
      <c r="D221" s="2" t="s">
        <v>19</v>
      </c>
      <c r="E221" s="2">
        <v>50</v>
      </c>
      <c r="F221" s="2">
        <v>1</v>
      </c>
      <c r="G221" s="2">
        <v>1</v>
      </c>
      <c r="H221" s="2">
        <v>113503</v>
      </c>
      <c r="I221" s="2">
        <v>211.5</v>
      </c>
      <c r="J221" s="2" t="s">
        <v>1498</v>
      </c>
      <c r="K221" s="2" t="s">
        <v>22</v>
      </c>
      <c r="L221" s="14"/>
      <c r="M221" s="2">
        <f t="shared" si="21"/>
        <v>50</v>
      </c>
      <c r="N221" s="2">
        <f t="shared" si="22"/>
        <v>55</v>
      </c>
      <c r="O221" s="2" t="str">
        <f t="shared" si="23"/>
        <v>50-55</v>
      </c>
      <c r="P221" s="11">
        <f>VLOOKUP(Table1[Sex], 'Pivot tables'!$A$24:$D$26, 4)</f>
        <v>0.7420382165605095</v>
      </c>
      <c r="Q221" s="11">
        <f>VLOOKUP(Table1[[#This Row],[Age range]],'Pivot tables'!$G$2:$I$18,3)</f>
        <v>0.4375</v>
      </c>
      <c r="R221" s="11">
        <f>VLOOKUP(Table1[[#This Row],[Pclass]],'Pivot tables'!$K$3:$O$5,5)</f>
        <v>0.62962962962962965</v>
      </c>
      <c r="S221" s="11">
        <f t="shared" si="24"/>
        <v>0.60305594873004642</v>
      </c>
      <c r="T221" s="18">
        <f t="shared" si="25"/>
        <v>1</v>
      </c>
      <c r="U221" s="18">
        <f t="shared" si="26"/>
        <v>1</v>
      </c>
      <c r="V221" s="18">
        <f t="shared" si="27"/>
        <v>1</v>
      </c>
      <c r="W221" s="18"/>
      <c r="X221" s="18"/>
      <c r="Y221" s="18"/>
      <c r="AA221" s="2">
        <v>1110</v>
      </c>
      <c r="AB221" s="2">
        <v>1</v>
      </c>
      <c r="AD221" s="2">
        <v>1110</v>
      </c>
      <c r="AE221" s="2">
        <v>1</v>
      </c>
    </row>
    <row r="222" spans="1:31" x14ac:dyDescent="0.25">
      <c r="A222" s="2">
        <v>1111</v>
      </c>
      <c r="B222" s="2">
        <v>3</v>
      </c>
      <c r="C222" s="2" t="s">
        <v>1499</v>
      </c>
      <c r="D222" s="2" t="s">
        <v>15</v>
      </c>
      <c r="E222" s="2"/>
      <c r="F222" s="2">
        <v>0</v>
      </c>
      <c r="G222" s="2">
        <v>0</v>
      </c>
      <c r="H222" s="2">
        <v>32302</v>
      </c>
      <c r="I222" s="2">
        <v>8.0500000000000007</v>
      </c>
      <c r="J222" s="2"/>
      <c r="K222" s="2" t="s">
        <v>17</v>
      </c>
      <c r="L222" s="14"/>
      <c r="M222" s="2">
        <f t="shared" si="21"/>
        <v>0</v>
      </c>
      <c r="N222" s="2">
        <f t="shared" si="22"/>
        <v>5</v>
      </c>
      <c r="O222" s="2" t="str">
        <f t="shared" si="23"/>
        <v>0-5</v>
      </c>
      <c r="P222" s="11">
        <f>VLOOKUP(Table1[Sex], 'Pivot tables'!$A$24:$D$26, 4)</f>
        <v>0.18890814558058924</v>
      </c>
      <c r="Q222" s="11">
        <f>VLOOKUP(Table1[[#This Row],[Age range]],'Pivot tables'!$G$2:$I$18,3)</f>
        <v>0.67500000000000004</v>
      </c>
      <c r="R222" s="11">
        <f>VLOOKUP(Table1[[#This Row],[Pclass]],'Pivot tables'!$K$3:$O$5,5)</f>
        <v>0.24236252545824846</v>
      </c>
      <c r="S222" s="11">
        <f t="shared" si="24"/>
        <v>0.36875689034627923</v>
      </c>
      <c r="T222" s="18">
        <f t="shared" si="25"/>
        <v>0</v>
      </c>
      <c r="U222" s="18">
        <f t="shared" si="26"/>
        <v>1</v>
      </c>
      <c r="V222" s="18">
        <f t="shared" si="27"/>
        <v>1</v>
      </c>
      <c r="W222" s="18"/>
      <c r="X222" s="18"/>
      <c r="Y222" s="18"/>
      <c r="AA222" s="2">
        <v>1111</v>
      </c>
      <c r="AB222" s="2">
        <v>0</v>
      </c>
      <c r="AD222" s="2">
        <v>1111</v>
      </c>
      <c r="AE222" s="2">
        <v>0</v>
      </c>
    </row>
    <row r="223" spans="1:31" x14ac:dyDescent="0.25">
      <c r="A223" s="2">
        <v>1112</v>
      </c>
      <c r="B223" s="2">
        <v>2</v>
      </c>
      <c r="C223" s="2" t="s">
        <v>1500</v>
      </c>
      <c r="D223" s="2" t="s">
        <v>19</v>
      </c>
      <c r="E223" s="2">
        <v>30</v>
      </c>
      <c r="F223" s="2">
        <v>1</v>
      </c>
      <c r="G223" s="2">
        <v>0</v>
      </c>
      <c r="H223" s="2" t="s">
        <v>1501</v>
      </c>
      <c r="I223" s="2">
        <v>13.8583</v>
      </c>
      <c r="J223" s="2"/>
      <c r="K223" s="2" t="s">
        <v>22</v>
      </c>
      <c r="L223" s="14"/>
      <c r="M223" s="2">
        <f t="shared" si="21"/>
        <v>30</v>
      </c>
      <c r="N223" s="2">
        <f t="shared" si="22"/>
        <v>35</v>
      </c>
      <c r="O223" s="2" t="str">
        <f t="shared" si="23"/>
        <v>30-35</v>
      </c>
      <c r="P223" s="11">
        <f>VLOOKUP(Table1[Sex], 'Pivot tables'!$A$24:$D$26, 4)</f>
        <v>0.7420382165605095</v>
      </c>
      <c r="Q223" s="11">
        <f>VLOOKUP(Table1[[#This Row],[Age range]],'Pivot tables'!$G$2:$I$18,3)</f>
        <v>0.42105263157894735</v>
      </c>
      <c r="R223" s="11">
        <f>VLOOKUP(Table1[[#This Row],[Pclass]],'Pivot tables'!$K$3:$O$5,5)</f>
        <v>0.47282608695652173</v>
      </c>
      <c r="S223" s="11">
        <f t="shared" si="24"/>
        <v>0.54530564503199286</v>
      </c>
      <c r="T223" s="18">
        <f t="shared" si="25"/>
        <v>1</v>
      </c>
      <c r="U223" s="18">
        <f t="shared" si="26"/>
        <v>1</v>
      </c>
      <c r="V223" s="18">
        <f t="shared" si="27"/>
        <v>1</v>
      </c>
      <c r="W223" s="18"/>
      <c r="X223" s="18"/>
      <c r="Y223" s="18"/>
      <c r="AA223" s="2">
        <v>1112</v>
      </c>
      <c r="AB223" s="2">
        <v>1</v>
      </c>
      <c r="AD223" s="2">
        <v>1112</v>
      </c>
      <c r="AE223" s="2">
        <v>1</v>
      </c>
    </row>
    <row r="224" spans="1:31" x14ac:dyDescent="0.25">
      <c r="A224" s="2">
        <v>1113</v>
      </c>
      <c r="B224" s="2">
        <v>3</v>
      </c>
      <c r="C224" s="2" t="s">
        <v>1502</v>
      </c>
      <c r="D224" s="2" t="s">
        <v>15</v>
      </c>
      <c r="E224" s="2">
        <v>21</v>
      </c>
      <c r="F224" s="2">
        <v>0</v>
      </c>
      <c r="G224" s="2">
        <v>0</v>
      </c>
      <c r="H224" s="2">
        <v>342684</v>
      </c>
      <c r="I224" s="2">
        <v>8.0500000000000007</v>
      </c>
      <c r="J224" s="2"/>
      <c r="K224" s="2" t="s">
        <v>17</v>
      </c>
      <c r="L224" s="14"/>
      <c r="M224" s="2">
        <f t="shared" si="21"/>
        <v>20</v>
      </c>
      <c r="N224" s="2">
        <f t="shared" si="22"/>
        <v>25</v>
      </c>
      <c r="O224" s="2" t="str">
        <f t="shared" si="23"/>
        <v>20-25</v>
      </c>
      <c r="P224" s="11">
        <f>VLOOKUP(Table1[Sex], 'Pivot tables'!$A$24:$D$26, 4)</f>
        <v>0.18890814558058924</v>
      </c>
      <c r="Q224" s="11">
        <f>VLOOKUP(Table1[[#This Row],[Age range]],'Pivot tables'!$G$2:$I$18,3)</f>
        <v>0.34210526315789475</v>
      </c>
      <c r="R224" s="11">
        <f>VLOOKUP(Table1[[#This Row],[Pclass]],'Pivot tables'!$K$3:$O$5,5)</f>
        <v>0.24236252545824846</v>
      </c>
      <c r="S224" s="11">
        <f t="shared" si="24"/>
        <v>0.25779197806557747</v>
      </c>
      <c r="T224" s="18">
        <f t="shared" si="25"/>
        <v>0</v>
      </c>
      <c r="U224" s="18">
        <f t="shared" si="26"/>
        <v>1</v>
      </c>
      <c r="V224" s="18">
        <f t="shared" si="27"/>
        <v>1</v>
      </c>
      <c r="W224" s="18"/>
      <c r="X224" s="18"/>
      <c r="Y224" s="18"/>
      <c r="AA224" s="2">
        <v>1113</v>
      </c>
      <c r="AB224" s="2">
        <v>0</v>
      </c>
      <c r="AD224" s="2">
        <v>1113</v>
      </c>
      <c r="AE224" s="2">
        <v>0</v>
      </c>
    </row>
    <row r="225" spans="1:31" x14ac:dyDescent="0.25">
      <c r="A225" s="2">
        <v>1114</v>
      </c>
      <c r="B225" s="2">
        <v>2</v>
      </c>
      <c r="C225" s="2" t="s">
        <v>1503</v>
      </c>
      <c r="D225" s="2" t="s">
        <v>19</v>
      </c>
      <c r="E225" s="2">
        <v>22</v>
      </c>
      <c r="F225" s="2">
        <v>0</v>
      </c>
      <c r="G225" s="2">
        <v>0</v>
      </c>
      <c r="H225" s="2" t="s">
        <v>1504</v>
      </c>
      <c r="I225" s="2">
        <v>10.5</v>
      </c>
      <c r="J225" s="2" t="s">
        <v>119</v>
      </c>
      <c r="K225" s="2" t="s">
        <v>17</v>
      </c>
      <c r="L225" s="14"/>
      <c r="M225" s="2">
        <f t="shared" si="21"/>
        <v>20</v>
      </c>
      <c r="N225" s="2">
        <f t="shared" si="22"/>
        <v>25</v>
      </c>
      <c r="O225" s="2" t="str">
        <f t="shared" si="23"/>
        <v>20-25</v>
      </c>
      <c r="P225" s="11">
        <f>VLOOKUP(Table1[Sex], 'Pivot tables'!$A$24:$D$26, 4)</f>
        <v>0.7420382165605095</v>
      </c>
      <c r="Q225" s="11">
        <f>VLOOKUP(Table1[[#This Row],[Age range]],'Pivot tables'!$G$2:$I$18,3)</f>
        <v>0.34210526315789475</v>
      </c>
      <c r="R225" s="11">
        <f>VLOOKUP(Table1[[#This Row],[Pclass]],'Pivot tables'!$K$3:$O$5,5)</f>
        <v>0.47282608695652173</v>
      </c>
      <c r="S225" s="11">
        <f t="shared" si="24"/>
        <v>0.51898985555830868</v>
      </c>
      <c r="T225" s="18">
        <f t="shared" si="25"/>
        <v>1</v>
      </c>
      <c r="U225" s="18">
        <f t="shared" si="26"/>
        <v>1</v>
      </c>
      <c r="V225" s="18">
        <f t="shared" si="27"/>
        <v>1</v>
      </c>
      <c r="W225" s="18"/>
      <c r="X225" s="18"/>
      <c r="Y225" s="18"/>
      <c r="AA225" s="2">
        <v>1114</v>
      </c>
      <c r="AB225" s="2">
        <v>1</v>
      </c>
      <c r="AD225" s="2">
        <v>1114</v>
      </c>
      <c r="AE225" s="2">
        <v>1</v>
      </c>
    </row>
    <row r="226" spans="1:31" x14ac:dyDescent="0.25">
      <c r="A226" s="2">
        <v>1115</v>
      </c>
      <c r="B226" s="2">
        <v>3</v>
      </c>
      <c r="C226" s="2" t="s">
        <v>1505</v>
      </c>
      <c r="D226" s="2" t="s">
        <v>15</v>
      </c>
      <c r="E226" s="2">
        <v>21</v>
      </c>
      <c r="F226" s="2">
        <v>0</v>
      </c>
      <c r="G226" s="2">
        <v>0</v>
      </c>
      <c r="H226" s="2">
        <v>350053</v>
      </c>
      <c r="I226" s="2">
        <v>7.7957999999999998</v>
      </c>
      <c r="J226" s="2"/>
      <c r="K226" s="2" t="s">
        <v>17</v>
      </c>
      <c r="L226" s="14"/>
      <c r="M226" s="2">
        <f t="shared" si="21"/>
        <v>20</v>
      </c>
      <c r="N226" s="2">
        <f t="shared" si="22"/>
        <v>25</v>
      </c>
      <c r="O226" s="2" t="str">
        <f t="shared" si="23"/>
        <v>20-25</v>
      </c>
      <c r="P226" s="11">
        <f>VLOOKUP(Table1[Sex], 'Pivot tables'!$A$24:$D$26, 4)</f>
        <v>0.18890814558058924</v>
      </c>
      <c r="Q226" s="11">
        <f>VLOOKUP(Table1[[#This Row],[Age range]],'Pivot tables'!$G$2:$I$18,3)</f>
        <v>0.34210526315789475</v>
      </c>
      <c r="R226" s="11">
        <f>VLOOKUP(Table1[[#This Row],[Pclass]],'Pivot tables'!$K$3:$O$5,5)</f>
        <v>0.24236252545824846</v>
      </c>
      <c r="S226" s="11">
        <f t="shared" si="24"/>
        <v>0.25779197806557747</v>
      </c>
      <c r="T226" s="18">
        <f t="shared" si="25"/>
        <v>0</v>
      </c>
      <c r="U226" s="18">
        <f t="shared" si="26"/>
        <v>1</v>
      </c>
      <c r="V226" s="18">
        <f t="shared" si="27"/>
        <v>1</v>
      </c>
      <c r="W226" s="18"/>
      <c r="X226" s="18"/>
      <c r="Y226" s="18"/>
      <c r="AA226" s="2">
        <v>1115</v>
      </c>
      <c r="AB226" s="2">
        <v>0</v>
      </c>
      <c r="AD226" s="2">
        <v>1115</v>
      </c>
      <c r="AE226" s="2">
        <v>0</v>
      </c>
    </row>
    <row r="227" spans="1:31" x14ac:dyDescent="0.25">
      <c r="A227" s="2">
        <v>1116</v>
      </c>
      <c r="B227" s="2">
        <v>1</v>
      </c>
      <c r="C227" s="2" t="s">
        <v>1506</v>
      </c>
      <c r="D227" s="2" t="s">
        <v>19</v>
      </c>
      <c r="E227" s="2">
        <v>53</v>
      </c>
      <c r="F227" s="2">
        <v>0</v>
      </c>
      <c r="G227" s="2">
        <v>0</v>
      </c>
      <c r="H227" s="2" t="s">
        <v>1507</v>
      </c>
      <c r="I227" s="2">
        <v>27.445799999999998</v>
      </c>
      <c r="J227" s="2"/>
      <c r="K227" s="2" t="s">
        <v>22</v>
      </c>
      <c r="L227" s="14"/>
      <c r="M227" s="2">
        <f t="shared" si="21"/>
        <v>50</v>
      </c>
      <c r="N227" s="2">
        <f t="shared" si="22"/>
        <v>55</v>
      </c>
      <c r="O227" s="2" t="str">
        <f t="shared" si="23"/>
        <v>50-55</v>
      </c>
      <c r="P227" s="11">
        <f>VLOOKUP(Table1[Sex], 'Pivot tables'!$A$24:$D$26, 4)</f>
        <v>0.7420382165605095</v>
      </c>
      <c r="Q227" s="11">
        <f>VLOOKUP(Table1[[#This Row],[Age range]],'Pivot tables'!$G$2:$I$18,3)</f>
        <v>0.4375</v>
      </c>
      <c r="R227" s="11">
        <f>VLOOKUP(Table1[[#This Row],[Pclass]],'Pivot tables'!$K$3:$O$5,5)</f>
        <v>0.62962962962962965</v>
      </c>
      <c r="S227" s="11">
        <f t="shared" si="24"/>
        <v>0.60305594873004642</v>
      </c>
      <c r="T227" s="18">
        <f t="shared" si="25"/>
        <v>1</v>
      </c>
      <c r="U227" s="18">
        <f t="shared" si="26"/>
        <v>1</v>
      </c>
      <c r="V227" s="18">
        <f t="shared" si="27"/>
        <v>1</v>
      </c>
      <c r="W227" s="18"/>
      <c r="X227" s="18"/>
      <c r="Y227" s="18"/>
      <c r="AA227" s="2">
        <v>1116</v>
      </c>
      <c r="AB227" s="2">
        <v>1</v>
      </c>
      <c r="AD227" s="2">
        <v>1116</v>
      </c>
      <c r="AE227" s="2">
        <v>1</v>
      </c>
    </row>
    <row r="228" spans="1:31" x14ac:dyDescent="0.25">
      <c r="A228" s="2">
        <v>1117</v>
      </c>
      <c r="B228" s="2">
        <v>3</v>
      </c>
      <c r="C228" s="2" t="s">
        <v>1508</v>
      </c>
      <c r="D228" s="2" t="s">
        <v>19</v>
      </c>
      <c r="E228" s="2"/>
      <c r="F228" s="2">
        <v>0</v>
      </c>
      <c r="G228" s="2">
        <v>2</v>
      </c>
      <c r="H228" s="2">
        <v>2661</v>
      </c>
      <c r="I228" s="2">
        <v>15.245799999999999</v>
      </c>
      <c r="J228" s="2"/>
      <c r="K228" s="2" t="s">
        <v>22</v>
      </c>
      <c r="L228" s="14"/>
      <c r="M228" s="2">
        <f t="shared" si="21"/>
        <v>0</v>
      </c>
      <c r="N228" s="2">
        <f t="shared" si="22"/>
        <v>5</v>
      </c>
      <c r="O228" s="2" t="str">
        <f t="shared" si="23"/>
        <v>0-5</v>
      </c>
      <c r="P228" s="11">
        <f>VLOOKUP(Table1[Sex], 'Pivot tables'!$A$24:$D$26, 4)</f>
        <v>0.7420382165605095</v>
      </c>
      <c r="Q228" s="11">
        <f>VLOOKUP(Table1[[#This Row],[Age range]],'Pivot tables'!$G$2:$I$18,3)</f>
        <v>0.67500000000000004</v>
      </c>
      <c r="R228" s="11">
        <f>VLOOKUP(Table1[[#This Row],[Pclass]],'Pivot tables'!$K$3:$O$5,5)</f>
        <v>0.24236252545824846</v>
      </c>
      <c r="S228" s="11">
        <f t="shared" si="24"/>
        <v>0.55313358067291929</v>
      </c>
      <c r="T228" s="18">
        <f t="shared" si="25"/>
        <v>1</v>
      </c>
      <c r="U228" s="18">
        <f t="shared" si="26"/>
        <v>1</v>
      </c>
      <c r="V228" s="18">
        <f t="shared" si="27"/>
        <v>1</v>
      </c>
      <c r="W228" s="18"/>
      <c r="X228" s="18"/>
      <c r="Y228" s="18"/>
      <c r="AA228" s="2">
        <v>1117</v>
      </c>
      <c r="AB228" s="2">
        <v>1</v>
      </c>
      <c r="AD228" s="2">
        <v>1117</v>
      </c>
      <c r="AE228" s="2">
        <v>1</v>
      </c>
    </row>
    <row r="229" spans="1:31" x14ac:dyDescent="0.25">
      <c r="A229" s="2">
        <v>1118</v>
      </c>
      <c r="B229" s="2">
        <v>3</v>
      </c>
      <c r="C229" s="2" t="s">
        <v>1509</v>
      </c>
      <c r="D229" s="2" t="s">
        <v>15</v>
      </c>
      <c r="E229" s="2">
        <v>23</v>
      </c>
      <c r="F229" s="2">
        <v>0</v>
      </c>
      <c r="G229" s="2">
        <v>0</v>
      </c>
      <c r="H229" s="2">
        <v>350054</v>
      </c>
      <c r="I229" s="2">
        <v>7.7957999999999998</v>
      </c>
      <c r="J229" s="2"/>
      <c r="K229" s="2" t="s">
        <v>17</v>
      </c>
      <c r="L229" s="14"/>
      <c r="M229" s="2">
        <f t="shared" si="21"/>
        <v>20</v>
      </c>
      <c r="N229" s="2">
        <f t="shared" si="22"/>
        <v>25</v>
      </c>
      <c r="O229" s="2" t="str">
        <f t="shared" si="23"/>
        <v>20-25</v>
      </c>
      <c r="P229" s="11">
        <f>VLOOKUP(Table1[Sex], 'Pivot tables'!$A$24:$D$26, 4)</f>
        <v>0.18890814558058924</v>
      </c>
      <c r="Q229" s="11">
        <f>VLOOKUP(Table1[[#This Row],[Age range]],'Pivot tables'!$G$2:$I$18,3)</f>
        <v>0.34210526315789475</v>
      </c>
      <c r="R229" s="11">
        <f>VLOOKUP(Table1[[#This Row],[Pclass]],'Pivot tables'!$K$3:$O$5,5)</f>
        <v>0.24236252545824846</v>
      </c>
      <c r="S229" s="11">
        <f t="shared" si="24"/>
        <v>0.25779197806557747</v>
      </c>
      <c r="T229" s="18">
        <f t="shared" si="25"/>
        <v>0</v>
      </c>
      <c r="U229" s="18">
        <f t="shared" si="26"/>
        <v>1</v>
      </c>
      <c r="V229" s="18">
        <f t="shared" si="27"/>
        <v>1</v>
      </c>
      <c r="W229" s="18"/>
      <c r="X229" s="18"/>
      <c r="Y229" s="18"/>
      <c r="AA229" s="2">
        <v>1118</v>
      </c>
      <c r="AB229" s="2">
        <v>0</v>
      </c>
      <c r="AD229" s="2">
        <v>1118</v>
      </c>
      <c r="AE229" s="2">
        <v>0</v>
      </c>
    </row>
    <row r="230" spans="1:31" x14ac:dyDescent="0.25">
      <c r="A230" s="2">
        <v>1119</v>
      </c>
      <c r="B230" s="2">
        <v>3</v>
      </c>
      <c r="C230" s="2" t="s">
        <v>1510</v>
      </c>
      <c r="D230" s="2" t="s">
        <v>19</v>
      </c>
      <c r="E230" s="2"/>
      <c r="F230" s="2">
        <v>0</v>
      </c>
      <c r="G230" s="2">
        <v>0</v>
      </c>
      <c r="H230" s="2">
        <v>370368</v>
      </c>
      <c r="I230" s="2">
        <v>7.75</v>
      </c>
      <c r="J230" s="2"/>
      <c r="K230" s="2" t="s">
        <v>29</v>
      </c>
      <c r="L230" s="14"/>
      <c r="M230" s="2">
        <f t="shared" si="21"/>
        <v>0</v>
      </c>
      <c r="N230" s="2">
        <f t="shared" si="22"/>
        <v>5</v>
      </c>
      <c r="O230" s="2" t="str">
        <f t="shared" si="23"/>
        <v>0-5</v>
      </c>
      <c r="P230" s="11">
        <f>VLOOKUP(Table1[Sex], 'Pivot tables'!$A$24:$D$26, 4)</f>
        <v>0.7420382165605095</v>
      </c>
      <c r="Q230" s="11">
        <f>VLOOKUP(Table1[[#This Row],[Age range]],'Pivot tables'!$G$2:$I$18,3)</f>
        <v>0.67500000000000004</v>
      </c>
      <c r="R230" s="11">
        <f>VLOOKUP(Table1[[#This Row],[Pclass]],'Pivot tables'!$K$3:$O$5,5)</f>
        <v>0.24236252545824846</v>
      </c>
      <c r="S230" s="11">
        <f t="shared" si="24"/>
        <v>0.55313358067291929</v>
      </c>
      <c r="T230" s="18">
        <f t="shared" si="25"/>
        <v>1</v>
      </c>
      <c r="U230" s="18">
        <f t="shared" si="26"/>
        <v>1</v>
      </c>
      <c r="V230" s="18">
        <f t="shared" si="27"/>
        <v>1</v>
      </c>
      <c r="W230" s="18"/>
      <c r="X230" s="18"/>
      <c r="Y230" s="18"/>
      <c r="AA230" s="2">
        <v>1119</v>
      </c>
      <c r="AB230" s="2">
        <v>1</v>
      </c>
      <c r="AD230" s="2">
        <v>1119</v>
      </c>
      <c r="AE230" s="2">
        <v>1</v>
      </c>
    </row>
    <row r="231" spans="1:31" x14ac:dyDescent="0.25">
      <c r="A231" s="2">
        <v>1120</v>
      </c>
      <c r="B231" s="2">
        <v>3</v>
      </c>
      <c r="C231" s="2" t="s">
        <v>1511</v>
      </c>
      <c r="D231" s="2" t="s">
        <v>15</v>
      </c>
      <c r="E231" s="2">
        <v>40.5</v>
      </c>
      <c r="F231" s="2">
        <v>0</v>
      </c>
      <c r="G231" s="2">
        <v>0</v>
      </c>
      <c r="H231" s="2" t="s">
        <v>720</v>
      </c>
      <c r="I231" s="2">
        <v>15.1</v>
      </c>
      <c r="J231" s="2"/>
      <c r="K231" s="2" t="s">
        <v>17</v>
      </c>
      <c r="L231" s="14"/>
      <c r="M231" s="2">
        <f t="shared" si="21"/>
        <v>40</v>
      </c>
      <c r="N231" s="2">
        <f t="shared" si="22"/>
        <v>45</v>
      </c>
      <c r="O231" s="2" t="str">
        <f t="shared" si="23"/>
        <v>40-45</v>
      </c>
      <c r="P231" s="11">
        <f>VLOOKUP(Table1[Sex], 'Pivot tables'!$A$24:$D$26, 4)</f>
        <v>0.18890814558058924</v>
      </c>
      <c r="Q231" s="11">
        <f>VLOOKUP(Table1[[#This Row],[Age range]],'Pivot tables'!$G$2:$I$18,3)</f>
        <v>0.375</v>
      </c>
      <c r="R231" s="11">
        <f>VLOOKUP(Table1[[#This Row],[Pclass]],'Pivot tables'!$K$3:$O$5,5)</f>
        <v>0.24236252545824846</v>
      </c>
      <c r="S231" s="11">
        <f t="shared" si="24"/>
        <v>0.2687568903462792</v>
      </c>
      <c r="T231" s="18">
        <f t="shared" si="25"/>
        <v>0</v>
      </c>
      <c r="U231" s="18">
        <f t="shared" si="26"/>
        <v>1</v>
      </c>
      <c r="V231" s="18">
        <f t="shared" si="27"/>
        <v>1</v>
      </c>
      <c r="W231" s="18"/>
      <c r="X231" s="18"/>
      <c r="Y231" s="18"/>
      <c r="AA231" s="2">
        <v>1120</v>
      </c>
      <c r="AB231" s="2">
        <v>0</v>
      </c>
      <c r="AD231" s="2">
        <v>1120</v>
      </c>
      <c r="AE231" s="2">
        <v>0</v>
      </c>
    </row>
    <row r="232" spans="1:31" x14ac:dyDescent="0.25">
      <c r="A232" s="2">
        <v>1121</v>
      </c>
      <c r="B232" s="2">
        <v>2</v>
      </c>
      <c r="C232" s="2" t="s">
        <v>1512</v>
      </c>
      <c r="D232" s="2" t="s">
        <v>15</v>
      </c>
      <c r="E232" s="2">
        <v>36</v>
      </c>
      <c r="F232" s="2">
        <v>0</v>
      </c>
      <c r="G232" s="2">
        <v>0</v>
      </c>
      <c r="H232" s="2">
        <v>242963</v>
      </c>
      <c r="I232" s="2">
        <v>13</v>
      </c>
      <c r="J232" s="2"/>
      <c r="K232" s="2" t="s">
        <v>17</v>
      </c>
      <c r="L232" s="14"/>
      <c r="M232" s="2">
        <f t="shared" si="21"/>
        <v>35</v>
      </c>
      <c r="N232" s="2">
        <f t="shared" si="22"/>
        <v>40</v>
      </c>
      <c r="O232" s="2" t="str">
        <f t="shared" si="23"/>
        <v>35-40</v>
      </c>
      <c r="P232" s="11">
        <f>VLOOKUP(Table1[Sex], 'Pivot tables'!$A$24:$D$26, 4)</f>
        <v>0.18890814558058924</v>
      </c>
      <c r="Q232" s="11">
        <f>VLOOKUP(Table1[[#This Row],[Age range]],'Pivot tables'!$G$2:$I$18,3)</f>
        <v>0.45833333333333331</v>
      </c>
      <c r="R232" s="11">
        <f>VLOOKUP(Table1[[#This Row],[Pclass]],'Pivot tables'!$K$3:$O$5,5)</f>
        <v>0.47282608695652173</v>
      </c>
      <c r="S232" s="11">
        <f t="shared" si="24"/>
        <v>0.37335585529014814</v>
      </c>
      <c r="T232" s="18">
        <f t="shared" si="25"/>
        <v>0</v>
      </c>
      <c r="U232" s="18">
        <f t="shared" si="26"/>
        <v>1</v>
      </c>
      <c r="V232" s="18">
        <f t="shared" si="27"/>
        <v>1</v>
      </c>
      <c r="W232" s="18"/>
      <c r="X232" s="18"/>
      <c r="Y232" s="18"/>
      <c r="AA232" s="2">
        <v>1121</v>
      </c>
      <c r="AB232" s="2">
        <v>0</v>
      </c>
      <c r="AD232" s="2">
        <v>1121</v>
      </c>
      <c r="AE232" s="2">
        <v>0</v>
      </c>
    </row>
    <row r="233" spans="1:31" x14ac:dyDescent="0.25">
      <c r="A233" s="2">
        <v>1122</v>
      </c>
      <c r="B233" s="2">
        <v>2</v>
      </c>
      <c r="C233" s="2" t="s">
        <v>1513</v>
      </c>
      <c r="D233" s="2" t="s">
        <v>15</v>
      </c>
      <c r="E233" s="2">
        <v>14</v>
      </c>
      <c r="F233" s="2">
        <v>0</v>
      </c>
      <c r="G233" s="2">
        <v>0</v>
      </c>
      <c r="H233" s="2">
        <v>220845</v>
      </c>
      <c r="I233" s="2">
        <v>65</v>
      </c>
      <c r="J233" s="2"/>
      <c r="K233" s="2" t="s">
        <v>17</v>
      </c>
      <c r="L233" s="14"/>
      <c r="M233" s="2">
        <f t="shared" si="21"/>
        <v>10</v>
      </c>
      <c r="N233" s="2">
        <f t="shared" si="22"/>
        <v>15</v>
      </c>
      <c r="O233" s="2" t="str">
        <f t="shared" si="23"/>
        <v>10-15</v>
      </c>
      <c r="P233" s="11">
        <f>VLOOKUP(Table1[Sex], 'Pivot tables'!$A$24:$D$26, 4)</f>
        <v>0.18890814558058924</v>
      </c>
      <c r="Q233" s="11">
        <f>VLOOKUP(Table1[[#This Row],[Age range]],'Pivot tables'!$G$2:$I$18,3)</f>
        <v>0.4375</v>
      </c>
      <c r="R233" s="11">
        <f>VLOOKUP(Table1[[#This Row],[Pclass]],'Pivot tables'!$K$3:$O$5,5)</f>
        <v>0.47282608695652173</v>
      </c>
      <c r="S233" s="11">
        <f t="shared" si="24"/>
        <v>0.36641141084570367</v>
      </c>
      <c r="T233" s="18">
        <f t="shared" si="25"/>
        <v>0</v>
      </c>
      <c r="U233" s="18">
        <f t="shared" si="26"/>
        <v>1</v>
      </c>
      <c r="V233" s="18">
        <f t="shared" si="27"/>
        <v>1</v>
      </c>
      <c r="W233" s="18"/>
      <c r="X233" s="18"/>
      <c r="Y233" s="18"/>
      <c r="AA233" s="2">
        <v>1122</v>
      </c>
      <c r="AB233" s="2">
        <v>0</v>
      </c>
      <c r="AD233" s="2">
        <v>1122</v>
      </c>
      <c r="AE233" s="2">
        <v>0</v>
      </c>
    </row>
    <row r="234" spans="1:31" x14ac:dyDescent="0.25">
      <c r="A234" s="2">
        <v>1123</v>
      </c>
      <c r="B234" s="2">
        <v>1</v>
      </c>
      <c r="C234" s="2" t="s">
        <v>1514</v>
      </c>
      <c r="D234" s="2" t="s">
        <v>19</v>
      </c>
      <c r="E234" s="2">
        <v>21</v>
      </c>
      <c r="F234" s="2">
        <v>0</v>
      </c>
      <c r="G234" s="2">
        <v>0</v>
      </c>
      <c r="H234" s="2">
        <v>113795</v>
      </c>
      <c r="I234" s="2">
        <v>26.55</v>
      </c>
      <c r="J234" s="2"/>
      <c r="K234" s="2" t="s">
        <v>17</v>
      </c>
      <c r="L234" s="14"/>
      <c r="M234" s="2">
        <f t="shared" si="21"/>
        <v>20</v>
      </c>
      <c r="N234" s="2">
        <f t="shared" si="22"/>
        <v>25</v>
      </c>
      <c r="O234" s="2" t="str">
        <f t="shared" si="23"/>
        <v>20-25</v>
      </c>
      <c r="P234" s="11">
        <f>VLOOKUP(Table1[Sex], 'Pivot tables'!$A$24:$D$26, 4)</f>
        <v>0.7420382165605095</v>
      </c>
      <c r="Q234" s="11">
        <f>VLOOKUP(Table1[[#This Row],[Age range]],'Pivot tables'!$G$2:$I$18,3)</f>
        <v>0.34210526315789475</v>
      </c>
      <c r="R234" s="11">
        <f>VLOOKUP(Table1[[#This Row],[Pclass]],'Pivot tables'!$K$3:$O$5,5)</f>
        <v>0.62962962962962965</v>
      </c>
      <c r="S234" s="11">
        <f t="shared" si="24"/>
        <v>0.57125770311601132</v>
      </c>
      <c r="T234" s="18">
        <f t="shared" si="25"/>
        <v>1</v>
      </c>
      <c r="U234" s="18">
        <f t="shared" si="26"/>
        <v>1</v>
      </c>
      <c r="V234" s="18">
        <f t="shared" si="27"/>
        <v>1</v>
      </c>
      <c r="W234" s="18"/>
      <c r="X234" s="18"/>
      <c r="Y234" s="18"/>
      <c r="AA234" s="2">
        <v>1123</v>
      </c>
      <c r="AB234" s="2">
        <v>1</v>
      </c>
      <c r="AD234" s="2">
        <v>1123</v>
      </c>
      <c r="AE234" s="2">
        <v>1</v>
      </c>
    </row>
    <row r="235" spans="1:31" x14ac:dyDescent="0.25">
      <c r="A235" s="2">
        <v>1124</v>
      </c>
      <c r="B235" s="2">
        <v>3</v>
      </c>
      <c r="C235" s="2" t="s">
        <v>1515</v>
      </c>
      <c r="D235" s="2" t="s">
        <v>15</v>
      </c>
      <c r="E235" s="2">
        <v>21</v>
      </c>
      <c r="F235" s="2">
        <v>1</v>
      </c>
      <c r="G235" s="2">
        <v>0</v>
      </c>
      <c r="H235" s="2">
        <v>3101266</v>
      </c>
      <c r="I235" s="2">
        <v>6.4958</v>
      </c>
      <c r="J235" s="2"/>
      <c r="K235" s="2" t="s">
        <v>17</v>
      </c>
      <c r="L235" s="14"/>
      <c r="M235" s="2">
        <f t="shared" si="21"/>
        <v>20</v>
      </c>
      <c r="N235" s="2">
        <f t="shared" si="22"/>
        <v>25</v>
      </c>
      <c r="O235" s="2" t="str">
        <f t="shared" si="23"/>
        <v>20-25</v>
      </c>
      <c r="P235" s="11">
        <f>VLOOKUP(Table1[Sex], 'Pivot tables'!$A$24:$D$26, 4)</f>
        <v>0.18890814558058924</v>
      </c>
      <c r="Q235" s="11">
        <f>VLOOKUP(Table1[[#This Row],[Age range]],'Pivot tables'!$G$2:$I$18,3)</f>
        <v>0.34210526315789475</v>
      </c>
      <c r="R235" s="11">
        <f>VLOOKUP(Table1[[#This Row],[Pclass]],'Pivot tables'!$K$3:$O$5,5)</f>
        <v>0.24236252545824846</v>
      </c>
      <c r="S235" s="11">
        <f t="shared" si="24"/>
        <v>0.25779197806557747</v>
      </c>
      <c r="T235" s="18">
        <f t="shared" si="25"/>
        <v>0</v>
      </c>
      <c r="U235" s="18">
        <f t="shared" si="26"/>
        <v>1</v>
      </c>
      <c r="V235" s="18">
        <f t="shared" si="27"/>
        <v>1</v>
      </c>
      <c r="W235" s="18"/>
      <c r="X235" s="18"/>
      <c r="Y235" s="18"/>
      <c r="AA235" s="2">
        <v>1124</v>
      </c>
      <c r="AB235" s="2">
        <v>0</v>
      </c>
      <c r="AD235" s="2">
        <v>1124</v>
      </c>
      <c r="AE235" s="2">
        <v>0</v>
      </c>
    </row>
    <row r="236" spans="1:31" x14ac:dyDescent="0.25">
      <c r="A236" s="2">
        <v>1125</v>
      </c>
      <c r="B236" s="2">
        <v>3</v>
      </c>
      <c r="C236" s="2" t="s">
        <v>1516</v>
      </c>
      <c r="D236" s="2" t="s">
        <v>15</v>
      </c>
      <c r="E236" s="2"/>
      <c r="F236" s="2">
        <v>0</v>
      </c>
      <c r="G236" s="2">
        <v>0</v>
      </c>
      <c r="H236" s="2">
        <v>330971</v>
      </c>
      <c r="I236" s="2">
        <v>7.8792</v>
      </c>
      <c r="J236" s="2"/>
      <c r="K236" s="2" t="s">
        <v>29</v>
      </c>
      <c r="L236" s="14"/>
      <c r="M236" s="2">
        <f t="shared" si="21"/>
        <v>0</v>
      </c>
      <c r="N236" s="2">
        <f t="shared" si="22"/>
        <v>5</v>
      </c>
      <c r="O236" s="2" t="str">
        <f t="shared" si="23"/>
        <v>0-5</v>
      </c>
      <c r="P236" s="11">
        <f>VLOOKUP(Table1[Sex], 'Pivot tables'!$A$24:$D$26, 4)</f>
        <v>0.18890814558058924</v>
      </c>
      <c r="Q236" s="11">
        <f>VLOOKUP(Table1[[#This Row],[Age range]],'Pivot tables'!$G$2:$I$18,3)</f>
        <v>0.67500000000000004</v>
      </c>
      <c r="R236" s="11">
        <f>VLOOKUP(Table1[[#This Row],[Pclass]],'Pivot tables'!$K$3:$O$5,5)</f>
        <v>0.24236252545824846</v>
      </c>
      <c r="S236" s="11">
        <f t="shared" si="24"/>
        <v>0.36875689034627923</v>
      </c>
      <c r="T236" s="18">
        <f t="shared" si="25"/>
        <v>0</v>
      </c>
      <c r="U236" s="18">
        <f t="shared" si="26"/>
        <v>1</v>
      </c>
      <c r="V236" s="18">
        <f t="shared" si="27"/>
        <v>1</v>
      </c>
      <c r="W236" s="18"/>
      <c r="X236" s="18"/>
      <c r="Y236" s="18"/>
      <c r="AA236" s="2">
        <v>1125</v>
      </c>
      <c r="AB236" s="2">
        <v>0</v>
      </c>
      <c r="AD236" s="2">
        <v>1125</v>
      </c>
      <c r="AE236" s="2">
        <v>0</v>
      </c>
    </row>
    <row r="237" spans="1:31" x14ac:dyDescent="0.25">
      <c r="A237" s="2">
        <v>1126</v>
      </c>
      <c r="B237" s="2">
        <v>1</v>
      </c>
      <c r="C237" s="2" t="s">
        <v>1517</v>
      </c>
      <c r="D237" s="2" t="s">
        <v>15</v>
      </c>
      <c r="E237" s="2">
        <v>39</v>
      </c>
      <c r="F237" s="2">
        <v>1</v>
      </c>
      <c r="G237" s="2">
        <v>0</v>
      </c>
      <c r="H237" s="2" t="s">
        <v>20</v>
      </c>
      <c r="I237" s="2">
        <v>71.283299999999997</v>
      </c>
      <c r="J237" s="2" t="s">
        <v>21</v>
      </c>
      <c r="K237" s="2" t="s">
        <v>22</v>
      </c>
      <c r="L237" s="14"/>
      <c r="M237" s="2">
        <f t="shared" si="21"/>
        <v>35</v>
      </c>
      <c r="N237" s="2">
        <f t="shared" si="22"/>
        <v>40</v>
      </c>
      <c r="O237" s="2" t="str">
        <f t="shared" si="23"/>
        <v>35-40</v>
      </c>
      <c r="P237" s="11">
        <f>VLOOKUP(Table1[Sex], 'Pivot tables'!$A$24:$D$26, 4)</f>
        <v>0.18890814558058924</v>
      </c>
      <c r="Q237" s="11">
        <f>VLOOKUP(Table1[[#This Row],[Age range]],'Pivot tables'!$G$2:$I$18,3)</f>
        <v>0.45833333333333331</v>
      </c>
      <c r="R237" s="11">
        <f>VLOOKUP(Table1[[#This Row],[Pclass]],'Pivot tables'!$K$3:$O$5,5)</f>
        <v>0.62962962962962965</v>
      </c>
      <c r="S237" s="11">
        <f t="shared" si="24"/>
        <v>0.42562370284785073</v>
      </c>
      <c r="T237" s="18">
        <f t="shared" si="25"/>
        <v>0</v>
      </c>
      <c r="U237" s="18">
        <f t="shared" si="26"/>
        <v>0</v>
      </c>
      <c r="V237" s="18">
        <f t="shared" si="27"/>
        <v>1</v>
      </c>
      <c r="W237" s="18"/>
      <c r="X237" s="18"/>
      <c r="Y237" s="18"/>
      <c r="AA237" s="2">
        <v>1126</v>
      </c>
      <c r="AB237" s="2">
        <v>1</v>
      </c>
      <c r="AD237" s="2">
        <v>1126</v>
      </c>
      <c r="AE237" s="2">
        <v>0</v>
      </c>
    </row>
    <row r="238" spans="1:31" x14ac:dyDescent="0.25">
      <c r="A238" s="2">
        <v>1127</v>
      </c>
      <c r="B238" s="2">
        <v>3</v>
      </c>
      <c r="C238" s="2" t="s">
        <v>1518</v>
      </c>
      <c r="D238" s="2" t="s">
        <v>15</v>
      </c>
      <c r="E238" s="2">
        <v>20</v>
      </c>
      <c r="F238" s="2">
        <v>0</v>
      </c>
      <c r="G238" s="2">
        <v>0</v>
      </c>
      <c r="H238" s="2">
        <v>350416</v>
      </c>
      <c r="I238" s="2">
        <v>7.8541999999999996</v>
      </c>
      <c r="J238" s="2"/>
      <c r="K238" s="2" t="s">
        <v>17</v>
      </c>
      <c r="L238" s="14"/>
      <c r="M238" s="2">
        <f t="shared" si="21"/>
        <v>20</v>
      </c>
      <c r="N238" s="2">
        <f t="shared" si="22"/>
        <v>25</v>
      </c>
      <c r="O238" s="2" t="str">
        <f t="shared" si="23"/>
        <v>20-25</v>
      </c>
      <c r="P238" s="11">
        <f>VLOOKUP(Table1[Sex], 'Pivot tables'!$A$24:$D$26, 4)</f>
        <v>0.18890814558058924</v>
      </c>
      <c r="Q238" s="11">
        <f>VLOOKUP(Table1[[#This Row],[Age range]],'Pivot tables'!$G$2:$I$18,3)</f>
        <v>0.34210526315789475</v>
      </c>
      <c r="R238" s="11">
        <f>VLOOKUP(Table1[[#This Row],[Pclass]],'Pivot tables'!$K$3:$O$5,5)</f>
        <v>0.24236252545824846</v>
      </c>
      <c r="S238" s="11">
        <f t="shared" si="24"/>
        <v>0.25779197806557747</v>
      </c>
      <c r="T238" s="18">
        <f t="shared" si="25"/>
        <v>0</v>
      </c>
      <c r="U238" s="18">
        <f t="shared" si="26"/>
        <v>1</v>
      </c>
      <c r="V238" s="18">
        <f t="shared" si="27"/>
        <v>1</v>
      </c>
      <c r="W238" s="18"/>
      <c r="X238" s="18"/>
      <c r="Y238" s="18"/>
      <c r="AA238" s="2">
        <v>1127</v>
      </c>
      <c r="AB238" s="2">
        <v>0</v>
      </c>
      <c r="AD238" s="2">
        <v>1127</v>
      </c>
      <c r="AE238" s="2">
        <v>0</v>
      </c>
    </row>
    <row r="239" spans="1:31" x14ac:dyDescent="0.25">
      <c r="A239" s="2">
        <v>1128</v>
      </c>
      <c r="B239" s="2">
        <v>1</v>
      </c>
      <c r="C239" s="2" t="s">
        <v>1519</v>
      </c>
      <c r="D239" s="2" t="s">
        <v>15</v>
      </c>
      <c r="E239" s="2">
        <v>64</v>
      </c>
      <c r="F239" s="2">
        <v>1</v>
      </c>
      <c r="G239" s="2">
        <v>0</v>
      </c>
      <c r="H239" s="2">
        <v>110813</v>
      </c>
      <c r="I239" s="2">
        <v>75.25</v>
      </c>
      <c r="J239" s="2" t="s">
        <v>547</v>
      </c>
      <c r="K239" s="2" t="s">
        <v>22</v>
      </c>
      <c r="L239" s="14"/>
      <c r="M239" s="2">
        <f t="shared" si="21"/>
        <v>60</v>
      </c>
      <c r="N239" s="2">
        <f t="shared" si="22"/>
        <v>65</v>
      </c>
      <c r="O239" s="2" t="str">
        <f t="shared" si="23"/>
        <v>60-65</v>
      </c>
      <c r="P239" s="11">
        <f>VLOOKUP(Table1[Sex], 'Pivot tables'!$A$24:$D$26, 4)</f>
        <v>0.18890814558058924</v>
      </c>
      <c r="Q239" s="11">
        <f>VLOOKUP(Table1[[#This Row],[Age range]],'Pivot tables'!$G$2:$I$18,3)</f>
        <v>0.4</v>
      </c>
      <c r="R239" s="11">
        <f>VLOOKUP(Table1[[#This Row],[Pclass]],'Pivot tables'!$K$3:$O$5,5)</f>
        <v>0.62962962962962965</v>
      </c>
      <c r="S239" s="11">
        <f t="shared" si="24"/>
        <v>0.4061792584034063</v>
      </c>
      <c r="T239" s="18">
        <f t="shared" si="25"/>
        <v>0</v>
      </c>
      <c r="U239" s="18">
        <f t="shared" si="26"/>
        <v>1</v>
      </c>
      <c r="V239" s="18">
        <f t="shared" si="27"/>
        <v>1</v>
      </c>
      <c r="W239" s="18"/>
      <c r="X239" s="18"/>
      <c r="Y239" s="18"/>
      <c r="AA239" s="2">
        <v>1128</v>
      </c>
      <c r="AB239" s="2">
        <v>0</v>
      </c>
      <c r="AD239" s="2">
        <v>1128</v>
      </c>
      <c r="AE239" s="2">
        <v>0</v>
      </c>
    </row>
    <row r="240" spans="1:31" x14ac:dyDescent="0.25">
      <c r="A240" s="2">
        <v>1129</v>
      </c>
      <c r="B240" s="2">
        <v>3</v>
      </c>
      <c r="C240" s="2" t="s">
        <v>1520</v>
      </c>
      <c r="D240" s="2" t="s">
        <v>15</v>
      </c>
      <c r="E240" s="2">
        <v>20</v>
      </c>
      <c r="F240" s="2">
        <v>0</v>
      </c>
      <c r="G240" s="2">
        <v>0</v>
      </c>
      <c r="H240" s="2">
        <v>2679</v>
      </c>
      <c r="I240" s="2">
        <v>7.2249999999999996</v>
      </c>
      <c r="J240" s="2"/>
      <c r="K240" s="2" t="s">
        <v>22</v>
      </c>
      <c r="L240" s="14"/>
      <c r="M240" s="2">
        <f t="shared" si="21"/>
        <v>20</v>
      </c>
      <c r="N240" s="2">
        <f t="shared" si="22"/>
        <v>25</v>
      </c>
      <c r="O240" s="2" t="str">
        <f t="shared" si="23"/>
        <v>20-25</v>
      </c>
      <c r="P240" s="11">
        <f>VLOOKUP(Table1[Sex], 'Pivot tables'!$A$24:$D$26, 4)</f>
        <v>0.18890814558058924</v>
      </c>
      <c r="Q240" s="11">
        <f>VLOOKUP(Table1[[#This Row],[Age range]],'Pivot tables'!$G$2:$I$18,3)</f>
        <v>0.34210526315789475</v>
      </c>
      <c r="R240" s="11">
        <f>VLOOKUP(Table1[[#This Row],[Pclass]],'Pivot tables'!$K$3:$O$5,5)</f>
        <v>0.24236252545824846</v>
      </c>
      <c r="S240" s="11">
        <f t="shared" si="24"/>
        <v>0.25779197806557747</v>
      </c>
      <c r="T240" s="18">
        <f t="shared" si="25"/>
        <v>0</v>
      </c>
      <c r="U240" s="18">
        <f t="shared" si="26"/>
        <v>1</v>
      </c>
      <c r="V240" s="18">
        <f t="shared" si="27"/>
        <v>1</v>
      </c>
      <c r="W240" s="18"/>
      <c r="X240" s="18"/>
      <c r="Y240" s="18"/>
      <c r="AA240" s="2">
        <v>1129</v>
      </c>
      <c r="AB240" s="2">
        <v>0</v>
      </c>
      <c r="AD240" s="2">
        <v>1129</v>
      </c>
      <c r="AE240" s="2">
        <v>0</v>
      </c>
    </row>
    <row r="241" spans="1:31" x14ac:dyDescent="0.25">
      <c r="A241" s="2">
        <v>1130</v>
      </c>
      <c r="B241" s="2">
        <v>2</v>
      </c>
      <c r="C241" s="2" t="s">
        <v>1521</v>
      </c>
      <c r="D241" s="2" t="s">
        <v>19</v>
      </c>
      <c r="E241" s="2">
        <v>18</v>
      </c>
      <c r="F241" s="2">
        <v>1</v>
      </c>
      <c r="G241" s="2">
        <v>1</v>
      </c>
      <c r="H241" s="2">
        <v>250650</v>
      </c>
      <c r="I241" s="2">
        <v>13</v>
      </c>
      <c r="J241" s="2"/>
      <c r="K241" s="2" t="s">
        <v>17</v>
      </c>
      <c r="L241" s="14"/>
      <c r="M241" s="2">
        <f t="shared" si="21"/>
        <v>15</v>
      </c>
      <c r="N241" s="2">
        <f t="shared" si="22"/>
        <v>20</v>
      </c>
      <c r="O241" s="2" t="str">
        <f t="shared" si="23"/>
        <v>15-20</v>
      </c>
      <c r="P241" s="11">
        <f>VLOOKUP(Table1[Sex], 'Pivot tables'!$A$24:$D$26, 4)</f>
        <v>0.7420382165605095</v>
      </c>
      <c r="Q241" s="11">
        <f>VLOOKUP(Table1[[#This Row],[Age range]],'Pivot tables'!$G$2:$I$18,3)</f>
        <v>0.39534883720930231</v>
      </c>
      <c r="R241" s="11">
        <f>VLOOKUP(Table1[[#This Row],[Pclass]],'Pivot tables'!$K$3:$O$5,5)</f>
        <v>0.47282608695652173</v>
      </c>
      <c r="S241" s="11">
        <f t="shared" si="24"/>
        <v>0.53673771357544453</v>
      </c>
      <c r="T241" s="18">
        <f t="shared" si="25"/>
        <v>1</v>
      </c>
      <c r="U241" s="18">
        <f t="shared" si="26"/>
        <v>1</v>
      </c>
      <c r="V241" s="18">
        <f t="shared" si="27"/>
        <v>1</v>
      </c>
      <c r="W241" s="18"/>
      <c r="X241" s="18"/>
      <c r="Y241" s="18"/>
      <c r="AA241" s="2">
        <v>1130</v>
      </c>
      <c r="AB241" s="2">
        <v>1</v>
      </c>
      <c r="AD241" s="2">
        <v>1130</v>
      </c>
      <c r="AE241" s="2">
        <v>1</v>
      </c>
    </row>
    <row r="242" spans="1:31" x14ac:dyDescent="0.25">
      <c r="A242" s="2">
        <v>1131</v>
      </c>
      <c r="B242" s="2">
        <v>1</v>
      </c>
      <c r="C242" s="2" t="s">
        <v>1522</v>
      </c>
      <c r="D242" s="2" t="s">
        <v>19</v>
      </c>
      <c r="E242" s="2">
        <v>48</v>
      </c>
      <c r="F242" s="2">
        <v>1</v>
      </c>
      <c r="G242" s="2">
        <v>0</v>
      </c>
      <c r="H242" s="2" t="s">
        <v>774</v>
      </c>
      <c r="I242" s="2">
        <v>106.425</v>
      </c>
      <c r="J242" s="2" t="s">
        <v>785</v>
      </c>
      <c r="K242" s="2" t="s">
        <v>22</v>
      </c>
      <c r="L242" s="14"/>
      <c r="M242" s="2">
        <f t="shared" si="21"/>
        <v>45</v>
      </c>
      <c r="N242" s="2">
        <f t="shared" si="22"/>
        <v>50</v>
      </c>
      <c r="O242" s="2" t="str">
        <f t="shared" si="23"/>
        <v>45-50</v>
      </c>
      <c r="P242" s="11">
        <f>VLOOKUP(Table1[Sex], 'Pivot tables'!$A$24:$D$26, 4)</f>
        <v>0.7420382165605095</v>
      </c>
      <c r="Q242" s="11">
        <f>VLOOKUP(Table1[[#This Row],[Age range]],'Pivot tables'!$G$2:$I$18,3)</f>
        <v>0.3902439024390244</v>
      </c>
      <c r="R242" s="11">
        <f>VLOOKUP(Table1[[#This Row],[Pclass]],'Pivot tables'!$K$3:$O$5,5)</f>
        <v>0.62962962962962965</v>
      </c>
      <c r="S242" s="11">
        <f t="shared" si="24"/>
        <v>0.58730391620972122</v>
      </c>
      <c r="T242" s="18">
        <f t="shared" si="25"/>
        <v>1</v>
      </c>
      <c r="U242" s="18">
        <f t="shared" si="26"/>
        <v>1</v>
      </c>
      <c r="V242" s="18">
        <f t="shared" si="27"/>
        <v>1</v>
      </c>
      <c r="W242" s="18"/>
      <c r="X242" s="18"/>
      <c r="Y242" s="18"/>
      <c r="AA242" s="2">
        <v>1131</v>
      </c>
      <c r="AB242" s="2">
        <v>1</v>
      </c>
      <c r="AD242" s="2">
        <v>1131</v>
      </c>
      <c r="AE242" s="2">
        <v>1</v>
      </c>
    </row>
    <row r="243" spans="1:31" x14ac:dyDescent="0.25">
      <c r="A243" s="2">
        <v>1132</v>
      </c>
      <c r="B243" s="2">
        <v>1</v>
      </c>
      <c r="C243" s="2" t="s">
        <v>1523</v>
      </c>
      <c r="D243" s="2" t="s">
        <v>19</v>
      </c>
      <c r="E243" s="2">
        <v>55</v>
      </c>
      <c r="F243" s="2">
        <v>0</v>
      </c>
      <c r="G243" s="2">
        <v>0</v>
      </c>
      <c r="H243" s="2">
        <v>112377</v>
      </c>
      <c r="I243" s="2">
        <v>27.720800000000001</v>
      </c>
      <c r="J243" s="2"/>
      <c r="K243" s="2" t="s">
        <v>22</v>
      </c>
      <c r="L243" s="14"/>
      <c r="M243" s="2">
        <f t="shared" si="21"/>
        <v>55</v>
      </c>
      <c r="N243" s="2">
        <f t="shared" si="22"/>
        <v>60</v>
      </c>
      <c r="O243" s="2" t="str">
        <f t="shared" si="23"/>
        <v>55-60</v>
      </c>
      <c r="P243" s="11">
        <f>VLOOKUP(Table1[Sex], 'Pivot tables'!$A$24:$D$26, 4)</f>
        <v>0.7420382165605095</v>
      </c>
      <c r="Q243" s="11">
        <f>VLOOKUP(Table1[[#This Row],[Age range]],'Pivot tables'!$G$2:$I$18,3)</f>
        <v>0.375</v>
      </c>
      <c r="R243" s="11">
        <f>VLOOKUP(Table1[[#This Row],[Pclass]],'Pivot tables'!$K$3:$O$5,5)</f>
        <v>0.62962962962962965</v>
      </c>
      <c r="S243" s="11">
        <f t="shared" si="24"/>
        <v>0.58222261539671305</v>
      </c>
      <c r="T243" s="18">
        <f t="shared" si="25"/>
        <v>1</v>
      </c>
      <c r="U243" s="18">
        <f t="shared" si="26"/>
        <v>1</v>
      </c>
      <c r="V243" s="18">
        <f t="shared" si="27"/>
        <v>1</v>
      </c>
      <c r="W243" s="18"/>
      <c r="X243" s="18"/>
      <c r="Y243" s="18"/>
      <c r="AA243" s="2">
        <v>1132</v>
      </c>
      <c r="AB243" s="2">
        <v>1</v>
      </c>
      <c r="AD243" s="2">
        <v>1132</v>
      </c>
      <c r="AE243" s="2">
        <v>1</v>
      </c>
    </row>
    <row r="244" spans="1:31" x14ac:dyDescent="0.25">
      <c r="A244" s="2">
        <v>1133</v>
      </c>
      <c r="B244" s="2">
        <v>2</v>
      </c>
      <c r="C244" s="2" t="s">
        <v>1524</v>
      </c>
      <c r="D244" s="2" t="s">
        <v>19</v>
      </c>
      <c r="E244" s="2">
        <v>45</v>
      </c>
      <c r="F244" s="2">
        <v>0</v>
      </c>
      <c r="G244" s="2">
        <v>2</v>
      </c>
      <c r="H244" s="2">
        <v>237789</v>
      </c>
      <c r="I244" s="2">
        <v>30</v>
      </c>
      <c r="J244" s="2"/>
      <c r="K244" s="2" t="s">
        <v>17</v>
      </c>
      <c r="L244" s="14"/>
      <c r="M244" s="2">
        <f t="shared" si="21"/>
        <v>45</v>
      </c>
      <c r="N244" s="2">
        <f t="shared" si="22"/>
        <v>50</v>
      </c>
      <c r="O244" s="2" t="str">
        <f t="shared" si="23"/>
        <v>45-50</v>
      </c>
      <c r="P244" s="11">
        <f>VLOOKUP(Table1[Sex], 'Pivot tables'!$A$24:$D$26, 4)</f>
        <v>0.7420382165605095</v>
      </c>
      <c r="Q244" s="11">
        <f>VLOOKUP(Table1[[#This Row],[Age range]],'Pivot tables'!$G$2:$I$18,3)</f>
        <v>0.3902439024390244</v>
      </c>
      <c r="R244" s="11">
        <f>VLOOKUP(Table1[[#This Row],[Pclass]],'Pivot tables'!$K$3:$O$5,5)</f>
        <v>0.47282608695652173</v>
      </c>
      <c r="S244" s="11">
        <f t="shared" si="24"/>
        <v>0.53503606865201847</v>
      </c>
      <c r="T244" s="18">
        <f t="shared" si="25"/>
        <v>1</v>
      </c>
      <c r="U244" s="18">
        <f t="shared" si="26"/>
        <v>1</v>
      </c>
      <c r="V244" s="18">
        <f t="shared" si="27"/>
        <v>1</v>
      </c>
      <c r="W244" s="18"/>
      <c r="X244" s="18"/>
      <c r="Y244" s="18"/>
      <c r="AA244" s="2">
        <v>1133</v>
      </c>
      <c r="AB244" s="2">
        <v>1</v>
      </c>
      <c r="AD244" s="2">
        <v>1133</v>
      </c>
      <c r="AE244" s="2">
        <v>1</v>
      </c>
    </row>
    <row r="245" spans="1:31" x14ac:dyDescent="0.25">
      <c r="A245" s="2">
        <v>1134</v>
      </c>
      <c r="B245" s="2">
        <v>1</v>
      </c>
      <c r="C245" s="2" t="s">
        <v>1525</v>
      </c>
      <c r="D245" s="2" t="s">
        <v>15</v>
      </c>
      <c r="E245" s="2">
        <v>45</v>
      </c>
      <c r="F245" s="2">
        <v>1</v>
      </c>
      <c r="G245" s="2">
        <v>1</v>
      </c>
      <c r="H245" s="2">
        <v>16966</v>
      </c>
      <c r="I245" s="2">
        <v>134.5</v>
      </c>
      <c r="J245" s="2" t="s">
        <v>486</v>
      </c>
      <c r="K245" s="2" t="s">
        <v>22</v>
      </c>
      <c r="L245" s="14"/>
      <c r="M245" s="2">
        <f t="shared" si="21"/>
        <v>45</v>
      </c>
      <c r="N245" s="2">
        <f t="shared" si="22"/>
        <v>50</v>
      </c>
      <c r="O245" s="2" t="str">
        <f t="shared" si="23"/>
        <v>45-50</v>
      </c>
      <c r="P245" s="11">
        <f>VLOOKUP(Table1[Sex], 'Pivot tables'!$A$24:$D$26, 4)</f>
        <v>0.18890814558058924</v>
      </c>
      <c r="Q245" s="11">
        <f>VLOOKUP(Table1[[#This Row],[Age range]],'Pivot tables'!$G$2:$I$18,3)</f>
        <v>0.3902439024390244</v>
      </c>
      <c r="R245" s="11">
        <f>VLOOKUP(Table1[[#This Row],[Pclass]],'Pivot tables'!$K$3:$O$5,5)</f>
        <v>0.62962962962962965</v>
      </c>
      <c r="S245" s="11">
        <f t="shared" si="24"/>
        <v>0.40292722588308111</v>
      </c>
      <c r="T245" s="18">
        <f t="shared" si="25"/>
        <v>0</v>
      </c>
      <c r="U245" s="18">
        <f t="shared" si="26"/>
        <v>1</v>
      </c>
      <c r="V245" s="18">
        <f t="shared" si="27"/>
        <v>1</v>
      </c>
      <c r="W245" s="18"/>
      <c r="X245" s="18"/>
      <c r="Y245" s="18"/>
      <c r="AA245" s="2">
        <v>1134</v>
      </c>
      <c r="AB245" s="2">
        <v>0</v>
      </c>
      <c r="AD245" s="2">
        <v>1134</v>
      </c>
      <c r="AE245" s="2">
        <v>0</v>
      </c>
    </row>
    <row r="246" spans="1:31" x14ac:dyDescent="0.25">
      <c r="A246" s="2">
        <v>1135</v>
      </c>
      <c r="B246" s="2">
        <v>3</v>
      </c>
      <c r="C246" s="2" t="s">
        <v>1526</v>
      </c>
      <c r="D246" s="2" t="s">
        <v>15</v>
      </c>
      <c r="E246" s="2"/>
      <c r="F246" s="2">
        <v>0</v>
      </c>
      <c r="G246" s="2">
        <v>0</v>
      </c>
      <c r="H246" s="2">
        <v>3470</v>
      </c>
      <c r="I246" s="2">
        <v>7.8875000000000002</v>
      </c>
      <c r="J246" s="2"/>
      <c r="K246" s="2" t="s">
        <v>17</v>
      </c>
      <c r="L246" s="14"/>
      <c r="M246" s="2">
        <f t="shared" si="21"/>
        <v>0</v>
      </c>
      <c r="N246" s="2">
        <f t="shared" si="22"/>
        <v>5</v>
      </c>
      <c r="O246" s="2" t="str">
        <f t="shared" si="23"/>
        <v>0-5</v>
      </c>
      <c r="P246" s="11">
        <f>VLOOKUP(Table1[Sex], 'Pivot tables'!$A$24:$D$26, 4)</f>
        <v>0.18890814558058924</v>
      </c>
      <c r="Q246" s="11">
        <f>VLOOKUP(Table1[[#This Row],[Age range]],'Pivot tables'!$G$2:$I$18,3)</f>
        <v>0.67500000000000004</v>
      </c>
      <c r="R246" s="11">
        <f>VLOOKUP(Table1[[#This Row],[Pclass]],'Pivot tables'!$K$3:$O$5,5)</f>
        <v>0.24236252545824846</v>
      </c>
      <c r="S246" s="11">
        <f t="shared" si="24"/>
        <v>0.36875689034627923</v>
      </c>
      <c r="T246" s="18">
        <f t="shared" si="25"/>
        <v>0</v>
      </c>
      <c r="U246" s="18">
        <f t="shared" si="26"/>
        <v>1</v>
      </c>
      <c r="V246" s="18">
        <f t="shared" si="27"/>
        <v>1</v>
      </c>
      <c r="W246" s="18"/>
      <c r="X246" s="18"/>
      <c r="Y246" s="18"/>
      <c r="AA246" s="2">
        <v>1135</v>
      </c>
      <c r="AB246" s="2">
        <v>0</v>
      </c>
      <c r="AD246" s="2">
        <v>1135</v>
      </c>
      <c r="AE246" s="2">
        <v>0</v>
      </c>
    </row>
    <row r="247" spans="1:31" x14ac:dyDescent="0.25">
      <c r="A247" s="2">
        <v>1136</v>
      </c>
      <c r="B247" s="2">
        <v>3</v>
      </c>
      <c r="C247" s="2" t="s">
        <v>1527</v>
      </c>
      <c r="D247" s="2" t="s">
        <v>15</v>
      </c>
      <c r="E247" s="2"/>
      <c r="F247" s="2">
        <v>1</v>
      </c>
      <c r="G247" s="2">
        <v>2</v>
      </c>
      <c r="H247" s="2" t="s">
        <v>1090</v>
      </c>
      <c r="I247" s="2">
        <v>23.45</v>
      </c>
      <c r="J247" s="2"/>
      <c r="K247" s="2" t="s">
        <v>17</v>
      </c>
      <c r="L247" s="14"/>
      <c r="M247" s="2">
        <f t="shared" si="21"/>
        <v>0</v>
      </c>
      <c r="N247" s="2">
        <f t="shared" si="22"/>
        <v>5</v>
      </c>
      <c r="O247" s="2" t="str">
        <f t="shared" si="23"/>
        <v>0-5</v>
      </c>
      <c r="P247" s="11">
        <f>VLOOKUP(Table1[Sex], 'Pivot tables'!$A$24:$D$26, 4)</f>
        <v>0.18890814558058924</v>
      </c>
      <c r="Q247" s="11">
        <f>VLOOKUP(Table1[[#This Row],[Age range]],'Pivot tables'!$G$2:$I$18,3)</f>
        <v>0.67500000000000004</v>
      </c>
      <c r="R247" s="11">
        <f>VLOOKUP(Table1[[#This Row],[Pclass]],'Pivot tables'!$K$3:$O$5,5)</f>
        <v>0.24236252545824846</v>
      </c>
      <c r="S247" s="11">
        <f t="shared" si="24"/>
        <v>0.36875689034627923</v>
      </c>
      <c r="T247" s="18">
        <f t="shared" si="25"/>
        <v>0</v>
      </c>
      <c r="U247" s="18">
        <f t="shared" si="26"/>
        <v>0</v>
      </c>
      <c r="V247" s="18">
        <f t="shared" si="27"/>
        <v>1</v>
      </c>
      <c r="W247" s="18"/>
      <c r="X247" s="18"/>
      <c r="Y247" s="18"/>
      <c r="AA247" s="2">
        <v>1136</v>
      </c>
      <c r="AB247" s="2">
        <v>1</v>
      </c>
      <c r="AD247" s="2">
        <v>1136</v>
      </c>
      <c r="AE247" s="2">
        <v>0</v>
      </c>
    </row>
    <row r="248" spans="1:31" x14ac:dyDescent="0.25">
      <c r="A248" s="2">
        <v>1137</v>
      </c>
      <c r="B248" s="2">
        <v>1</v>
      </c>
      <c r="C248" s="2" t="s">
        <v>1528</v>
      </c>
      <c r="D248" s="2" t="s">
        <v>15</v>
      </c>
      <c r="E248" s="2">
        <v>41</v>
      </c>
      <c r="F248" s="2">
        <v>1</v>
      </c>
      <c r="G248" s="2">
        <v>0</v>
      </c>
      <c r="H248" s="2">
        <v>17464</v>
      </c>
      <c r="I248" s="2">
        <v>51.862499999999997</v>
      </c>
      <c r="J248" s="2" t="s">
        <v>664</v>
      </c>
      <c r="K248" s="2" t="s">
        <v>17</v>
      </c>
      <c r="L248" s="14"/>
      <c r="M248" s="2">
        <f t="shared" si="21"/>
        <v>40</v>
      </c>
      <c r="N248" s="2">
        <f t="shared" si="22"/>
        <v>45</v>
      </c>
      <c r="O248" s="2" t="str">
        <f t="shared" si="23"/>
        <v>40-45</v>
      </c>
      <c r="P248" s="11">
        <f>VLOOKUP(Table1[Sex], 'Pivot tables'!$A$24:$D$26, 4)</f>
        <v>0.18890814558058924</v>
      </c>
      <c r="Q248" s="11">
        <f>VLOOKUP(Table1[[#This Row],[Age range]],'Pivot tables'!$G$2:$I$18,3)</f>
        <v>0.375</v>
      </c>
      <c r="R248" s="11">
        <f>VLOOKUP(Table1[[#This Row],[Pclass]],'Pivot tables'!$K$3:$O$5,5)</f>
        <v>0.62962962962962965</v>
      </c>
      <c r="S248" s="11">
        <f t="shared" si="24"/>
        <v>0.39784592507007294</v>
      </c>
      <c r="T248" s="18">
        <f t="shared" si="25"/>
        <v>0</v>
      </c>
      <c r="U248" s="18">
        <f t="shared" si="26"/>
        <v>1</v>
      </c>
      <c r="V248" s="18">
        <f t="shared" si="27"/>
        <v>1</v>
      </c>
      <c r="W248" s="18"/>
      <c r="X248" s="18"/>
      <c r="Y248" s="18"/>
      <c r="AA248" s="2">
        <v>1137</v>
      </c>
      <c r="AB248" s="2">
        <v>0</v>
      </c>
      <c r="AD248" s="2">
        <v>1137</v>
      </c>
      <c r="AE248" s="2">
        <v>0</v>
      </c>
    </row>
    <row r="249" spans="1:31" x14ac:dyDescent="0.25">
      <c r="A249" s="2">
        <v>1138</v>
      </c>
      <c r="B249" s="2">
        <v>2</v>
      </c>
      <c r="C249" s="2" t="s">
        <v>1529</v>
      </c>
      <c r="D249" s="2" t="s">
        <v>19</v>
      </c>
      <c r="E249" s="2">
        <v>22</v>
      </c>
      <c r="F249" s="2">
        <v>0</v>
      </c>
      <c r="G249" s="2">
        <v>0</v>
      </c>
      <c r="H249" s="2" t="s">
        <v>1307</v>
      </c>
      <c r="I249" s="2">
        <v>21</v>
      </c>
      <c r="J249" s="2"/>
      <c r="K249" s="2" t="s">
        <v>17</v>
      </c>
      <c r="L249" s="14"/>
      <c r="M249" s="2">
        <f t="shared" si="21"/>
        <v>20</v>
      </c>
      <c r="N249" s="2">
        <f t="shared" si="22"/>
        <v>25</v>
      </c>
      <c r="O249" s="2" t="str">
        <f t="shared" si="23"/>
        <v>20-25</v>
      </c>
      <c r="P249" s="11">
        <f>VLOOKUP(Table1[Sex], 'Pivot tables'!$A$24:$D$26, 4)</f>
        <v>0.7420382165605095</v>
      </c>
      <c r="Q249" s="11">
        <f>VLOOKUP(Table1[[#This Row],[Age range]],'Pivot tables'!$G$2:$I$18,3)</f>
        <v>0.34210526315789475</v>
      </c>
      <c r="R249" s="11">
        <f>VLOOKUP(Table1[[#This Row],[Pclass]],'Pivot tables'!$K$3:$O$5,5)</f>
        <v>0.47282608695652173</v>
      </c>
      <c r="S249" s="11">
        <f t="shared" si="24"/>
        <v>0.51898985555830868</v>
      </c>
      <c r="T249" s="18">
        <f t="shared" si="25"/>
        <v>1</v>
      </c>
      <c r="U249" s="18">
        <f t="shared" si="26"/>
        <v>1</v>
      </c>
      <c r="V249" s="18">
        <f t="shared" si="27"/>
        <v>1</v>
      </c>
      <c r="W249" s="18"/>
      <c r="X249" s="18"/>
      <c r="Y249" s="18"/>
      <c r="AA249" s="2">
        <v>1138</v>
      </c>
      <c r="AB249" s="2">
        <v>1</v>
      </c>
      <c r="AD249" s="2">
        <v>1138</v>
      </c>
      <c r="AE249" s="2">
        <v>1</v>
      </c>
    </row>
    <row r="250" spans="1:31" x14ac:dyDescent="0.25">
      <c r="A250" s="2">
        <v>1139</v>
      </c>
      <c r="B250" s="2">
        <v>2</v>
      </c>
      <c r="C250" s="2" t="s">
        <v>1530</v>
      </c>
      <c r="D250" s="2" t="s">
        <v>15</v>
      </c>
      <c r="E250" s="2">
        <v>42</v>
      </c>
      <c r="F250" s="2">
        <v>1</v>
      </c>
      <c r="G250" s="2">
        <v>1</v>
      </c>
      <c r="H250" s="2">
        <v>28220</v>
      </c>
      <c r="I250" s="2">
        <v>32.5</v>
      </c>
      <c r="J250" s="2"/>
      <c r="K250" s="2" t="s">
        <v>17</v>
      </c>
      <c r="L250" s="14"/>
      <c r="M250" s="2">
        <f t="shared" si="21"/>
        <v>40</v>
      </c>
      <c r="N250" s="2">
        <f t="shared" si="22"/>
        <v>45</v>
      </c>
      <c r="O250" s="2" t="str">
        <f t="shared" si="23"/>
        <v>40-45</v>
      </c>
      <c r="P250" s="11">
        <f>VLOOKUP(Table1[Sex], 'Pivot tables'!$A$24:$D$26, 4)</f>
        <v>0.18890814558058924</v>
      </c>
      <c r="Q250" s="11">
        <f>VLOOKUP(Table1[[#This Row],[Age range]],'Pivot tables'!$G$2:$I$18,3)</f>
        <v>0.375</v>
      </c>
      <c r="R250" s="11">
        <f>VLOOKUP(Table1[[#This Row],[Pclass]],'Pivot tables'!$K$3:$O$5,5)</f>
        <v>0.47282608695652173</v>
      </c>
      <c r="S250" s="11">
        <f t="shared" si="24"/>
        <v>0.3455780775123703</v>
      </c>
      <c r="T250" s="18">
        <f t="shared" si="25"/>
        <v>0</v>
      </c>
      <c r="U250" s="18">
        <f t="shared" si="26"/>
        <v>1</v>
      </c>
      <c r="V250" s="18">
        <f t="shared" si="27"/>
        <v>1</v>
      </c>
      <c r="W250" s="18"/>
      <c r="X250" s="18"/>
      <c r="Y250" s="18"/>
      <c r="AA250" s="2">
        <v>1139</v>
      </c>
      <c r="AB250" s="2">
        <v>0</v>
      </c>
      <c r="AD250" s="2">
        <v>1139</v>
      </c>
      <c r="AE250" s="2">
        <v>0</v>
      </c>
    </row>
    <row r="251" spans="1:31" x14ac:dyDescent="0.25">
      <c r="A251" s="2">
        <v>1140</v>
      </c>
      <c r="B251" s="2">
        <v>2</v>
      </c>
      <c r="C251" s="2" t="s">
        <v>1531</v>
      </c>
      <c r="D251" s="2" t="s">
        <v>19</v>
      </c>
      <c r="E251" s="2">
        <v>29</v>
      </c>
      <c r="F251" s="2">
        <v>1</v>
      </c>
      <c r="G251" s="2">
        <v>0</v>
      </c>
      <c r="H251" s="2">
        <v>26707</v>
      </c>
      <c r="I251" s="2">
        <v>26</v>
      </c>
      <c r="J251" s="2"/>
      <c r="K251" s="2" t="s">
        <v>17</v>
      </c>
      <c r="L251" s="14"/>
      <c r="M251" s="2">
        <f t="shared" si="21"/>
        <v>25</v>
      </c>
      <c r="N251" s="2">
        <f t="shared" si="22"/>
        <v>30</v>
      </c>
      <c r="O251" s="2" t="str">
        <f t="shared" si="23"/>
        <v>25-30</v>
      </c>
      <c r="P251" s="11">
        <f>VLOOKUP(Table1[Sex], 'Pivot tables'!$A$24:$D$26, 4)</f>
        <v>0.7420382165605095</v>
      </c>
      <c r="Q251" s="11">
        <f>VLOOKUP(Table1[[#This Row],[Age range]],'Pivot tables'!$G$2:$I$18,3)</f>
        <v>0.35849056603773582</v>
      </c>
      <c r="R251" s="11">
        <f>VLOOKUP(Table1[[#This Row],[Pclass]],'Pivot tables'!$K$3:$O$5,5)</f>
        <v>0.47282608695652173</v>
      </c>
      <c r="S251" s="11">
        <f t="shared" si="24"/>
        <v>0.52445162318492233</v>
      </c>
      <c r="T251" s="18">
        <f t="shared" si="25"/>
        <v>1</v>
      </c>
      <c r="U251" s="18">
        <f t="shared" si="26"/>
        <v>1</v>
      </c>
      <c r="V251" s="18">
        <f t="shared" si="27"/>
        <v>1</v>
      </c>
      <c r="W251" s="18"/>
      <c r="X251" s="18"/>
      <c r="Y251" s="18"/>
      <c r="AA251" s="2">
        <v>1140</v>
      </c>
      <c r="AB251" s="2">
        <v>1</v>
      </c>
      <c r="AD251" s="2">
        <v>1140</v>
      </c>
      <c r="AE251" s="2">
        <v>1</v>
      </c>
    </row>
    <row r="252" spans="1:31" x14ac:dyDescent="0.25">
      <c r="A252" s="2">
        <v>1141</v>
      </c>
      <c r="B252" s="2">
        <v>3</v>
      </c>
      <c r="C252" s="2" t="s">
        <v>1532</v>
      </c>
      <c r="D252" s="2" t="s">
        <v>19</v>
      </c>
      <c r="E252" s="2"/>
      <c r="F252" s="2">
        <v>1</v>
      </c>
      <c r="G252" s="2">
        <v>0</v>
      </c>
      <c r="H252" s="2">
        <v>2660</v>
      </c>
      <c r="I252" s="2">
        <v>14.4542</v>
      </c>
      <c r="J252" s="2"/>
      <c r="K252" s="2" t="s">
        <v>22</v>
      </c>
      <c r="L252" s="14"/>
      <c r="M252" s="2">
        <f t="shared" si="21"/>
        <v>0</v>
      </c>
      <c r="N252" s="2">
        <f t="shared" si="22"/>
        <v>5</v>
      </c>
      <c r="O252" s="2" t="str">
        <f t="shared" si="23"/>
        <v>0-5</v>
      </c>
      <c r="P252" s="11">
        <f>VLOOKUP(Table1[Sex], 'Pivot tables'!$A$24:$D$26, 4)</f>
        <v>0.7420382165605095</v>
      </c>
      <c r="Q252" s="11">
        <f>VLOOKUP(Table1[[#This Row],[Age range]],'Pivot tables'!$G$2:$I$18,3)</f>
        <v>0.67500000000000004</v>
      </c>
      <c r="R252" s="11">
        <f>VLOOKUP(Table1[[#This Row],[Pclass]],'Pivot tables'!$K$3:$O$5,5)</f>
        <v>0.24236252545824846</v>
      </c>
      <c r="S252" s="11">
        <f t="shared" si="24"/>
        <v>0.55313358067291929</v>
      </c>
      <c r="T252" s="18">
        <f t="shared" si="25"/>
        <v>1</v>
      </c>
      <c r="U252" s="18">
        <f t="shared" si="26"/>
        <v>0</v>
      </c>
      <c r="V252" s="18">
        <f t="shared" si="27"/>
        <v>1</v>
      </c>
      <c r="W252" s="18"/>
      <c r="X252" s="18"/>
      <c r="Y252" s="18"/>
      <c r="AA252" s="2">
        <v>1141</v>
      </c>
      <c r="AB252" s="2">
        <v>0</v>
      </c>
      <c r="AD252" s="2">
        <v>1141</v>
      </c>
      <c r="AE252" s="2">
        <v>1</v>
      </c>
    </row>
    <row r="253" spans="1:31" x14ac:dyDescent="0.25">
      <c r="A253" s="2">
        <v>1142</v>
      </c>
      <c r="B253" s="2">
        <v>2</v>
      </c>
      <c r="C253" s="2" t="s">
        <v>1533</v>
      </c>
      <c r="D253" s="2" t="s">
        <v>19</v>
      </c>
      <c r="E253" s="2">
        <v>0.92</v>
      </c>
      <c r="F253" s="2">
        <v>1</v>
      </c>
      <c r="G253" s="2">
        <v>2</v>
      </c>
      <c r="H253" s="2" t="s">
        <v>105</v>
      </c>
      <c r="I253" s="2">
        <v>27.75</v>
      </c>
      <c r="J253" s="2"/>
      <c r="K253" s="2" t="s">
        <v>17</v>
      </c>
      <c r="L253" s="14"/>
      <c r="M253" s="2">
        <f t="shared" si="21"/>
        <v>0</v>
      </c>
      <c r="N253" s="2">
        <f t="shared" si="22"/>
        <v>5</v>
      </c>
      <c r="O253" s="2" t="str">
        <f t="shared" si="23"/>
        <v>0-5</v>
      </c>
      <c r="P253" s="11">
        <f>VLOOKUP(Table1[Sex], 'Pivot tables'!$A$24:$D$26, 4)</f>
        <v>0.7420382165605095</v>
      </c>
      <c r="Q253" s="11">
        <f>VLOOKUP(Table1[[#This Row],[Age range]],'Pivot tables'!$G$2:$I$18,3)</f>
        <v>0.67500000000000004</v>
      </c>
      <c r="R253" s="11">
        <f>VLOOKUP(Table1[[#This Row],[Pclass]],'Pivot tables'!$K$3:$O$5,5)</f>
        <v>0.47282608695652173</v>
      </c>
      <c r="S253" s="11">
        <f t="shared" si="24"/>
        <v>0.62995476783901039</v>
      </c>
      <c r="T253" s="18">
        <f t="shared" si="25"/>
        <v>1</v>
      </c>
      <c r="U253" s="18">
        <f t="shared" si="26"/>
        <v>1</v>
      </c>
      <c r="V253" s="18">
        <f t="shared" si="27"/>
        <v>1</v>
      </c>
      <c r="W253" s="18"/>
      <c r="X253" s="18"/>
      <c r="Y253" s="18"/>
      <c r="AA253" s="2">
        <v>1142</v>
      </c>
      <c r="AB253" s="2">
        <v>1</v>
      </c>
      <c r="AD253" s="2">
        <v>1142</v>
      </c>
      <c r="AE253" s="2">
        <v>1</v>
      </c>
    </row>
    <row r="254" spans="1:31" x14ac:dyDescent="0.25">
      <c r="A254" s="2">
        <v>1143</v>
      </c>
      <c r="B254" s="2">
        <v>3</v>
      </c>
      <c r="C254" s="2" t="s">
        <v>1534</v>
      </c>
      <c r="D254" s="2" t="s">
        <v>15</v>
      </c>
      <c r="E254" s="2">
        <v>20</v>
      </c>
      <c r="F254" s="2">
        <v>0</v>
      </c>
      <c r="G254" s="2">
        <v>0</v>
      </c>
      <c r="H254" s="2" t="s">
        <v>1535</v>
      </c>
      <c r="I254" s="2">
        <v>7.9249999999999998</v>
      </c>
      <c r="J254" s="2"/>
      <c r="K254" s="2" t="s">
        <v>17</v>
      </c>
      <c r="L254" s="14"/>
      <c r="M254" s="2">
        <f t="shared" si="21"/>
        <v>20</v>
      </c>
      <c r="N254" s="2">
        <f t="shared" si="22"/>
        <v>25</v>
      </c>
      <c r="O254" s="2" t="str">
        <f t="shared" si="23"/>
        <v>20-25</v>
      </c>
      <c r="P254" s="11">
        <f>VLOOKUP(Table1[Sex], 'Pivot tables'!$A$24:$D$26, 4)</f>
        <v>0.18890814558058924</v>
      </c>
      <c r="Q254" s="11">
        <f>VLOOKUP(Table1[[#This Row],[Age range]],'Pivot tables'!$G$2:$I$18,3)</f>
        <v>0.34210526315789475</v>
      </c>
      <c r="R254" s="11">
        <f>VLOOKUP(Table1[[#This Row],[Pclass]],'Pivot tables'!$K$3:$O$5,5)</f>
        <v>0.24236252545824846</v>
      </c>
      <c r="S254" s="11">
        <f t="shared" si="24"/>
        <v>0.25779197806557747</v>
      </c>
      <c r="T254" s="18">
        <f t="shared" si="25"/>
        <v>0</v>
      </c>
      <c r="U254" s="18">
        <f t="shared" si="26"/>
        <v>1</v>
      </c>
      <c r="V254" s="18">
        <f t="shared" si="27"/>
        <v>1</v>
      </c>
      <c r="W254" s="18"/>
      <c r="X254" s="18"/>
      <c r="Y254" s="18"/>
      <c r="AA254" s="2">
        <v>1143</v>
      </c>
      <c r="AB254" s="2">
        <v>0</v>
      </c>
      <c r="AD254" s="2">
        <v>1143</v>
      </c>
      <c r="AE254" s="2">
        <v>0</v>
      </c>
    </row>
    <row r="255" spans="1:31" x14ac:dyDescent="0.25">
      <c r="A255" s="2">
        <v>1144</v>
      </c>
      <c r="B255" s="2">
        <v>1</v>
      </c>
      <c r="C255" s="2" t="s">
        <v>1536</v>
      </c>
      <c r="D255" s="2" t="s">
        <v>15</v>
      </c>
      <c r="E255" s="2">
        <v>27</v>
      </c>
      <c r="F255" s="2">
        <v>1</v>
      </c>
      <c r="G255" s="2">
        <v>0</v>
      </c>
      <c r="H255" s="2">
        <v>13508</v>
      </c>
      <c r="I255" s="2">
        <v>136.7792</v>
      </c>
      <c r="J255" s="2" t="s">
        <v>1537</v>
      </c>
      <c r="K255" s="2" t="s">
        <v>22</v>
      </c>
      <c r="L255" s="14"/>
      <c r="M255" s="2">
        <f t="shared" si="21"/>
        <v>25</v>
      </c>
      <c r="N255" s="2">
        <f t="shared" si="22"/>
        <v>30</v>
      </c>
      <c r="O255" s="2" t="str">
        <f t="shared" si="23"/>
        <v>25-30</v>
      </c>
      <c r="P255" s="11">
        <f>VLOOKUP(Table1[Sex], 'Pivot tables'!$A$24:$D$26, 4)</f>
        <v>0.18890814558058924</v>
      </c>
      <c r="Q255" s="11">
        <f>VLOOKUP(Table1[[#This Row],[Age range]],'Pivot tables'!$G$2:$I$18,3)</f>
        <v>0.35849056603773582</v>
      </c>
      <c r="R255" s="11">
        <f>VLOOKUP(Table1[[#This Row],[Pclass]],'Pivot tables'!$K$3:$O$5,5)</f>
        <v>0.62962962962962965</v>
      </c>
      <c r="S255" s="11">
        <f t="shared" si="24"/>
        <v>0.39234278041598492</v>
      </c>
      <c r="T255" s="18">
        <f t="shared" si="25"/>
        <v>0</v>
      </c>
      <c r="U255" s="18">
        <f t="shared" si="26"/>
        <v>1</v>
      </c>
      <c r="V255" s="18">
        <f t="shared" si="27"/>
        <v>1</v>
      </c>
      <c r="W255" s="18"/>
      <c r="X255" s="18"/>
      <c r="Y255" s="18"/>
      <c r="AA255" s="2">
        <v>1144</v>
      </c>
      <c r="AB255" s="2">
        <v>0</v>
      </c>
      <c r="AD255" s="2">
        <v>1144</v>
      </c>
      <c r="AE255" s="2">
        <v>0</v>
      </c>
    </row>
    <row r="256" spans="1:31" x14ac:dyDescent="0.25">
      <c r="A256" s="2">
        <v>1145</v>
      </c>
      <c r="B256" s="2">
        <v>3</v>
      </c>
      <c r="C256" s="2" t="s">
        <v>1538</v>
      </c>
      <c r="D256" s="2" t="s">
        <v>15</v>
      </c>
      <c r="E256" s="2">
        <v>24</v>
      </c>
      <c r="F256" s="2">
        <v>0</v>
      </c>
      <c r="G256" s="2">
        <v>0</v>
      </c>
      <c r="H256" s="2">
        <v>7266</v>
      </c>
      <c r="I256" s="2">
        <v>9.3249999999999993</v>
      </c>
      <c r="J256" s="2"/>
      <c r="K256" s="2" t="s">
        <v>17</v>
      </c>
      <c r="L256" s="14"/>
      <c r="M256" s="2">
        <f t="shared" si="21"/>
        <v>20</v>
      </c>
      <c r="N256" s="2">
        <f t="shared" si="22"/>
        <v>25</v>
      </c>
      <c r="O256" s="2" t="str">
        <f t="shared" si="23"/>
        <v>20-25</v>
      </c>
      <c r="P256" s="11">
        <f>VLOOKUP(Table1[Sex], 'Pivot tables'!$A$24:$D$26, 4)</f>
        <v>0.18890814558058924</v>
      </c>
      <c r="Q256" s="11">
        <f>VLOOKUP(Table1[[#This Row],[Age range]],'Pivot tables'!$G$2:$I$18,3)</f>
        <v>0.34210526315789475</v>
      </c>
      <c r="R256" s="11">
        <f>VLOOKUP(Table1[[#This Row],[Pclass]],'Pivot tables'!$K$3:$O$5,5)</f>
        <v>0.24236252545824846</v>
      </c>
      <c r="S256" s="11">
        <f t="shared" si="24"/>
        <v>0.25779197806557747</v>
      </c>
      <c r="T256" s="18">
        <f t="shared" si="25"/>
        <v>0</v>
      </c>
      <c r="U256" s="18">
        <f t="shared" si="26"/>
        <v>1</v>
      </c>
      <c r="V256" s="18">
        <f t="shared" si="27"/>
        <v>1</v>
      </c>
      <c r="W256" s="18"/>
      <c r="X256" s="18"/>
      <c r="Y256" s="18"/>
      <c r="AA256" s="2">
        <v>1145</v>
      </c>
      <c r="AB256" s="2">
        <v>0</v>
      </c>
      <c r="AD256" s="2">
        <v>1145</v>
      </c>
      <c r="AE256" s="2">
        <v>0</v>
      </c>
    </row>
    <row r="257" spans="1:31" x14ac:dyDescent="0.25">
      <c r="A257" s="2">
        <v>1146</v>
      </c>
      <c r="B257" s="2">
        <v>3</v>
      </c>
      <c r="C257" s="2" t="s">
        <v>1539</v>
      </c>
      <c r="D257" s="2" t="s">
        <v>15</v>
      </c>
      <c r="E257" s="2">
        <v>32.5</v>
      </c>
      <c r="F257" s="2">
        <v>0</v>
      </c>
      <c r="G257" s="2">
        <v>0</v>
      </c>
      <c r="H257" s="2">
        <v>345775</v>
      </c>
      <c r="I257" s="2">
        <v>9.5</v>
      </c>
      <c r="J257" s="2"/>
      <c r="K257" s="2" t="s">
        <v>17</v>
      </c>
      <c r="L257" s="14"/>
      <c r="M257" s="2">
        <f t="shared" si="21"/>
        <v>30</v>
      </c>
      <c r="N257" s="2">
        <f t="shared" si="22"/>
        <v>35</v>
      </c>
      <c r="O257" s="2" t="str">
        <f t="shared" si="23"/>
        <v>30-35</v>
      </c>
      <c r="P257" s="11">
        <f>VLOOKUP(Table1[Sex], 'Pivot tables'!$A$24:$D$26, 4)</f>
        <v>0.18890814558058924</v>
      </c>
      <c r="Q257" s="11">
        <f>VLOOKUP(Table1[[#This Row],[Age range]],'Pivot tables'!$G$2:$I$18,3)</f>
        <v>0.42105263157894735</v>
      </c>
      <c r="R257" s="11">
        <f>VLOOKUP(Table1[[#This Row],[Pclass]],'Pivot tables'!$K$3:$O$5,5)</f>
        <v>0.24236252545824846</v>
      </c>
      <c r="S257" s="11">
        <f t="shared" si="24"/>
        <v>0.28410776753926165</v>
      </c>
      <c r="T257" s="18">
        <f t="shared" si="25"/>
        <v>0</v>
      </c>
      <c r="U257" s="18">
        <f t="shared" si="26"/>
        <v>1</v>
      </c>
      <c r="V257" s="18">
        <f t="shared" si="27"/>
        <v>1</v>
      </c>
      <c r="W257" s="18"/>
      <c r="X257" s="18"/>
      <c r="Y257" s="18"/>
      <c r="AA257" s="2">
        <v>1146</v>
      </c>
      <c r="AB257" s="2">
        <v>0</v>
      </c>
      <c r="AD257" s="2">
        <v>1146</v>
      </c>
      <c r="AE257" s="2">
        <v>0</v>
      </c>
    </row>
    <row r="258" spans="1:31" x14ac:dyDescent="0.25">
      <c r="A258" s="2">
        <v>1147</v>
      </c>
      <c r="B258" s="2">
        <v>3</v>
      </c>
      <c r="C258" s="2" t="s">
        <v>1540</v>
      </c>
      <c r="D258" s="2" t="s">
        <v>15</v>
      </c>
      <c r="E258" s="2"/>
      <c r="F258" s="2">
        <v>0</v>
      </c>
      <c r="G258" s="2">
        <v>0</v>
      </c>
      <c r="H258" s="2" t="s">
        <v>1541</v>
      </c>
      <c r="I258" s="2">
        <v>7.55</v>
      </c>
      <c r="J258" s="2"/>
      <c r="K258" s="2" t="s">
        <v>17</v>
      </c>
      <c r="L258" s="14"/>
      <c r="M258" s="2">
        <f t="shared" si="21"/>
        <v>0</v>
      </c>
      <c r="N258" s="2">
        <f t="shared" si="22"/>
        <v>5</v>
      </c>
      <c r="O258" s="2" t="str">
        <f t="shared" si="23"/>
        <v>0-5</v>
      </c>
      <c r="P258" s="11">
        <f>VLOOKUP(Table1[Sex], 'Pivot tables'!$A$24:$D$26, 4)</f>
        <v>0.18890814558058924</v>
      </c>
      <c r="Q258" s="11">
        <f>VLOOKUP(Table1[[#This Row],[Age range]],'Pivot tables'!$G$2:$I$18,3)</f>
        <v>0.67500000000000004</v>
      </c>
      <c r="R258" s="11">
        <f>VLOOKUP(Table1[[#This Row],[Pclass]],'Pivot tables'!$K$3:$O$5,5)</f>
        <v>0.24236252545824846</v>
      </c>
      <c r="S258" s="11">
        <f t="shared" si="24"/>
        <v>0.36875689034627923</v>
      </c>
      <c r="T258" s="18">
        <f t="shared" si="25"/>
        <v>0</v>
      </c>
      <c r="U258" s="18">
        <f t="shared" si="26"/>
        <v>1</v>
      </c>
      <c r="V258" s="18">
        <f t="shared" si="27"/>
        <v>1</v>
      </c>
      <c r="W258" s="18"/>
      <c r="X258" s="18"/>
      <c r="Y258" s="18"/>
      <c r="AA258" s="2">
        <v>1147</v>
      </c>
      <c r="AB258" s="2">
        <v>0</v>
      </c>
      <c r="AD258" s="2">
        <v>1147</v>
      </c>
      <c r="AE258" s="2">
        <v>0</v>
      </c>
    </row>
    <row r="259" spans="1:31" x14ac:dyDescent="0.25">
      <c r="A259" s="2">
        <v>1148</v>
      </c>
      <c r="B259" s="2">
        <v>3</v>
      </c>
      <c r="C259" s="2" t="s">
        <v>1542</v>
      </c>
      <c r="D259" s="2" t="s">
        <v>15</v>
      </c>
      <c r="E259" s="2"/>
      <c r="F259" s="2">
        <v>0</v>
      </c>
      <c r="G259" s="2">
        <v>0</v>
      </c>
      <c r="H259" s="2" t="s">
        <v>1543</v>
      </c>
      <c r="I259" s="2">
        <v>7.75</v>
      </c>
      <c r="J259" s="2"/>
      <c r="K259" s="2" t="s">
        <v>29</v>
      </c>
      <c r="L259" s="14"/>
      <c r="M259" s="2">
        <f t="shared" ref="M259:M322" si="28">FLOOR(E259, 5)</f>
        <v>0</v>
      </c>
      <c r="N259" s="2">
        <f t="shared" ref="N259:N322" si="29">M259 + 5</f>
        <v>5</v>
      </c>
      <c r="O259" s="2" t="str">
        <f t="shared" ref="O259:O322" si="30">M259&amp;"-"&amp;N259</f>
        <v>0-5</v>
      </c>
      <c r="P259" s="11">
        <f>VLOOKUP(Table1[Sex], 'Pivot tables'!$A$24:$D$26, 4)</f>
        <v>0.18890814558058924</v>
      </c>
      <c r="Q259" s="11">
        <f>VLOOKUP(Table1[[#This Row],[Age range]],'Pivot tables'!$G$2:$I$18,3)</f>
        <v>0.67500000000000004</v>
      </c>
      <c r="R259" s="11">
        <f>VLOOKUP(Table1[[#This Row],[Pclass]],'Pivot tables'!$K$3:$O$5,5)</f>
        <v>0.24236252545824846</v>
      </c>
      <c r="S259" s="11">
        <f t="shared" ref="S259:S322" si="31">AVERAGE(P259, Q259, R259)</f>
        <v>0.36875689034627923</v>
      </c>
      <c r="T259" s="18">
        <f t="shared" ref="T259:T322" si="32">IF(S259 &gt; 0.5, 1, 0)</f>
        <v>0</v>
      </c>
      <c r="U259" s="18">
        <f t="shared" ref="U259:U322" si="33">IF(T259=AB259, 1,0)</f>
        <v>1</v>
      </c>
      <c r="V259" s="18">
        <f t="shared" ref="V259:V322" si="34">IF(T259=AE259, 1,0)</f>
        <v>1</v>
      </c>
      <c r="W259" s="18"/>
      <c r="X259" s="18"/>
      <c r="Y259" s="18"/>
      <c r="AA259" s="2">
        <v>1148</v>
      </c>
      <c r="AB259" s="2">
        <v>0</v>
      </c>
      <c r="AD259" s="2">
        <v>1148</v>
      </c>
      <c r="AE259" s="2">
        <v>0</v>
      </c>
    </row>
    <row r="260" spans="1:31" x14ac:dyDescent="0.25">
      <c r="A260" s="2">
        <v>1149</v>
      </c>
      <c r="B260" s="2">
        <v>3</v>
      </c>
      <c r="C260" s="2" t="s">
        <v>1544</v>
      </c>
      <c r="D260" s="2" t="s">
        <v>15</v>
      </c>
      <c r="E260" s="2">
        <v>28</v>
      </c>
      <c r="F260" s="2">
        <v>0</v>
      </c>
      <c r="G260" s="2">
        <v>0</v>
      </c>
      <c r="H260" s="2">
        <v>363611</v>
      </c>
      <c r="I260" s="2">
        <v>8.0500000000000007</v>
      </c>
      <c r="J260" s="2"/>
      <c r="K260" s="2" t="s">
        <v>17</v>
      </c>
      <c r="L260" s="14"/>
      <c r="M260" s="2">
        <f t="shared" si="28"/>
        <v>25</v>
      </c>
      <c r="N260" s="2">
        <f t="shared" si="29"/>
        <v>30</v>
      </c>
      <c r="O260" s="2" t="str">
        <f t="shared" si="30"/>
        <v>25-30</v>
      </c>
      <c r="P260" s="11">
        <f>VLOOKUP(Table1[Sex], 'Pivot tables'!$A$24:$D$26, 4)</f>
        <v>0.18890814558058924</v>
      </c>
      <c r="Q260" s="11">
        <f>VLOOKUP(Table1[[#This Row],[Age range]],'Pivot tables'!$G$2:$I$18,3)</f>
        <v>0.35849056603773582</v>
      </c>
      <c r="R260" s="11">
        <f>VLOOKUP(Table1[[#This Row],[Pclass]],'Pivot tables'!$K$3:$O$5,5)</f>
        <v>0.24236252545824846</v>
      </c>
      <c r="S260" s="11">
        <f t="shared" si="31"/>
        <v>0.26325374569219118</v>
      </c>
      <c r="T260" s="18">
        <f t="shared" si="32"/>
        <v>0</v>
      </c>
      <c r="U260" s="18">
        <f t="shared" si="33"/>
        <v>1</v>
      </c>
      <c r="V260" s="18">
        <f t="shared" si="34"/>
        <v>1</v>
      </c>
      <c r="W260" s="18"/>
      <c r="X260" s="18"/>
      <c r="Y260" s="18"/>
      <c r="AA260" s="2">
        <v>1149</v>
      </c>
      <c r="AB260" s="2">
        <v>0</v>
      </c>
      <c r="AD260" s="2">
        <v>1149</v>
      </c>
      <c r="AE260" s="2">
        <v>0</v>
      </c>
    </row>
    <row r="261" spans="1:31" x14ac:dyDescent="0.25">
      <c r="A261" s="2">
        <v>1150</v>
      </c>
      <c r="B261" s="2">
        <v>2</v>
      </c>
      <c r="C261" s="2" t="s">
        <v>1545</v>
      </c>
      <c r="D261" s="2" t="s">
        <v>19</v>
      </c>
      <c r="E261" s="2">
        <v>19</v>
      </c>
      <c r="F261" s="2">
        <v>0</v>
      </c>
      <c r="G261" s="2">
        <v>0</v>
      </c>
      <c r="H261" s="2">
        <v>28404</v>
      </c>
      <c r="I261" s="2">
        <v>13</v>
      </c>
      <c r="J261" s="2"/>
      <c r="K261" s="2" t="s">
        <v>17</v>
      </c>
      <c r="L261" s="14"/>
      <c r="M261" s="2">
        <f t="shared" si="28"/>
        <v>15</v>
      </c>
      <c r="N261" s="2">
        <f t="shared" si="29"/>
        <v>20</v>
      </c>
      <c r="O261" s="2" t="str">
        <f t="shared" si="30"/>
        <v>15-20</v>
      </c>
      <c r="P261" s="11">
        <f>VLOOKUP(Table1[Sex], 'Pivot tables'!$A$24:$D$26, 4)</f>
        <v>0.7420382165605095</v>
      </c>
      <c r="Q261" s="11">
        <f>VLOOKUP(Table1[[#This Row],[Age range]],'Pivot tables'!$G$2:$I$18,3)</f>
        <v>0.39534883720930231</v>
      </c>
      <c r="R261" s="11">
        <f>VLOOKUP(Table1[[#This Row],[Pclass]],'Pivot tables'!$K$3:$O$5,5)</f>
        <v>0.47282608695652173</v>
      </c>
      <c r="S261" s="11">
        <f t="shared" si="31"/>
        <v>0.53673771357544453</v>
      </c>
      <c r="T261" s="18">
        <f t="shared" si="32"/>
        <v>1</v>
      </c>
      <c r="U261" s="18">
        <f t="shared" si="33"/>
        <v>1</v>
      </c>
      <c r="V261" s="18">
        <f t="shared" si="34"/>
        <v>1</v>
      </c>
      <c r="W261" s="18"/>
      <c r="X261" s="18"/>
      <c r="Y261" s="18"/>
      <c r="AA261" s="2">
        <v>1150</v>
      </c>
      <c r="AB261" s="2">
        <v>1</v>
      </c>
      <c r="AD261" s="2">
        <v>1150</v>
      </c>
      <c r="AE261" s="2">
        <v>1</v>
      </c>
    </row>
    <row r="262" spans="1:31" x14ac:dyDescent="0.25">
      <c r="A262" s="2">
        <v>1151</v>
      </c>
      <c r="B262" s="2">
        <v>3</v>
      </c>
      <c r="C262" s="2" t="s">
        <v>1546</v>
      </c>
      <c r="D262" s="2" t="s">
        <v>15</v>
      </c>
      <c r="E262" s="2">
        <v>21</v>
      </c>
      <c r="F262" s="2">
        <v>0</v>
      </c>
      <c r="G262" s="2">
        <v>0</v>
      </c>
      <c r="H262" s="2">
        <v>345501</v>
      </c>
      <c r="I262" s="2">
        <v>7.7750000000000004</v>
      </c>
      <c r="J262" s="2"/>
      <c r="K262" s="2" t="s">
        <v>17</v>
      </c>
      <c r="L262" s="14"/>
      <c r="M262" s="2">
        <f t="shared" si="28"/>
        <v>20</v>
      </c>
      <c r="N262" s="2">
        <f t="shared" si="29"/>
        <v>25</v>
      </c>
      <c r="O262" s="2" t="str">
        <f t="shared" si="30"/>
        <v>20-25</v>
      </c>
      <c r="P262" s="11">
        <f>VLOOKUP(Table1[Sex], 'Pivot tables'!$A$24:$D$26, 4)</f>
        <v>0.18890814558058924</v>
      </c>
      <c r="Q262" s="11">
        <f>VLOOKUP(Table1[[#This Row],[Age range]],'Pivot tables'!$G$2:$I$18,3)</f>
        <v>0.34210526315789475</v>
      </c>
      <c r="R262" s="11">
        <f>VLOOKUP(Table1[[#This Row],[Pclass]],'Pivot tables'!$K$3:$O$5,5)</f>
        <v>0.24236252545824846</v>
      </c>
      <c r="S262" s="11">
        <f t="shared" si="31"/>
        <v>0.25779197806557747</v>
      </c>
      <c r="T262" s="18">
        <f t="shared" si="32"/>
        <v>0</v>
      </c>
      <c r="U262" s="18">
        <f t="shared" si="33"/>
        <v>1</v>
      </c>
      <c r="V262" s="18">
        <f t="shared" si="34"/>
        <v>1</v>
      </c>
      <c r="W262" s="18"/>
      <c r="X262" s="18"/>
      <c r="Y262" s="18"/>
      <c r="AA262" s="2">
        <v>1151</v>
      </c>
      <c r="AB262" s="2">
        <v>0</v>
      </c>
      <c r="AD262" s="2">
        <v>1151</v>
      </c>
      <c r="AE262" s="2">
        <v>0</v>
      </c>
    </row>
    <row r="263" spans="1:31" x14ac:dyDescent="0.25">
      <c r="A263" s="2">
        <v>1152</v>
      </c>
      <c r="B263" s="2">
        <v>3</v>
      </c>
      <c r="C263" s="2" t="s">
        <v>1547</v>
      </c>
      <c r="D263" s="2" t="s">
        <v>15</v>
      </c>
      <c r="E263" s="2">
        <v>36.5</v>
      </c>
      <c r="F263" s="2">
        <v>1</v>
      </c>
      <c r="G263" s="2">
        <v>0</v>
      </c>
      <c r="H263" s="2">
        <v>345572</v>
      </c>
      <c r="I263" s="2">
        <v>17.399999999999999</v>
      </c>
      <c r="J263" s="2"/>
      <c r="K263" s="2" t="s">
        <v>17</v>
      </c>
      <c r="L263" s="14"/>
      <c r="M263" s="2">
        <f t="shared" si="28"/>
        <v>35</v>
      </c>
      <c r="N263" s="2">
        <f t="shared" si="29"/>
        <v>40</v>
      </c>
      <c r="O263" s="2" t="str">
        <f t="shared" si="30"/>
        <v>35-40</v>
      </c>
      <c r="P263" s="11">
        <f>VLOOKUP(Table1[Sex], 'Pivot tables'!$A$24:$D$26, 4)</f>
        <v>0.18890814558058924</v>
      </c>
      <c r="Q263" s="11">
        <f>VLOOKUP(Table1[[#This Row],[Age range]],'Pivot tables'!$G$2:$I$18,3)</f>
        <v>0.45833333333333331</v>
      </c>
      <c r="R263" s="11">
        <f>VLOOKUP(Table1[[#This Row],[Pclass]],'Pivot tables'!$K$3:$O$5,5)</f>
        <v>0.24236252545824846</v>
      </c>
      <c r="S263" s="11">
        <f t="shared" si="31"/>
        <v>0.29653466812405699</v>
      </c>
      <c r="T263" s="18">
        <f t="shared" si="32"/>
        <v>0</v>
      </c>
      <c r="U263" s="18">
        <f t="shared" si="33"/>
        <v>1</v>
      </c>
      <c r="V263" s="18">
        <f t="shared" si="34"/>
        <v>1</v>
      </c>
      <c r="W263" s="18"/>
      <c r="X263" s="18"/>
      <c r="Y263" s="18"/>
      <c r="AA263" s="2">
        <v>1152</v>
      </c>
      <c r="AB263" s="2">
        <v>0</v>
      </c>
      <c r="AD263" s="2">
        <v>1152</v>
      </c>
      <c r="AE263" s="2">
        <v>0</v>
      </c>
    </row>
    <row r="264" spans="1:31" x14ac:dyDescent="0.25">
      <c r="A264" s="2">
        <v>1153</v>
      </c>
      <c r="B264" s="2">
        <v>3</v>
      </c>
      <c r="C264" s="2" t="s">
        <v>1548</v>
      </c>
      <c r="D264" s="2" t="s">
        <v>15</v>
      </c>
      <c r="E264" s="2">
        <v>21</v>
      </c>
      <c r="F264" s="2">
        <v>0</v>
      </c>
      <c r="G264" s="2">
        <v>0</v>
      </c>
      <c r="H264" s="2">
        <v>350410</v>
      </c>
      <c r="I264" s="2">
        <v>7.8541999999999996</v>
      </c>
      <c r="J264" s="2"/>
      <c r="K264" s="2" t="s">
        <v>17</v>
      </c>
      <c r="L264" s="14"/>
      <c r="M264" s="2">
        <f t="shared" si="28"/>
        <v>20</v>
      </c>
      <c r="N264" s="2">
        <f t="shared" si="29"/>
        <v>25</v>
      </c>
      <c r="O264" s="2" t="str">
        <f t="shared" si="30"/>
        <v>20-25</v>
      </c>
      <c r="P264" s="11">
        <f>VLOOKUP(Table1[Sex], 'Pivot tables'!$A$24:$D$26, 4)</f>
        <v>0.18890814558058924</v>
      </c>
      <c r="Q264" s="11">
        <f>VLOOKUP(Table1[[#This Row],[Age range]],'Pivot tables'!$G$2:$I$18,3)</f>
        <v>0.34210526315789475</v>
      </c>
      <c r="R264" s="11">
        <f>VLOOKUP(Table1[[#This Row],[Pclass]],'Pivot tables'!$K$3:$O$5,5)</f>
        <v>0.24236252545824846</v>
      </c>
      <c r="S264" s="11">
        <f t="shared" si="31"/>
        <v>0.25779197806557747</v>
      </c>
      <c r="T264" s="18">
        <f t="shared" si="32"/>
        <v>0</v>
      </c>
      <c r="U264" s="18">
        <f t="shared" si="33"/>
        <v>1</v>
      </c>
      <c r="V264" s="18">
        <f t="shared" si="34"/>
        <v>1</v>
      </c>
      <c r="W264" s="18"/>
      <c r="X264" s="18"/>
      <c r="Y264" s="18"/>
      <c r="AA264" s="2">
        <v>1153</v>
      </c>
      <c r="AB264" s="2">
        <v>0</v>
      </c>
      <c r="AD264" s="2">
        <v>1153</v>
      </c>
      <c r="AE264" s="2">
        <v>0</v>
      </c>
    </row>
    <row r="265" spans="1:31" x14ac:dyDescent="0.25">
      <c r="A265" s="2">
        <v>1154</v>
      </c>
      <c r="B265" s="2">
        <v>2</v>
      </c>
      <c r="C265" s="2" t="s">
        <v>1549</v>
      </c>
      <c r="D265" s="2" t="s">
        <v>19</v>
      </c>
      <c r="E265" s="2">
        <v>29</v>
      </c>
      <c r="F265" s="2">
        <v>0</v>
      </c>
      <c r="G265" s="2">
        <v>2</v>
      </c>
      <c r="H265" s="2">
        <v>29103</v>
      </c>
      <c r="I265" s="2">
        <v>23</v>
      </c>
      <c r="J265" s="2"/>
      <c r="K265" s="2" t="s">
        <v>17</v>
      </c>
      <c r="L265" s="14"/>
      <c r="M265" s="2">
        <f t="shared" si="28"/>
        <v>25</v>
      </c>
      <c r="N265" s="2">
        <f t="shared" si="29"/>
        <v>30</v>
      </c>
      <c r="O265" s="2" t="str">
        <f t="shared" si="30"/>
        <v>25-30</v>
      </c>
      <c r="P265" s="11">
        <f>VLOOKUP(Table1[Sex], 'Pivot tables'!$A$24:$D$26, 4)</f>
        <v>0.7420382165605095</v>
      </c>
      <c r="Q265" s="11">
        <f>VLOOKUP(Table1[[#This Row],[Age range]],'Pivot tables'!$G$2:$I$18,3)</f>
        <v>0.35849056603773582</v>
      </c>
      <c r="R265" s="11">
        <f>VLOOKUP(Table1[[#This Row],[Pclass]],'Pivot tables'!$K$3:$O$5,5)</f>
        <v>0.47282608695652173</v>
      </c>
      <c r="S265" s="11">
        <f t="shared" si="31"/>
        <v>0.52445162318492233</v>
      </c>
      <c r="T265" s="18">
        <f t="shared" si="32"/>
        <v>1</v>
      </c>
      <c r="U265" s="18">
        <f t="shared" si="33"/>
        <v>1</v>
      </c>
      <c r="V265" s="18">
        <f t="shared" si="34"/>
        <v>1</v>
      </c>
      <c r="W265" s="18"/>
      <c r="X265" s="18"/>
      <c r="Y265" s="18"/>
      <c r="AA265" s="2">
        <v>1154</v>
      </c>
      <c r="AB265" s="2">
        <v>1</v>
      </c>
      <c r="AD265" s="2">
        <v>1154</v>
      </c>
      <c r="AE265" s="2">
        <v>1</v>
      </c>
    </row>
    <row r="266" spans="1:31" x14ac:dyDescent="0.25">
      <c r="A266" s="2">
        <v>1155</v>
      </c>
      <c r="B266" s="2">
        <v>3</v>
      </c>
      <c r="C266" s="2" t="s">
        <v>1550</v>
      </c>
      <c r="D266" s="2" t="s">
        <v>19</v>
      </c>
      <c r="E266" s="2">
        <v>1</v>
      </c>
      <c r="F266" s="2">
        <v>1</v>
      </c>
      <c r="G266" s="2">
        <v>1</v>
      </c>
      <c r="H266" s="2">
        <v>350405</v>
      </c>
      <c r="I266" s="2">
        <v>12.183299999999999</v>
      </c>
      <c r="J266" s="2"/>
      <c r="K266" s="2" t="s">
        <v>17</v>
      </c>
      <c r="L266" s="14"/>
      <c r="M266" s="2">
        <f t="shared" si="28"/>
        <v>0</v>
      </c>
      <c r="N266" s="2">
        <f t="shared" si="29"/>
        <v>5</v>
      </c>
      <c r="O266" s="2" t="str">
        <f t="shared" si="30"/>
        <v>0-5</v>
      </c>
      <c r="P266" s="11">
        <f>VLOOKUP(Table1[Sex], 'Pivot tables'!$A$24:$D$26, 4)</f>
        <v>0.7420382165605095</v>
      </c>
      <c r="Q266" s="11">
        <f>VLOOKUP(Table1[[#This Row],[Age range]],'Pivot tables'!$G$2:$I$18,3)</f>
        <v>0.67500000000000004</v>
      </c>
      <c r="R266" s="11">
        <f>VLOOKUP(Table1[[#This Row],[Pclass]],'Pivot tables'!$K$3:$O$5,5)</f>
        <v>0.24236252545824846</v>
      </c>
      <c r="S266" s="11">
        <f t="shared" si="31"/>
        <v>0.55313358067291929</v>
      </c>
      <c r="T266" s="18">
        <f t="shared" si="32"/>
        <v>1</v>
      </c>
      <c r="U266" s="18">
        <f t="shared" si="33"/>
        <v>1</v>
      </c>
      <c r="V266" s="18">
        <f t="shared" si="34"/>
        <v>1</v>
      </c>
      <c r="W266" s="18"/>
      <c r="X266" s="18"/>
      <c r="Y266" s="18"/>
      <c r="AA266" s="2">
        <v>1155</v>
      </c>
      <c r="AB266" s="2">
        <v>1</v>
      </c>
      <c r="AD266" s="2">
        <v>1155</v>
      </c>
      <c r="AE266" s="2">
        <v>1</v>
      </c>
    </row>
    <row r="267" spans="1:31" x14ac:dyDescent="0.25">
      <c r="A267" s="2">
        <v>1156</v>
      </c>
      <c r="B267" s="2">
        <v>2</v>
      </c>
      <c r="C267" s="2" t="s">
        <v>1551</v>
      </c>
      <c r="D267" s="2" t="s">
        <v>15</v>
      </c>
      <c r="E267" s="2">
        <v>30</v>
      </c>
      <c r="F267" s="2">
        <v>0</v>
      </c>
      <c r="G267" s="2">
        <v>0</v>
      </c>
      <c r="H267" s="2" t="s">
        <v>1552</v>
      </c>
      <c r="I267" s="2">
        <v>12.737500000000001</v>
      </c>
      <c r="J267" s="2"/>
      <c r="K267" s="2" t="s">
        <v>22</v>
      </c>
      <c r="L267" s="14"/>
      <c r="M267" s="2">
        <f t="shared" si="28"/>
        <v>30</v>
      </c>
      <c r="N267" s="2">
        <f t="shared" si="29"/>
        <v>35</v>
      </c>
      <c r="O267" s="2" t="str">
        <f t="shared" si="30"/>
        <v>30-35</v>
      </c>
      <c r="P267" s="11">
        <f>VLOOKUP(Table1[Sex], 'Pivot tables'!$A$24:$D$26, 4)</f>
        <v>0.18890814558058924</v>
      </c>
      <c r="Q267" s="11">
        <f>VLOOKUP(Table1[[#This Row],[Age range]],'Pivot tables'!$G$2:$I$18,3)</f>
        <v>0.42105263157894735</v>
      </c>
      <c r="R267" s="11">
        <f>VLOOKUP(Table1[[#This Row],[Pclass]],'Pivot tables'!$K$3:$O$5,5)</f>
        <v>0.47282608695652173</v>
      </c>
      <c r="S267" s="11">
        <f t="shared" si="31"/>
        <v>0.36092895470535274</v>
      </c>
      <c r="T267" s="18">
        <f t="shared" si="32"/>
        <v>0</v>
      </c>
      <c r="U267" s="18">
        <f t="shared" si="33"/>
        <v>1</v>
      </c>
      <c r="V267" s="18">
        <f t="shared" si="34"/>
        <v>1</v>
      </c>
      <c r="W267" s="18"/>
      <c r="X267" s="18"/>
      <c r="Y267" s="18"/>
      <c r="AA267" s="2">
        <v>1156</v>
      </c>
      <c r="AB267" s="2">
        <v>0</v>
      </c>
      <c r="AD267" s="2">
        <v>1156</v>
      </c>
      <c r="AE267" s="2">
        <v>0</v>
      </c>
    </row>
    <row r="268" spans="1:31" x14ac:dyDescent="0.25">
      <c r="A268" s="2">
        <v>1157</v>
      </c>
      <c r="B268" s="2">
        <v>3</v>
      </c>
      <c r="C268" s="2" t="s">
        <v>1553</v>
      </c>
      <c r="D268" s="2" t="s">
        <v>15</v>
      </c>
      <c r="E268" s="2"/>
      <c r="F268" s="2">
        <v>0</v>
      </c>
      <c r="G268" s="2">
        <v>0</v>
      </c>
      <c r="H268" s="2">
        <v>349235</v>
      </c>
      <c r="I268" s="2">
        <v>7.8958000000000004</v>
      </c>
      <c r="J268" s="2"/>
      <c r="K268" s="2" t="s">
        <v>17</v>
      </c>
      <c r="L268" s="14"/>
      <c r="M268" s="2">
        <f t="shared" si="28"/>
        <v>0</v>
      </c>
      <c r="N268" s="2">
        <f t="shared" si="29"/>
        <v>5</v>
      </c>
      <c r="O268" s="2" t="str">
        <f t="shared" si="30"/>
        <v>0-5</v>
      </c>
      <c r="P268" s="11">
        <f>VLOOKUP(Table1[Sex], 'Pivot tables'!$A$24:$D$26, 4)</f>
        <v>0.18890814558058924</v>
      </c>
      <c r="Q268" s="11">
        <f>VLOOKUP(Table1[[#This Row],[Age range]],'Pivot tables'!$G$2:$I$18,3)</f>
        <v>0.67500000000000004</v>
      </c>
      <c r="R268" s="11">
        <f>VLOOKUP(Table1[[#This Row],[Pclass]],'Pivot tables'!$K$3:$O$5,5)</f>
        <v>0.24236252545824846</v>
      </c>
      <c r="S268" s="11">
        <f t="shared" si="31"/>
        <v>0.36875689034627923</v>
      </c>
      <c r="T268" s="18">
        <f t="shared" si="32"/>
        <v>0</v>
      </c>
      <c r="U268" s="18">
        <f t="shared" si="33"/>
        <v>1</v>
      </c>
      <c r="V268" s="18">
        <f t="shared" si="34"/>
        <v>1</v>
      </c>
      <c r="W268" s="18"/>
      <c r="X268" s="18"/>
      <c r="Y268" s="18"/>
      <c r="AA268" s="2">
        <v>1157</v>
      </c>
      <c r="AB268" s="2">
        <v>0</v>
      </c>
      <c r="AD268" s="2">
        <v>1157</v>
      </c>
      <c r="AE268" s="2">
        <v>0</v>
      </c>
    </row>
    <row r="269" spans="1:31" x14ac:dyDescent="0.25">
      <c r="A269" s="2">
        <v>1158</v>
      </c>
      <c r="B269" s="2">
        <v>1</v>
      </c>
      <c r="C269" s="2" t="s">
        <v>1554</v>
      </c>
      <c r="D269" s="2" t="s">
        <v>15</v>
      </c>
      <c r="E269" s="2"/>
      <c r="F269" s="2">
        <v>0</v>
      </c>
      <c r="G269" s="2">
        <v>0</v>
      </c>
      <c r="H269" s="2">
        <v>112051</v>
      </c>
      <c r="I269" s="2">
        <v>0</v>
      </c>
      <c r="J269" s="2"/>
      <c r="K269" s="2" t="s">
        <v>17</v>
      </c>
      <c r="L269" s="14"/>
      <c r="M269" s="2">
        <f t="shared" si="28"/>
        <v>0</v>
      </c>
      <c r="N269" s="2">
        <f t="shared" si="29"/>
        <v>5</v>
      </c>
      <c r="O269" s="2" t="str">
        <f t="shared" si="30"/>
        <v>0-5</v>
      </c>
      <c r="P269" s="11">
        <f>VLOOKUP(Table1[Sex], 'Pivot tables'!$A$24:$D$26, 4)</f>
        <v>0.18890814558058924</v>
      </c>
      <c r="Q269" s="11">
        <f>VLOOKUP(Table1[[#This Row],[Age range]],'Pivot tables'!$G$2:$I$18,3)</f>
        <v>0.67500000000000004</v>
      </c>
      <c r="R269" s="11">
        <f>VLOOKUP(Table1[[#This Row],[Pclass]],'Pivot tables'!$K$3:$O$5,5)</f>
        <v>0.62962962962962965</v>
      </c>
      <c r="S269" s="11">
        <f t="shared" si="31"/>
        <v>0.49784592507007303</v>
      </c>
      <c r="T269" s="18">
        <f t="shared" si="32"/>
        <v>0</v>
      </c>
      <c r="U269" s="18">
        <f t="shared" si="33"/>
        <v>1</v>
      </c>
      <c r="V269" s="18">
        <f t="shared" si="34"/>
        <v>1</v>
      </c>
      <c r="W269" s="18"/>
      <c r="X269" s="18"/>
      <c r="Y269" s="18"/>
      <c r="AA269" s="2">
        <v>1158</v>
      </c>
      <c r="AB269" s="2">
        <v>0</v>
      </c>
      <c r="AD269" s="2">
        <v>1158</v>
      </c>
      <c r="AE269" s="2">
        <v>0</v>
      </c>
    </row>
    <row r="270" spans="1:31" x14ac:dyDescent="0.25">
      <c r="A270" s="2">
        <v>1159</v>
      </c>
      <c r="B270" s="2">
        <v>3</v>
      </c>
      <c r="C270" s="2" t="s">
        <v>1555</v>
      </c>
      <c r="D270" s="2" t="s">
        <v>15</v>
      </c>
      <c r="E270" s="2"/>
      <c r="F270" s="2">
        <v>0</v>
      </c>
      <c r="G270" s="2">
        <v>0</v>
      </c>
      <c r="H270" s="2" t="s">
        <v>1556</v>
      </c>
      <c r="I270" s="2">
        <v>7.55</v>
      </c>
      <c r="J270" s="2"/>
      <c r="K270" s="2" t="s">
        <v>17</v>
      </c>
      <c r="L270" s="14"/>
      <c r="M270" s="2">
        <f t="shared" si="28"/>
        <v>0</v>
      </c>
      <c r="N270" s="2">
        <f t="shared" si="29"/>
        <v>5</v>
      </c>
      <c r="O270" s="2" t="str">
        <f t="shared" si="30"/>
        <v>0-5</v>
      </c>
      <c r="P270" s="11">
        <f>VLOOKUP(Table1[Sex], 'Pivot tables'!$A$24:$D$26, 4)</f>
        <v>0.18890814558058924</v>
      </c>
      <c r="Q270" s="11">
        <f>VLOOKUP(Table1[[#This Row],[Age range]],'Pivot tables'!$G$2:$I$18,3)</f>
        <v>0.67500000000000004</v>
      </c>
      <c r="R270" s="11">
        <f>VLOOKUP(Table1[[#This Row],[Pclass]],'Pivot tables'!$K$3:$O$5,5)</f>
        <v>0.24236252545824846</v>
      </c>
      <c r="S270" s="11">
        <f t="shared" si="31"/>
        <v>0.36875689034627923</v>
      </c>
      <c r="T270" s="18">
        <f t="shared" si="32"/>
        <v>0</v>
      </c>
      <c r="U270" s="18">
        <f t="shared" si="33"/>
        <v>1</v>
      </c>
      <c r="V270" s="18">
        <f t="shared" si="34"/>
        <v>1</v>
      </c>
      <c r="W270" s="18"/>
      <c r="X270" s="18"/>
      <c r="Y270" s="18"/>
      <c r="AA270" s="2">
        <v>1159</v>
      </c>
      <c r="AB270" s="2">
        <v>0</v>
      </c>
      <c r="AD270" s="2">
        <v>1159</v>
      </c>
      <c r="AE270" s="2">
        <v>0</v>
      </c>
    </row>
    <row r="271" spans="1:31" x14ac:dyDescent="0.25">
      <c r="A271" s="2">
        <v>1160</v>
      </c>
      <c r="B271" s="2">
        <v>3</v>
      </c>
      <c r="C271" s="2" t="s">
        <v>1557</v>
      </c>
      <c r="D271" s="2" t="s">
        <v>19</v>
      </c>
      <c r="E271" s="2"/>
      <c r="F271" s="2">
        <v>0</v>
      </c>
      <c r="G271" s="2">
        <v>0</v>
      </c>
      <c r="H271" s="2" t="s">
        <v>1558</v>
      </c>
      <c r="I271" s="2">
        <v>8.0500000000000007</v>
      </c>
      <c r="J271" s="2"/>
      <c r="K271" s="2" t="s">
        <v>17</v>
      </c>
      <c r="L271" s="14"/>
      <c r="M271" s="2">
        <f t="shared" si="28"/>
        <v>0</v>
      </c>
      <c r="N271" s="2">
        <f t="shared" si="29"/>
        <v>5</v>
      </c>
      <c r="O271" s="2" t="str">
        <f t="shared" si="30"/>
        <v>0-5</v>
      </c>
      <c r="P271" s="11">
        <f>VLOOKUP(Table1[Sex], 'Pivot tables'!$A$24:$D$26, 4)</f>
        <v>0.7420382165605095</v>
      </c>
      <c r="Q271" s="11">
        <f>VLOOKUP(Table1[[#This Row],[Age range]],'Pivot tables'!$G$2:$I$18,3)</f>
        <v>0.67500000000000004</v>
      </c>
      <c r="R271" s="11">
        <f>VLOOKUP(Table1[[#This Row],[Pclass]],'Pivot tables'!$K$3:$O$5,5)</f>
        <v>0.24236252545824846</v>
      </c>
      <c r="S271" s="11">
        <f t="shared" si="31"/>
        <v>0.55313358067291929</v>
      </c>
      <c r="T271" s="18">
        <f t="shared" si="32"/>
        <v>1</v>
      </c>
      <c r="U271" s="18">
        <f t="shared" si="33"/>
        <v>0</v>
      </c>
      <c r="V271" s="18">
        <f t="shared" si="34"/>
        <v>1</v>
      </c>
      <c r="W271" s="18"/>
      <c r="X271" s="18"/>
      <c r="Y271" s="18"/>
      <c r="AA271" s="2">
        <v>1160</v>
      </c>
      <c r="AB271" s="2">
        <v>0</v>
      </c>
      <c r="AD271" s="2">
        <v>1160</v>
      </c>
      <c r="AE271" s="2">
        <v>1</v>
      </c>
    </row>
    <row r="272" spans="1:31" x14ac:dyDescent="0.25">
      <c r="A272" s="2">
        <v>1161</v>
      </c>
      <c r="B272" s="2">
        <v>3</v>
      </c>
      <c r="C272" s="2" t="s">
        <v>1559</v>
      </c>
      <c r="D272" s="2" t="s">
        <v>15</v>
      </c>
      <c r="E272" s="2">
        <v>17</v>
      </c>
      <c r="F272" s="2">
        <v>0</v>
      </c>
      <c r="G272" s="2">
        <v>0</v>
      </c>
      <c r="H272" s="2">
        <v>315095</v>
      </c>
      <c r="I272" s="2">
        <v>8.6624999999999996</v>
      </c>
      <c r="J272" s="2"/>
      <c r="K272" s="2" t="s">
        <v>17</v>
      </c>
      <c r="L272" s="14"/>
      <c r="M272" s="2">
        <f t="shared" si="28"/>
        <v>15</v>
      </c>
      <c r="N272" s="2">
        <f t="shared" si="29"/>
        <v>20</v>
      </c>
      <c r="O272" s="2" t="str">
        <f t="shared" si="30"/>
        <v>15-20</v>
      </c>
      <c r="P272" s="11">
        <f>VLOOKUP(Table1[Sex], 'Pivot tables'!$A$24:$D$26, 4)</f>
        <v>0.18890814558058924</v>
      </c>
      <c r="Q272" s="11">
        <f>VLOOKUP(Table1[[#This Row],[Age range]],'Pivot tables'!$G$2:$I$18,3)</f>
        <v>0.39534883720930231</v>
      </c>
      <c r="R272" s="11">
        <f>VLOOKUP(Table1[[#This Row],[Pclass]],'Pivot tables'!$K$3:$O$5,5)</f>
        <v>0.24236252545824846</v>
      </c>
      <c r="S272" s="11">
        <f t="shared" si="31"/>
        <v>0.27553983608271332</v>
      </c>
      <c r="T272" s="18">
        <f t="shared" si="32"/>
        <v>0</v>
      </c>
      <c r="U272" s="18">
        <f t="shared" si="33"/>
        <v>1</v>
      </c>
      <c r="V272" s="18">
        <f t="shared" si="34"/>
        <v>1</v>
      </c>
      <c r="W272" s="18"/>
      <c r="X272" s="18"/>
      <c r="Y272" s="18"/>
      <c r="AA272" s="2">
        <v>1161</v>
      </c>
      <c r="AB272" s="2">
        <v>0</v>
      </c>
      <c r="AD272" s="2">
        <v>1161</v>
      </c>
      <c r="AE272" s="2">
        <v>0</v>
      </c>
    </row>
    <row r="273" spans="1:31" x14ac:dyDescent="0.25">
      <c r="A273" s="2">
        <v>1162</v>
      </c>
      <c r="B273" s="2">
        <v>1</v>
      </c>
      <c r="C273" s="2" t="s">
        <v>1560</v>
      </c>
      <c r="D273" s="2" t="s">
        <v>15</v>
      </c>
      <c r="E273" s="2">
        <v>46</v>
      </c>
      <c r="F273" s="2">
        <v>0</v>
      </c>
      <c r="G273" s="2">
        <v>0</v>
      </c>
      <c r="H273" s="2">
        <v>13050</v>
      </c>
      <c r="I273" s="2">
        <v>75.241699999999994</v>
      </c>
      <c r="J273" s="2" t="s">
        <v>1374</v>
      </c>
      <c r="K273" s="2" t="s">
        <v>22</v>
      </c>
      <c r="L273" s="14"/>
      <c r="M273" s="2">
        <f t="shared" si="28"/>
        <v>45</v>
      </c>
      <c r="N273" s="2">
        <f t="shared" si="29"/>
        <v>50</v>
      </c>
      <c r="O273" s="2" t="str">
        <f t="shared" si="30"/>
        <v>45-50</v>
      </c>
      <c r="P273" s="11">
        <f>VLOOKUP(Table1[Sex], 'Pivot tables'!$A$24:$D$26, 4)</f>
        <v>0.18890814558058924</v>
      </c>
      <c r="Q273" s="11">
        <f>VLOOKUP(Table1[[#This Row],[Age range]],'Pivot tables'!$G$2:$I$18,3)</f>
        <v>0.3902439024390244</v>
      </c>
      <c r="R273" s="11">
        <f>VLOOKUP(Table1[[#This Row],[Pclass]],'Pivot tables'!$K$3:$O$5,5)</f>
        <v>0.62962962962962965</v>
      </c>
      <c r="S273" s="11">
        <f t="shared" si="31"/>
        <v>0.40292722588308111</v>
      </c>
      <c r="T273" s="18">
        <f t="shared" si="32"/>
        <v>0</v>
      </c>
      <c r="U273" s="18">
        <f t="shared" si="33"/>
        <v>1</v>
      </c>
      <c r="V273" s="18">
        <f t="shared" si="34"/>
        <v>1</v>
      </c>
      <c r="W273" s="18"/>
      <c r="X273" s="18"/>
      <c r="Y273" s="18"/>
      <c r="AA273" s="2">
        <v>1162</v>
      </c>
      <c r="AB273" s="2">
        <v>0</v>
      </c>
      <c r="AD273" s="2">
        <v>1162</v>
      </c>
      <c r="AE273" s="2">
        <v>0</v>
      </c>
    </row>
    <row r="274" spans="1:31" x14ac:dyDescent="0.25">
      <c r="A274" s="2">
        <v>1163</v>
      </c>
      <c r="B274" s="2">
        <v>3</v>
      </c>
      <c r="C274" s="2" t="s">
        <v>1561</v>
      </c>
      <c r="D274" s="2" t="s">
        <v>15</v>
      </c>
      <c r="E274" s="2"/>
      <c r="F274" s="2">
        <v>0</v>
      </c>
      <c r="G274" s="2">
        <v>0</v>
      </c>
      <c r="H274" s="2">
        <v>368573</v>
      </c>
      <c r="I274" s="2">
        <v>7.75</v>
      </c>
      <c r="J274" s="2"/>
      <c r="K274" s="2" t="s">
        <v>29</v>
      </c>
      <c r="L274" s="14"/>
      <c r="M274" s="2">
        <f t="shared" si="28"/>
        <v>0</v>
      </c>
      <c r="N274" s="2">
        <f t="shared" si="29"/>
        <v>5</v>
      </c>
      <c r="O274" s="2" t="str">
        <f t="shared" si="30"/>
        <v>0-5</v>
      </c>
      <c r="P274" s="11">
        <f>VLOOKUP(Table1[Sex], 'Pivot tables'!$A$24:$D$26, 4)</f>
        <v>0.18890814558058924</v>
      </c>
      <c r="Q274" s="11">
        <f>VLOOKUP(Table1[[#This Row],[Age range]],'Pivot tables'!$G$2:$I$18,3)</f>
        <v>0.67500000000000004</v>
      </c>
      <c r="R274" s="11">
        <f>VLOOKUP(Table1[[#This Row],[Pclass]],'Pivot tables'!$K$3:$O$5,5)</f>
        <v>0.24236252545824846</v>
      </c>
      <c r="S274" s="11">
        <f t="shared" si="31"/>
        <v>0.36875689034627923</v>
      </c>
      <c r="T274" s="18">
        <f t="shared" si="32"/>
        <v>0</v>
      </c>
      <c r="U274" s="18">
        <f t="shared" si="33"/>
        <v>1</v>
      </c>
      <c r="V274" s="18">
        <f t="shared" si="34"/>
        <v>1</v>
      </c>
      <c r="W274" s="18"/>
      <c r="X274" s="18"/>
      <c r="Y274" s="18"/>
      <c r="AA274" s="2">
        <v>1163</v>
      </c>
      <c r="AB274" s="2">
        <v>0</v>
      </c>
      <c r="AD274" s="2">
        <v>1163</v>
      </c>
      <c r="AE274" s="2">
        <v>0</v>
      </c>
    </row>
    <row r="275" spans="1:31" x14ac:dyDescent="0.25">
      <c r="A275" s="2">
        <v>1164</v>
      </c>
      <c r="B275" s="2">
        <v>1</v>
      </c>
      <c r="C275" s="2" t="s">
        <v>1562</v>
      </c>
      <c r="D275" s="2" t="s">
        <v>19</v>
      </c>
      <c r="E275" s="2">
        <v>26</v>
      </c>
      <c r="F275" s="2">
        <v>1</v>
      </c>
      <c r="G275" s="2">
        <v>0</v>
      </c>
      <c r="H275" s="2">
        <v>13508</v>
      </c>
      <c r="I275" s="2">
        <v>136.7792</v>
      </c>
      <c r="J275" s="2" t="s">
        <v>1537</v>
      </c>
      <c r="K275" s="2" t="s">
        <v>22</v>
      </c>
      <c r="L275" s="14"/>
      <c r="M275" s="2">
        <f t="shared" si="28"/>
        <v>25</v>
      </c>
      <c r="N275" s="2">
        <f t="shared" si="29"/>
        <v>30</v>
      </c>
      <c r="O275" s="2" t="str">
        <f t="shared" si="30"/>
        <v>25-30</v>
      </c>
      <c r="P275" s="11">
        <f>VLOOKUP(Table1[Sex], 'Pivot tables'!$A$24:$D$26, 4)</f>
        <v>0.7420382165605095</v>
      </c>
      <c r="Q275" s="11">
        <f>VLOOKUP(Table1[[#This Row],[Age range]],'Pivot tables'!$G$2:$I$18,3)</f>
        <v>0.35849056603773582</v>
      </c>
      <c r="R275" s="11">
        <f>VLOOKUP(Table1[[#This Row],[Pclass]],'Pivot tables'!$K$3:$O$5,5)</f>
        <v>0.62962962962962965</v>
      </c>
      <c r="S275" s="11">
        <f t="shared" si="31"/>
        <v>0.57671947074262497</v>
      </c>
      <c r="T275" s="18">
        <f t="shared" si="32"/>
        <v>1</v>
      </c>
      <c r="U275" s="18">
        <f t="shared" si="33"/>
        <v>1</v>
      </c>
      <c r="V275" s="18">
        <f t="shared" si="34"/>
        <v>1</v>
      </c>
      <c r="W275" s="18"/>
      <c r="X275" s="18"/>
      <c r="Y275" s="18"/>
      <c r="AA275" s="2">
        <v>1164</v>
      </c>
      <c r="AB275" s="2">
        <v>1</v>
      </c>
      <c r="AD275" s="2">
        <v>1164</v>
      </c>
      <c r="AE275" s="2">
        <v>1</v>
      </c>
    </row>
    <row r="276" spans="1:31" x14ac:dyDescent="0.25">
      <c r="A276" s="2">
        <v>1165</v>
      </c>
      <c r="B276" s="2">
        <v>3</v>
      </c>
      <c r="C276" s="2" t="s">
        <v>1563</v>
      </c>
      <c r="D276" s="2" t="s">
        <v>19</v>
      </c>
      <c r="E276" s="2"/>
      <c r="F276" s="2">
        <v>1</v>
      </c>
      <c r="G276" s="2">
        <v>0</v>
      </c>
      <c r="H276" s="2">
        <v>370371</v>
      </c>
      <c r="I276" s="2">
        <v>15.5</v>
      </c>
      <c r="J276" s="2"/>
      <c r="K276" s="2" t="s">
        <v>29</v>
      </c>
      <c r="L276" s="14"/>
      <c r="M276" s="2">
        <f t="shared" si="28"/>
        <v>0</v>
      </c>
      <c r="N276" s="2">
        <f t="shared" si="29"/>
        <v>5</v>
      </c>
      <c r="O276" s="2" t="str">
        <f t="shared" si="30"/>
        <v>0-5</v>
      </c>
      <c r="P276" s="11">
        <f>VLOOKUP(Table1[Sex], 'Pivot tables'!$A$24:$D$26, 4)</f>
        <v>0.7420382165605095</v>
      </c>
      <c r="Q276" s="11">
        <f>VLOOKUP(Table1[[#This Row],[Age range]],'Pivot tables'!$G$2:$I$18,3)</f>
        <v>0.67500000000000004</v>
      </c>
      <c r="R276" s="11">
        <f>VLOOKUP(Table1[[#This Row],[Pclass]],'Pivot tables'!$K$3:$O$5,5)</f>
        <v>0.24236252545824846</v>
      </c>
      <c r="S276" s="11">
        <f t="shared" si="31"/>
        <v>0.55313358067291929</v>
      </c>
      <c r="T276" s="18">
        <f t="shared" si="32"/>
        <v>1</v>
      </c>
      <c r="U276" s="18">
        <f t="shared" si="33"/>
        <v>1</v>
      </c>
      <c r="V276" s="18">
        <f t="shared" si="34"/>
        <v>1</v>
      </c>
      <c r="W276" s="18"/>
      <c r="X276" s="18"/>
      <c r="Y276" s="18"/>
      <c r="AA276" s="2">
        <v>1165</v>
      </c>
      <c r="AB276" s="2">
        <v>1</v>
      </c>
      <c r="AD276" s="2">
        <v>1165</v>
      </c>
      <c r="AE276" s="2">
        <v>1</v>
      </c>
    </row>
    <row r="277" spans="1:31" x14ac:dyDescent="0.25">
      <c r="A277" s="2">
        <v>1166</v>
      </c>
      <c r="B277" s="2">
        <v>3</v>
      </c>
      <c r="C277" s="2" t="s">
        <v>1564</v>
      </c>
      <c r="D277" s="2" t="s">
        <v>15</v>
      </c>
      <c r="E277" s="2"/>
      <c r="F277" s="2">
        <v>0</v>
      </c>
      <c r="G277" s="2">
        <v>0</v>
      </c>
      <c r="H277" s="2">
        <v>2676</v>
      </c>
      <c r="I277" s="2">
        <v>7.2249999999999996</v>
      </c>
      <c r="J277" s="2"/>
      <c r="K277" s="2" t="s">
        <v>22</v>
      </c>
      <c r="L277" s="14"/>
      <c r="M277" s="2">
        <f t="shared" si="28"/>
        <v>0</v>
      </c>
      <c r="N277" s="2">
        <f t="shared" si="29"/>
        <v>5</v>
      </c>
      <c r="O277" s="2" t="str">
        <f t="shared" si="30"/>
        <v>0-5</v>
      </c>
      <c r="P277" s="11">
        <f>VLOOKUP(Table1[Sex], 'Pivot tables'!$A$24:$D$26, 4)</f>
        <v>0.18890814558058924</v>
      </c>
      <c r="Q277" s="11">
        <f>VLOOKUP(Table1[[#This Row],[Age range]],'Pivot tables'!$G$2:$I$18,3)</f>
        <v>0.67500000000000004</v>
      </c>
      <c r="R277" s="11">
        <f>VLOOKUP(Table1[[#This Row],[Pclass]],'Pivot tables'!$K$3:$O$5,5)</f>
        <v>0.24236252545824846</v>
      </c>
      <c r="S277" s="11">
        <f t="shared" si="31"/>
        <v>0.36875689034627923</v>
      </c>
      <c r="T277" s="18">
        <f t="shared" si="32"/>
        <v>0</v>
      </c>
      <c r="U277" s="18">
        <f t="shared" si="33"/>
        <v>1</v>
      </c>
      <c r="V277" s="18">
        <f t="shared" si="34"/>
        <v>1</v>
      </c>
      <c r="W277" s="18"/>
      <c r="X277" s="18"/>
      <c r="Y277" s="18"/>
      <c r="AA277" s="2">
        <v>1166</v>
      </c>
      <c r="AB277" s="2">
        <v>0</v>
      </c>
      <c r="AD277" s="2">
        <v>1166</v>
      </c>
      <c r="AE277" s="2">
        <v>0</v>
      </c>
    </row>
    <row r="278" spans="1:31" x14ac:dyDescent="0.25">
      <c r="A278" s="2">
        <v>1167</v>
      </c>
      <c r="B278" s="2">
        <v>2</v>
      </c>
      <c r="C278" s="2" t="s">
        <v>1565</v>
      </c>
      <c r="D278" s="2" t="s">
        <v>19</v>
      </c>
      <c r="E278" s="2">
        <v>20</v>
      </c>
      <c r="F278" s="2">
        <v>1</v>
      </c>
      <c r="G278" s="2">
        <v>0</v>
      </c>
      <c r="H278" s="2">
        <v>236853</v>
      </c>
      <c r="I278" s="2">
        <v>26</v>
      </c>
      <c r="J278" s="2"/>
      <c r="K278" s="2" t="s">
        <v>17</v>
      </c>
      <c r="L278" s="14"/>
      <c r="M278" s="2">
        <f t="shared" si="28"/>
        <v>20</v>
      </c>
      <c r="N278" s="2">
        <f t="shared" si="29"/>
        <v>25</v>
      </c>
      <c r="O278" s="2" t="str">
        <f t="shared" si="30"/>
        <v>20-25</v>
      </c>
      <c r="P278" s="11">
        <f>VLOOKUP(Table1[Sex], 'Pivot tables'!$A$24:$D$26, 4)</f>
        <v>0.7420382165605095</v>
      </c>
      <c r="Q278" s="11">
        <f>VLOOKUP(Table1[[#This Row],[Age range]],'Pivot tables'!$G$2:$I$18,3)</f>
        <v>0.34210526315789475</v>
      </c>
      <c r="R278" s="11">
        <f>VLOOKUP(Table1[[#This Row],[Pclass]],'Pivot tables'!$K$3:$O$5,5)</f>
        <v>0.47282608695652173</v>
      </c>
      <c r="S278" s="11">
        <f t="shared" si="31"/>
        <v>0.51898985555830868</v>
      </c>
      <c r="T278" s="18">
        <f t="shared" si="32"/>
        <v>1</v>
      </c>
      <c r="U278" s="18">
        <f t="shared" si="33"/>
        <v>1</v>
      </c>
      <c r="V278" s="18">
        <f t="shared" si="34"/>
        <v>1</v>
      </c>
      <c r="W278" s="18"/>
      <c r="X278" s="18"/>
      <c r="Y278" s="18"/>
      <c r="AA278" s="2">
        <v>1167</v>
      </c>
      <c r="AB278" s="2">
        <v>1</v>
      </c>
      <c r="AD278" s="2">
        <v>1167</v>
      </c>
      <c r="AE278" s="2">
        <v>1</v>
      </c>
    </row>
    <row r="279" spans="1:31" x14ac:dyDescent="0.25">
      <c r="A279" s="2">
        <v>1168</v>
      </c>
      <c r="B279" s="2">
        <v>2</v>
      </c>
      <c r="C279" s="2" t="s">
        <v>1566</v>
      </c>
      <c r="D279" s="2" t="s">
        <v>15</v>
      </c>
      <c r="E279" s="2">
        <v>28</v>
      </c>
      <c r="F279" s="2">
        <v>0</v>
      </c>
      <c r="G279" s="2">
        <v>0</v>
      </c>
      <c r="H279" s="2" t="s">
        <v>1567</v>
      </c>
      <c r="I279" s="2">
        <v>10.5</v>
      </c>
      <c r="J279" s="2"/>
      <c r="K279" s="2" t="s">
        <v>17</v>
      </c>
      <c r="L279" s="14"/>
      <c r="M279" s="2">
        <f t="shared" si="28"/>
        <v>25</v>
      </c>
      <c r="N279" s="2">
        <f t="shared" si="29"/>
        <v>30</v>
      </c>
      <c r="O279" s="2" t="str">
        <f t="shared" si="30"/>
        <v>25-30</v>
      </c>
      <c r="P279" s="11">
        <f>VLOOKUP(Table1[Sex], 'Pivot tables'!$A$24:$D$26, 4)</f>
        <v>0.18890814558058924</v>
      </c>
      <c r="Q279" s="11">
        <f>VLOOKUP(Table1[[#This Row],[Age range]],'Pivot tables'!$G$2:$I$18,3)</f>
        <v>0.35849056603773582</v>
      </c>
      <c r="R279" s="11">
        <f>VLOOKUP(Table1[[#This Row],[Pclass]],'Pivot tables'!$K$3:$O$5,5)</f>
        <v>0.47282608695652173</v>
      </c>
      <c r="S279" s="11">
        <f t="shared" si="31"/>
        <v>0.34007493285828233</v>
      </c>
      <c r="T279" s="18">
        <f t="shared" si="32"/>
        <v>0</v>
      </c>
      <c r="U279" s="18">
        <f t="shared" si="33"/>
        <v>1</v>
      </c>
      <c r="V279" s="18">
        <f t="shared" si="34"/>
        <v>1</v>
      </c>
      <c r="W279" s="18"/>
      <c r="X279" s="18"/>
      <c r="Y279" s="18"/>
      <c r="AA279" s="2">
        <v>1168</v>
      </c>
      <c r="AB279" s="2">
        <v>0</v>
      </c>
      <c r="AD279" s="2">
        <v>1168</v>
      </c>
      <c r="AE279" s="2">
        <v>0</v>
      </c>
    </row>
    <row r="280" spans="1:31" x14ac:dyDescent="0.25">
      <c r="A280" s="2">
        <v>1169</v>
      </c>
      <c r="B280" s="2">
        <v>2</v>
      </c>
      <c r="C280" s="2" t="s">
        <v>1568</v>
      </c>
      <c r="D280" s="2" t="s">
        <v>15</v>
      </c>
      <c r="E280" s="2">
        <v>40</v>
      </c>
      <c r="F280" s="2">
        <v>1</v>
      </c>
      <c r="G280" s="2">
        <v>0</v>
      </c>
      <c r="H280" s="2">
        <v>2926</v>
      </c>
      <c r="I280" s="2">
        <v>26</v>
      </c>
      <c r="J280" s="2"/>
      <c r="K280" s="2" t="s">
        <v>17</v>
      </c>
      <c r="L280" s="14"/>
      <c r="M280" s="2">
        <f t="shared" si="28"/>
        <v>40</v>
      </c>
      <c r="N280" s="2">
        <f t="shared" si="29"/>
        <v>45</v>
      </c>
      <c r="O280" s="2" t="str">
        <f t="shared" si="30"/>
        <v>40-45</v>
      </c>
      <c r="P280" s="11">
        <f>VLOOKUP(Table1[Sex], 'Pivot tables'!$A$24:$D$26, 4)</f>
        <v>0.18890814558058924</v>
      </c>
      <c r="Q280" s="11">
        <f>VLOOKUP(Table1[[#This Row],[Age range]],'Pivot tables'!$G$2:$I$18,3)</f>
        <v>0.375</v>
      </c>
      <c r="R280" s="11">
        <f>VLOOKUP(Table1[[#This Row],[Pclass]],'Pivot tables'!$K$3:$O$5,5)</f>
        <v>0.47282608695652173</v>
      </c>
      <c r="S280" s="11">
        <f t="shared" si="31"/>
        <v>0.3455780775123703</v>
      </c>
      <c r="T280" s="18">
        <f t="shared" si="32"/>
        <v>0</v>
      </c>
      <c r="U280" s="18">
        <f t="shared" si="33"/>
        <v>1</v>
      </c>
      <c r="V280" s="18">
        <f t="shared" si="34"/>
        <v>1</v>
      </c>
      <c r="W280" s="18"/>
      <c r="X280" s="18"/>
      <c r="Y280" s="18"/>
      <c r="AA280" s="2">
        <v>1169</v>
      </c>
      <c r="AB280" s="2">
        <v>0</v>
      </c>
      <c r="AD280" s="2">
        <v>1169</v>
      </c>
      <c r="AE280" s="2">
        <v>0</v>
      </c>
    </row>
    <row r="281" spans="1:31" x14ac:dyDescent="0.25">
      <c r="A281" s="2">
        <v>1170</v>
      </c>
      <c r="B281" s="2">
        <v>2</v>
      </c>
      <c r="C281" s="2" t="s">
        <v>1569</v>
      </c>
      <c r="D281" s="2" t="s">
        <v>15</v>
      </c>
      <c r="E281" s="2">
        <v>30</v>
      </c>
      <c r="F281" s="2">
        <v>1</v>
      </c>
      <c r="G281" s="2">
        <v>0</v>
      </c>
      <c r="H281" s="2" t="s">
        <v>1570</v>
      </c>
      <c r="I281" s="2">
        <v>21</v>
      </c>
      <c r="J281" s="2"/>
      <c r="K281" s="2" t="s">
        <v>17</v>
      </c>
      <c r="L281" s="14"/>
      <c r="M281" s="2">
        <f t="shared" si="28"/>
        <v>30</v>
      </c>
      <c r="N281" s="2">
        <f t="shared" si="29"/>
        <v>35</v>
      </c>
      <c r="O281" s="2" t="str">
        <f t="shared" si="30"/>
        <v>30-35</v>
      </c>
      <c r="P281" s="11">
        <f>VLOOKUP(Table1[Sex], 'Pivot tables'!$A$24:$D$26, 4)</f>
        <v>0.18890814558058924</v>
      </c>
      <c r="Q281" s="11">
        <f>VLOOKUP(Table1[[#This Row],[Age range]],'Pivot tables'!$G$2:$I$18,3)</f>
        <v>0.42105263157894735</v>
      </c>
      <c r="R281" s="11">
        <f>VLOOKUP(Table1[[#This Row],[Pclass]],'Pivot tables'!$K$3:$O$5,5)</f>
        <v>0.47282608695652173</v>
      </c>
      <c r="S281" s="11">
        <f t="shared" si="31"/>
        <v>0.36092895470535274</v>
      </c>
      <c r="T281" s="18">
        <f t="shared" si="32"/>
        <v>0</v>
      </c>
      <c r="U281" s="18">
        <f t="shared" si="33"/>
        <v>1</v>
      </c>
      <c r="V281" s="18">
        <f t="shared" si="34"/>
        <v>1</v>
      </c>
      <c r="W281" s="18"/>
      <c r="X281" s="18"/>
      <c r="Y281" s="18"/>
      <c r="AA281" s="2">
        <v>1170</v>
      </c>
      <c r="AB281" s="2">
        <v>0</v>
      </c>
      <c r="AD281" s="2">
        <v>1170</v>
      </c>
      <c r="AE281" s="2">
        <v>0</v>
      </c>
    </row>
    <row r="282" spans="1:31" x14ac:dyDescent="0.25">
      <c r="A282" s="2">
        <v>1171</v>
      </c>
      <c r="B282" s="2">
        <v>2</v>
      </c>
      <c r="C282" s="2" t="s">
        <v>1571</v>
      </c>
      <c r="D282" s="2" t="s">
        <v>15</v>
      </c>
      <c r="E282" s="2">
        <v>22</v>
      </c>
      <c r="F282" s="2">
        <v>0</v>
      </c>
      <c r="G282" s="2">
        <v>0</v>
      </c>
      <c r="H282" s="2" t="s">
        <v>1572</v>
      </c>
      <c r="I282" s="2">
        <v>10.5</v>
      </c>
      <c r="J282" s="2"/>
      <c r="K282" s="2" t="s">
        <v>17</v>
      </c>
      <c r="L282" s="14"/>
      <c r="M282" s="2">
        <f t="shared" si="28"/>
        <v>20</v>
      </c>
      <c r="N282" s="2">
        <f t="shared" si="29"/>
        <v>25</v>
      </c>
      <c r="O282" s="2" t="str">
        <f t="shared" si="30"/>
        <v>20-25</v>
      </c>
      <c r="P282" s="11">
        <f>VLOOKUP(Table1[Sex], 'Pivot tables'!$A$24:$D$26, 4)</f>
        <v>0.18890814558058924</v>
      </c>
      <c r="Q282" s="11">
        <f>VLOOKUP(Table1[[#This Row],[Age range]],'Pivot tables'!$G$2:$I$18,3)</f>
        <v>0.34210526315789475</v>
      </c>
      <c r="R282" s="11">
        <f>VLOOKUP(Table1[[#This Row],[Pclass]],'Pivot tables'!$K$3:$O$5,5)</f>
        <v>0.47282608695652173</v>
      </c>
      <c r="S282" s="11">
        <f t="shared" si="31"/>
        <v>0.33461316523166856</v>
      </c>
      <c r="T282" s="18">
        <f t="shared" si="32"/>
        <v>0</v>
      </c>
      <c r="U282" s="18">
        <f t="shared" si="33"/>
        <v>1</v>
      </c>
      <c r="V282" s="18">
        <f t="shared" si="34"/>
        <v>1</v>
      </c>
      <c r="W282" s="18"/>
      <c r="X282" s="18"/>
      <c r="Y282" s="18"/>
      <c r="AA282" s="2">
        <v>1171</v>
      </c>
      <c r="AB282" s="2">
        <v>0</v>
      </c>
      <c r="AD282" s="2">
        <v>1171</v>
      </c>
      <c r="AE282" s="2">
        <v>0</v>
      </c>
    </row>
    <row r="283" spans="1:31" x14ac:dyDescent="0.25">
      <c r="A283" s="2">
        <v>1172</v>
      </c>
      <c r="B283" s="2">
        <v>3</v>
      </c>
      <c r="C283" s="2" t="s">
        <v>1573</v>
      </c>
      <c r="D283" s="2" t="s">
        <v>19</v>
      </c>
      <c r="E283" s="2">
        <v>23</v>
      </c>
      <c r="F283" s="2">
        <v>0</v>
      </c>
      <c r="G283" s="2">
        <v>0</v>
      </c>
      <c r="H283" s="2">
        <v>315085</v>
      </c>
      <c r="I283" s="2">
        <v>8.6624999999999996</v>
      </c>
      <c r="J283" s="2"/>
      <c r="K283" s="2" t="s">
        <v>17</v>
      </c>
      <c r="L283" s="14"/>
      <c r="M283" s="2">
        <f t="shared" si="28"/>
        <v>20</v>
      </c>
      <c r="N283" s="2">
        <f t="shared" si="29"/>
        <v>25</v>
      </c>
      <c r="O283" s="2" t="str">
        <f t="shared" si="30"/>
        <v>20-25</v>
      </c>
      <c r="P283" s="11">
        <f>VLOOKUP(Table1[Sex], 'Pivot tables'!$A$24:$D$26, 4)</f>
        <v>0.7420382165605095</v>
      </c>
      <c r="Q283" s="11">
        <f>VLOOKUP(Table1[[#This Row],[Age range]],'Pivot tables'!$G$2:$I$18,3)</f>
        <v>0.34210526315789475</v>
      </c>
      <c r="R283" s="11">
        <f>VLOOKUP(Table1[[#This Row],[Pclass]],'Pivot tables'!$K$3:$O$5,5)</f>
        <v>0.24236252545824846</v>
      </c>
      <c r="S283" s="11">
        <f t="shared" si="31"/>
        <v>0.44216866839221752</v>
      </c>
      <c r="T283" s="18">
        <f t="shared" si="32"/>
        <v>0</v>
      </c>
      <c r="U283" s="18">
        <f t="shared" si="33"/>
        <v>1</v>
      </c>
      <c r="V283" s="18">
        <f t="shared" si="34"/>
        <v>0</v>
      </c>
      <c r="W283" s="18"/>
      <c r="X283" s="18"/>
      <c r="Y283" s="18"/>
      <c r="AA283" s="2">
        <v>1172</v>
      </c>
      <c r="AB283" s="2">
        <v>0</v>
      </c>
      <c r="AD283" s="2">
        <v>1172</v>
      </c>
      <c r="AE283" s="2">
        <v>1</v>
      </c>
    </row>
    <row r="284" spans="1:31" x14ac:dyDescent="0.25">
      <c r="A284" s="2">
        <v>1173</v>
      </c>
      <c r="B284" s="2">
        <v>3</v>
      </c>
      <c r="C284" s="2" t="s">
        <v>1574</v>
      </c>
      <c r="D284" s="2" t="s">
        <v>15</v>
      </c>
      <c r="E284" s="2">
        <v>0.75</v>
      </c>
      <c r="F284" s="2">
        <v>1</v>
      </c>
      <c r="G284" s="2">
        <v>1</v>
      </c>
      <c r="H284" s="2" t="s">
        <v>1424</v>
      </c>
      <c r="I284" s="2">
        <v>13.775</v>
      </c>
      <c r="J284" s="2"/>
      <c r="K284" s="2" t="s">
        <v>17</v>
      </c>
      <c r="L284" s="14"/>
      <c r="M284" s="2">
        <f t="shared" si="28"/>
        <v>0</v>
      </c>
      <c r="N284" s="2">
        <f t="shared" si="29"/>
        <v>5</v>
      </c>
      <c r="O284" s="2" t="str">
        <f t="shared" si="30"/>
        <v>0-5</v>
      </c>
      <c r="P284" s="11">
        <f>VLOOKUP(Table1[Sex], 'Pivot tables'!$A$24:$D$26, 4)</f>
        <v>0.18890814558058924</v>
      </c>
      <c r="Q284" s="11">
        <f>VLOOKUP(Table1[[#This Row],[Age range]],'Pivot tables'!$G$2:$I$18,3)</f>
        <v>0.67500000000000004</v>
      </c>
      <c r="R284" s="11">
        <f>VLOOKUP(Table1[[#This Row],[Pclass]],'Pivot tables'!$K$3:$O$5,5)</f>
        <v>0.24236252545824846</v>
      </c>
      <c r="S284" s="11">
        <f t="shared" si="31"/>
        <v>0.36875689034627923</v>
      </c>
      <c r="T284" s="18">
        <f t="shared" si="32"/>
        <v>0</v>
      </c>
      <c r="U284" s="18">
        <f t="shared" si="33"/>
        <v>0</v>
      </c>
      <c r="V284" s="18">
        <f t="shared" si="34"/>
        <v>1</v>
      </c>
      <c r="W284" s="18"/>
      <c r="X284" s="18"/>
      <c r="Y284" s="18"/>
      <c r="AA284" s="2">
        <v>1173</v>
      </c>
      <c r="AB284" s="2">
        <v>1</v>
      </c>
      <c r="AD284" s="2">
        <v>1173</v>
      </c>
      <c r="AE284" s="2">
        <v>0</v>
      </c>
    </row>
    <row r="285" spans="1:31" x14ac:dyDescent="0.25">
      <c r="A285" s="2">
        <v>1174</v>
      </c>
      <c r="B285" s="2">
        <v>3</v>
      </c>
      <c r="C285" s="2" t="s">
        <v>1575</v>
      </c>
      <c r="D285" s="2" t="s">
        <v>19</v>
      </c>
      <c r="E285" s="2"/>
      <c r="F285" s="2">
        <v>0</v>
      </c>
      <c r="G285" s="2">
        <v>0</v>
      </c>
      <c r="H285" s="2">
        <v>364859</v>
      </c>
      <c r="I285" s="2">
        <v>7.75</v>
      </c>
      <c r="J285" s="2"/>
      <c r="K285" s="2" t="s">
        <v>29</v>
      </c>
      <c r="L285" s="14"/>
      <c r="M285" s="2">
        <f t="shared" si="28"/>
        <v>0</v>
      </c>
      <c r="N285" s="2">
        <f t="shared" si="29"/>
        <v>5</v>
      </c>
      <c r="O285" s="2" t="str">
        <f t="shared" si="30"/>
        <v>0-5</v>
      </c>
      <c r="P285" s="11">
        <f>VLOOKUP(Table1[Sex], 'Pivot tables'!$A$24:$D$26, 4)</f>
        <v>0.7420382165605095</v>
      </c>
      <c r="Q285" s="11">
        <f>VLOOKUP(Table1[[#This Row],[Age range]],'Pivot tables'!$G$2:$I$18,3)</f>
        <v>0.67500000000000004</v>
      </c>
      <c r="R285" s="11">
        <f>VLOOKUP(Table1[[#This Row],[Pclass]],'Pivot tables'!$K$3:$O$5,5)</f>
        <v>0.24236252545824846</v>
      </c>
      <c r="S285" s="11">
        <f t="shared" si="31"/>
        <v>0.55313358067291929</v>
      </c>
      <c r="T285" s="18">
        <f t="shared" si="32"/>
        <v>1</v>
      </c>
      <c r="U285" s="18">
        <f t="shared" si="33"/>
        <v>1</v>
      </c>
      <c r="V285" s="18">
        <f t="shared" si="34"/>
        <v>1</v>
      </c>
      <c r="W285" s="18"/>
      <c r="X285" s="18"/>
      <c r="Y285" s="18"/>
      <c r="AA285" s="2">
        <v>1174</v>
      </c>
      <c r="AB285" s="2">
        <v>1</v>
      </c>
      <c r="AD285" s="2">
        <v>1174</v>
      </c>
      <c r="AE285" s="2">
        <v>1</v>
      </c>
    </row>
    <row r="286" spans="1:31" x14ac:dyDescent="0.25">
      <c r="A286" s="2">
        <v>1175</v>
      </c>
      <c r="B286" s="2">
        <v>3</v>
      </c>
      <c r="C286" s="2" t="s">
        <v>1576</v>
      </c>
      <c r="D286" s="2" t="s">
        <v>19</v>
      </c>
      <c r="E286" s="2">
        <v>9</v>
      </c>
      <c r="F286" s="2">
        <v>1</v>
      </c>
      <c r="G286" s="2">
        <v>1</v>
      </c>
      <c r="H286" s="2">
        <v>2650</v>
      </c>
      <c r="I286" s="2">
        <v>15.245799999999999</v>
      </c>
      <c r="J286" s="2"/>
      <c r="K286" s="2" t="s">
        <v>22</v>
      </c>
      <c r="L286" s="14"/>
      <c r="M286" s="2">
        <f t="shared" si="28"/>
        <v>5</v>
      </c>
      <c r="N286" s="2">
        <f t="shared" si="29"/>
        <v>10</v>
      </c>
      <c r="O286" s="2" t="str">
        <f t="shared" si="30"/>
        <v>5-10</v>
      </c>
      <c r="P286" s="11">
        <f>VLOOKUP(Table1[Sex], 'Pivot tables'!$A$24:$D$26, 4)</f>
        <v>0.7420382165605095</v>
      </c>
      <c r="Q286" s="11">
        <f>VLOOKUP(Table1[[#This Row],[Age range]],'Pivot tables'!$G$2:$I$18,3)</f>
        <v>0.4375</v>
      </c>
      <c r="R286" s="11">
        <f>VLOOKUP(Table1[[#This Row],[Pclass]],'Pivot tables'!$K$3:$O$5,5)</f>
        <v>0.24236252545824846</v>
      </c>
      <c r="S286" s="11">
        <f t="shared" si="31"/>
        <v>0.47396691400625263</v>
      </c>
      <c r="T286" s="18">
        <f t="shared" si="32"/>
        <v>0</v>
      </c>
      <c r="U286" s="18">
        <f t="shared" si="33"/>
        <v>1</v>
      </c>
      <c r="V286" s="18">
        <f t="shared" si="34"/>
        <v>0</v>
      </c>
      <c r="W286" s="18"/>
      <c r="X286" s="18"/>
      <c r="Y286" s="18"/>
      <c r="AA286" s="2">
        <v>1175</v>
      </c>
      <c r="AB286" s="2">
        <v>0</v>
      </c>
      <c r="AD286" s="2">
        <v>1175</v>
      </c>
      <c r="AE286" s="2">
        <v>1</v>
      </c>
    </row>
    <row r="287" spans="1:31" x14ac:dyDescent="0.25">
      <c r="A287" s="2">
        <v>1176</v>
      </c>
      <c r="B287" s="2">
        <v>3</v>
      </c>
      <c r="C287" s="2" t="s">
        <v>1577</v>
      </c>
      <c r="D287" s="2" t="s">
        <v>19</v>
      </c>
      <c r="E287" s="2">
        <v>2</v>
      </c>
      <c r="F287" s="2">
        <v>1</v>
      </c>
      <c r="G287" s="2">
        <v>1</v>
      </c>
      <c r="H287" s="2">
        <v>370129</v>
      </c>
      <c r="I287" s="2">
        <v>20.212499999999999</v>
      </c>
      <c r="J287" s="2"/>
      <c r="K287" s="2" t="s">
        <v>17</v>
      </c>
      <c r="L287" s="14"/>
      <c r="M287" s="2">
        <f t="shared" si="28"/>
        <v>0</v>
      </c>
      <c r="N287" s="2">
        <f t="shared" si="29"/>
        <v>5</v>
      </c>
      <c r="O287" s="2" t="str">
        <f t="shared" si="30"/>
        <v>0-5</v>
      </c>
      <c r="P287" s="11">
        <f>VLOOKUP(Table1[Sex], 'Pivot tables'!$A$24:$D$26, 4)</f>
        <v>0.7420382165605095</v>
      </c>
      <c r="Q287" s="11">
        <f>VLOOKUP(Table1[[#This Row],[Age range]],'Pivot tables'!$G$2:$I$18,3)</f>
        <v>0.67500000000000004</v>
      </c>
      <c r="R287" s="11">
        <f>VLOOKUP(Table1[[#This Row],[Pclass]],'Pivot tables'!$K$3:$O$5,5)</f>
        <v>0.24236252545824846</v>
      </c>
      <c r="S287" s="11">
        <f t="shared" si="31"/>
        <v>0.55313358067291929</v>
      </c>
      <c r="T287" s="18">
        <f t="shared" si="32"/>
        <v>1</v>
      </c>
      <c r="U287" s="18">
        <f t="shared" si="33"/>
        <v>1</v>
      </c>
      <c r="V287" s="18">
        <f t="shared" si="34"/>
        <v>1</v>
      </c>
      <c r="W287" s="18"/>
      <c r="X287" s="18"/>
      <c r="Y287" s="18"/>
      <c r="AA287" s="2">
        <v>1176</v>
      </c>
      <c r="AB287" s="2">
        <v>1</v>
      </c>
      <c r="AD287" s="2">
        <v>1176</v>
      </c>
      <c r="AE287" s="2">
        <v>1</v>
      </c>
    </row>
    <row r="288" spans="1:31" x14ac:dyDescent="0.25">
      <c r="A288" s="2">
        <v>1177</v>
      </c>
      <c r="B288" s="2">
        <v>3</v>
      </c>
      <c r="C288" s="2" t="s">
        <v>1578</v>
      </c>
      <c r="D288" s="2" t="s">
        <v>15</v>
      </c>
      <c r="E288" s="2">
        <v>36</v>
      </c>
      <c r="F288" s="2">
        <v>0</v>
      </c>
      <c r="G288" s="2">
        <v>0</v>
      </c>
      <c r="H288" s="2" t="s">
        <v>1579</v>
      </c>
      <c r="I288" s="2">
        <v>7.25</v>
      </c>
      <c r="J288" s="2"/>
      <c r="K288" s="2" t="s">
        <v>17</v>
      </c>
      <c r="L288" s="14"/>
      <c r="M288" s="2">
        <f t="shared" si="28"/>
        <v>35</v>
      </c>
      <c r="N288" s="2">
        <f t="shared" si="29"/>
        <v>40</v>
      </c>
      <c r="O288" s="2" t="str">
        <f t="shared" si="30"/>
        <v>35-40</v>
      </c>
      <c r="P288" s="11">
        <f>VLOOKUP(Table1[Sex], 'Pivot tables'!$A$24:$D$26, 4)</f>
        <v>0.18890814558058924</v>
      </c>
      <c r="Q288" s="11">
        <f>VLOOKUP(Table1[[#This Row],[Age range]],'Pivot tables'!$G$2:$I$18,3)</f>
        <v>0.45833333333333331</v>
      </c>
      <c r="R288" s="11">
        <f>VLOOKUP(Table1[[#This Row],[Pclass]],'Pivot tables'!$K$3:$O$5,5)</f>
        <v>0.24236252545824846</v>
      </c>
      <c r="S288" s="11">
        <f t="shared" si="31"/>
        <v>0.29653466812405699</v>
      </c>
      <c r="T288" s="18">
        <f t="shared" si="32"/>
        <v>0</v>
      </c>
      <c r="U288" s="18">
        <f t="shared" si="33"/>
        <v>1</v>
      </c>
      <c r="V288" s="18">
        <f t="shared" si="34"/>
        <v>1</v>
      </c>
      <c r="W288" s="18"/>
      <c r="X288" s="18"/>
      <c r="Y288" s="18"/>
      <c r="AA288" s="2">
        <v>1177</v>
      </c>
      <c r="AB288" s="2">
        <v>0</v>
      </c>
      <c r="AD288" s="2">
        <v>1177</v>
      </c>
      <c r="AE288" s="2">
        <v>0</v>
      </c>
    </row>
    <row r="289" spans="1:31" x14ac:dyDescent="0.25">
      <c r="A289" s="2">
        <v>1178</v>
      </c>
      <c r="B289" s="2">
        <v>3</v>
      </c>
      <c r="C289" s="2" t="s">
        <v>1580</v>
      </c>
      <c r="D289" s="2" t="s">
        <v>15</v>
      </c>
      <c r="E289" s="2"/>
      <c r="F289" s="2">
        <v>0</v>
      </c>
      <c r="G289" s="2">
        <v>0</v>
      </c>
      <c r="H289" s="2" t="s">
        <v>1581</v>
      </c>
      <c r="I289" s="2">
        <v>7.25</v>
      </c>
      <c r="J289" s="2"/>
      <c r="K289" s="2" t="s">
        <v>17</v>
      </c>
      <c r="L289" s="14"/>
      <c r="M289" s="2">
        <f t="shared" si="28"/>
        <v>0</v>
      </c>
      <c r="N289" s="2">
        <f t="shared" si="29"/>
        <v>5</v>
      </c>
      <c r="O289" s="2" t="str">
        <f t="shared" si="30"/>
        <v>0-5</v>
      </c>
      <c r="P289" s="11">
        <f>VLOOKUP(Table1[Sex], 'Pivot tables'!$A$24:$D$26, 4)</f>
        <v>0.18890814558058924</v>
      </c>
      <c r="Q289" s="11">
        <f>VLOOKUP(Table1[[#This Row],[Age range]],'Pivot tables'!$G$2:$I$18,3)</f>
        <v>0.67500000000000004</v>
      </c>
      <c r="R289" s="11">
        <f>VLOOKUP(Table1[[#This Row],[Pclass]],'Pivot tables'!$K$3:$O$5,5)</f>
        <v>0.24236252545824846</v>
      </c>
      <c r="S289" s="11">
        <f t="shared" si="31"/>
        <v>0.36875689034627923</v>
      </c>
      <c r="T289" s="18">
        <f t="shared" si="32"/>
        <v>0</v>
      </c>
      <c r="U289" s="18">
        <f t="shared" si="33"/>
        <v>1</v>
      </c>
      <c r="V289" s="18">
        <f t="shared" si="34"/>
        <v>1</v>
      </c>
      <c r="W289" s="18"/>
      <c r="X289" s="18"/>
      <c r="Y289" s="18"/>
      <c r="AA289" s="2">
        <v>1178</v>
      </c>
      <c r="AB289" s="2">
        <v>0</v>
      </c>
      <c r="AD289" s="2">
        <v>1178</v>
      </c>
      <c r="AE289" s="2">
        <v>0</v>
      </c>
    </row>
    <row r="290" spans="1:31" x14ac:dyDescent="0.25">
      <c r="A290" s="2">
        <v>1179</v>
      </c>
      <c r="B290" s="2">
        <v>1</v>
      </c>
      <c r="C290" s="2" t="s">
        <v>1582</v>
      </c>
      <c r="D290" s="2" t="s">
        <v>15</v>
      </c>
      <c r="E290" s="2">
        <v>24</v>
      </c>
      <c r="F290" s="2">
        <v>1</v>
      </c>
      <c r="G290" s="2">
        <v>0</v>
      </c>
      <c r="H290" s="2">
        <v>21228</v>
      </c>
      <c r="I290" s="2">
        <v>82.2667</v>
      </c>
      <c r="J290" s="2" t="s">
        <v>1238</v>
      </c>
      <c r="K290" s="2" t="s">
        <v>17</v>
      </c>
      <c r="L290" s="14"/>
      <c r="M290" s="2">
        <f t="shared" si="28"/>
        <v>20</v>
      </c>
      <c r="N290" s="2">
        <f t="shared" si="29"/>
        <v>25</v>
      </c>
      <c r="O290" s="2" t="str">
        <f t="shared" si="30"/>
        <v>20-25</v>
      </c>
      <c r="P290" s="11">
        <f>VLOOKUP(Table1[Sex], 'Pivot tables'!$A$24:$D$26, 4)</f>
        <v>0.18890814558058924</v>
      </c>
      <c r="Q290" s="11">
        <f>VLOOKUP(Table1[[#This Row],[Age range]],'Pivot tables'!$G$2:$I$18,3)</f>
        <v>0.34210526315789475</v>
      </c>
      <c r="R290" s="11">
        <f>VLOOKUP(Table1[[#This Row],[Pclass]],'Pivot tables'!$K$3:$O$5,5)</f>
        <v>0.62962962962962965</v>
      </c>
      <c r="S290" s="11">
        <f t="shared" si="31"/>
        <v>0.3868810127893712</v>
      </c>
      <c r="T290" s="18">
        <f t="shared" si="32"/>
        <v>0</v>
      </c>
      <c r="U290" s="18">
        <f t="shared" si="33"/>
        <v>1</v>
      </c>
      <c r="V290" s="18">
        <f t="shared" si="34"/>
        <v>1</v>
      </c>
      <c r="W290" s="18"/>
      <c r="X290" s="18"/>
      <c r="Y290" s="18"/>
      <c r="AA290" s="2">
        <v>1179</v>
      </c>
      <c r="AB290" s="2">
        <v>0</v>
      </c>
      <c r="AD290" s="2">
        <v>1179</v>
      </c>
      <c r="AE290" s="2">
        <v>0</v>
      </c>
    </row>
    <row r="291" spans="1:31" x14ac:dyDescent="0.25">
      <c r="A291" s="2">
        <v>1180</v>
      </c>
      <c r="B291" s="2">
        <v>3</v>
      </c>
      <c r="C291" s="2" t="s">
        <v>1583</v>
      </c>
      <c r="D291" s="2" t="s">
        <v>15</v>
      </c>
      <c r="E291" s="2"/>
      <c r="F291" s="2">
        <v>0</v>
      </c>
      <c r="G291" s="2">
        <v>0</v>
      </c>
      <c r="H291" s="2">
        <v>2655</v>
      </c>
      <c r="I291" s="2">
        <v>7.2291999999999996</v>
      </c>
      <c r="J291" s="2" t="s">
        <v>1584</v>
      </c>
      <c r="K291" s="2" t="s">
        <v>22</v>
      </c>
      <c r="L291" s="14"/>
      <c r="M291" s="2">
        <f t="shared" si="28"/>
        <v>0</v>
      </c>
      <c r="N291" s="2">
        <f t="shared" si="29"/>
        <v>5</v>
      </c>
      <c r="O291" s="2" t="str">
        <f t="shared" si="30"/>
        <v>0-5</v>
      </c>
      <c r="P291" s="11">
        <f>VLOOKUP(Table1[Sex], 'Pivot tables'!$A$24:$D$26, 4)</f>
        <v>0.18890814558058924</v>
      </c>
      <c r="Q291" s="11">
        <f>VLOOKUP(Table1[[#This Row],[Age range]],'Pivot tables'!$G$2:$I$18,3)</f>
        <v>0.67500000000000004</v>
      </c>
      <c r="R291" s="11">
        <f>VLOOKUP(Table1[[#This Row],[Pclass]],'Pivot tables'!$K$3:$O$5,5)</f>
        <v>0.24236252545824846</v>
      </c>
      <c r="S291" s="11">
        <f t="shared" si="31"/>
        <v>0.36875689034627923</v>
      </c>
      <c r="T291" s="18">
        <f t="shared" si="32"/>
        <v>0</v>
      </c>
      <c r="U291" s="18">
        <f t="shared" si="33"/>
        <v>1</v>
      </c>
      <c r="V291" s="18">
        <f t="shared" si="34"/>
        <v>1</v>
      </c>
      <c r="W291" s="18"/>
      <c r="X291" s="18"/>
      <c r="Y291" s="18"/>
      <c r="AA291" s="2">
        <v>1180</v>
      </c>
      <c r="AB291" s="2">
        <v>0</v>
      </c>
      <c r="AD291" s="2">
        <v>1180</v>
      </c>
      <c r="AE291" s="2">
        <v>0</v>
      </c>
    </row>
    <row r="292" spans="1:31" x14ac:dyDescent="0.25">
      <c r="A292" s="2">
        <v>1181</v>
      </c>
      <c r="B292" s="2">
        <v>3</v>
      </c>
      <c r="C292" s="2" t="s">
        <v>1585</v>
      </c>
      <c r="D292" s="2" t="s">
        <v>15</v>
      </c>
      <c r="E292" s="2"/>
      <c r="F292" s="2">
        <v>0</v>
      </c>
      <c r="G292" s="2">
        <v>0</v>
      </c>
      <c r="H292" s="2" t="s">
        <v>1586</v>
      </c>
      <c r="I292" s="2">
        <v>8.0500000000000007</v>
      </c>
      <c r="J292" s="2"/>
      <c r="K292" s="2" t="s">
        <v>17</v>
      </c>
      <c r="L292" s="14"/>
      <c r="M292" s="2">
        <f t="shared" si="28"/>
        <v>0</v>
      </c>
      <c r="N292" s="2">
        <f t="shared" si="29"/>
        <v>5</v>
      </c>
      <c r="O292" s="2" t="str">
        <f t="shared" si="30"/>
        <v>0-5</v>
      </c>
      <c r="P292" s="11">
        <f>VLOOKUP(Table1[Sex], 'Pivot tables'!$A$24:$D$26, 4)</f>
        <v>0.18890814558058924</v>
      </c>
      <c r="Q292" s="11">
        <f>VLOOKUP(Table1[[#This Row],[Age range]],'Pivot tables'!$G$2:$I$18,3)</f>
        <v>0.67500000000000004</v>
      </c>
      <c r="R292" s="11">
        <f>VLOOKUP(Table1[[#This Row],[Pclass]],'Pivot tables'!$K$3:$O$5,5)</f>
        <v>0.24236252545824846</v>
      </c>
      <c r="S292" s="11">
        <f t="shared" si="31"/>
        <v>0.36875689034627923</v>
      </c>
      <c r="T292" s="18">
        <f t="shared" si="32"/>
        <v>0</v>
      </c>
      <c r="U292" s="18">
        <f t="shared" si="33"/>
        <v>1</v>
      </c>
      <c r="V292" s="18">
        <f t="shared" si="34"/>
        <v>1</v>
      </c>
      <c r="W292" s="18"/>
      <c r="X292" s="18"/>
      <c r="Y292" s="18"/>
      <c r="AA292" s="2">
        <v>1181</v>
      </c>
      <c r="AB292" s="2">
        <v>0</v>
      </c>
      <c r="AD292" s="2">
        <v>1181</v>
      </c>
      <c r="AE292" s="2">
        <v>0</v>
      </c>
    </row>
    <row r="293" spans="1:31" x14ac:dyDescent="0.25">
      <c r="A293" s="2">
        <v>1182</v>
      </c>
      <c r="B293" s="2">
        <v>1</v>
      </c>
      <c r="C293" s="2" t="s">
        <v>1587</v>
      </c>
      <c r="D293" s="2" t="s">
        <v>15</v>
      </c>
      <c r="E293" s="2"/>
      <c r="F293" s="2">
        <v>0</v>
      </c>
      <c r="G293" s="2">
        <v>0</v>
      </c>
      <c r="H293" s="2" t="s">
        <v>1588</v>
      </c>
      <c r="I293" s="2">
        <v>39.6</v>
      </c>
      <c r="J293" s="2"/>
      <c r="K293" s="2" t="s">
        <v>17</v>
      </c>
      <c r="L293" s="14"/>
      <c r="M293" s="2">
        <f t="shared" si="28"/>
        <v>0</v>
      </c>
      <c r="N293" s="2">
        <f t="shared" si="29"/>
        <v>5</v>
      </c>
      <c r="O293" s="2" t="str">
        <f t="shared" si="30"/>
        <v>0-5</v>
      </c>
      <c r="P293" s="11">
        <f>VLOOKUP(Table1[Sex], 'Pivot tables'!$A$24:$D$26, 4)</f>
        <v>0.18890814558058924</v>
      </c>
      <c r="Q293" s="11">
        <f>VLOOKUP(Table1[[#This Row],[Age range]],'Pivot tables'!$G$2:$I$18,3)</f>
        <v>0.67500000000000004</v>
      </c>
      <c r="R293" s="11">
        <f>VLOOKUP(Table1[[#This Row],[Pclass]],'Pivot tables'!$K$3:$O$5,5)</f>
        <v>0.62962962962962965</v>
      </c>
      <c r="S293" s="11">
        <f t="shared" si="31"/>
        <v>0.49784592507007303</v>
      </c>
      <c r="T293" s="18">
        <f t="shared" si="32"/>
        <v>0</v>
      </c>
      <c r="U293" s="18">
        <f t="shared" si="33"/>
        <v>1</v>
      </c>
      <c r="V293" s="18">
        <f t="shared" si="34"/>
        <v>1</v>
      </c>
      <c r="W293" s="18"/>
      <c r="X293" s="18"/>
      <c r="Y293" s="18"/>
      <c r="AA293" s="2">
        <v>1182</v>
      </c>
      <c r="AB293" s="2">
        <v>0</v>
      </c>
      <c r="AD293" s="2">
        <v>1182</v>
      </c>
      <c r="AE293" s="2">
        <v>0</v>
      </c>
    </row>
    <row r="294" spans="1:31" x14ac:dyDescent="0.25">
      <c r="A294" s="2">
        <v>1183</v>
      </c>
      <c r="B294" s="2">
        <v>3</v>
      </c>
      <c r="C294" s="2" t="s">
        <v>1589</v>
      </c>
      <c r="D294" s="2" t="s">
        <v>19</v>
      </c>
      <c r="E294" s="2">
        <v>30</v>
      </c>
      <c r="F294" s="2">
        <v>0</v>
      </c>
      <c r="G294" s="2">
        <v>0</v>
      </c>
      <c r="H294" s="2">
        <v>382650</v>
      </c>
      <c r="I294" s="2">
        <v>6.95</v>
      </c>
      <c r="J294" s="2"/>
      <c r="K294" s="2" t="s">
        <v>29</v>
      </c>
      <c r="L294" s="14"/>
      <c r="M294" s="2">
        <f t="shared" si="28"/>
        <v>30</v>
      </c>
      <c r="N294" s="2">
        <f t="shared" si="29"/>
        <v>35</v>
      </c>
      <c r="O294" s="2" t="str">
        <f t="shared" si="30"/>
        <v>30-35</v>
      </c>
      <c r="P294" s="11">
        <f>VLOOKUP(Table1[Sex], 'Pivot tables'!$A$24:$D$26, 4)</f>
        <v>0.7420382165605095</v>
      </c>
      <c r="Q294" s="11">
        <f>VLOOKUP(Table1[[#This Row],[Age range]],'Pivot tables'!$G$2:$I$18,3)</f>
        <v>0.42105263157894735</v>
      </c>
      <c r="R294" s="11">
        <f>VLOOKUP(Table1[[#This Row],[Pclass]],'Pivot tables'!$K$3:$O$5,5)</f>
        <v>0.24236252545824846</v>
      </c>
      <c r="S294" s="11">
        <f t="shared" si="31"/>
        <v>0.46848445786590176</v>
      </c>
      <c r="T294" s="18">
        <f t="shared" si="32"/>
        <v>0</v>
      </c>
      <c r="U294" s="18">
        <f t="shared" si="33"/>
        <v>0</v>
      </c>
      <c r="V294" s="18">
        <f t="shared" si="34"/>
        <v>0</v>
      </c>
      <c r="W294" s="18"/>
      <c r="X294" s="18"/>
      <c r="Y294" s="18"/>
      <c r="AA294" s="2">
        <v>1183</v>
      </c>
      <c r="AB294" s="2">
        <v>1</v>
      </c>
      <c r="AD294" s="2">
        <v>1183</v>
      </c>
      <c r="AE294" s="2">
        <v>1</v>
      </c>
    </row>
    <row r="295" spans="1:31" x14ac:dyDescent="0.25">
      <c r="A295" s="2">
        <v>1184</v>
      </c>
      <c r="B295" s="2">
        <v>3</v>
      </c>
      <c r="C295" s="2" t="s">
        <v>1590</v>
      </c>
      <c r="D295" s="2" t="s">
        <v>15</v>
      </c>
      <c r="E295" s="2"/>
      <c r="F295" s="2">
        <v>0</v>
      </c>
      <c r="G295" s="2">
        <v>0</v>
      </c>
      <c r="H295" s="2">
        <v>2652</v>
      </c>
      <c r="I295" s="2">
        <v>7.2291999999999996</v>
      </c>
      <c r="J295" s="2"/>
      <c r="K295" s="2" t="s">
        <v>22</v>
      </c>
      <c r="L295" s="14"/>
      <c r="M295" s="2">
        <f t="shared" si="28"/>
        <v>0</v>
      </c>
      <c r="N295" s="2">
        <f t="shared" si="29"/>
        <v>5</v>
      </c>
      <c r="O295" s="2" t="str">
        <f t="shared" si="30"/>
        <v>0-5</v>
      </c>
      <c r="P295" s="11">
        <f>VLOOKUP(Table1[Sex], 'Pivot tables'!$A$24:$D$26, 4)</f>
        <v>0.18890814558058924</v>
      </c>
      <c r="Q295" s="11">
        <f>VLOOKUP(Table1[[#This Row],[Age range]],'Pivot tables'!$G$2:$I$18,3)</f>
        <v>0.67500000000000004</v>
      </c>
      <c r="R295" s="11">
        <f>VLOOKUP(Table1[[#This Row],[Pclass]],'Pivot tables'!$K$3:$O$5,5)</f>
        <v>0.24236252545824846</v>
      </c>
      <c r="S295" s="11">
        <f t="shared" si="31"/>
        <v>0.36875689034627923</v>
      </c>
      <c r="T295" s="18">
        <f t="shared" si="32"/>
        <v>0</v>
      </c>
      <c r="U295" s="18">
        <f t="shared" si="33"/>
        <v>1</v>
      </c>
      <c r="V295" s="18">
        <f t="shared" si="34"/>
        <v>1</v>
      </c>
      <c r="W295" s="18"/>
      <c r="X295" s="18"/>
      <c r="Y295" s="18"/>
      <c r="AA295" s="2">
        <v>1184</v>
      </c>
      <c r="AB295" s="2">
        <v>0</v>
      </c>
      <c r="AD295" s="2">
        <v>1184</v>
      </c>
      <c r="AE295" s="2">
        <v>0</v>
      </c>
    </row>
    <row r="296" spans="1:31" x14ac:dyDescent="0.25">
      <c r="A296" s="2">
        <v>1185</v>
      </c>
      <c r="B296" s="2">
        <v>1</v>
      </c>
      <c r="C296" s="2" t="s">
        <v>1591</v>
      </c>
      <c r="D296" s="2" t="s">
        <v>15</v>
      </c>
      <c r="E296" s="2">
        <v>53</v>
      </c>
      <c r="F296" s="2">
        <v>1</v>
      </c>
      <c r="G296" s="2">
        <v>1</v>
      </c>
      <c r="H296" s="2">
        <v>33638</v>
      </c>
      <c r="I296" s="2">
        <v>81.8583</v>
      </c>
      <c r="J296" s="2" t="s">
        <v>646</v>
      </c>
      <c r="K296" s="2" t="s">
        <v>17</v>
      </c>
      <c r="L296" s="14"/>
      <c r="M296" s="2">
        <f t="shared" si="28"/>
        <v>50</v>
      </c>
      <c r="N296" s="2">
        <f t="shared" si="29"/>
        <v>55</v>
      </c>
      <c r="O296" s="2" t="str">
        <f t="shared" si="30"/>
        <v>50-55</v>
      </c>
      <c r="P296" s="11">
        <f>VLOOKUP(Table1[Sex], 'Pivot tables'!$A$24:$D$26, 4)</f>
        <v>0.18890814558058924</v>
      </c>
      <c r="Q296" s="11">
        <f>VLOOKUP(Table1[[#This Row],[Age range]],'Pivot tables'!$G$2:$I$18,3)</f>
        <v>0.4375</v>
      </c>
      <c r="R296" s="11">
        <f>VLOOKUP(Table1[[#This Row],[Pclass]],'Pivot tables'!$K$3:$O$5,5)</f>
        <v>0.62962962962962965</v>
      </c>
      <c r="S296" s="11">
        <f t="shared" si="31"/>
        <v>0.41867925840340625</v>
      </c>
      <c r="T296" s="18">
        <f t="shared" si="32"/>
        <v>0</v>
      </c>
      <c r="U296" s="18">
        <f t="shared" si="33"/>
        <v>1</v>
      </c>
      <c r="V296" s="18">
        <f t="shared" si="34"/>
        <v>1</v>
      </c>
      <c r="W296" s="18"/>
      <c r="X296" s="18"/>
      <c r="Y296" s="18"/>
      <c r="AA296" s="2">
        <v>1185</v>
      </c>
      <c r="AB296" s="2">
        <v>0</v>
      </c>
      <c r="AD296" s="2">
        <v>1185</v>
      </c>
      <c r="AE296" s="2">
        <v>0</v>
      </c>
    </row>
    <row r="297" spans="1:31" x14ac:dyDescent="0.25">
      <c r="A297" s="2">
        <v>1186</v>
      </c>
      <c r="B297" s="2">
        <v>3</v>
      </c>
      <c r="C297" s="2" t="s">
        <v>1592</v>
      </c>
      <c r="D297" s="2" t="s">
        <v>15</v>
      </c>
      <c r="E297" s="2">
        <v>36</v>
      </c>
      <c r="F297" s="2">
        <v>0</v>
      </c>
      <c r="G297" s="2">
        <v>0</v>
      </c>
      <c r="H297" s="2">
        <v>345771</v>
      </c>
      <c r="I297" s="2">
        <v>9.5</v>
      </c>
      <c r="J297" s="2"/>
      <c r="K297" s="2" t="s">
        <v>17</v>
      </c>
      <c r="L297" s="14"/>
      <c r="M297" s="2">
        <f t="shared" si="28"/>
        <v>35</v>
      </c>
      <c r="N297" s="2">
        <f t="shared" si="29"/>
        <v>40</v>
      </c>
      <c r="O297" s="2" t="str">
        <f t="shared" si="30"/>
        <v>35-40</v>
      </c>
      <c r="P297" s="11">
        <f>VLOOKUP(Table1[Sex], 'Pivot tables'!$A$24:$D$26, 4)</f>
        <v>0.18890814558058924</v>
      </c>
      <c r="Q297" s="11">
        <f>VLOOKUP(Table1[[#This Row],[Age range]],'Pivot tables'!$G$2:$I$18,3)</f>
        <v>0.45833333333333331</v>
      </c>
      <c r="R297" s="11">
        <f>VLOOKUP(Table1[[#This Row],[Pclass]],'Pivot tables'!$K$3:$O$5,5)</f>
        <v>0.24236252545824846</v>
      </c>
      <c r="S297" s="11">
        <f t="shared" si="31"/>
        <v>0.29653466812405699</v>
      </c>
      <c r="T297" s="18">
        <f t="shared" si="32"/>
        <v>0</v>
      </c>
      <c r="U297" s="18">
        <f t="shared" si="33"/>
        <v>1</v>
      </c>
      <c r="V297" s="18">
        <f t="shared" si="34"/>
        <v>1</v>
      </c>
      <c r="W297" s="18"/>
      <c r="X297" s="18"/>
      <c r="Y297" s="18"/>
      <c r="AA297" s="2">
        <v>1186</v>
      </c>
      <c r="AB297" s="2">
        <v>0</v>
      </c>
      <c r="AD297" s="2">
        <v>1186</v>
      </c>
      <c r="AE297" s="2">
        <v>0</v>
      </c>
    </row>
    <row r="298" spans="1:31" x14ac:dyDescent="0.25">
      <c r="A298" s="2">
        <v>1187</v>
      </c>
      <c r="B298" s="2">
        <v>3</v>
      </c>
      <c r="C298" s="2" t="s">
        <v>1593</v>
      </c>
      <c r="D298" s="2" t="s">
        <v>15</v>
      </c>
      <c r="E298" s="2">
        <v>26</v>
      </c>
      <c r="F298" s="2">
        <v>0</v>
      </c>
      <c r="G298" s="2">
        <v>0</v>
      </c>
      <c r="H298" s="2">
        <v>349202</v>
      </c>
      <c r="I298" s="2">
        <v>7.8958000000000004</v>
      </c>
      <c r="J298" s="2"/>
      <c r="K298" s="2" t="s">
        <v>17</v>
      </c>
      <c r="L298" s="14"/>
      <c r="M298" s="2">
        <f t="shared" si="28"/>
        <v>25</v>
      </c>
      <c r="N298" s="2">
        <f t="shared" si="29"/>
        <v>30</v>
      </c>
      <c r="O298" s="2" t="str">
        <f t="shared" si="30"/>
        <v>25-30</v>
      </c>
      <c r="P298" s="11">
        <f>VLOOKUP(Table1[Sex], 'Pivot tables'!$A$24:$D$26, 4)</f>
        <v>0.18890814558058924</v>
      </c>
      <c r="Q298" s="11">
        <f>VLOOKUP(Table1[[#This Row],[Age range]],'Pivot tables'!$G$2:$I$18,3)</f>
        <v>0.35849056603773582</v>
      </c>
      <c r="R298" s="11">
        <f>VLOOKUP(Table1[[#This Row],[Pclass]],'Pivot tables'!$K$3:$O$5,5)</f>
        <v>0.24236252545824846</v>
      </c>
      <c r="S298" s="11">
        <f t="shared" si="31"/>
        <v>0.26325374569219118</v>
      </c>
      <c r="T298" s="18">
        <f t="shared" si="32"/>
        <v>0</v>
      </c>
      <c r="U298" s="18">
        <f t="shared" si="33"/>
        <v>1</v>
      </c>
      <c r="V298" s="18">
        <f t="shared" si="34"/>
        <v>1</v>
      </c>
      <c r="W298" s="18"/>
      <c r="X298" s="18"/>
      <c r="Y298" s="18"/>
      <c r="AA298" s="2">
        <v>1187</v>
      </c>
      <c r="AB298" s="2">
        <v>0</v>
      </c>
      <c r="AD298" s="2">
        <v>1187</v>
      </c>
      <c r="AE298" s="2">
        <v>0</v>
      </c>
    </row>
    <row r="299" spans="1:31" x14ac:dyDescent="0.25">
      <c r="A299" s="2">
        <v>1188</v>
      </c>
      <c r="B299" s="2">
        <v>2</v>
      </c>
      <c r="C299" s="2" t="s">
        <v>1594</v>
      </c>
      <c r="D299" s="2" t="s">
        <v>19</v>
      </c>
      <c r="E299" s="2">
        <v>1</v>
      </c>
      <c r="F299" s="2">
        <v>1</v>
      </c>
      <c r="G299" s="2">
        <v>2</v>
      </c>
      <c r="H299" s="2" t="s">
        <v>82</v>
      </c>
      <c r="I299" s="2">
        <v>41.5792</v>
      </c>
      <c r="J299" s="2"/>
      <c r="K299" s="2" t="s">
        <v>22</v>
      </c>
      <c r="L299" s="14"/>
      <c r="M299" s="2">
        <f t="shared" si="28"/>
        <v>0</v>
      </c>
      <c r="N299" s="2">
        <f t="shared" si="29"/>
        <v>5</v>
      </c>
      <c r="O299" s="2" t="str">
        <f t="shared" si="30"/>
        <v>0-5</v>
      </c>
      <c r="P299" s="11">
        <f>VLOOKUP(Table1[Sex], 'Pivot tables'!$A$24:$D$26, 4)</f>
        <v>0.7420382165605095</v>
      </c>
      <c r="Q299" s="11">
        <f>VLOOKUP(Table1[[#This Row],[Age range]],'Pivot tables'!$G$2:$I$18,3)</f>
        <v>0.67500000000000004</v>
      </c>
      <c r="R299" s="11">
        <f>VLOOKUP(Table1[[#This Row],[Pclass]],'Pivot tables'!$K$3:$O$5,5)</f>
        <v>0.47282608695652173</v>
      </c>
      <c r="S299" s="11">
        <f t="shared" si="31"/>
        <v>0.62995476783901039</v>
      </c>
      <c r="T299" s="18">
        <f t="shared" si="32"/>
        <v>1</v>
      </c>
      <c r="U299" s="18">
        <f t="shared" si="33"/>
        <v>1</v>
      </c>
      <c r="V299" s="18">
        <f t="shared" si="34"/>
        <v>1</v>
      </c>
      <c r="W299" s="18"/>
      <c r="X299" s="18"/>
      <c r="Y299" s="18"/>
      <c r="AA299" s="2">
        <v>1188</v>
      </c>
      <c r="AB299" s="2">
        <v>1</v>
      </c>
      <c r="AD299" s="2">
        <v>1188</v>
      </c>
      <c r="AE299" s="2">
        <v>1</v>
      </c>
    </row>
    <row r="300" spans="1:31" x14ac:dyDescent="0.25">
      <c r="A300" s="2">
        <v>1189</v>
      </c>
      <c r="B300" s="2">
        <v>3</v>
      </c>
      <c r="C300" s="2" t="s">
        <v>1595</v>
      </c>
      <c r="D300" s="2" t="s">
        <v>15</v>
      </c>
      <c r="E300" s="2"/>
      <c r="F300" s="2">
        <v>2</v>
      </c>
      <c r="G300" s="2">
        <v>0</v>
      </c>
      <c r="H300" s="2">
        <v>2662</v>
      </c>
      <c r="I300" s="2">
        <v>21.679200000000002</v>
      </c>
      <c r="J300" s="2"/>
      <c r="K300" s="2" t="s">
        <v>22</v>
      </c>
      <c r="L300" s="14"/>
      <c r="M300" s="2">
        <f t="shared" si="28"/>
        <v>0</v>
      </c>
      <c r="N300" s="2">
        <f t="shared" si="29"/>
        <v>5</v>
      </c>
      <c r="O300" s="2" t="str">
        <f t="shared" si="30"/>
        <v>0-5</v>
      </c>
      <c r="P300" s="11">
        <f>VLOOKUP(Table1[Sex], 'Pivot tables'!$A$24:$D$26, 4)</f>
        <v>0.18890814558058924</v>
      </c>
      <c r="Q300" s="11">
        <f>VLOOKUP(Table1[[#This Row],[Age range]],'Pivot tables'!$G$2:$I$18,3)</f>
        <v>0.67500000000000004</v>
      </c>
      <c r="R300" s="11">
        <f>VLOOKUP(Table1[[#This Row],[Pclass]],'Pivot tables'!$K$3:$O$5,5)</f>
        <v>0.24236252545824846</v>
      </c>
      <c r="S300" s="11">
        <f t="shared" si="31"/>
        <v>0.36875689034627923</v>
      </c>
      <c r="T300" s="18">
        <f t="shared" si="32"/>
        <v>0</v>
      </c>
      <c r="U300" s="18">
        <f t="shared" si="33"/>
        <v>1</v>
      </c>
      <c r="V300" s="18">
        <f t="shared" si="34"/>
        <v>1</v>
      </c>
      <c r="W300" s="18"/>
      <c r="X300" s="18"/>
      <c r="Y300" s="18"/>
      <c r="AA300" s="2">
        <v>1189</v>
      </c>
      <c r="AB300" s="2">
        <v>0</v>
      </c>
      <c r="AD300" s="2">
        <v>1189</v>
      </c>
      <c r="AE300" s="2">
        <v>0</v>
      </c>
    </row>
    <row r="301" spans="1:31" x14ac:dyDescent="0.25">
      <c r="A301" s="2">
        <v>1190</v>
      </c>
      <c r="B301" s="2">
        <v>1</v>
      </c>
      <c r="C301" s="2" t="s">
        <v>1596</v>
      </c>
      <c r="D301" s="2" t="s">
        <v>15</v>
      </c>
      <c r="E301" s="2">
        <v>30</v>
      </c>
      <c r="F301" s="2">
        <v>0</v>
      </c>
      <c r="G301" s="2">
        <v>0</v>
      </c>
      <c r="H301" s="2">
        <v>113801</v>
      </c>
      <c r="I301" s="2">
        <v>45.5</v>
      </c>
      <c r="J301" s="2"/>
      <c r="K301" s="2" t="s">
        <v>17</v>
      </c>
      <c r="L301" s="14"/>
      <c r="M301" s="2">
        <f t="shared" si="28"/>
        <v>30</v>
      </c>
      <c r="N301" s="2">
        <f t="shared" si="29"/>
        <v>35</v>
      </c>
      <c r="O301" s="2" t="str">
        <f t="shared" si="30"/>
        <v>30-35</v>
      </c>
      <c r="P301" s="11">
        <f>VLOOKUP(Table1[Sex], 'Pivot tables'!$A$24:$D$26, 4)</f>
        <v>0.18890814558058924</v>
      </c>
      <c r="Q301" s="11">
        <f>VLOOKUP(Table1[[#This Row],[Age range]],'Pivot tables'!$G$2:$I$18,3)</f>
        <v>0.42105263157894735</v>
      </c>
      <c r="R301" s="11">
        <f>VLOOKUP(Table1[[#This Row],[Pclass]],'Pivot tables'!$K$3:$O$5,5)</f>
        <v>0.62962962962962965</v>
      </c>
      <c r="S301" s="11">
        <f t="shared" si="31"/>
        <v>0.41319680226305538</v>
      </c>
      <c r="T301" s="18">
        <f t="shared" si="32"/>
        <v>0</v>
      </c>
      <c r="U301" s="18">
        <f t="shared" si="33"/>
        <v>1</v>
      </c>
      <c r="V301" s="18">
        <f t="shared" si="34"/>
        <v>1</v>
      </c>
      <c r="W301" s="18"/>
      <c r="X301" s="18"/>
      <c r="Y301" s="18"/>
      <c r="AA301" s="2">
        <v>1190</v>
      </c>
      <c r="AB301" s="2">
        <v>0</v>
      </c>
      <c r="AD301" s="2">
        <v>1190</v>
      </c>
      <c r="AE301" s="2">
        <v>0</v>
      </c>
    </row>
    <row r="302" spans="1:31" x14ac:dyDescent="0.25">
      <c r="A302" s="2">
        <v>1191</v>
      </c>
      <c r="B302" s="2">
        <v>3</v>
      </c>
      <c r="C302" s="2" t="s">
        <v>1597</v>
      </c>
      <c r="D302" s="2" t="s">
        <v>15</v>
      </c>
      <c r="E302" s="2">
        <v>29</v>
      </c>
      <c r="F302" s="2">
        <v>0</v>
      </c>
      <c r="G302" s="2">
        <v>0</v>
      </c>
      <c r="H302" s="2">
        <v>347467</v>
      </c>
      <c r="I302" s="2">
        <v>7.8541999999999996</v>
      </c>
      <c r="J302" s="2"/>
      <c r="K302" s="2" t="s">
        <v>17</v>
      </c>
      <c r="L302" s="14"/>
      <c r="M302" s="2">
        <f t="shared" si="28"/>
        <v>25</v>
      </c>
      <c r="N302" s="2">
        <f t="shared" si="29"/>
        <v>30</v>
      </c>
      <c r="O302" s="2" t="str">
        <f t="shared" si="30"/>
        <v>25-30</v>
      </c>
      <c r="P302" s="11">
        <f>VLOOKUP(Table1[Sex], 'Pivot tables'!$A$24:$D$26, 4)</f>
        <v>0.18890814558058924</v>
      </c>
      <c r="Q302" s="11">
        <f>VLOOKUP(Table1[[#This Row],[Age range]],'Pivot tables'!$G$2:$I$18,3)</f>
        <v>0.35849056603773582</v>
      </c>
      <c r="R302" s="11">
        <f>VLOOKUP(Table1[[#This Row],[Pclass]],'Pivot tables'!$K$3:$O$5,5)</f>
        <v>0.24236252545824846</v>
      </c>
      <c r="S302" s="11">
        <f t="shared" si="31"/>
        <v>0.26325374569219118</v>
      </c>
      <c r="T302" s="18">
        <f t="shared" si="32"/>
        <v>0</v>
      </c>
      <c r="U302" s="18">
        <f t="shared" si="33"/>
        <v>1</v>
      </c>
      <c r="V302" s="18">
        <f t="shared" si="34"/>
        <v>1</v>
      </c>
      <c r="W302" s="18"/>
      <c r="X302" s="18"/>
      <c r="Y302" s="18"/>
      <c r="AA302" s="2">
        <v>1191</v>
      </c>
      <c r="AB302" s="2">
        <v>0</v>
      </c>
      <c r="AD302" s="2">
        <v>1191</v>
      </c>
      <c r="AE302" s="2">
        <v>0</v>
      </c>
    </row>
    <row r="303" spans="1:31" x14ac:dyDescent="0.25">
      <c r="A303" s="2">
        <v>1192</v>
      </c>
      <c r="B303" s="2">
        <v>3</v>
      </c>
      <c r="C303" s="2" t="s">
        <v>1598</v>
      </c>
      <c r="D303" s="2" t="s">
        <v>15</v>
      </c>
      <c r="E303" s="2">
        <v>32</v>
      </c>
      <c r="F303" s="2">
        <v>0</v>
      </c>
      <c r="G303" s="2">
        <v>0</v>
      </c>
      <c r="H303" s="2">
        <v>347079</v>
      </c>
      <c r="I303" s="2">
        <v>7.7750000000000004</v>
      </c>
      <c r="J303" s="2"/>
      <c r="K303" s="2" t="s">
        <v>17</v>
      </c>
      <c r="L303" s="14"/>
      <c r="M303" s="2">
        <f t="shared" si="28"/>
        <v>30</v>
      </c>
      <c r="N303" s="2">
        <f t="shared" si="29"/>
        <v>35</v>
      </c>
      <c r="O303" s="2" t="str">
        <f t="shared" si="30"/>
        <v>30-35</v>
      </c>
      <c r="P303" s="11">
        <f>VLOOKUP(Table1[Sex], 'Pivot tables'!$A$24:$D$26, 4)</f>
        <v>0.18890814558058924</v>
      </c>
      <c r="Q303" s="11">
        <f>VLOOKUP(Table1[[#This Row],[Age range]],'Pivot tables'!$G$2:$I$18,3)</f>
        <v>0.42105263157894735</v>
      </c>
      <c r="R303" s="11">
        <f>VLOOKUP(Table1[[#This Row],[Pclass]],'Pivot tables'!$K$3:$O$5,5)</f>
        <v>0.24236252545824846</v>
      </c>
      <c r="S303" s="11">
        <f t="shared" si="31"/>
        <v>0.28410776753926165</v>
      </c>
      <c r="T303" s="18">
        <f t="shared" si="32"/>
        <v>0</v>
      </c>
      <c r="U303" s="18">
        <f t="shared" si="33"/>
        <v>1</v>
      </c>
      <c r="V303" s="18">
        <f t="shared" si="34"/>
        <v>1</v>
      </c>
      <c r="W303" s="18"/>
      <c r="X303" s="18"/>
      <c r="Y303" s="18"/>
      <c r="AA303" s="2">
        <v>1192</v>
      </c>
      <c r="AB303" s="2">
        <v>0</v>
      </c>
      <c r="AD303" s="2">
        <v>1192</v>
      </c>
      <c r="AE303" s="2">
        <v>0</v>
      </c>
    </row>
    <row r="304" spans="1:31" x14ac:dyDescent="0.25">
      <c r="A304" s="2">
        <v>1193</v>
      </c>
      <c r="B304" s="2">
        <v>2</v>
      </c>
      <c r="C304" s="2" t="s">
        <v>1599</v>
      </c>
      <c r="D304" s="2" t="s">
        <v>15</v>
      </c>
      <c r="E304" s="2"/>
      <c r="F304" s="2">
        <v>0</v>
      </c>
      <c r="G304" s="2">
        <v>0</v>
      </c>
      <c r="H304" s="2">
        <v>237735</v>
      </c>
      <c r="I304" s="2">
        <v>15.0458</v>
      </c>
      <c r="J304" s="2" t="s">
        <v>444</v>
      </c>
      <c r="K304" s="2" t="s">
        <v>22</v>
      </c>
      <c r="L304" s="14"/>
      <c r="M304" s="2">
        <f t="shared" si="28"/>
        <v>0</v>
      </c>
      <c r="N304" s="2">
        <f t="shared" si="29"/>
        <v>5</v>
      </c>
      <c r="O304" s="2" t="str">
        <f t="shared" si="30"/>
        <v>0-5</v>
      </c>
      <c r="P304" s="11">
        <f>VLOOKUP(Table1[Sex], 'Pivot tables'!$A$24:$D$26, 4)</f>
        <v>0.18890814558058924</v>
      </c>
      <c r="Q304" s="11">
        <f>VLOOKUP(Table1[[#This Row],[Age range]],'Pivot tables'!$G$2:$I$18,3)</f>
        <v>0.67500000000000004</v>
      </c>
      <c r="R304" s="11">
        <f>VLOOKUP(Table1[[#This Row],[Pclass]],'Pivot tables'!$K$3:$O$5,5)</f>
        <v>0.47282608695652173</v>
      </c>
      <c r="S304" s="11">
        <f t="shared" si="31"/>
        <v>0.44557807751237033</v>
      </c>
      <c r="T304" s="18">
        <f t="shared" si="32"/>
        <v>0</v>
      </c>
      <c r="U304" s="18">
        <f t="shared" si="33"/>
        <v>1</v>
      </c>
      <c r="V304" s="18">
        <f t="shared" si="34"/>
        <v>1</v>
      </c>
      <c r="W304" s="18"/>
      <c r="X304" s="18"/>
      <c r="Y304" s="18"/>
      <c r="AA304" s="2">
        <v>1193</v>
      </c>
      <c r="AB304" s="2">
        <v>0</v>
      </c>
      <c r="AD304" s="2">
        <v>1193</v>
      </c>
      <c r="AE304" s="2">
        <v>0</v>
      </c>
    </row>
    <row r="305" spans="1:31" x14ac:dyDescent="0.25">
      <c r="A305" s="2">
        <v>1194</v>
      </c>
      <c r="B305" s="2">
        <v>2</v>
      </c>
      <c r="C305" s="2" t="s">
        <v>1600</v>
      </c>
      <c r="D305" s="2" t="s">
        <v>15</v>
      </c>
      <c r="E305" s="2">
        <v>43</v>
      </c>
      <c r="F305" s="2">
        <v>0</v>
      </c>
      <c r="G305" s="2">
        <v>1</v>
      </c>
      <c r="H305" s="2" t="s">
        <v>1457</v>
      </c>
      <c r="I305" s="2">
        <v>21</v>
      </c>
      <c r="J305" s="2"/>
      <c r="K305" s="2" t="s">
        <v>17</v>
      </c>
      <c r="L305" s="14"/>
      <c r="M305" s="2">
        <f t="shared" si="28"/>
        <v>40</v>
      </c>
      <c r="N305" s="2">
        <f t="shared" si="29"/>
        <v>45</v>
      </c>
      <c r="O305" s="2" t="str">
        <f t="shared" si="30"/>
        <v>40-45</v>
      </c>
      <c r="P305" s="11">
        <f>VLOOKUP(Table1[Sex], 'Pivot tables'!$A$24:$D$26, 4)</f>
        <v>0.18890814558058924</v>
      </c>
      <c r="Q305" s="11">
        <f>VLOOKUP(Table1[[#This Row],[Age range]],'Pivot tables'!$G$2:$I$18,3)</f>
        <v>0.375</v>
      </c>
      <c r="R305" s="11">
        <f>VLOOKUP(Table1[[#This Row],[Pclass]],'Pivot tables'!$K$3:$O$5,5)</f>
        <v>0.47282608695652173</v>
      </c>
      <c r="S305" s="11">
        <f t="shared" si="31"/>
        <v>0.3455780775123703</v>
      </c>
      <c r="T305" s="18">
        <f t="shared" si="32"/>
        <v>0</v>
      </c>
      <c r="U305" s="18">
        <f t="shared" si="33"/>
        <v>1</v>
      </c>
      <c r="V305" s="18">
        <f t="shared" si="34"/>
        <v>1</v>
      </c>
      <c r="W305" s="18"/>
      <c r="X305" s="18"/>
      <c r="Y305" s="18"/>
      <c r="AA305" s="2">
        <v>1194</v>
      </c>
      <c r="AB305" s="2">
        <v>0</v>
      </c>
      <c r="AD305" s="2">
        <v>1194</v>
      </c>
      <c r="AE305" s="2">
        <v>0</v>
      </c>
    </row>
    <row r="306" spans="1:31" x14ac:dyDescent="0.25">
      <c r="A306" s="2">
        <v>1195</v>
      </c>
      <c r="B306" s="2">
        <v>3</v>
      </c>
      <c r="C306" s="2" t="s">
        <v>1601</v>
      </c>
      <c r="D306" s="2" t="s">
        <v>15</v>
      </c>
      <c r="E306" s="2">
        <v>24</v>
      </c>
      <c r="F306" s="2">
        <v>0</v>
      </c>
      <c r="G306" s="2">
        <v>0</v>
      </c>
      <c r="H306" s="2">
        <v>315092</v>
      </c>
      <c r="I306" s="2">
        <v>8.6624999999999996</v>
      </c>
      <c r="J306" s="2"/>
      <c r="K306" s="2" t="s">
        <v>17</v>
      </c>
      <c r="L306" s="14"/>
      <c r="M306" s="2">
        <f t="shared" si="28"/>
        <v>20</v>
      </c>
      <c r="N306" s="2">
        <f t="shared" si="29"/>
        <v>25</v>
      </c>
      <c r="O306" s="2" t="str">
        <f t="shared" si="30"/>
        <v>20-25</v>
      </c>
      <c r="P306" s="11">
        <f>VLOOKUP(Table1[Sex], 'Pivot tables'!$A$24:$D$26, 4)</f>
        <v>0.18890814558058924</v>
      </c>
      <c r="Q306" s="11">
        <f>VLOOKUP(Table1[[#This Row],[Age range]],'Pivot tables'!$G$2:$I$18,3)</f>
        <v>0.34210526315789475</v>
      </c>
      <c r="R306" s="11">
        <f>VLOOKUP(Table1[[#This Row],[Pclass]],'Pivot tables'!$K$3:$O$5,5)</f>
        <v>0.24236252545824846</v>
      </c>
      <c r="S306" s="11">
        <f t="shared" si="31"/>
        <v>0.25779197806557747</v>
      </c>
      <c r="T306" s="18">
        <f t="shared" si="32"/>
        <v>0</v>
      </c>
      <c r="U306" s="18">
        <f t="shared" si="33"/>
        <v>1</v>
      </c>
      <c r="V306" s="18">
        <f t="shared" si="34"/>
        <v>1</v>
      </c>
      <c r="W306" s="18"/>
      <c r="X306" s="18"/>
      <c r="Y306" s="18"/>
      <c r="AA306" s="2">
        <v>1195</v>
      </c>
      <c r="AB306" s="2">
        <v>0</v>
      </c>
      <c r="AD306" s="2">
        <v>1195</v>
      </c>
      <c r="AE306" s="2">
        <v>0</v>
      </c>
    </row>
    <row r="307" spans="1:31" x14ac:dyDescent="0.25">
      <c r="A307" s="2">
        <v>1196</v>
      </c>
      <c r="B307" s="2">
        <v>3</v>
      </c>
      <c r="C307" s="2" t="s">
        <v>1602</v>
      </c>
      <c r="D307" s="2" t="s">
        <v>19</v>
      </c>
      <c r="E307" s="2"/>
      <c r="F307" s="2">
        <v>0</v>
      </c>
      <c r="G307" s="2">
        <v>0</v>
      </c>
      <c r="H307" s="2">
        <v>383123</v>
      </c>
      <c r="I307" s="2">
        <v>7.75</v>
      </c>
      <c r="J307" s="2"/>
      <c r="K307" s="2" t="s">
        <v>29</v>
      </c>
      <c r="L307" s="14"/>
      <c r="M307" s="2">
        <f t="shared" si="28"/>
        <v>0</v>
      </c>
      <c r="N307" s="2">
        <f t="shared" si="29"/>
        <v>5</v>
      </c>
      <c r="O307" s="2" t="str">
        <f t="shared" si="30"/>
        <v>0-5</v>
      </c>
      <c r="P307" s="11">
        <f>VLOOKUP(Table1[Sex], 'Pivot tables'!$A$24:$D$26, 4)</f>
        <v>0.7420382165605095</v>
      </c>
      <c r="Q307" s="11">
        <f>VLOOKUP(Table1[[#This Row],[Age range]],'Pivot tables'!$G$2:$I$18,3)</f>
        <v>0.67500000000000004</v>
      </c>
      <c r="R307" s="11">
        <f>VLOOKUP(Table1[[#This Row],[Pclass]],'Pivot tables'!$K$3:$O$5,5)</f>
        <v>0.24236252545824846</v>
      </c>
      <c r="S307" s="11">
        <f t="shared" si="31"/>
        <v>0.55313358067291929</v>
      </c>
      <c r="T307" s="18">
        <f t="shared" si="32"/>
        <v>1</v>
      </c>
      <c r="U307" s="18">
        <f t="shared" si="33"/>
        <v>1</v>
      </c>
      <c r="V307" s="18">
        <f t="shared" si="34"/>
        <v>1</v>
      </c>
      <c r="W307" s="18"/>
      <c r="X307" s="18"/>
      <c r="Y307" s="18"/>
      <c r="AA307" s="2">
        <v>1196</v>
      </c>
      <c r="AB307" s="2">
        <v>1</v>
      </c>
      <c r="AD307" s="2">
        <v>1196</v>
      </c>
      <c r="AE307" s="2">
        <v>1</v>
      </c>
    </row>
    <row r="308" spans="1:31" x14ac:dyDescent="0.25">
      <c r="A308" s="2">
        <v>1197</v>
      </c>
      <c r="B308" s="2">
        <v>1</v>
      </c>
      <c r="C308" s="2" t="s">
        <v>1603</v>
      </c>
      <c r="D308" s="2" t="s">
        <v>19</v>
      </c>
      <c r="E308" s="2">
        <v>64</v>
      </c>
      <c r="F308" s="2">
        <v>1</v>
      </c>
      <c r="G308" s="2">
        <v>1</v>
      </c>
      <c r="H308" s="2">
        <v>112901</v>
      </c>
      <c r="I308" s="2">
        <v>26.55</v>
      </c>
      <c r="J308" s="2" t="s">
        <v>1604</v>
      </c>
      <c r="K308" s="2" t="s">
        <v>17</v>
      </c>
      <c r="L308" s="14"/>
      <c r="M308" s="2">
        <f t="shared" si="28"/>
        <v>60</v>
      </c>
      <c r="N308" s="2">
        <f t="shared" si="29"/>
        <v>65</v>
      </c>
      <c r="O308" s="2" t="str">
        <f t="shared" si="30"/>
        <v>60-65</v>
      </c>
      <c r="P308" s="11">
        <f>VLOOKUP(Table1[Sex], 'Pivot tables'!$A$24:$D$26, 4)</f>
        <v>0.7420382165605095</v>
      </c>
      <c r="Q308" s="11">
        <f>VLOOKUP(Table1[[#This Row],[Age range]],'Pivot tables'!$G$2:$I$18,3)</f>
        <v>0.4</v>
      </c>
      <c r="R308" s="11">
        <f>VLOOKUP(Table1[[#This Row],[Pclass]],'Pivot tables'!$K$3:$O$5,5)</f>
        <v>0.62962962962962965</v>
      </c>
      <c r="S308" s="11">
        <f t="shared" si="31"/>
        <v>0.59055594873004635</v>
      </c>
      <c r="T308" s="18">
        <f t="shared" si="32"/>
        <v>1</v>
      </c>
      <c r="U308" s="18">
        <f t="shared" si="33"/>
        <v>1</v>
      </c>
      <c r="V308" s="18">
        <f t="shared" si="34"/>
        <v>1</v>
      </c>
      <c r="W308" s="18"/>
      <c r="X308" s="18"/>
      <c r="Y308" s="18"/>
      <c r="AA308" s="2">
        <v>1197</v>
      </c>
      <c r="AB308" s="2">
        <v>1</v>
      </c>
      <c r="AD308" s="2">
        <v>1197</v>
      </c>
      <c r="AE308" s="2">
        <v>1</v>
      </c>
    </row>
    <row r="309" spans="1:31" x14ac:dyDescent="0.25">
      <c r="A309" s="2">
        <v>1198</v>
      </c>
      <c r="B309" s="2">
        <v>1</v>
      </c>
      <c r="C309" s="2" t="s">
        <v>1605</v>
      </c>
      <c r="D309" s="2" t="s">
        <v>15</v>
      </c>
      <c r="E309" s="2">
        <v>30</v>
      </c>
      <c r="F309" s="2">
        <v>1</v>
      </c>
      <c r="G309" s="2">
        <v>2</v>
      </c>
      <c r="H309" s="2">
        <v>113781</v>
      </c>
      <c r="I309" s="2">
        <v>151.55000000000001</v>
      </c>
      <c r="J309" s="2" t="s">
        <v>451</v>
      </c>
      <c r="K309" s="2" t="s">
        <v>17</v>
      </c>
      <c r="L309" s="14"/>
      <c r="M309" s="2">
        <f t="shared" si="28"/>
        <v>30</v>
      </c>
      <c r="N309" s="2">
        <f t="shared" si="29"/>
        <v>35</v>
      </c>
      <c r="O309" s="2" t="str">
        <f t="shared" si="30"/>
        <v>30-35</v>
      </c>
      <c r="P309" s="11">
        <f>VLOOKUP(Table1[Sex], 'Pivot tables'!$A$24:$D$26, 4)</f>
        <v>0.18890814558058924</v>
      </c>
      <c r="Q309" s="11">
        <f>VLOOKUP(Table1[[#This Row],[Age range]],'Pivot tables'!$G$2:$I$18,3)</f>
        <v>0.42105263157894735</v>
      </c>
      <c r="R309" s="11">
        <f>VLOOKUP(Table1[[#This Row],[Pclass]],'Pivot tables'!$K$3:$O$5,5)</f>
        <v>0.62962962962962965</v>
      </c>
      <c r="S309" s="11">
        <f t="shared" si="31"/>
        <v>0.41319680226305538</v>
      </c>
      <c r="T309" s="18">
        <f t="shared" si="32"/>
        <v>0</v>
      </c>
      <c r="U309" s="18">
        <f t="shared" si="33"/>
        <v>1</v>
      </c>
      <c r="V309" s="18">
        <f t="shared" si="34"/>
        <v>1</v>
      </c>
      <c r="W309" s="18"/>
      <c r="X309" s="18"/>
      <c r="Y309" s="18"/>
      <c r="AA309" s="2">
        <v>1198</v>
      </c>
      <c r="AB309" s="2">
        <v>0</v>
      </c>
      <c r="AD309" s="2">
        <v>1198</v>
      </c>
      <c r="AE309" s="2">
        <v>0</v>
      </c>
    </row>
    <row r="310" spans="1:31" x14ac:dyDescent="0.25">
      <c r="A310" s="2">
        <v>1199</v>
      </c>
      <c r="B310" s="2">
        <v>3</v>
      </c>
      <c r="C310" s="2" t="s">
        <v>1606</v>
      </c>
      <c r="D310" s="2" t="s">
        <v>15</v>
      </c>
      <c r="E310" s="2">
        <v>0.83</v>
      </c>
      <c r="F310" s="2">
        <v>0</v>
      </c>
      <c r="G310" s="2">
        <v>1</v>
      </c>
      <c r="H310" s="2">
        <v>392091</v>
      </c>
      <c r="I310" s="2">
        <v>9.35</v>
      </c>
      <c r="J310" s="2"/>
      <c r="K310" s="2" t="s">
        <v>17</v>
      </c>
      <c r="L310" s="14"/>
      <c r="M310" s="2">
        <f t="shared" si="28"/>
        <v>0</v>
      </c>
      <c r="N310" s="2">
        <f t="shared" si="29"/>
        <v>5</v>
      </c>
      <c r="O310" s="2" t="str">
        <f t="shared" si="30"/>
        <v>0-5</v>
      </c>
      <c r="P310" s="11">
        <f>VLOOKUP(Table1[Sex], 'Pivot tables'!$A$24:$D$26, 4)</f>
        <v>0.18890814558058924</v>
      </c>
      <c r="Q310" s="11">
        <f>VLOOKUP(Table1[[#This Row],[Age range]],'Pivot tables'!$G$2:$I$18,3)</f>
        <v>0.67500000000000004</v>
      </c>
      <c r="R310" s="11">
        <f>VLOOKUP(Table1[[#This Row],[Pclass]],'Pivot tables'!$K$3:$O$5,5)</f>
        <v>0.24236252545824846</v>
      </c>
      <c r="S310" s="11">
        <f t="shared" si="31"/>
        <v>0.36875689034627923</v>
      </c>
      <c r="T310" s="18">
        <f t="shared" si="32"/>
        <v>0</v>
      </c>
      <c r="U310" s="18">
        <f t="shared" si="33"/>
        <v>0</v>
      </c>
      <c r="V310" s="18">
        <f t="shared" si="34"/>
        <v>1</v>
      </c>
      <c r="W310" s="18"/>
      <c r="X310" s="18"/>
      <c r="Y310" s="18"/>
      <c r="AA310" s="2">
        <v>1199</v>
      </c>
      <c r="AB310" s="2">
        <v>1</v>
      </c>
      <c r="AD310" s="2">
        <v>1199</v>
      </c>
      <c r="AE310" s="2">
        <v>0</v>
      </c>
    </row>
    <row r="311" spans="1:31" x14ac:dyDescent="0.25">
      <c r="A311" s="2">
        <v>1200</v>
      </c>
      <c r="B311" s="2">
        <v>1</v>
      </c>
      <c r="C311" s="2" t="s">
        <v>1607</v>
      </c>
      <c r="D311" s="2" t="s">
        <v>15</v>
      </c>
      <c r="E311" s="2">
        <v>55</v>
      </c>
      <c r="F311" s="2">
        <v>1</v>
      </c>
      <c r="G311" s="2">
        <v>1</v>
      </c>
      <c r="H311" s="2">
        <v>12749</v>
      </c>
      <c r="I311" s="2">
        <v>93.5</v>
      </c>
      <c r="J311" s="2" t="s">
        <v>1137</v>
      </c>
      <c r="K311" s="2" t="s">
        <v>17</v>
      </c>
      <c r="L311" s="14"/>
      <c r="M311" s="2">
        <f t="shared" si="28"/>
        <v>55</v>
      </c>
      <c r="N311" s="2">
        <f t="shared" si="29"/>
        <v>60</v>
      </c>
      <c r="O311" s="2" t="str">
        <f t="shared" si="30"/>
        <v>55-60</v>
      </c>
      <c r="P311" s="11">
        <f>VLOOKUP(Table1[Sex], 'Pivot tables'!$A$24:$D$26, 4)</f>
        <v>0.18890814558058924</v>
      </c>
      <c r="Q311" s="11">
        <f>VLOOKUP(Table1[[#This Row],[Age range]],'Pivot tables'!$G$2:$I$18,3)</f>
        <v>0.375</v>
      </c>
      <c r="R311" s="11">
        <f>VLOOKUP(Table1[[#This Row],[Pclass]],'Pivot tables'!$K$3:$O$5,5)</f>
        <v>0.62962962962962965</v>
      </c>
      <c r="S311" s="11">
        <f t="shared" si="31"/>
        <v>0.39784592507007294</v>
      </c>
      <c r="T311" s="18">
        <f t="shared" si="32"/>
        <v>0</v>
      </c>
      <c r="U311" s="18">
        <f t="shared" si="33"/>
        <v>1</v>
      </c>
      <c r="V311" s="18">
        <f t="shared" si="34"/>
        <v>1</v>
      </c>
      <c r="W311" s="18"/>
      <c r="X311" s="18"/>
      <c r="Y311" s="18"/>
      <c r="AA311" s="2">
        <v>1200</v>
      </c>
      <c r="AB311" s="2">
        <v>0</v>
      </c>
      <c r="AD311" s="2">
        <v>1200</v>
      </c>
      <c r="AE311" s="2">
        <v>0</v>
      </c>
    </row>
    <row r="312" spans="1:31" x14ac:dyDescent="0.25">
      <c r="A312" s="2">
        <v>1201</v>
      </c>
      <c r="B312" s="2">
        <v>3</v>
      </c>
      <c r="C312" s="2" t="s">
        <v>1608</v>
      </c>
      <c r="D312" s="2" t="s">
        <v>19</v>
      </c>
      <c r="E312" s="2">
        <v>45</v>
      </c>
      <c r="F312" s="2">
        <v>1</v>
      </c>
      <c r="G312" s="2">
        <v>0</v>
      </c>
      <c r="H312" s="2">
        <v>350026</v>
      </c>
      <c r="I312" s="2">
        <v>14.1083</v>
      </c>
      <c r="J312" s="2"/>
      <c r="K312" s="2" t="s">
        <v>17</v>
      </c>
      <c r="L312" s="14"/>
      <c r="M312" s="2">
        <f t="shared" si="28"/>
        <v>45</v>
      </c>
      <c r="N312" s="2">
        <f t="shared" si="29"/>
        <v>50</v>
      </c>
      <c r="O312" s="2" t="str">
        <f t="shared" si="30"/>
        <v>45-50</v>
      </c>
      <c r="P312" s="11">
        <f>VLOOKUP(Table1[Sex], 'Pivot tables'!$A$24:$D$26, 4)</f>
        <v>0.7420382165605095</v>
      </c>
      <c r="Q312" s="11">
        <f>VLOOKUP(Table1[[#This Row],[Age range]],'Pivot tables'!$G$2:$I$18,3)</f>
        <v>0.3902439024390244</v>
      </c>
      <c r="R312" s="11">
        <f>VLOOKUP(Table1[[#This Row],[Pclass]],'Pivot tables'!$K$3:$O$5,5)</f>
        <v>0.24236252545824846</v>
      </c>
      <c r="S312" s="11">
        <f t="shared" si="31"/>
        <v>0.45821488148592743</v>
      </c>
      <c r="T312" s="18">
        <f t="shared" si="32"/>
        <v>0</v>
      </c>
      <c r="U312" s="18">
        <f t="shared" si="33"/>
        <v>1</v>
      </c>
      <c r="V312" s="18">
        <f t="shared" si="34"/>
        <v>0</v>
      </c>
      <c r="W312" s="18"/>
      <c r="X312" s="18"/>
      <c r="Y312" s="18"/>
      <c r="AA312" s="2">
        <v>1201</v>
      </c>
      <c r="AB312" s="2">
        <v>0</v>
      </c>
      <c r="AD312" s="2">
        <v>1201</v>
      </c>
      <c r="AE312" s="2">
        <v>1</v>
      </c>
    </row>
    <row r="313" spans="1:31" x14ac:dyDescent="0.25">
      <c r="A313" s="2">
        <v>1202</v>
      </c>
      <c r="B313" s="2">
        <v>3</v>
      </c>
      <c r="C313" s="2" t="s">
        <v>1609</v>
      </c>
      <c r="D313" s="2" t="s">
        <v>15</v>
      </c>
      <c r="E313" s="2">
        <v>18</v>
      </c>
      <c r="F313" s="2">
        <v>0</v>
      </c>
      <c r="G313" s="2">
        <v>0</v>
      </c>
      <c r="H313" s="2">
        <v>315091</v>
      </c>
      <c r="I313" s="2">
        <v>8.6624999999999996</v>
      </c>
      <c r="J313" s="2"/>
      <c r="K313" s="2" t="s">
        <v>17</v>
      </c>
      <c r="L313" s="14"/>
      <c r="M313" s="2">
        <f t="shared" si="28"/>
        <v>15</v>
      </c>
      <c r="N313" s="2">
        <f t="shared" si="29"/>
        <v>20</v>
      </c>
      <c r="O313" s="2" t="str">
        <f t="shared" si="30"/>
        <v>15-20</v>
      </c>
      <c r="P313" s="11">
        <f>VLOOKUP(Table1[Sex], 'Pivot tables'!$A$24:$D$26, 4)</f>
        <v>0.18890814558058924</v>
      </c>
      <c r="Q313" s="11">
        <f>VLOOKUP(Table1[[#This Row],[Age range]],'Pivot tables'!$G$2:$I$18,3)</f>
        <v>0.39534883720930231</v>
      </c>
      <c r="R313" s="11">
        <f>VLOOKUP(Table1[[#This Row],[Pclass]],'Pivot tables'!$K$3:$O$5,5)</f>
        <v>0.24236252545824846</v>
      </c>
      <c r="S313" s="11">
        <f t="shared" si="31"/>
        <v>0.27553983608271332</v>
      </c>
      <c r="T313" s="18">
        <f t="shared" si="32"/>
        <v>0</v>
      </c>
      <c r="U313" s="18">
        <f t="shared" si="33"/>
        <v>1</v>
      </c>
      <c r="V313" s="18">
        <f t="shared" si="34"/>
        <v>1</v>
      </c>
      <c r="W313" s="18"/>
      <c r="X313" s="18"/>
      <c r="Y313" s="18"/>
      <c r="AA313" s="2">
        <v>1202</v>
      </c>
      <c r="AB313" s="2">
        <v>0</v>
      </c>
      <c r="AD313" s="2">
        <v>1202</v>
      </c>
      <c r="AE313" s="2">
        <v>0</v>
      </c>
    </row>
    <row r="314" spans="1:31" x14ac:dyDescent="0.25">
      <c r="A314" s="2">
        <v>1203</v>
      </c>
      <c r="B314" s="2">
        <v>3</v>
      </c>
      <c r="C314" s="2" t="s">
        <v>1610</v>
      </c>
      <c r="D314" s="2" t="s">
        <v>15</v>
      </c>
      <c r="E314" s="2">
        <v>22</v>
      </c>
      <c r="F314" s="2">
        <v>0</v>
      </c>
      <c r="G314" s="2">
        <v>0</v>
      </c>
      <c r="H314" s="2">
        <v>2658</v>
      </c>
      <c r="I314" s="2">
        <v>7.2249999999999996</v>
      </c>
      <c r="J314" s="2"/>
      <c r="K314" s="2" t="s">
        <v>22</v>
      </c>
      <c r="L314" s="14"/>
      <c r="M314" s="2">
        <f t="shared" si="28"/>
        <v>20</v>
      </c>
      <c r="N314" s="2">
        <f t="shared" si="29"/>
        <v>25</v>
      </c>
      <c r="O314" s="2" t="str">
        <f t="shared" si="30"/>
        <v>20-25</v>
      </c>
      <c r="P314" s="11">
        <f>VLOOKUP(Table1[Sex], 'Pivot tables'!$A$24:$D$26, 4)</f>
        <v>0.18890814558058924</v>
      </c>
      <c r="Q314" s="11">
        <f>VLOOKUP(Table1[[#This Row],[Age range]],'Pivot tables'!$G$2:$I$18,3)</f>
        <v>0.34210526315789475</v>
      </c>
      <c r="R314" s="11">
        <f>VLOOKUP(Table1[[#This Row],[Pclass]],'Pivot tables'!$K$3:$O$5,5)</f>
        <v>0.24236252545824846</v>
      </c>
      <c r="S314" s="11">
        <f t="shared" si="31"/>
        <v>0.25779197806557747</v>
      </c>
      <c r="T314" s="18">
        <f t="shared" si="32"/>
        <v>0</v>
      </c>
      <c r="U314" s="18">
        <f t="shared" si="33"/>
        <v>1</v>
      </c>
      <c r="V314" s="18">
        <f t="shared" si="34"/>
        <v>1</v>
      </c>
      <c r="W314" s="18"/>
      <c r="X314" s="18"/>
      <c r="Y314" s="18"/>
      <c r="AA314" s="2">
        <v>1203</v>
      </c>
      <c r="AB314" s="2">
        <v>0</v>
      </c>
      <c r="AD314" s="2">
        <v>1203</v>
      </c>
      <c r="AE314" s="2">
        <v>0</v>
      </c>
    </row>
    <row r="315" spans="1:31" x14ac:dyDescent="0.25">
      <c r="A315" s="2">
        <v>1204</v>
      </c>
      <c r="B315" s="2">
        <v>3</v>
      </c>
      <c r="C315" s="2" t="s">
        <v>1611</v>
      </c>
      <c r="D315" s="2" t="s">
        <v>15</v>
      </c>
      <c r="E315" s="2"/>
      <c r="F315" s="2">
        <v>0</v>
      </c>
      <c r="G315" s="2">
        <v>0</v>
      </c>
      <c r="H315" s="2" t="s">
        <v>1612</v>
      </c>
      <c r="I315" s="2">
        <v>7.5750000000000002</v>
      </c>
      <c r="J315" s="2"/>
      <c r="K315" s="2" t="s">
        <v>17</v>
      </c>
      <c r="L315" s="14"/>
      <c r="M315" s="2">
        <f t="shared" si="28"/>
        <v>0</v>
      </c>
      <c r="N315" s="2">
        <f t="shared" si="29"/>
        <v>5</v>
      </c>
      <c r="O315" s="2" t="str">
        <f t="shared" si="30"/>
        <v>0-5</v>
      </c>
      <c r="P315" s="11">
        <f>VLOOKUP(Table1[Sex], 'Pivot tables'!$A$24:$D$26, 4)</f>
        <v>0.18890814558058924</v>
      </c>
      <c r="Q315" s="11">
        <f>VLOOKUP(Table1[[#This Row],[Age range]],'Pivot tables'!$G$2:$I$18,3)</f>
        <v>0.67500000000000004</v>
      </c>
      <c r="R315" s="11">
        <f>VLOOKUP(Table1[[#This Row],[Pclass]],'Pivot tables'!$K$3:$O$5,5)</f>
        <v>0.24236252545824846</v>
      </c>
      <c r="S315" s="11">
        <f t="shared" si="31"/>
        <v>0.36875689034627923</v>
      </c>
      <c r="T315" s="18">
        <f t="shared" si="32"/>
        <v>0</v>
      </c>
      <c r="U315" s="18">
        <f t="shared" si="33"/>
        <v>1</v>
      </c>
      <c r="V315" s="18">
        <f t="shared" si="34"/>
        <v>1</v>
      </c>
      <c r="W315" s="18"/>
      <c r="X315" s="18"/>
      <c r="Y315" s="18"/>
      <c r="AA315" s="2">
        <v>1204</v>
      </c>
      <c r="AB315" s="2">
        <v>0</v>
      </c>
      <c r="AD315" s="2">
        <v>1204</v>
      </c>
      <c r="AE315" s="2">
        <v>0</v>
      </c>
    </row>
    <row r="316" spans="1:31" x14ac:dyDescent="0.25">
      <c r="A316" s="2">
        <v>1205</v>
      </c>
      <c r="B316" s="2">
        <v>3</v>
      </c>
      <c r="C316" s="2" t="s">
        <v>1613</v>
      </c>
      <c r="D316" s="2" t="s">
        <v>19</v>
      </c>
      <c r="E316" s="2">
        <v>37</v>
      </c>
      <c r="F316" s="2">
        <v>0</v>
      </c>
      <c r="G316" s="2">
        <v>0</v>
      </c>
      <c r="H316" s="2">
        <v>368364</v>
      </c>
      <c r="I316" s="2">
        <v>7.75</v>
      </c>
      <c r="J316" s="2"/>
      <c r="K316" s="2" t="s">
        <v>29</v>
      </c>
      <c r="L316" s="14"/>
      <c r="M316" s="2">
        <f t="shared" si="28"/>
        <v>35</v>
      </c>
      <c r="N316" s="2">
        <f t="shared" si="29"/>
        <v>40</v>
      </c>
      <c r="O316" s="2" t="str">
        <f t="shared" si="30"/>
        <v>35-40</v>
      </c>
      <c r="P316" s="11">
        <f>VLOOKUP(Table1[Sex], 'Pivot tables'!$A$24:$D$26, 4)</f>
        <v>0.7420382165605095</v>
      </c>
      <c r="Q316" s="11">
        <f>VLOOKUP(Table1[[#This Row],[Age range]],'Pivot tables'!$G$2:$I$18,3)</f>
        <v>0.45833333333333331</v>
      </c>
      <c r="R316" s="11">
        <f>VLOOKUP(Table1[[#This Row],[Pclass]],'Pivot tables'!$K$3:$O$5,5)</f>
        <v>0.24236252545824846</v>
      </c>
      <c r="S316" s="11">
        <f t="shared" si="31"/>
        <v>0.48091135845069705</v>
      </c>
      <c r="T316" s="18">
        <f t="shared" si="32"/>
        <v>0</v>
      </c>
      <c r="U316" s="18">
        <f t="shared" si="33"/>
        <v>0</v>
      </c>
      <c r="V316" s="18">
        <f t="shared" si="34"/>
        <v>0</v>
      </c>
      <c r="W316" s="18"/>
      <c r="X316" s="18"/>
      <c r="Y316" s="18"/>
      <c r="AA316" s="2">
        <v>1205</v>
      </c>
      <c r="AB316" s="2">
        <v>1</v>
      </c>
      <c r="AD316" s="2">
        <v>1205</v>
      </c>
      <c r="AE316" s="2">
        <v>1</v>
      </c>
    </row>
    <row r="317" spans="1:31" x14ac:dyDescent="0.25">
      <c r="A317" s="2">
        <v>1206</v>
      </c>
      <c r="B317" s="2">
        <v>1</v>
      </c>
      <c r="C317" s="2" t="s">
        <v>1614</v>
      </c>
      <c r="D317" s="2" t="s">
        <v>19</v>
      </c>
      <c r="E317" s="2">
        <v>55</v>
      </c>
      <c r="F317" s="2">
        <v>0</v>
      </c>
      <c r="G317" s="2">
        <v>0</v>
      </c>
      <c r="H317" s="2" t="s">
        <v>411</v>
      </c>
      <c r="I317" s="2">
        <v>135.63329999999999</v>
      </c>
      <c r="J317" s="2" t="s">
        <v>494</v>
      </c>
      <c r="K317" s="2" t="s">
        <v>22</v>
      </c>
      <c r="L317" s="14"/>
      <c r="M317" s="2">
        <f t="shared" si="28"/>
        <v>55</v>
      </c>
      <c r="N317" s="2">
        <f t="shared" si="29"/>
        <v>60</v>
      </c>
      <c r="O317" s="2" t="str">
        <f t="shared" si="30"/>
        <v>55-60</v>
      </c>
      <c r="P317" s="11">
        <f>VLOOKUP(Table1[Sex], 'Pivot tables'!$A$24:$D$26, 4)</f>
        <v>0.7420382165605095</v>
      </c>
      <c r="Q317" s="11">
        <f>VLOOKUP(Table1[[#This Row],[Age range]],'Pivot tables'!$G$2:$I$18,3)</f>
        <v>0.375</v>
      </c>
      <c r="R317" s="11">
        <f>VLOOKUP(Table1[[#This Row],[Pclass]],'Pivot tables'!$K$3:$O$5,5)</f>
        <v>0.62962962962962965</v>
      </c>
      <c r="S317" s="11">
        <f t="shared" si="31"/>
        <v>0.58222261539671305</v>
      </c>
      <c r="T317" s="18">
        <f t="shared" si="32"/>
        <v>1</v>
      </c>
      <c r="U317" s="18">
        <f t="shared" si="33"/>
        <v>1</v>
      </c>
      <c r="V317" s="18">
        <f t="shared" si="34"/>
        <v>1</v>
      </c>
      <c r="W317" s="18"/>
      <c r="X317" s="18"/>
      <c r="Y317" s="18"/>
      <c r="AA317" s="2">
        <v>1206</v>
      </c>
      <c r="AB317" s="2">
        <v>1</v>
      </c>
      <c r="AD317" s="2">
        <v>1206</v>
      </c>
      <c r="AE317" s="2">
        <v>1</v>
      </c>
    </row>
    <row r="318" spans="1:31" x14ac:dyDescent="0.25">
      <c r="A318" s="2">
        <v>1207</v>
      </c>
      <c r="B318" s="2">
        <v>3</v>
      </c>
      <c r="C318" s="2" t="s">
        <v>1615</v>
      </c>
      <c r="D318" s="2" t="s">
        <v>19</v>
      </c>
      <c r="E318" s="2">
        <v>17</v>
      </c>
      <c r="F318" s="2">
        <v>0</v>
      </c>
      <c r="G318" s="2">
        <v>0</v>
      </c>
      <c r="H318" s="2" t="s">
        <v>1616</v>
      </c>
      <c r="I318" s="2">
        <v>7.7332999999999998</v>
      </c>
      <c r="J318" s="2"/>
      <c r="K318" s="2" t="s">
        <v>29</v>
      </c>
      <c r="L318" s="14"/>
      <c r="M318" s="2">
        <f t="shared" si="28"/>
        <v>15</v>
      </c>
      <c r="N318" s="2">
        <f t="shared" si="29"/>
        <v>20</v>
      </c>
      <c r="O318" s="2" t="str">
        <f t="shared" si="30"/>
        <v>15-20</v>
      </c>
      <c r="P318" s="11">
        <f>VLOOKUP(Table1[Sex], 'Pivot tables'!$A$24:$D$26, 4)</f>
        <v>0.7420382165605095</v>
      </c>
      <c r="Q318" s="11">
        <f>VLOOKUP(Table1[[#This Row],[Age range]],'Pivot tables'!$G$2:$I$18,3)</f>
        <v>0.39534883720930231</v>
      </c>
      <c r="R318" s="11">
        <f>VLOOKUP(Table1[[#This Row],[Pclass]],'Pivot tables'!$K$3:$O$5,5)</f>
        <v>0.24236252545824846</v>
      </c>
      <c r="S318" s="11">
        <f t="shared" si="31"/>
        <v>0.45991652640935343</v>
      </c>
      <c r="T318" s="18">
        <f t="shared" si="32"/>
        <v>0</v>
      </c>
      <c r="U318" s="18">
        <f t="shared" si="33"/>
        <v>0</v>
      </c>
      <c r="V318" s="18">
        <f t="shared" si="34"/>
        <v>0</v>
      </c>
      <c r="W318" s="18"/>
      <c r="X318" s="18"/>
      <c r="Y318" s="18"/>
      <c r="AA318" s="2">
        <v>1207</v>
      </c>
      <c r="AB318" s="2">
        <v>1</v>
      </c>
      <c r="AD318" s="2">
        <v>1207</v>
      </c>
      <c r="AE318" s="2">
        <v>1</v>
      </c>
    </row>
    <row r="319" spans="1:31" x14ac:dyDescent="0.25">
      <c r="A319" s="2">
        <v>1208</v>
      </c>
      <c r="B319" s="2">
        <v>1</v>
      </c>
      <c r="C319" s="2" t="s">
        <v>1617</v>
      </c>
      <c r="D319" s="2" t="s">
        <v>15</v>
      </c>
      <c r="E319" s="2">
        <v>57</v>
      </c>
      <c r="F319" s="2">
        <v>1</v>
      </c>
      <c r="G319" s="2">
        <v>0</v>
      </c>
      <c r="H319" s="2" t="s">
        <v>65</v>
      </c>
      <c r="I319" s="2">
        <v>146.52080000000001</v>
      </c>
      <c r="J319" s="2" t="s">
        <v>66</v>
      </c>
      <c r="K319" s="2" t="s">
        <v>22</v>
      </c>
      <c r="L319" s="14"/>
      <c r="M319" s="2">
        <f t="shared" si="28"/>
        <v>55</v>
      </c>
      <c r="N319" s="2">
        <f t="shared" si="29"/>
        <v>60</v>
      </c>
      <c r="O319" s="2" t="str">
        <f t="shared" si="30"/>
        <v>55-60</v>
      </c>
      <c r="P319" s="11">
        <f>VLOOKUP(Table1[Sex], 'Pivot tables'!$A$24:$D$26, 4)</f>
        <v>0.18890814558058924</v>
      </c>
      <c r="Q319" s="11">
        <f>VLOOKUP(Table1[[#This Row],[Age range]],'Pivot tables'!$G$2:$I$18,3)</f>
        <v>0.375</v>
      </c>
      <c r="R319" s="11">
        <f>VLOOKUP(Table1[[#This Row],[Pclass]],'Pivot tables'!$K$3:$O$5,5)</f>
        <v>0.62962962962962965</v>
      </c>
      <c r="S319" s="11">
        <f t="shared" si="31"/>
        <v>0.39784592507007294</v>
      </c>
      <c r="T319" s="18">
        <f t="shared" si="32"/>
        <v>0</v>
      </c>
      <c r="U319" s="18">
        <f t="shared" si="33"/>
        <v>1</v>
      </c>
      <c r="V319" s="18">
        <f t="shared" si="34"/>
        <v>1</v>
      </c>
      <c r="W319" s="18"/>
      <c r="X319" s="18"/>
      <c r="Y319" s="18"/>
      <c r="AA319" s="2">
        <v>1208</v>
      </c>
      <c r="AB319" s="2">
        <v>0</v>
      </c>
      <c r="AD319" s="2">
        <v>1208</v>
      </c>
      <c r="AE319" s="2">
        <v>0</v>
      </c>
    </row>
    <row r="320" spans="1:31" x14ac:dyDescent="0.25">
      <c r="A320" s="2">
        <v>1209</v>
      </c>
      <c r="B320" s="2">
        <v>2</v>
      </c>
      <c r="C320" s="2" t="s">
        <v>1618</v>
      </c>
      <c r="D320" s="2" t="s">
        <v>15</v>
      </c>
      <c r="E320" s="2">
        <v>19</v>
      </c>
      <c r="F320" s="2">
        <v>0</v>
      </c>
      <c r="G320" s="2">
        <v>0</v>
      </c>
      <c r="H320" s="2">
        <v>28004</v>
      </c>
      <c r="I320" s="2">
        <v>10.5</v>
      </c>
      <c r="J320" s="2"/>
      <c r="K320" s="2" t="s">
        <v>17</v>
      </c>
      <c r="L320" s="14"/>
      <c r="M320" s="2">
        <f t="shared" si="28"/>
        <v>15</v>
      </c>
      <c r="N320" s="2">
        <f t="shared" si="29"/>
        <v>20</v>
      </c>
      <c r="O320" s="2" t="str">
        <f t="shared" si="30"/>
        <v>15-20</v>
      </c>
      <c r="P320" s="11">
        <f>VLOOKUP(Table1[Sex], 'Pivot tables'!$A$24:$D$26, 4)</f>
        <v>0.18890814558058924</v>
      </c>
      <c r="Q320" s="11">
        <f>VLOOKUP(Table1[[#This Row],[Age range]],'Pivot tables'!$G$2:$I$18,3)</f>
        <v>0.39534883720930231</v>
      </c>
      <c r="R320" s="11">
        <f>VLOOKUP(Table1[[#This Row],[Pclass]],'Pivot tables'!$K$3:$O$5,5)</f>
        <v>0.47282608695652173</v>
      </c>
      <c r="S320" s="11">
        <f t="shared" si="31"/>
        <v>0.35236102324880442</v>
      </c>
      <c r="T320" s="18">
        <f t="shared" si="32"/>
        <v>0</v>
      </c>
      <c r="U320" s="18">
        <f t="shared" si="33"/>
        <v>1</v>
      </c>
      <c r="V320" s="18">
        <f t="shared" si="34"/>
        <v>1</v>
      </c>
      <c r="W320" s="18"/>
      <c r="X320" s="18"/>
      <c r="Y320" s="18"/>
      <c r="AA320" s="2">
        <v>1209</v>
      </c>
      <c r="AB320" s="2">
        <v>0</v>
      </c>
      <c r="AD320" s="2">
        <v>1209</v>
      </c>
      <c r="AE320" s="2">
        <v>0</v>
      </c>
    </row>
    <row r="321" spans="1:31" x14ac:dyDescent="0.25">
      <c r="A321" s="2">
        <v>1210</v>
      </c>
      <c r="B321" s="2">
        <v>3</v>
      </c>
      <c r="C321" s="2" t="s">
        <v>1619</v>
      </c>
      <c r="D321" s="2" t="s">
        <v>15</v>
      </c>
      <c r="E321" s="2">
        <v>27</v>
      </c>
      <c r="F321" s="2">
        <v>0</v>
      </c>
      <c r="G321" s="2">
        <v>0</v>
      </c>
      <c r="H321" s="2">
        <v>350408</v>
      </c>
      <c r="I321" s="2">
        <v>7.8541999999999996</v>
      </c>
      <c r="J321" s="2"/>
      <c r="K321" s="2" t="s">
        <v>17</v>
      </c>
      <c r="L321" s="14"/>
      <c r="M321" s="2">
        <f t="shared" si="28"/>
        <v>25</v>
      </c>
      <c r="N321" s="2">
        <f t="shared" si="29"/>
        <v>30</v>
      </c>
      <c r="O321" s="2" t="str">
        <f t="shared" si="30"/>
        <v>25-30</v>
      </c>
      <c r="P321" s="11">
        <f>VLOOKUP(Table1[Sex], 'Pivot tables'!$A$24:$D$26, 4)</f>
        <v>0.18890814558058924</v>
      </c>
      <c r="Q321" s="11">
        <f>VLOOKUP(Table1[[#This Row],[Age range]],'Pivot tables'!$G$2:$I$18,3)</f>
        <v>0.35849056603773582</v>
      </c>
      <c r="R321" s="11">
        <f>VLOOKUP(Table1[[#This Row],[Pclass]],'Pivot tables'!$K$3:$O$5,5)</f>
        <v>0.24236252545824846</v>
      </c>
      <c r="S321" s="11">
        <f t="shared" si="31"/>
        <v>0.26325374569219118</v>
      </c>
      <c r="T321" s="18">
        <f t="shared" si="32"/>
        <v>0</v>
      </c>
      <c r="U321" s="18">
        <f t="shared" si="33"/>
        <v>1</v>
      </c>
      <c r="V321" s="18">
        <f t="shared" si="34"/>
        <v>1</v>
      </c>
      <c r="W321" s="18"/>
      <c r="X321" s="18"/>
      <c r="Y321" s="18"/>
      <c r="AA321" s="2">
        <v>1210</v>
      </c>
      <c r="AB321" s="2">
        <v>0</v>
      </c>
      <c r="AD321" s="2">
        <v>1210</v>
      </c>
      <c r="AE321" s="2">
        <v>0</v>
      </c>
    </row>
    <row r="322" spans="1:31" x14ac:dyDescent="0.25">
      <c r="A322" s="2">
        <v>1211</v>
      </c>
      <c r="B322" s="2">
        <v>2</v>
      </c>
      <c r="C322" s="2" t="s">
        <v>1620</v>
      </c>
      <c r="D322" s="2" t="s">
        <v>15</v>
      </c>
      <c r="E322" s="2">
        <v>22</v>
      </c>
      <c r="F322" s="2">
        <v>2</v>
      </c>
      <c r="G322" s="2">
        <v>0</v>
      </c>
      <c r="H322" s="2" t="s">
        <v>1263</v>
      </c>
      <c r="I322" s="2">
        <v>31.5</v>
      </c>
      <c r="J322" s="2"/>
      <c r="K322" s="2" t="s">
        <v>17</v>
      </c>
      <c r="L322" s="14"/>
      <c r="M322" s="2">
        <f t="shared" si="28"/>
        <v>20</v>
      </c>
      <c r="N322" s="2">
        <f t="shared" si="29"/>
        <v>25</v>
      </c>
      <c r="O322" s="2" t="str">
        <f t="shared" si="30"/>
        <v>20-25</v>
      </c>
      <c r="P322" s="11">
        <f>VLOOKUP(Table1[Sex], 'Pivot tables'!$A$24:$D$26, 4)</f>
        <v>0.18890814558058924</v>
      </c>
      <c r="Q322" s="11">
        <f>VLOOKUP(Table1[[#This Row],[Age range]],'Pivot tables'!$G$2:$I$18,3)</f>
        <v>0.34210526315789475</v>
      </c>
      <c r="R322" s="11">
        <f>VLOOKUP(Table1[[#This Row],[Pclass]],'Pivot tables'!$K$3:$O$5,5)</f>
        <v>0.47282608695652173</v>
      </c>
      <c r="S322" s="11">
        <f t="shared" si="31"/>
        <v>0.33461316523166856</v>
      </c>
      <c r="T322" s="18">
        <f t="shared" si="32"/>
        <v>0</v>
      </c>
      <c r="U322" s="18">
        <f t="shared" si="33"/>
        <v>1</v>
      </c>
      <c r="V322" s="18">
        <f t="shared" si="34"/>
        <v>1</v>
      </c>
      <c r="W322" s="18"/>
      <c r="X322" s="18"/>
      <c r="Y322" s="18"/>
      <c r="AA322" s="2">
        <v>1211</v>
      </c>
      <c r="AB322" s="2">
        <v>0</v>
      </c>
      <c r="AD322" s="2">
        <v>1211</v>
      </c>
      <c r="AE322" s="2">
        <v>0</v>
      </c>
    </row>
    <row r="323" spans="1:31" x14ac:dyDescent="0.25">
      <c r="A323" s="2">
        <v>1212</v>
      </c>
      <c r="B323" s="2">
        <v>3</v>
      </c>
      <c r="C323" s="2" t="s">
        <v>1621</v>
      </c>
      <c r="D323" s="2" t="s">
        <v>15</v>
      </c>
      <c r="E323" s="2">
        <v>26</v>
      </c>
      <c r="F323" s="2">
        <v>0</v>
      </c>
      <c r="G323" s="2">
        <v>0</v>
      </c>
      <c r="H323" s="2">
        <v>347075</v>
      </c>
      <c r="I323" s="2">
        <v>7.7750000000000004</v>
      </c>
      <c r="J323" s="2"/>
      <c r="K323" s="2" t="s">
        <v>17</v>
      </c>
      <c r="L323" s="14"/>
      <c r="M323" s="2">
        <f t="shared" ref="M323:M386" si="35">FLOOR(E323, 5)</f>
        <v>25</v>
      </c>
      <c r="N323" s="2">
        <f t="shared" ref="N323:N386" si="36">M323 + 5</f>
        <v>30</v>
      </c>
      <c r="O323" s="2" t="str">
        <f t="shared" ref="O323:O386" si="37">M323&amp;"-"&amp;N323</f>
        <v>25-30</v>
      </c>
      <c r="P323" s="11">
        <f>VLOOKUP(Table1[Sex], 'Pivot tables'!$A$24:$D$26, 4)</f>
        <v>0.18890814558058924</v>
      </c>
      <c r="Q323" s="11">
        <f>VLOOKUP(Table1[[#This Row],[Age range]],'Pivot tables'!$G$2:$I$18,3)</f>
        <v>0.35849056603773582</v>
      </c>
      <c r="R323" s="11">
        <f>VLOOKUP(Table1[[#This Row],[Pclass]],'Pivot tables'!$K$3:$O$5,5)</f>
        <v>0.24236252545824846</v>
      </c>
      <c r="S323" s="11">
        <f t="shared" ref="S323:S386" si="38">AVERAGE(P323, Q323, R323)</f>
        <v>0.26325374569219118</v>
      </c>
      <c r="T323" s="18">
        <f t="shared" ref="T323:T386" si="39">IF(S323 &gt; 0.5, 1, 0)</f>
        <v>0</v>
      </c>
      <c r="U323" s="18">
        <f t="shared" ref="U323:U386" si="40">IF(T323=AB323, 1,0)</f>
        <v>1</v>
      </c>
      <c r="V323" s="18">
        <f t="shared" ref="V323:V386" si="41">IF(T323=AE323, 1,0)</f>
        <v>1</v>
      </c>
      <c r="W323" s="18"/>
      <c r="X323" s="18"/>
      <c r="Y323" s="18"/>
      <c r="AA323" s="2">
        <v>1212</v>
      </c>
      <c r="AB323" s="2">
        <v>0</v>
      </c>
      <c r="AD323" s="2">
        <v>1212</v>
      </c>
      <c r="AE323" s="2">
        <v>0</v>
      </c>
    </row>
    <row r="324" spans="1:31" x14ac:dyDescent="0.25">
      <c r="A324" s="2">
        <v>1213</v>
      </c>
      <c r="B324" s="2">
        <v>3</v>
      </c>
      <c r="C324" s="2" t="s">
        <v>1622</v>
      </c>
      <c r="D324" s="2" t="s">
        <v>15</v>
      </c>
      <c r="E324" s="2">
        <v>25</v>
      </c>
      <c r="F324" s="2">
        <v>0</v>
      </c>
      <c r="G324" s="2">
        <v>0</v>
      </c>
      <c r="H324" s="2">
        <v>2654</v>
      </c>
      <c r="I324" s="2">
        <v>7.2291999999999996</v>
      </c>
      <c r="J324" s="2" t="s">
        <v>1623</v>
      </c>
      <c r="K324" s="2" t="s">
        <v>22</v>
      </c>
      <c r="L324" s="14"/>
      <c r="M324" s="2">
        <f t="shared" si="35"/>
        <v>25</v>
      </c>
      <c r="N324" s="2">
        <f t="shared" si="36"/>
        <v>30</v>
      </c>
      <c r="O324" s="2" t="str">
        <f t="shared" si="37"/>
        <v>25-30</v>
      </c>
      <c r="P324" s="11">
        <f>VLOOKUP(Table1[Sex], 'Pivot tables'!$A$24:$D$26, 4)</f>
        <v>0.18890814558058924</v>
      </c>
      <c r="Q324" s="11">
        <f>VLOOKUP(Table1[[#This Row],[Age range]],'Pivot tables'!$G$2:$I$18,3)</f>
        <v>0.35849056603773582</v>
      </c>
      <c r="R324" s="11">
        <f>VLOOKUP(Table1[[#This Row],[Pclass]],'Pivot tables'!$K$3:$O$5,5)</f>
        <v>0.24236252545824846</v>
      </c>
      <c r="S324" s="11">
        <f t="shared" si="38"/>
        <v>0.26325374569219118</v>
      </c>
      <c r="T324" s="18">
        <f t="shared" si="39"/>
        <v>0</v>
      </c>
      <c r="U324" s="18">
        <f t="shared" si="40"/>
        <v>1</v>
      </c>
      <c r="V324" s="18">
        <f t="shared" si="41"/>
        <v>1</v>
      </c>
      <c r="W324" s="18"/>
      <c r="X324" s="18"/>
      <c r="Y324" s="18"/>
      <c r="AA324" s="2">
        <v>1213</v>
      </c>
      <c r="AB324" s="2">
        <v>0</v>
      </c>
      <c r="AD324" s="2">
        <v>1213</v>
      </c>
      <c r="AE324" s="2">
        <v>0</v>
      </c>
    </row>
    <row r="325" spans="1:31" x14ac:dyDescent="0.25">
      <c r="A325" s="2">
        <v>1214</v>
      </c>
      <c r="B325" s="2">
        <v>2</v>
      </c>
      <c r="C325" s="2" t="s">
        <v>1624</v>
      </c>
      <c r="D325" s="2" t="s">
        <v>15</v>
      </c>
      <c r="E325" s="2">
        <v>26</v>
      </c>
      <c r="F325" s="2">
        <v>0</v>
      </c>
      <c r="G325" s="2">
        <v>0</v>
      </c>
      <c r="H325" s="2">
        <v>244368</v>
      </c>
      <c r="I325" s="2">
        <v>13</v>
      </c>
      <c r="J325" s="2" t="s">
        <v>234</v>
      </c>
      <c r="K325" s="2" t="s">
        <v>17</v>
      </c>
      <c r="L325" s="14"/>
      <c r="M325" s="2">
        <f t="shared" si="35"/>
        <v>25</v>
      </c>
      <c r="N325" s="2">
        <f t="shared" si="36"/>
        <v>30</v>
      </c>
      <c r="O325" s="2" t="str">
        <f t="shared" si="37"/>
        <v>25-30</v>
      </c>
      <c r="P325" s="11">
        <f>VLOOKUP(Table1[Sex], 'Pivot tables'!$A$24:$D$26, 4)</f>
        <v>0.18890814558058924</v>
      </c>
      <c r="Q325" s="11">
        <f>VLOOKUP(Table1[[#This Row],[Age range]],'Pivot tables'!$G$2:$I$18,3)</f>
        <v>0.35849056603773582</v>
      </c>
      <c r="R325" s="11">
        <f>VLOOKUP(Table1[[#This Row],[Pclass]],'Pivot tables'!$K$3:$O$5,5)</f>
        <v>0.47282608695652173</v>
      </c>
      <c r="S325" s="11">
        <f t="shared" si="38"/>
        <v>0.34007493285828233</v>
      </c>
      <c r="T325" s="18">
        <f t="shared" si="39"/>
        <v>0</v>
      </c>
      <c r="U325" s="18">
        <f t="shared" si="40"/>
        <v>1</v>
      </c>
      <c r="V325" s="18">
        <f t="shared" si="41"/>
        <v>1</v>
      </c>
      <c r="W325" s="18"/>
      <c r="X325" s="18"/>
      <c r="Y325" s="18"/>
      <c r="AA325" s="2">
        <v>1214</v>
      </c>
      <c r="AB325" s="2">
        <v>0</v>
      </c>
      <c r="AD325" s="2">
        <v>1214</v>
      </c>
      <c r="AE325" s="2">
        <v>0</v>
      </c>
    </row>
    <row r="326" spans="1:31" x14ac:dyDescent="0.25">
      <c r="A326" s="2">
        <v>1215</v>
      </c>
      <c r="B326" s="2">
        <v>1</v>
      </c>
      <c r="C326" s="2" t="s">
        <v>1625</v>
      </c>
      <c r="D326" s="2" t="s">
        <v>15</v>
      </c>
      <c r="E326" s="2">
        <v>33</v>
      </c>
      <c r="F326" s="2">
        <v>0</v>
      </c>
      <c r="G326" s="2">
        <v>0</v>
      </c>
      <c r="H326" s="2">
        <v>113790</v>
      </c>
      <c r="I326" s="2">
        <v>26.55</v>
      </c>
      <c r="J326" s="2"/>
      <c r="K326" s="2" t="s">
        <v>17</v>
      </c>
      <c r="L326" s="14"/>
      <c r="M326" s="2">
        <f t="shared" si="35"/>
        <v>30</v>
      </c>
      <c r="N326" s="2">
        <f t="shared" si="36"/>
        <v>35</v>
      </c>
      <c r="O326" s="2" t="str">
        <f t="shared" si="37"/>
        <v>30-35</v>
      </c>
      <c r="P326" s="11">
        <f>VLOOKUP(Table1[Sex], 'Pivot tables'!$A$24:$D$26, 4)</f>
        <v>0.18890814558058924</v>
      </c>
      <c r="Q326" s="11">
        <f>VLOOKUP(Table1[[#This Row],[Age range]],'Pivot tables'!$G$2:$I$18,3)</f>
        <v>0.42105263157894735</v>
      </c>
      <c r="R326" s="11">
        <f>VLOOKUP(Table1[[#This Row],[Pclass]],'Pivot tables'!$K$3:$O$5,5)</f>
        <v>0.62962962962962965</v>
      </c>
      <c r="S326" s="11">
        <f t="shared" si="38"/>
        <v>0.41319680226305538</v>
      </c>
      <c r="T326" s="18">
        <f t="shared" si="39"/>
        <v>0</v>
      </c>
      <c r="U326" s="18">
        <f t="shared" si="40"/>
        <v>0</v>
      </c>
      <c r="V326" s="18">
        <f t="shared" si="41"/>
        <v>1</v>
      </c>
      <c r="W326" s="18"/>
      <c r="X326" s="18"/>
      <c r="Y326" s="18"/>
      <c r="AA326" s="2">
        <v>1215</v>
      </c>
      <c r="AB326" s="2">
        <v>1</v>
      </c>
      <c r="AD326" s="2">
        <v>1215</v>
      </c>
      <c r="AE326" s="2">
        <v>0</v>
      </c>
    </row>
    <row r="327" spans="1:31" x14ac:dyDescent="0.25">
      <c r="A327" s="2">
        <v>1216</v>
      </c>
      <c r="B327" s="2">
        <v>1</v>
      </c>
      <c r="C327" s="2" t="s">
        <v>1626</v>
      </c>
      <c r="D327" s="2" t="s">
        <v>19</v>
      </c>
      <c r="E327" s="2">
        <v>39</v>
      </c>
      <c r="F327" s="2">
        <v>0</v>
      </c>
      <c r="G327" s="2">
        <v>0</v>
      </c>
      <c r="H327" s="2">
        <v>24160</v>
      </c>
      <c r="I327" s="2">
        <v>211.33750000000001</v>
      </c>
      <c r="J327" s="2"/>
      <c r="K327" s="2" t="s">
        <v>17</v>
      </c>
      <c r="L327" s="14"/>
      <c r="M327" s="2">
        <f t="shared" si="35"/>
        <v>35</v>
      </c>
      <c r="N327" s="2">
        <f t="shared" si="36"/>
        <v>40</v>
      </c>
      <c r="O327" s="2" t="str">
        <f t="shared" si="37"/>
        <v>35-40</v>
      </c>
      <c r="P327" s="11">
        <f>VLOOKUP(Table1[Sex], 'Pivot tables'!$A$24:$D$26, 4)</f>
        <v>0.7420382165605095</v>
      </c>
      <c r="Q327" s="11">
        <f>VLOOKUP(Table1[[#This Row],[Age range]],'Pivot tables'!$G$2:$I$18,3)</f>
        <v>0.45833333333333331</v>
      </c>
      <c r="R327" s="11">
        <f>VLOOKUP(Table1[[#This Row],[Pclass]],'Pivot tables'!$K$3:$O$5,5)</f>
        <v>0.62962962962962965</v>
      </c>
      <c r="S327" s="11">
        <f t="shared" si="38"/>
        <v>0.61000039317449073</v>
      </c>
      <c r="T327" s="18">
        <f t="shared" si="39"/>
        <v>1</v>
      </c>
      <c r="U327" s="18">
        <f t="shared" si="40"/>
        <v>1</v>
      </c>
      <c r="V327" s="18">
        <f t="shared" si="41"/>
        <v>1</v>
      </c>
      <c r="W327" s="18"/>
      <c r="X327" s="18"/>
      <c r="Y327" s="18"/>
      <c r="AA327" s="2">
        <v>1216</v>
      </c>
      <c r="AB327" s="2">
        <v>1</v>
      </c>
      <c r="AD327" s="2">
        <v>1216</v>
      </c>
      <c r="AE327" s="2">
        <v>1</v>
      </c>
    </row>
    <row r="328" spans="1:31" x14ac:dyDescent="0.25">
      <c r="A328" s="2">
        <v>1217</v>
      </c>
      <c r="B328" s="2">
        <v>3</v>
      </c>
      <c r="C328" s="2" t="s">
        <v>1627</v>
      </c>
      <c r="D328" s="2" t="s">
        <v>15</v>
      </c>
      <c r="E328" s="2">
        <v>23</v>
      </c>
      <c r="F328" s="2">
        <v>0</v>
      </c>
      <c r="G328" s="2">
        <v>0</v>
      </c>
      <c r="H328" s="2" t="s">
        <v>1628</v>
      </c>
      <c r="I328" s="2">
        <v>7.05</v>
      </c>
      <c r="J328" s="2"/>
      <c r="K328" s="2" t="s">
        <v>17</v>
      </c>
      <c r="L328" s="14"/>
      <c r="M328" s="2">
        <f t="shared" si="35"/>
        <v>20</v>
      </c>
      <c r="N328" s="2">
        <f t="shared" si="36"/>
        <v>25</v>
      </c>
      <c r="O328" s="2" t="str">
        <f t="shared" si="37"/>
        <v>20-25</v>
      </c>
      <c r="P328" s="11">
        <f>VLOOKUP(Table1[Sex], 'Pivot tables'!$A$24:$D$26, 4)</f>
        <v>0.18890814558058924</v>
      </c>
      <c r="Q328" s="11">
        <f>VLOOKUP(Table1[[#This Row],[Age range]],'Pivot tables'!$G$2:$I$18,3)</f>
        <v>0.34210526315789475</v>
      </c>
      <c r="R328" s="11">
        <f>VLOOKUP(Table1[[#This Row],[Pclass]],'Pivot tables'!$K$3:$O$5,5)</f>
        <v>0.24236252545824846</v>
      </c>
      <c r="S328" s="11">
        <f t="shared" si="38"/>
        <v>0.25779197806557747</v>
      </c>
      <c r="T328" s="18">
        <f t="shared" si="39"/>
        <v>0</v>
      </c>
      <c r="U328" s="18">
        <f t="shared" si="40"/>
        <v>1</v>
      </c>
      <c r="V328" s="18">
        <f t="shared" si="41"/>
        <v>1</v>
      </c>
      <c r="W328" s="18"/>
      <c r="X328" s="18"/>
      <c r="Y328" s="18"/>
      <c r="AA328" s="2">
        <v>1217</v>
      </c>
      <c r="AB328" s="2">
        <v>0</v>
      </c>
      <c r="AD328" s="2">
        <v>1217</v>
      </c>
      <c r="AE328" s="2">
        <v>0</v>
      </c>
    </row>
    <row r="329" spans="1:31" x14ac:dyDescent="0.25">
      <c r="A329" s="2">
        <v>1218</v>
      </c>
      <c r="B329" s="2">
        <v>2</v>
      </c>
      <c r="C329" s="2" t="s">
        <v>1629</v>
      </c>
      <c r="D329" s="2" t="s">
        <v>19</v>
      </c>
      <c r="E329" s="2">
        <v>12</v>
      </c>
      <c r="F329" s="2">
        <v>2</v>
      </c>
      <c r="G329" s="2">
        <v>1</v>
      </c>
      <c r="H329" s="2">
        <v>230136</v>
      </c>
      <c r="I329" s="2">
        <v>39</v>
      </c>
      <c r="J329" s="2" t="s">
        <v>288</v>
      </c>
      <c r="K329" s="2" t="s">
        <v>17</v>
      </c>
      <c r="L329" s="14"/>
      <c r="M329" s="2">
        <f t="shared" si="35"/>
        <v>10</v>
      </c>
      <c r="N329" s="2">
        <f t="shared" si="36"/>
        <v>15</v>
      </c>
      <c r="O329" s="2" t="str">
        <f t="shared" si="37"/>
        <v>10-15</v>
      </c>
      <c r="P329" s="11">
        <f>VLOOKUP(Table1[Sex], 'Pivot tables'!$A$24:$D$26, 4)</f>
        <v>0.7420382165605095</v>
      </c>
      <c r="Q329" s="11">
        <f>VLOOKUP(Table1[[#This Row],[Age range]],'Pivot tables'!$G$2:$I$18,3)</f>
        <v>0.4375</v>
      </c>
      <c r="R329" s="11">
        <f>VLOOKUP(Table1[[#This Row],[Pclass]],'Pivot tables'!$K$3:$O$5,5)</f>
        <v>0.47282608695652173</v>
      </c>
      <c r="S329" s="11">
        <f t="shared" si="38"/>
        <v>0.55078810117234378</v>
      </c>
      <c r="T329" s="18">
        <f t="shared" si="39"/>
        <v>1</v>
      </c>
      <c r="U329" s="18">
        <f t="shared" si="40"/>
        <v>1</v>
      </c>
      <c r="V329" s="18">
        <f t="shared" si="41"/>
        <v>1</v>
      </c>
      <c r="W329" s="18"/>
      <c r="X329" s="18"/>
      <c r="Y329" s="18"/>
      <c r="AA329" s="2">
        <v>1218</v>
      </c>
      <c r="AB329" s="2">
        <v>1</v>
      </c>
      <c r="AD329" s="2">
        <v>1218</v>
      </c>
      <c r="AE329" s="2">
        <v>1</v>
      </c>
    </row>
    <row r="330" spans="1:31" x14ac:dyDescent="0.25">
      <c r="A330" s="2">
        <v>1219</v>
      </c>
      <c r="B330" s="2">
        <v>1</v>
      </c>
      <c r="C330" s="2" t="s">
        <v>1630</v>
      </c>
      <c r="D330" s="2" t="s">
        <v>15</v>
      </c>
      <c r="E330" s="2">
        <v>46</v>
      </c>
      <c r="F330" s="2">
        <v>0</v>
      </c>
      <c r="G330" s="2">
        <v>0</v>
      </c>
      <c r="H330" s="2" t="s">
        <v>390</v>
      </c>
      <c r="I330" s="2">
        <v>79.2</v>
      </c>
      <c r="J330" s="2"/>
      <c r="K330" s="2" t="s">
        <v>22</v>
      </c>
      <c r="L330" s="14"/>
      <c r="M330" s="2">
        <f t="shared" si="35"/>
        <v>45</v>
      </c>
      <c r="N330" s="2">
        <f t="shared" si="36"/>
        <v>50</v>
      </c>
      <c r="O330" s="2" t="str">
        <f t="shared" si="37"/>
        <v>45-50</v>
      </c>
      <c r="P330" s="11">
        <f>VLOOKUP(Table1[Sex], 'Pivot tables'!$A$24:$D$26, 4)</f>
        <v>0.18890814558058924</v>
      </c>
      <c r="Q330" s="11">
        <f>VLOOKUP(Table1[[#This Row],[Age range]],'Pivot tables'!$G$2:$I$18,3)</f>
        <v>0.3902439024390244</v>
      </c>
      <c r="R330" s="11">
        <f>VLOOKUP(Table1[[#This Row],[Pclass]],'Pivot tables'!$K$3:$O$5,5)</f>
        <v>0.62962962962962965</v>
      </c>
      <c r="S330" s="11">
        <f t="shared" si="38"/>
        <v>0.40292722588308111</v>
      </c>
      <c r="T330" s="18">
        <f t="shared" si="39"/>
        <v>0</v>
      </c>
      <c r="U330" s="18">
        <f t="shared" si="40"/>
        <v>1</v>
      </c>
      <c r="V330" s="18">
        <f t="shared" si="41"/>
        <v>1</v>
      </c>
      <c r="W330" s="18"/>
      <c r="X330" s="18"/>
      <c r="Y330" s="18"/>
      <c r="AA330" s="2">
        <v>1219</v>
      </c>
      <c r="AB330" s="2">
        <v>0</v>
      </c>
      <c r="AD330" s="2">
        <v>1219</v>
      </c>
      <c r="AE330" s="2">
        <v>0</v>
      </c>
    </row>
    <row r="331" spans="1:31" x14ac:dyDescent="0.25">
      <c r="A331" s="2">
        <v>1220</v>
      </c>
      <c r="B331" s="2">
        <v>2</v>
      </c>
      <c r="C331" s="2" t="s">
        <v>1631</v>
      </c>
      <c r="D331" s="2" t="s">
        <v>15</v>
      </c>
      <c r="E331" s="2">
        <v>29</v>
      </c>
      <c r="F331" s="2">
        <v>1</v>
      </c>
      <c r="G331" s="2">
        <v>0</v>
      </c>
      <c r="H331" s="2">
        <v>2003</v>
      </c>
      <c r="I331" s="2">
        <v>26</v>
      </c>
      <c r="J331" s="2"/>
      <c r="K331" s="2" t="s">
        <v>17</v>
      </c>
      <c r="L331" s="14"/>
      <c r="M331" s="2">
        <f t="shared" si="35"/>
        <v>25</v>
      </c>
      <c r="N331" s="2">
        <f t="shared" si="36"/>
        <v>30</v>
      </c>
      <c r="O331" s="2" t="str">
        <f t="shared" si="37"/>
        <v>25-30</v>
      </c>
      <c r="P331" s="11">
        <f>VLOOKUP(Table1[Sex], 'Pivot tables'!$A$24:$D$26, 4)</f>
        <v>0.18890814558058924</v>
      </c>
      <c r="Q331" s="11">
        <f>VLOOKUP(Table1[[#This Row],[Age range]],'Pivot tables'!$G$2:$I$18,3)</f>
        <v>0.35849056603773582</v>
      </c>
      <c r="R331" s="11">
        <f>VLOOKUP(Table1[[#This Row],[Pclass]],'Pivot tables'!$K$3:$O$5,5)</f>
        <v>0.47282608695652173</v>
      </c>
      <c r="S331" s="11">
        <f t="shared" si="38"/>
        <v>0.34007493285828233</v>
      </c>
      <c r="T331" s="18">
        <f t="shared" si="39"/>
        <v>0</v>
      </c>
      <c r="U331" s="18">
        <f t="shared" si="40"/>
        <v>1</v>
      </c>
      <c r="V331" s="18">
        <f t="shared" si="41"/>
        <v>1</v>
      </c>
      <c r="W331" s="18"/>
      <c r="X331" s="18"/>
      <c r="Y331" s="18"/>
      <c r="AA331" s="2">
        <v>1220</v>
      </c>
      <c r="AB331" s="2">
        <v>0</v>
      </c>
      <c r="AD331" s="2">
        <v>1220</v>
      </c>
      <c r="AE331" s="2">
        <v>0</v>
      </c>
    </row>
    <row r="332" spans="1:31" x14ac:dyDescent="0.25">
      <c r="A332" s="2">
        <v>1221</v>
      </c>
      <c r="B332" s="2">
        <v>2</v>
      </c>
      <c r="C332" s="2" t="s">
        <v>1632</v>
      </c>
      <c r="D332" s="2" t="s">
        <v>15</v>
      </c>
      <c r="E332" s="2">
        <v>21</v>
      </c>
      <c r="F332" s="2">
        <v>0</v>
      </c>
      <c r="G332" s="2">
        <v>0</v>
      </c>
      <c r="H332" s="2">
        <v>236854</v>
      </c>
      <c r="I332" s="2">
        <v>13</v>
      </c>
      <c r="J332" s="2"/>
      <c r="K332" s="2" t="s">
        <v>17</v>
      </c>
      <c r="L332" s="14"/>
      <c r="M332" s="2">
        <f t="shared" si="35"/>
        <v>20</v>
      </c>
      <c r="N332" s="2">
        <f t="shared" si="36"/>
        <v>25</v>
      </c>
      <c r="O332" s="2" t="str">
        <f t="shared" si="37"/>
        <v>20-25</v>
      </c>
      <c r="P332" s="11">
        <f>VLOOKUP(Table1[Sex], 'Pivot tables'!$A$24:$D$26, 4)</f>
        <v>0.18890814558058924</v>
      </c>
      <c r="Q332" s="11">
        <f>VLOOKUP(Table1[[#This Row],[Age range]],'Pivot tables'!$G$2:$I$18,3)</f>
        <v>0.34210526315789475</v>
      </c>
      <c r="R332" s="11">
        <f>VLOOKUP(Table1[[#This Row],[Pclass]],'Pivot tables'!$K$3:$O$5,5)</f>
        <v>0.47282608695652173</v>
      </c>
      <c r="S332" s="11">
        <f t="shared" si="38"/>
        <v>0.33461316523166856</v>
      </c>
      <c r="T332" s="18">
        <f t="shared" si="39"/>
        <v>0</v>
      </c>
      <c r="U332" s="18">
        <f t="shared" si="40"/>
        <v>1</v>
      </c>
      <c r="V332" s="18">
        <f t="shared" si="41"/>
        <v>1</v>
      </c>
      <c r="W332" s="18"/>
      <c r="X332" s="18"/>
      <c r="Y332" s="18"/>
      <c r="AA332" s="2">
        <v>1221</v>
      </c>
      <c r="AB332" s="2">
        <v>0</v>
      </c>
      <c r="AD332" s="2">
        <v>1221</v>
      </c>
      <c r="AE332" s="2">
        <v>0</v>
      </c>
    </row>
    <row r="333" spans="1:31" x14ac:dyDescent="0.25">
      <c r="A333" s="2">
        <v>1222</v>
      </c>
      <c r="B333" s="2">
        <v>2</v>
      </c>
      <c r="C333" s="2" t="s">
        <v>1633</v>
      </c>
      <c r="D333" s="2" t="s">
        <v>19</v>
      </c>
      <c r="E333" s="2">
        <v>48</v>
      </c>
      <c r="F333" s="2">
        <v>0</v>
      </c>
      <c r="G333" s="2">
        <v>2</v>
      </c>
      <c r="H333" s="2" t="s">
        <v>230</v>
      </c>
      <c r="I333" s="2">
        <v>36.75</v>
      </c>
      <c r="J333" s="2"/>
      <c r="K333" s="2" t="s">
        <v>17</v>
      </c>
      <c r="L333" s="14"/>
      <c r="M333" s="2">
        <f t="shared" si="35"/>
        <v>45</v>
      </c>
      <c r="N333" s="2">
        <f t="shared" si="36"/>
        <v>50</v>
      </c>
      <c r="O333" s="2" t="str">
        <f t="shared" si="37"/>
        <v>45-50</v>
      </c>
      <c r="P333" s="11">
        <f>VLOOKUP(Table1[Sex], 'Pivot tables'!$A$24:$D$26, 4)</f>
        <v>0.7420382165605095</v>
      </c>
      <c r="Q333" s="11">
        <f>VLOOKUP(Table1[[#This Row],[Age range]],'Pivot tables'!$G$2:$I$18,3)</f>
        <v>0.3902439024390244</v>
      </c>
      <c r="R333" s="11">
        <f>VLOOKUP(Table1[[#This Row],[Pclass]],'Pivot tables'!$K$3:$O$5,5)</f>
        <v>0.47282608695652173</v>
      </c>
      <c r="S333" s="11">
        <f t="shared" si="38"/>
        <v>0.53503606865201847</v>
      </c>
      <c r="T333" s="18">
        <f t="shared" si="39"/>
        <v>1</v>
      </c>
      <c r="U333" s="18">
        <f t="shared" si="40"/>
        <v>1</v>
      </c>
      <c r="V333" s="18">
        <f t="shared" si="41"/>
        <v>1</v>
      </c>
      <c r="W333" s="18"/>
      <c r="X333" s="18"/>
      <c r="Y333" s="18"/>
      <c r="AA333" s="2">
        <v>1222</v>
      </c>
      <c r="AB333" s="2">
        <v>1</v>
      </c>
      <c r="AD333" s="2">
        <v>1222</v>
      </c>
      <c r="AE333" s="2">
        <v>1</v>
      </c>
    </row>
    <row r="334" spans="1:31" x14ac:dyDescent="0.25">
      <c r="A334" s="2">
        <v>1223</v>
      </c>
      <c r="B334" s="2">
        <v>1</v>
      </c>
      <c r="C334" s="2" t="s">
        <v>1634</v>
      </c>
      <c r="D334" s="2" t="s">
        <v>15</v>
      </c>
      <c r="E334" s="2">
        <v>39</v>
      </c>
      <c r="F334" s="2">
        <v>0</v>
      </c>
      <c r="G334" s="2">
        <v>0</v>
      </c>
      <c r="H334" s="2" t="s">
        <v>1635</v>
      </c>
      <c r="I334" s="2">
        <v>29.7</v>
      </c>
      <c r="J334" s="2" t="s">
        <v>1636</v>
      </c>
      <c r="K334" s="2" t="s">
        <v>22</v>
      </c>
      <c r="L334" s="14"/>
      <c r="M334" s="2">
        <f t="shared" si="35"/>
        <v>35</v>
      </c>
      <c r="N334" s="2">
        <f t="shared" si="36"/>
        <v>40</v>
      </c>
      <c r="O334" s="2" t="str">
        <f t="shared" si="37"/>
        <v>35-40</v>
      </c>
      <c r="P334" s="11">
        <f>VLOOKUP(Table1[Sex], 'Pivot tables'!$A$24:$D$26, 4)</f>
        <v>0.18890814558058924</v>
      </c>
      <c r="Q334" s="11">
        <f>VLOOKUP(Table1[[#This Row],[Age range]],'Pivot tables'!$G$2:$I$18,3)</f>
        <v>0.45833333333333331</v>
      </c>
      <c r="R334" s="11">
        <f>VLOOKUP(Table1[[#This Row],[Pclass]],'Pivot tables'!$K$3:$O$5,5)</f>
        <v>0.62962962962962965</v>
      </c>
      <c r="S334" s="11">
        <f t="shared" si="38"/>
        <v>0.42562370284785073</v>
      </c>
      <c r="T334" s="18">
        <f t="shared" si="39"/>
        <v>0</v>
      </c>
      <c r="U334" s="18">
        <f t="shared" si="40"/>
        <v>1</v>
      </c>
      <c r="V334" s="18">
        <f t="shared" si="41"/>
        <v>1</v>
      </c>
      <c r="W334" s="18"/>
      <c r="X334" s="18"/>
      <c r="Y334" s="18"/>
      <c r="AA334" s="2">
        <v>1223</v>
      </c>
      <c r="AB334" s="2">
        <v>0</v>
      </c>
      <c r="AD334" s="2">
        <v>1223</v>
      </c>
      <c r="AE334" s="2">
        <v>0</v>
      </c>
    </row>
    <row r="335" spans="1:31" x14ac:dyDescent="0.25">
      <c r="A335" s="2">
        <v>1224</v>
      </c>
      <c r="B335" s="2">
        <v>3</v>
      </c>
      <c r="C335" s="2" t="s">
        <v>1637</v>
      </c>
      <c r="D335" s="2" t="s">
        <v>15</v>
      </c>
      <c r="E335" s="2"/>
      <c r="F335" s="2">
        <v>0</v>
      </c>
      <c r="G335" s="2">
        <v>0</v>
      </c>
      <c r="H335" s="2">
        <v>2684</v>
      </c>
      <c r="I335" s="2">
        <v>7.2249999999999996</v>
      </c>
      <c r="J335" s="2"/>
      <c r="K335" s="2" t="s">
        <v>22</v>
      </c>
      <c r="L335" s="14"/>
      <c r="M335" s="2">
        <f t="shared" si="35"/>
        <v>0</v>
      </c>
      <c r="N335" s="2">
        <f t="shared" si="36"/>
        <v>5</v>
      </c>
      <c r="O335" s="2" t="str">
        <f t="shared" si="37"/>
        <v>0-5</v>
      </c>
      <c r="P335" s="11">
        <f>VLOOKUP(Table1[Sex], 'Pivot tables'!$A$24:$D$26, 4)</f>
        <v>0.18890814558058924</v>
      </c>
      <c r="Q335" s="11">
        <f>VLOOKUP(Table1[[#This Row],[Age range]],'Pivot tables'!$G$2:$I$18,3)</f>
        <v>0.67500000000000004</v>
      </c>
      <c r="R335" s="11">
        <f>VLOOKUP(Table1[[#This Row],[Pclass]],'Pivot tables'!$K$3:$O$5,5)</f>
        <v>0.24236252545824846</v>
      </c>
      <c r="S335" s="11">
        <f t="shared" si="38"/>
        <v>0.36875689034627923</v>
      </c>
      <c r="T335" s="18">
        <f t="shared" si="39"/>
        <v>0</v>
      </c>
      <c r="U335" s="18">
        <f t="shared" si="40"/>
        <v>1</v>
      </c>
      <c r="V335" s="18">
        <f t="shared" si="41"/>
        <v>1</v>
      </c>
      <c r="W335" s="18"/>
      <c r="X335" s="18"/>
      <c r="Y335" s="18"/>
      <c r="AA335" s="2">
        <v>1224</v>
      </c>
      <c r="AB335" s="2">
        <v>0</v>
      </c>
      <c r="AD335" s="2">
        <v>1224</v>
      </c>
      <c r="AE335" s="2">
        <v>0</v>
      </c>
    </row>
    <row r="336" spans="1:31" x14ac:dyDescent="0.25">
      <c r="A336" s="2">
        <v>1225</v>
      </c>
      <c r="B336" s="2">
        <v>3</v>
      </c>
      <c r="C336" s="2" t="s">
        <v>1638</v>
      </c>
      <c r="D336" s="2" t="s">
        <v>19</v>
      </c>
      <c r="E336" s="2">
        <v>19</v>
      </c>
      <c r="F336" s="2">
        <v>1</v>
      </c>
      <c r="G336" s="2">
        <v>1</v>
      </c>
      <c r="H336" s="2">
        <v>2653</v>
      </c>
      <c r="I336" s="2">
        <v>15.7417</v>
      </c>
      <c r="J336" s="2"/>
      <c r="K336" s="2" t="s">
        <v>22</v>
      </c>
      <c r="L336" s="14"/>
      <c r="M336" s="2">
        <f t="shared" si="35"/>
        <v>15</v>
      </c>
      <c r="N336" s="2">
        <f t="shared" si="36"/>
        <v>20</v>
      </c>
      <c r="O336" s="2" t="str">
        <f t="shared" si="37"/>
        <v>15-20</v>
      </c>
      <c r="P336" s="11">
        <f>VLOOKUP(Table1[Sex], 'Pivot tables'!$A$24:$D$26, 4)</f>
        <v>0.7420382165605095</v>
      </c>
      <c r="Q336" s="11">
        <f>VLOOKUP(Table1[[#This Row],[Age range]],'Pivot tables'!$G$2:$I$18,3)</f>
        <v>0.39534883720930231</v>
      </c>
      <c r="R336" s="11">
        <f>VLOOKUP(Table1[[#This Row],[Pclass]],'Pivot tables'!$K$3:$O$5,5)</f>
        <v>0.24236252545824846</v>
      </c>
      <c r="S336" s="11">
        <f t="shared" si="38"/>
        <v>0.45991652640935343</v>
      </c>
      <c r="T336" s="18">
        <f t="shared" si="39"/>
        <v>0</v>
      </c>
      <c r="U336" s="18">
        <f t="shared" si="40"/>
        <v>0</v>
      </c>
      <c r="V336" s="18">
        <f t="shared" si="41"/>
        <v>0</v>
      </c>
      <c r="W336" s="18"/>
      <c r="X336" s="18"/>
      <c r="Y336" s="18"/>
      <c r="AA336" s="2">
        <v>1225</v>
      </c>
      <c r="AB336" s="2">
        <v>1</v>
      </c>
      <c r="AD336" s="2">
        <v>1225</v>
      </c>
      <c r="AE336" s="2">
        <v>1</v>
      </c>
    </row>
    <row r="337" spans="1:31" x14ac:dyDescent="0.25">
      <c r="A337" s="2">
        <v>1226</v>
      </c>
      <c r="B337" s="2">
        <v>3</v>
      </c>
      <c r="C337" s="2" t="s">
        <v>1639</v>
      </c>
      <c r="D337" s="2" t="s">
        <v>15</v>
      </c>
      <c r="E337" s="2">
        <v>27</v>
      </c>
      <c r="F337" s="2">
        <v>0</v>
      </c>
      <c r="G337" s="2">
        <v>0</v>
      </c>
      <c r="H337" s="2">
        <v>349229</v>
      </c>
      <c r="I337" s="2">
        <v>7.8958000000000004</v>
      </c>
      <c r="J337" s="2"/>
      <c r="K337" s="2" t="s">
        <v>17</v>
      </c>
      <c r="L337" s="14"/>
      <c r="M337" s="2">
        <f t="shared" si="35"/>
        <v>25</v>
      </c>
      <c r="N337" s="2">
        <f t="shared" si="36"/>
        <v>30</v>
      </c>
      <c r="O337" s="2" t="str">
        <f t="shared" si="37"/>
        <v>25-30</v>
      </c>
      <c r="P337" s="11">
        <f>VLOOKUP(Table1[Sex], 'Pivot tables'!$A$24:$D$26, 4)</f>
        <v>0.18890814558058924</v>
      </c>
      <c r="Q337" s="11">
        <f>VLOOKUP(Table1[[#This Row],[Age range]],'Pivot tables'!$G$2:$I$18,3)</f>
        <v>0.35849056603773582</v>
      </c>
      <c r="R337" s="11">
        <f>VLOOKUP(Table1[[#This Row],[Pclass]],'Pivot tables'!$K$3:$O$5,5)</f>
        <v>0.24236252545824846</v>
      </c>
      <c r="S337" s="11">
        <f t="shared" si="38"/>
        <v>0.26325374569219118</v>
      </c>
      <c r="T337" s="18">
        <f t="shared" si="39"/>
        <v>0</v>
      </c>
      <c r="U337" s="18">
        <f t="shared" si="40"/>
        <v>1</v>
      </c>
      <c r="V337" s="18">
        <f t="shared" si="41"/>
        <v>1</v>
      </c>
      <c r="W337" s="18"/>
      <c r="X337" s="18"/>
      <c r="Y337" s="18"/>
      <c r="AA337" s="2">
        <v>1226</v>
      </c>
      <c r="AB337" s="2">
        <v>0</v>
      </c>
      <c r="AD337" s="2">
        <v>1226</v>
      </c>
      <c r="AE337" s="2">
        <v>0</v>
      </c>
    </row>
    <row r="338" spans="1:31" x14ac:dyDescent="0.25">
      <c r="A338" s="2">
        <v>1227</v>
      </c>
      <c r="B338" s="2">
        <v>1</v>
      </c>
      <c r="C338" s="2" t="s">
        <v>1640</v>
      </c>
      <c r="D338" s="2" t="s">
        <v>15</v>
      </c>
      <c r="E338" s="2">
        <v>30</v>
      </c>
      <c r="F338" s="2">
        <v>0</v>
      </c>
      <c r="G338" s="2">
        <v>0</v>
      </c>
      <c r="H338" s="2">
        <v>110469</v>
      </c>
      <c r="I338" s="2">
        <v>26</v>
      </c>
      <c r="J338" s="2" t="s">
        <v>453</v>
      </c>
      <c r="K338" s="2" t="s">
        <v>17</v>
      </c>
      <c r="L338" s="14"/>
      <c r="M338" s="2">
        <f t="shared" si="35"/>
        <v>30</v>
      </c>
      <c r="N338" s="2">
        <f t="shared" si="36"/>
        <v>35</v>
      </c>
      <c r="O338" s="2" t="str">
        <f t="shared" si="37"/>
        <v>30-35</v>
      </c>
      <c r="P338" s="11">
        <f>VLOOKUP(Table1[Sex], 'Pivot tables'!$A$24:$D$26, 4)</f>
        <v>0.18890814558058924</v>
      </c>
      <c r="Q338" s="11">
        <f>VLOOKUP(Table1[[#This Row],[Age range]],'Pivot tables'!$G$2:$I$18,3)</f>
        <v>0.42105263157894735</v>
      </c>
      <c r="R338" s="11">
        <f>VLOOKUP(Table1[[#This Row],[Pclass]],'Pivot tables'!$K$3:$O$5,5)</f>
        <v>0.62962962962962965</v>
      </c>
      <c r="S338" s="11">
        <f t="shared" si="38"/>
        <v>0.41319680226305538</v>
      </c>
      <c r="T338" s="18">
        <f t="shared" si="39"/>
        <v>0</v>
      </c>
      <c r="U338" s="18">
        <f t="shared" si="40"/>
        <v>1</v>
      </c>
      <c r="V338" s="18">
        <f t="shared" si="41"/>
        <v>1</v>
      </c>
      <c r="W338" s="18"/>
      <c r="X338" s="18"/>
      <c r="Y338" s="18"/>
      <c r="AA338" s="2">
        <v>1227</v>
      </c>
      <c r="AB338" s="2">
        <v>0</v>
      </c>
      <c r="AD338" s="2">
        <v>1227</v>
      </c>
      <c r="AE338" s="2">
        <v>0</v>
      </c>
    </row>
    <row r="339" spans="1:31" x14ac:dyDescent="0.25">
      <c r="A339" s="2">
        <v>1228</v>
      </c>
      <c r="B339" s="2">
        <v>2</v>
      </c>
      <c r="C339" s="2" t="s">
        <v>1641</v>
      </c>
      <c r="D339" s="2" t="s">
        <v>15</v>
      </c>
      <c r="E339" s="2">
        <v>32</v>
      </c>
      <c r="F339" s="2">
        <v>0</v>
      </c>
      <c r="G339" s="2">
        <v>0</v>
      </c>
      <c r="H339" s="2">
        <v>244360</v>
      </c>
      <c r="I339" s="2">
        <v>13</v>
      </c>
      <c r="J339" s="2"/>
      <c r="K339" s="2" t="s">
        <v>17</v>
      </c>
      <c r="L339" s="14"/>
      <c r="M339" s="2">
        <f t="shared" si="35"/>
        <v>30</v>
      </c>
      <c r="N339" s="2">
        <f t="shared" si="36"/>
        <v>35</v>
      </c>
      <c r="O339" s="2" t="str">
        <f t="shared" si="37"/>
        <v>30-35</v>
      </c>
      <c r="P339" s="11">
        <f>VLOOKUP(Table1[Sex], 'Pivot tables'!$A$24:$D$26, 4)</f>
        <v>0.18890814558058924</v>
      </c>
      <c r="Q339" s="11">
        <f>VLOOKUP(Table1[[#This Row],[Age range]],'Pivot tables'!$G$2:$I$18,3)</f>
        <v>0.42105263157894735</v>
      </c>
      <c r="R339" s="11">
        <f>VLOOKUP(Table1[[#This Row],[Pclass]],'Pivot tables'!$K$3:$O$5,5)</f>
        <v>0.47282608695652173</v>
      </c>
      <c r="S339" s="11">
        <f t="shared" si="38"/>
        <v>0.36092895470535274</v>
      </c>
      <c r="T339" s="18">
        <f t="shared" si="39"/>
        <v>0</v>
      </c>
      <c r="U339" s="18">
        <f t="shared" si="40"/>
        <v>1</v>
      </c>
      <c r="V339" s="18">
        <f t="shared" si="41"/>
        <v>1</v>
      </c>
      <c r="W339" s="18"/>
      <c r="X339" s="18"/>
      <c r="Y339" s="18"/>
      <c r="AA339" s="2">
        <v>1228</v>
      </c>
      <c r="AB339" s="2">
        <v>0</v>
      </c>
      <c r="AD339" s="2">
        <v>1228</v>
      </c>
      <c r="AE339" s="2">
        <v>0</v>
      </c>
    </row>
    <row r="340" spans="1:31" x14ac:dyDescent="0.25">
      <c r="A340" s="2">
        <v>1229</v>
      </c>
      <c r="B340" s="2">
        <v>3</v>
      </c>
      <c r="C340" s="2" t="s">
        <v>1642</v>
      </c>
      <c r="D340" s="2" t="s">
        <v>15</v>
      </c>
      <c r="E340" s="2">
        <v>39</v>
      </c>
      <c r="F340" s="2">
        <v>0</v>
      </c>
      <c r="G340" s="2">
        <v>2</v>
      </c>
      <c r="H340" s="2">
        <v>2675</v>
      </c>
      <c r="I340" s="2">
        <v>7.2291999999999996</v>
      </c>
      <c r="J340" s="2"/>
      <c r="K340" s="2" t="s">
        <v>22</v>
      </c>
      <c r="L340" s="14"/>
      <c r="M340" s="2">
        <f t="shared" si="35"/>
        <v>35</v>
      </c>
      <c r="N340" s="2">
        <f t="shared" si="36"/>
        <v>40</v>
      </c>
      <c r="O340" s="2" t="str">
        <f t="shared" si="37"/>
        <v>35-40</v>
      </c>
      <c r="P340" s="11">
        <f>VLOOKUP(Table1[Sex], 'Pivot tables'!$A$24:$D$26, 4)</f>
        <v>0.18890814558058924</v>
      </c>
      <c r="Q340" s="11">
        <f>VLOOKUP(Table1[[#This Row],[Age range]],'Pivot tables'!$G$2:$I$18,3)</f>
        <v>0.45833333333333331</v>
      </c>
      <c r="R340" s="11">
        <f>VLOOKUP(Table1[[#This Row],[Pclass]],'Pivot tables'!$K$3:$O$5,5)</f>
        <v>0.24236252545824846</v>
      </c>
      <c r="S340" s="11">
        <f t="shared" si="38"/>
        <v>0.29653466812405699</v>
      </c>
      <c r="T340" s="18">
        <f t="shared" si="39"/>
        <v>0</v>
      </c>
      <c r="U340" s="18">
        <f t="shared" si="40"/>
        <v>1</v>
      </c>
      <c r="V340" s="18">
        <f t="shared" si="41"/>
        <v>1</v>
      </c>
      <c r="W340" s="18"/>
      <c r="X340" s="18"/>
      <c r="Y340" s="18"/>
      <c r="AA340" s="2">
        <v>1229</v>
      </c>
      <c r="AB340" s="2">
        <v>0</v>
      </c>
      <c r="AD340" s="2">
        <v>1229</v>
      </c>
      <c r="AE340" s="2">
        <v>0</v>
      </c>
    </row>
    <row r="341" spans="1:31" x14ac:dyDescent="0.25">
      <c r="A341" s="2">
        <v>1230</v>
      </c>
      <c r="B341" s="2">
        <v>2</v>
      </c>
      <c r="C341" s="2" t="s">
        <v>1643</v>
      </c>
      <c r="D341" s="2" t="s">
        <v>15</v>
      </c>
      <c r="E341" s="2">
        <v>25</v>
      </c>
      <c r="F341" s="2">
        <v>0</v>
      </c>
      <c r="G341" s="2">
        <v>0</v>
      </c>
      <c r="H341" s="2" t="s">
        <v>1263</v>
      </c>
      <c r="I341" s="2">
        <v>31.5</v>
      </c>
      <c r="J341" s="2"/>
      <c r="K341" s="2" t="s">
        <v>17</v>
      </c>
      <c r="L341" s="14"/>
      <c r="M341" s="2">
        <f t="shared" si="35"/>
        <v>25</v>
      </c>
      <c r="N341" s="2">
        <f t="shared" si="36"/>
        <v>30</v>
      </c>
      <c r="O341" s="2" t="str">
        <f t="shared" si="37"/>
        <v>25-30</v>
      </c>
      <c r="P341" s="11">
        <f>VLOOKUP(Table1[Sex], 'Pivot tables'!$A$24:$D$26, 4)</f>
        <v>0.18890814558058924</v>
      </c>
      <c r="Q341" s="11">
        <f>VLOOKUP(Table1[[#This Row],[Age range]],'Pivot tables'!$G$2:$I$18,3)</f>
        <v>0.35849056603773582</v>
      </c>
      <c r="R341" s="11">
        <f>VLOOKUP(Table1[[#This Row],[Pclass]],'Pivot tables'!$K$3:$O$5,5)</f>
        <v>0.47282608695652173</v>
      </c>
      <c r="S341" s="11">
        <f t="shared" si="38"/>
        <v>0.34007493285828233</v>
      </c>
      <c r="T341" s="18">
        <f t="shared" si="39"/>
        <v>0</v>
      </c>
      <c r="U341" s="18">
        <f t="shared" si="40"/>
        <v>1</v>
      </c>
      <c r="V341" s="18">
        <f t="shared" si="41"/>
        <v>1</v>
      </c>
      <c r="W341" s="18"/>
      <c r="X341" s="18"/>
      <c r="Y341" s="18"/>
      <c r="AA341" s="2">
        <v>1230</v>
      </c>
      <c r="AB341" s="2">
        <v>0</v>
      </c>
      <c r="AD341" s="2">
        <v>1230</v>
      </c>
      <c r="AE341" s="2">
        <v>0</v>
      </c>
    </row>
    <row r="342" spans="1:31" x14ac:dyDescent="0.25">
      <c r="A342" s="2">
        <v>1231</v>
      </c>
      <c r="B342" s="2">
        <v>3</v>
      </c>
      <c r="C342" s="2" t="s">
        <v>1644</v>
      </c>
      <c r="D342" s="2" t="s">
        <v>15</v>
      </c>
      <c r="E342" s="2"/>
      <c r="F342" s="2">
        <v>0</v>
      </c>
      <c r="G342" s="2">
        <v>0</v>
      </c>
      <c r="H342" s="2">
        <v>2622</v>
      </c>
      <c r="I342" s="2">
        <v>7.2291999999999996</v>
      </c>
      <c r="J342" s="2"/>
      <c r="K342" s="2" t="s">
        <v>22</v>
      </c>
      <c r="L342" s="14"/>
      <c r="M342" s="2">
        <f t="shared" si="35"/>
        <v>0</v>
      </c>
      <c r="N342" s="2">
        <f t="shared" si="36"/>
        <v>5</v>
      </c>
      <c r="O342" s="2" t="str">
        <f t="shared" si="37"/>
        <v>0-5</v>
      </c>
      <c r="P342" s="11">
        <f>VLOOKUP(Table1[Sex], 'Pivot tables'!$A$24:$D$26, 4)</f>
        <v>0.18890814558058924</v>
      </c>
      <c r="Q342" s="11">
        <f>VLOOKUP(Table1[[#This Row],[Age range]],'Pivot tables'!$G$2:$I$18,3)</f>
        <v>0.67500000000000004</v>
      </c>
      <c r="R342" s="11">
        <f>VLOOKUP(Table1[[#This Row],[Pclass]],'Pivot tables'!$K$3:$O$5,5)</f>
        <v>0.24236252545824846</v>
      </c>
      <c r="S342" s="11">
        <f t="shared" si="38"/>
        <v>0.36875689034627923</v>
      </c>
      <c r="T342" s="18">
        <f t="shared" si="39"/>
        <v>0</v>
      </c>
      <c r="U342" s="18">
        <f t="shared" si="40"/>
        <v>1</v>
      </c>
      <c r="V342" s="18">
        <f t="shared" si="41"/>
        <v>1</v>
      </c>
      <c r="W342" s="18"/>
      <c r="X342" s="18"/>
      <c r="Y342" s="18"/>
      <c r="AA342" s="2">
        <v>1231</v>
      </c>
      <c r="AB342" s="2">
        <v>0</v>
      </c>
      <c r="AD342" s="2">
        <v>1231</v>
      </c>
      <c r="AE342" s="2">
        <v>0</v>
      </c>
    </row>
    <row r="343" spans="1:31" x14ac:dyDescent="0.25">
      <c r="A343" s="2">
        <v>1232</v>
      </c>
      <c r="B343" s="2">
        <v>2</v>
      </c>
      <c r="C343" s="2" t="s">
        <v>1645</v>
      </c>
      <c r="D343" s="2" t="s">
        <v>15</v>
      </c>
      <c r="E343" s="2">
        <v>18</v>
      </c>
      <c r="F343" s="2">
        <v>0</v>
      </c>
      <c r="G343" s="2">
        <v>0</v>
      </c>
      <c r="H343" s="2" t="s">
        <v>1646</v>
      </c>
      <c r="I343" s="2">
        <v>10.5</v>
      </c>
      <c r="J343" s="2"/>
      <c r="K343" s="2" t="s">
        <v>17</v>
      </c>
      <c r="L343" s="14"/>
      <c r="M343" s="2">
        <f t="shared" si="35"/>
        <v>15</v>
      </c>
      <c r="N343" s="2">
        <f t="shared" si="36"/>
        <v>20</v>
      </c>
      <c r="O343" s="2" t="str">
        <f t="shared" si="37"/>
        <v>15-20</v>
      </c>
      <c r="P343" s="11">
        <f>VLOOKUP(Table1[Sex], 'Pivot tables'!$A$24:$D$26, 4)</f>
        <v>0.18890814558058924</v>
      </c>
      <c r="Q343" s="11">
        <f>VLOOKUP(Table1[[#This Row],[Age range]],'Pivot tables'!$G$2:$I$18,3)</f>
        <v>0.39534883720930231</v>
      </c>
      <c r="R343" s="11">
        <f>VLOOKUP(Table1[[#This Row],[Pclass]],'Pivot tables'!$K$3:$O$5,5)</f>
        <v>0.47282608695652173</v>
      </c>
      <c r="S343" s="11">
        <f t="shared" si="38"/>
        <v>0.35236102324880442</v>
      </c>
      <c r="T343" s="18">
        <f t="shared" si="39"/>
        <v>0</v>
      </c>
      <c r="U343" s="18">
        <f t="shared" si="40"/>
        <v>1</v>
      </c>
      <c r="V343" s="18">
        <f t="shared" si="41"/>
        <v>1</v>
      </c>
      <c r="W343" s="18"/>
      <c r="X343" s="18"/>
      <c r="Y343" s="18"/>
      <c r="AA343" s="2">
        <v>1232</v>
      </c>
      <c r="AB343" s="2">
        <v>0</v>
      </c>
      <c r="AD343" s="2">
        <v>1232</v>
      </c>
      <c r="AE343" s="2">
        <v>0</v>
      </c>
    </row>
    <row r="344" spans="1:31" x14ac:dyDescent="0.25">
      <c r="A344" s="2">
        <v>1233</v>
      </c>
      <c r="B344" s="2">
        <v>3</v>
      </c>
      <c r="C344" s="2" t="s">
        <v>1647</v>
      </c>
      <c r="D344" s="2" t="s">
        <v>15</v>
      </c>
      <c r="E344" s="2">
        <v>32</v>
      </c>
      <c r="F344" s="2">
        <v>0</v>
      </c>
      <c r="G344" s="2">
        <v>0</v>
      </c>
      <c r="H344" s="2">
        <v>350403</v>
      </c>
      <c r="I344" s="2">
        <v>7.5792000000000002</v>
      </c>
      <c r="J344" s="2"/>
      <c r="K344" s="2" t="s">
        <v>17</v>
      </c>
      <c r="L344" s="14"/>
      <c r="M344" s="2">
        <f t="shared" si="35"/>
        <v>30</v>
      </c>
      <c r="N344" s="2">
        <f t="shared" si="36"/>
        <v>35</v>
      </c>
      <c r="O344" s="2" t="str">
        <f t="shared" si="37"/>
        <v>30-35</v>
      </c>
      <c r="P344" s="11">
        <f>VLOOKUP(Table1[Sex], 'Pivot tables'!$A$24:$D$26, 4)</f>
        <v>0.18890814558058924</v>
      </c>
      <c r="Q344" s="11">
        <f>VLOOKUP(Table1[[#This Row],[Age range]],'Pivot tables'!$G$2:$I$18,3)</f>
        <v>0.42105263157894735</v>
      </c>
      <c r="R344" s="11">
        <f>VLOOKUP(Table1[[#This Row],[Pclass]],'Pivot tables'!$K$3:$O$5,5)</f>
        <v>0.24236252545824846</v>
      </c>
      <c r="S344" s="11">
        <f t="shared" si="38"/>
        <v>0.28410776753926165</v>
      </c>
      <c r="T344" s="18">
        <f t="shared" si="39"/>
        <v>0</v>
      </c>
      <c r="U344" s="18">
        <f t="shared" si="40"/>
        <v>1</v>
      </c>
      <c r="V344" s="18">
        <f t="shared" si="41"/>
        <v>1</v>
      </c>
      <c r="W344" s="18"/>
      <c r="X344" s="18"/>
      <c r="Y344" s="18"/>
      <c r="AA344" s="2">
        <v>1233</v>
      </c>
      <c r="AB344" s="2">
        <v>0</v>
      </c>
      <c r="AD344" s="2">
        <v>1233</v>
      </c>
      <c r="AE344" s="2">
        <v>0</v>
      </c>
    </row>
    <row r="345" spans="1:31" x14ac:dyDescent="0.25">
      <c r="A345" s="2">
        <v>1234</v>
      </c>
      <c r="B345" s="2">
        <v>3</v>
      </c>
      <c r="C345" s="2" t="s">
        <v>1648</v>
      </c>
      <c r="D345" s="2" t="s">
        <v>15</v>
      </c>
      <c r="E345" s="2"/>
      <c r="F345" s="2">
        <v>1</v>
      </c>
      <c r="G345" s="2">
        <v>9</v>
      </c>
      <c r="H345" s="2" t="s">
        <v>253</v>
      </c>
      <c r="I345" s="2">
        <v>69.55</v>
      </c>
      <c r="J345" s="2"/>
      <c r="K345" s="2" t="s">
        <v>17</v>
      </c>
      <c r="L345" s="14"/>
      <c r="M345" s="2">
        <f t="shared" si="35"/>
        <v>0</v>
      </c>
      <c r="N345" s="2">
        <f t="shared" si="36"/>
        <v>5</v>
      </c>
      <c r="O345" s="2" t="str">
        <f t="shared" si="37"/>
        <v>0-5</v>
      </c>
      <c r="P345" s="11">
        <f>VLOOKUP(Table1[Sex], 'Pivot tables'!$A$24:$D$26, 4)</f>
        <v>0.18890814558058924</v>
      </c>
      <c r="Q345" s="11">
        <f>VLOOKUP(Table1[[#This Row],[Age range]],'Pivot tables'!$G$2:$I$18,3)</f>
        <v>0.67500000000000004</v>
      </c>
      <c r="R345" s="11">
        <f>VLOOKUP(Table1[[#This Row],[Pclass]],'Pivot tables'!$K$3:$O$5,5)</f>
        <v>0.24236252545824846</v>
      </c>
      <c r="S345" s="11">
        <f t="shared" si="38"/>
        <v>0.36875689034627923</v>
      </c>
      <c r="T345" s="18">
        <f t="shared" si="39"/>
        <v>0</v>
      </c>
      <c r="U345" s="18">
        <f t="shared" si="40"/>
        <v>1</v>
      </c>
      <c r="V345" s="18">
        <f t="shared" si="41"/>
        <v>1</v>
      </c>
      <c r="W345" s="18"/>
      <c r="X345" s="18"/>
      <c r="Y345" s="18"/>
      <c r="AA345" s="2">
        <v>1234</v>
      </c>
      <c r="AB345" s="2">
        <v>0</v>
      </c>
      <c r="AD345" s="2">
        <v>1234</v>
      </c>
      <c r="AE345" s="2">
        <v>0</v>
      </c>
    </row>
    <row r="346" spans="1:31" x14ac:dyDescent="0.25">
      <c r="A346" s="2">
        <v>1235</v>
      </c>
      <c r="B346" s="2">
        <v>1</v>
      </c>
      <c r="C346" s="2" t="s">
        <v>1649</v>
      </c>
      <c r="D346" s="2" t="s">
        <v>19</v>
      </c>
      <c r="E346" s="2">
        <v>58</v>
      </c>
      <c r="F346" s="2">
        <v>0</v>
      </c>
      <c r="G346" s="2">
        <v>1</v>
      </c>
      <c r="H346" s="2" t="s">
        <v>394</v>
      </c>
      <c r="I346" s="2">
        <v>512.32920000000001</v>
      </c>
      <c r="J346" s="2" t="s">
        <v>959</v>
      </c>
      <c r="K346" s="2" t="s">
        <v>22</v>
      </c>
      <c r="L346" s="14"/>
      <c r="M346" s="2">
        <f t="shared" si="35"/>
        <v>55</v>
      </c>
      <c r="N346" s="2">
        <f t="shared" si="36"/>
        <v>60</v>
      </c>
      <c r="O346" s="2" t="str">
        <f t="shared" si="37"/>
        <v>55-60</v>
      </c>
      <c r="P346" s="11">
        <f>VLOOKUP(Table1[Sex], 'Pivot tables'!$A$24:$D$26, 4)</f>
        <v>0.7420382165605095</v>
      </c>
      <c r="Q346" s="11">
        <f>VLOOKUP(Table1[[#This Row],[Age range]],'Pivot tables'!$G$2:$I$18,3)</f>
        <v>0.375</v>
      </c>
      <c r="R346" s="11">
        <f>VLOOKUP(Table1[[#This Row],[Pclass]],'Pivot tables'!$K$3:$O$5,5)</f>
        <v>0.62962962962962965</v>
      </c>
      <c r="S346" s="11">
        <f t="shared" si="38"/>
        <v>0.58222261539671305</v>
      </c>
      <c r="T346" s="18">
        <f t="shared" si="39"/>
        <v>1</v>
      </c>
      <c r="U346" s="18">
        <f t="shared" si="40"/>
        <v>1</v>
      </c>
      <c r="V346" s="18">
        <f t="shared" si="41"/>
        <v>1</v>
      </c>
      <c r="W346" s="18"/>
      <c r="X346" s="18"/>
      <c r="Y346" s="18"/>
      <c r="AA346" s="2">
        <v>1235</v>
      </c>
      <c r="AB346" s="2">
        <v>1</v>
      </c>
      <c r="AD346" s="2">
        <v>1235</v>
      </c>
      <c r="AE346" s="2">
        <v>1</v>
      </c>
    </row>
    <row r="347" spans="1:31" x14ac:dyDescent="0.25">
      <c r="A347" s="2">
        <v>1236</v>
      </c>
      <c r="B347" s="2">
        <v>3</v>
      </c>
      <c r="C347" s="2" t="s">
        <v>1650</v>
      </c>
      <c r="D347" s="2" t="s">
        <v>15</v>
      </c>
      <c r="E347" s="2"/>
      <c r="F347" s="2">
        <v>1</v>
      </c>
      <c r="G347" s="2">
        <v>1</v>
      </c>
      <c r="H347" s="2" t="s">
        <v>243</v>
      </c>
      <c r="I347" s="2">
        <v>14.5</v>
      </c>
      <c r="J347" s="2"/>
      <c r="K347" s="2" t="s">
        <v>17</v>
      </c>
      <c r="L347" s="14"/>
      <c r="M347" s="2">
        <f t="shared" si="35"/>
        <v>0</v>
      </c>
      <c r="N347" s="2">
        <f t="shared" si="36"/>
        <v>5</v>
      </c>
      <c r="O347" s="2" t="str">
        <f t="shared" si="37"/>
        <v>0-5</v>
      </c>
      <c r="P347" s="11">
        <f>VLOOKUP(Table1[Sex], 'Pivot tables'!$A$24:$D$26, 4)</f>
        <v>0.18890814558058924</v>
      </c>
      <c r="Q347" s="11">
        <f>VLOOKUP(Table1[[#This Row],[Age range]],'Pivot tables'!$G$2:$I$18,3)</f>
        <v>0.67500000000000004</v>
      </c>
      <c r="R347" s="11">
        <f>VLOOKUP(Table1[[#This Row],[Pclass]],'Pivot tables'!$K$3:$O$5,5)</f>
        <v>0.24236252545824846</v>
      </c>
      <c r="S347" s="11">
        <f t="shared" si="38"/>
        <v>0.36875689034627923</v>
      </c>
      <c r="T347" s="18">
        <f t="shared" si="39"/>
        <v>0</v>
      </c>
      <c r="U347" s="18">
        <f t="shared" si="40"/>
        <v>0</v>
      </c>
      <c r="V347" s="18">
        <f t="shared" si="41"/>
        <v>1</v>
      </c>
      <c r="W347" s="18"/>
      <c r="X347" s="18"/>
      <c r="Y347" s="18"/>
      <c r="AA347" s="2">
        <v>1236</v>
      </c>
      <c r="AB347" s="2">
        <v>1</v>
      </c>
      <c r="AD347" s="2">
        <v>1236</v>
      </c>
      <c r="AE347" s="2">
        <v>0</v>
      </c>
    </row>
    <row r="348" spans="1:31" x14ac:dyDescent="0.25">
      <c r="A348" s="2">
        <v>1237</v>
      </c>
      <c r="B348" s="2">
        <v>3</v>
      </c>
      <c r="C348" s="2" t="s">
        <v>1651</v>
      </c>
      <c r="D348" s="2" t="s">
        <v>19</v>
      </c>
      <c r="E348" s="2">
        <v>16</v>
      </c>
      <c r="F348" s="2">
        <v>0</v>
      </c>
      <c r="G348" s="2">
        <v>0</v>
      </c>
      <c r="H348" s="2">
        <v>348125</v>
      </c>
      <c r="I348" s="2">
        <v>7.65</v>
      </c>
      <c r="J348" s="2"/>
      <c r="K348" s="2" t="s">
        <v>17</v>
      </c>
      <c r="L348" s="14"/>
      <c r="M348" s="2">
        <f t="shared" si="35"/>
        <v>15</v>
      </c>
      <c r="N348" s="2">
        <f t="shared" si="36"/>
        <v>20</v>
      </c>
      <c r="O348" s="2" t="str">
        <f t="shared" si="37"/>
        <v>15-20</v>
      </c>
      <c r="P348" s="11">
        <f>VLOOKUP(Table1[Sex], 'Pivot tables'!$A$24:$D$26, 4)</f>
        <v>0.7420382165605095</v>
      </c>
      <c r="Q348" s="11">
        <f>VLOOKUP(Table1[[#This Row],[Age range]],'Pivot tables'!$G$2:$I$18,3)</f>
        <v>0.39534883720930231</v>
      </c>
      <c r="R348" s="11">
        <f>VLOOKUP(Table1[[#This Row],[Pclass]],'Pivot tables'!$K$3:$O$5,5)</f>
        <v>0.24236252545824846</v>
      </c>
      <c r="S348" s="11">
        <f t="shared" si="38"/>
        <v>0.45991652640935343</v>
      </c>
      <c r="T348" s="18">
        <f t="shared" si="39"/>
        <v>0</v>
      </c>
      <c r="U348" s="18">
        <f t="shared" si="40"/>
        <v>0</v>
      </c>
      <c r="V348" s="18">
        <f t="shared" si="41"/>
        <v>0</v>
      </c>
      <c r="W348" s="18"/>
      <c r="X348" s="18"/>
      <c r="Y348" s="18"/>
      <c r="AA348" s="2">
        <v>1237</v>
      </c>
      <c r="AB348" s="2">
        <v>1</v>
      </c>
      <c r="AD348" s="2">
        <v>1237</v>
      </c>
      <c r="AE348" s="2">
        <v>1</v>
      </c>
    </row>
    <row r="349" spans="1:31" x14ac:dyDescent="0.25">
      <c r="A349" s="2">
        <v>1238</v>
      </c>
      <c r="B349" s="2">
        <v>2</v>
      </c>
      <c r="C349" s="2" t="s">
        <v>1652</v>
      </c>
      <c r="D349" s="2" t="s">
        <v>15</v>
      </c>
      <c r="E349" s="2">
        <v>26</v>
      </c>
      <c r="F349" s="2">
        <v>0</v>
      </c>
      <c r="G349" s="2">
        <v>0</v>
      </c>
      <c r="H349" s="2">
        <v>237670</v>
      </c>
      <c r="I349" s="2">
        <v>13</v>
      </c>
      <c r="J349" s="2"/>
      <c r="K349" s="2" t="s">
        <v>17</v>
      </c>
      <c r="L349" s="14"/>
      <c r="M349" s="2">
        <f t="shared" si="35"/>
        <v>25</v>
      </c>
      <c r="N349" s="2">
        <f t="shared" si="36"/>
        <v>30</v>
      </c>
      <c r="O349" s="2" t="str">
        <f t="shared" si="37"/>
        <v>25-30</v>
      </c>
      <c r="P349" s="11">
        <f>VLOOKUP(Table1[Sex], 'Pivot tables'!$A$24:$D$26, 4)</f>
        <v>0.18890814558058924</v>
      </c>
      <c r="Q349" s="11">
        <f>VLOOKUP(Table1[[#This Row],[Age range]],'Pivot tables'!$G$2:$I$18,3)</f>
        <v>0.35849056603773582</v>
      </c>
      <c r="R349" s="11">
        <f>VLOOKUP(Table1[[#This Row],[Pclass]],'Pivot tables'!$K$3:$O$5,5)</f>
        <v>0.47282608695652173</v>
      </c>
      <c r="S349" s="11">
        <f t="shared" si="38"/>
        <v>0.34007493285828233</v>
      </c>
      <c r="T349" s="18">
        <f t="shared" si="39"/>
        <v>0</v>
      </c>
      <c r="U349" s="18">
        <f t="shared" si="40"/>
        <v>1</v>
      </c>
      <c r="V349" s="18">
        <f t="shared" si="41"/>
        <v>1</v>
      </c>
      <c r="W349" s="18"/>
      <c r="X349" s="18"/>
      <c r="Y349" s="18"/>
      <c r="AA349" s="2">
        <v>1238</v>
      </c>
      <c r="AB349" s="2">
        <v>0</v>
      </c>
      <c r="AD349" s="2">
        <v>1238</v>
      </c>
      <c r="AE349" s="2">
        <v>0</v>
      </c>
    </row>
    <row r="350" spans="1:31" x14ac:dyDescent="0.25">
      <c r="A350" s="2">
        <v>1239</v>
      </c>
      <c r="B350" s="2">
        <v>3</v>
      </c>
      <c r="C350" s="2" t="s">
        <v>1653</v>
      </c>
      <c r="D350" s="2" t="s">
        <v>19</v>
      </c>
      <c r="E350" s="2">
        <v>38</v>
      </c>
      <c r="F350" s="2">
        <v>0</v>
      </c>
      <c r="G350" s="2">
        <v>0</v>
      </c>
      <c r="H350" s="2">
        <v>2688</v>
      </c>
      <c r="I350" s="2">
        <v>7.2291999999999996</v>
      </c>
      <c r="J350" s="2"/>
      <c r="K350" s="2" t="s">
        <v>22</v>
      </c>
      <c r="L350" s="14"/>
      <c r="M350" s="2">
        <f t="shared" si="35"/>
        <v>35</v>
      </c>
      <c r="N350" s="2">
        <f t="shared" si="36"/>
        <v>40</v>
      </c>
      <c r="O350" s="2" t="str">
        <f t="shared" si="37"/>
        <v>35-40</v>
      </c>
      <c r="P350" s="11">
        <f>VLOOKUP(Table1[Sex], 'Pivot tables'!$A$24:$D$26, 4)</f>
        <v>0.7420382165605095</v>
      </c>
      <c r="Q350" s="11">
        <f>VLOOKUP(Table1[[#This Row],[Age range]],'Pivot tables'!$G$2:$I$18,3)</f>
        <v>0.45833333333333331</v>
      </c>
      <c r="R350" s="11">
        <f>VLOOKUP(Table1[[#This Row],[Pclass]],'Pivot tables'!$K$3:$O$5,5)</f>
        <v>0.24236252545824846</v>
      </c>
      <c r="S350" s="11">
        <f t="shared" si="38"/>
        <v>0.48091135845069705</v>
      </c>
      <c r="T350" s="18">
        <f t="shared" si="39"/>
        <v>0</v>
      </c>
      <c r="U350" s="18">
        <f t="shared" si="40"/>
        <v>0</v>
      </c>
      <c r="V350" s="18">
        <f t="shared" si="41"/>
        <v>0</v>
      </c>
      <c r="W350" s="18"/>
      <c r="X350" s="18"/>
      <c r="Y350" s="18"/>
      <c r="AA350" s="2">
        <v>1239</v>
      </c>
      <c r="AB350" s="2">
        <v>1</v>
      </c>
      <c r="AD350" s="2">
        <v>1239</v>
      </c>
      <c r="AE350" s="2">
        <v>1</v>
      </c>
    </row>
    <row r="351" spans="1:31" x14ac:dyDescent="0.25">
      <c r="A351" s="2">
        <v>1240</v>
      </c>
      <c r="B351" s="2">
        <v>2</v>
      </c>
      <c r="C351" s="2" t="s">
        <v>1654</v>
      </c>
      <c r="D351" s="2" t="s">
        <v>15</v>
      </c>
      <c r="E351" s="2">
        <v>24</v>
      </c>
      <c r="F351" s="2">
        <v>0</v>
      </c>
      <c r="G351" s="2">
        <v>0</v>
      </c>
      <c r="H351" s="2">
        <v>248726</v>
      </c>
      <c r="I351" s="2">
        <v>13.5</v>
      </c>
      <c r="J351" s="2"/>
      <c r="K351" s="2" t="s">
        <v>17</v>
      </c>
      <c r="L351" s="14"/>
      <c r="M351" s="2">
        <f t="shared" si="35"/>
        <v>20</v>
      </c>
      <c r="N351" s="2">
        <f t="shared" si="36"/>
        <v>25</v>
      </c>
      <c r="O351" s="2" t="str">
        <f t="shared" si="37"/>
        <v>20-25</v>
      </c>
      <c r="P351" s="11">
        <f>VLOOKUP(Table1[Sex], 'Pivot tables'!$A$24:$D$26, 4)</f>
        <v>0.18890814558058924</v>
      </c>
      <c r="Q351" s="11">
        <f>VLOOKUP(Table1[[#This Row],[Age range]],'Pivot tables'!$G$2:$I$18,3)</f>
        <v>0.34210526315789475</v>
      </c>
      <c r="R351" s="11">
        <f>VLOOKUP(Table1[[#This Row],[Pclass]],'Pivot tables'!$K$3:$O$5,5)</f>
        <v>0.47282608695652173</v>
      </c>
      <c r="S351" s="11">
        <f t="shared" si="38"/>
        <v>0.33461316523166856</v>
      </c>
      <c r="T351" s="18">
        <f t="shared" si="39"/>
        <v>0</v>
      </c>
      <c r="U351" s="18">
        <f t="shared" si="40"/>
        <v>1</v>
      </c>
      <c r="V351" s="18">
        <f t="shared" si="41"/>
        <v>1</v>
      </c>
      <c r="W351" s="18"/>
      <c r="X351" s="18"/>
      <c r="Y351" s="18"/>
      <c r="AA351" s="2">
        <v>1240</v>
      </c>
      <c r="AB351" s="2">
        <v>0</v>
      </c>
      <c r="AD351" s="2">
        <v>1240</v>
      </c>
      <c r="AE351" s="2">
        <v>0</v>
      </c>
    </row>
    <row r="352" spans="1:31" x14ac:dyDescent="0.25">
      <c r="A352" s="2">
        <v>1241</v>
      </c>
      <c r="B352" s="2">
        <v>2</v>
      </c>
      <c r="C352" s="2" t="s">
        <v>1655</v>
      </c>
      <c r="D352" s="2" t="s">
        <v>19</v>
      </c>
      <c r="E352" s="2">
        <v>31</v>
      </c>
      <c r="F352" s="2">
        <v>0</v>
      </c>
      <c r="G352" s="2">
        <v>0</v>
      </c>
      <c r="H352" s="2" t="s">
        <v>324</v>
      </c>
      <c r="I352" s="2">
        <v>21</v>
      </c>
      <c r="J352" s="2"/>
      <c r="K352" s="2" t="s">
        <v>17</v>
      </c>
      <c r="L352" s="14"/>
      <c r="M352" s="2">
        <f t="shared" si="35"/>
        <v>30</v>
      </c>
      <c r="N352" s="2">
        <f t="shared" si="36"/>
        <v>35</v>
      </c>
      <c r="O352" s="2" t="str">
        <f t="shared" si="37"/>
        <v>30-35</v>
      </c>
      <c r="P352" s="11">
        <f>VLOOKUP(Table1[Sex], 'Pivot tables'!$A$24:$D$26, 4)</f>
        <v>0.7420382165605095</v>
      </c>
      <c r="Q352" s="11">
        <f>VLOOKUP(Table1[[#This Row],[Age range]],'Pivot tables'!$G$2:$I$18,3)</f>
        <v>0.42105263157894735</v>
      </c>
      <c r="R352" s="11">
        <f>VLOOKUP(Table1[[#This Row],[Pclass]],'Pivot tables'!$K$3:$O$5,5)</f>
        <v>0.47282608695652173</v>
      </c>
      <c r="S352" s="11">
        <f t="shared" si="38"/>
        <v>0.54530564503199286</v>
      </c>
      <c r="T352" s="18">
        <f t="shared" si="39"/>
        <v>1</v>
      </c>
      <c r="U352" s="18">
        <f t="shared" si="40"/>
        <v>1</v>
      </c>
      <c r="V352" s="18">
        <f t="shared" si="41"/>
        <v>1</v>
      </c>
      <c r="W352" s="18"/>
      <c r="X352" s="18"/>
      <c r="Y352" s="18"/>
      <c r="AA352" s="2">
        <v>1241</v>
      </c>
      <c r="AB352" s="2">
        <v>1</v>
      </c>
      <c r="AD352" s="2">
        <v>1241</v>
      </c>
      <c r="AE352" s="2">
        <v>1</v>
      </c>
    </row>
    <row r="353" spans="1:31" x14ac:dyDescent="0.25">
      <c r="A353" s="2">
        <v>1242</v>
      </c>
      <c r="B353" s="2">
        <v>1</v>
      </c>
      <c r="C353" s="2" t="s">
        <v>1656</v>
      </c>
      <c r="D353" s="2" t="s">
        <v>19</v>
      </c>
      <c r="E353" s="2">
        <v>45</v>
      </c>
      <c r="F353" s="2">
        <v>0</v>
      </c>
      <c r="G353" s="2">
        <v>1</v>
      </c>
      <c r="H353" s="2" t="s">
        <v>163</v>
      </c>
      <c r="I353" s="2">
        <v>63.3583</v>
      </c>
      <c r="J353" s="2" t="s">
        <v>164</v>
      </c>
      <c r="K353" s="2" t="s">
        <v>22</v>
      </c>
      <c r="L353" s="14"/>
      <c r="M353" s="2">
        <f t="shared" si="35"/>
        <v>45</v>
      </c>
      <c r="N353" s="2">
        <f t="shared" si="36"/>
        <v>50</v>
      </c>
      <c r="O353" s="2" t="str">
        <f t="shared" si="37"/>
        <v>45-50</v>
      </c>
      <c r="P353" s="11">
        <f>VLOOKUP(Table1[Sex], 'Pivot tables'!$A$24:$D$26, 4)</f>
        <v>0.7420382165605095</v>
      </c>
      <c r="Q353" s="11">
        <f>VLOOKUP(Table1[[#This Row],[Age range]],'Pivot tables'!$G$2:$I$18,3)</f>
        <v>0.3902439024390244</v>
      </c>
      <c r="R353" s="11">
        <f>VLOOKUP(Table1[[#This Row],[Pclass]],'Pivot tables'!$K$3:$O$5,5)</f>
        <v>0.62962962962962965</v>
      </c>
      <c r="S353" s="11">
        <f t="shared" si="38"/>
        <v>0.58730391620972122</v>
      </c>
      <c r="T353" s="18">
        <f t="shared" si="39"/>
        <v>1</v>
      </c>
      <c r="U353" s="18">
        <f t="shared" si="40"/>
        <v>1</v>
      </c>
      <c r="V353" s="18">
        <f t="shared" si="41"/>
        <v>1</v>
      </c>
      <c r="W353" s="18"/>
      <c r="X353" s="18"/>
      <c r="Y353" s="18"/>
      <c r="AA353" s="2">
        <v>1242</v>
      </c>
      <c r="AB353" s="2">
        <v>1</v>
      </c>
      <c r="AD353" s="2">
        <v>1242</v>
      </c>
      <c r="AE353" s="2">
        <v>1</v>
      </c>
    </row>
    <row r="354" spans="1:31" x14ac:dyDescent="0.25">
      <c r="A354" s="2">
        <v>1243</v>
      </c>
      <c r="B354" s="2">
        <v>2</v>
      </c>
      <c r="C354" s="2" t="s">
        <v>1657</v>
      </c>
      <c r="D354" s="2" t="s">
        <v>15</v>
      </c>
      <c r="E354" s="2">
        <v>25</v>
      </c>
      <c r="F354" s="2">
        <v>0</v>
      </c>
      <c r="G354" s="2">
        <v>0</v>
      </c>
      <c r="H354" s="2" t="s">
        <v>1658</v>
      </c>
      <c r="I354" s="2">
        <v>10.5</v>
      </c>
      <c r="J354" s="2"/>
      <c r="K354" s="2" t="s">
        <v>17</v>
      </c>
      <c r="L354" s="14"/>
      <c r="M354" s="2">
        <f t="shared" si="35"/>
        <v>25</v>
      </c>
      <c r="N354" s="2">
        <f t="shared" si="36"/>
        <v>30</v>
      </c>
      <c r="O354" s="2" t="str">
        <f t="shared" si="37"/>
        <v>25-30</v>
      </c>
      <c r="P354" s="11">
        <f>VLOOKUP(Table1[Sex], 'Pivot tables'!$A$24:$D$26, 4)</f>
        <v>0.18890814558058924</v>
      </c>
      <c r="Q354" s="11">
        <f>VLOOKUP(Table1[[#This Row],[Age range]],'Pivot tables'!$G$2:$I$18,3)</f>
        <v>0.35849056603773582</v>
      </c>
      <c r="R354" s="11">
        <f>VLOOKUP(Table1[[#This Row],[Pclass]],'Pivot tables'!$K$3:$O$5,5)</f>
        <v>0.47282608695652173</v>
      </c>
      <c r="S354" s="11">
        <f t="shared" si="38"/>
        <v>0.34007493285828233</v>
      </c>
      <c r="T354" s="18">
        <f t="shared" si="39"/>
        <v>0</v>
      </c>
      <c r="U354" s="18">
        <f t="shared" si="40"/>
        <v>1</v>
      </c>
      <c r="V354" s="18">
        <f t="shared" si="41"/>
        <v>1</v>
      </c>
      <c r="W354" s="18"/>
      <c r="X354" s="18"/>
      <c r="Y354" s="18"/>
      <c r="AA354" s="2">
        <v>1243</v>
      </c>
      <c r="AB354" s="2">
        <v>0</v>
      </c>
      <c r="AD354" s="2">
        <v>1243</v>
      </c>
      <c r="AE354" s="2">
        <v>0</v>
      </c>
    </row>
    <row r="355" spans="1:31" x14ac:dyDescent="0.25">
      <c r="A355" s="2">
        <v>1244</v>
      </c>
      <c r="B355" s="2">
        <v>2</v>
      </c>
      <c r="C355" s="2" t="s">
        <v>1659</v>
      </c>
      <c r="D355" s="2" t="s">
        <v>15</v>
      </c>
      <c r="E355" s="2">
        <v>18</v>
      </c>
      <c r="F355" s="2">
        <v>0</v>
      </c>
      <c r="G355" s="2">
        <v>0</v>
      </c>
      <c r="H355" s="2" t="s">
        <v>128</v>
      </c>
      <c r="I355" s="2">
        <v>73.5</v>
      </c>
      <c r="J355" s="2"/>
      <c r="K355" s="2" t="s">
        <v>17</v>
      </c>
      <c r="L355" s="14"/>
      <c r="M355" s="2">
        <f t="shared" si="35"/>
        <v>15</v>
      </c>
      <c r="N355" s="2">
        <f t="shared" si="36"/>
        <v>20</v>
      </c>
      <c r="O355" s="2" t="str">
        <f t="shared" si="37"/>
        <v>15-20</v>
      </c>
      <c r="P355" s="11">
        <f>VLOOKUP(Table1[Sex], 'Pivot tables'!$A$24:$D$26, 4)</f>
        <v>0.18890814558058924</v>
      </c>
      <c r="Q355" s="11">
        <f>VLOOKUP(Table1[[#This Row],[Age range]],'Pivot tables'!$G$2:$I$18,3)</f>
        <v>0.39534883720930231</v>
      </c>
      <c r="R355" s="11">
        <f>VLOOKUP(Table1[[#This Row],[Pclass]],'Pivot tables'!$K$3:$O$5,5)</f>
        <v>0.47282608695652173</v>
      </c>
      <c r="S355" s="11">
        <f t="shared" si="38"/>
        <v>0.35236102324880442</v>
      </c>
      <c r="T355" s="18">
        <f t="shared" si="39"/>
        <v>0</v>
      </c>
      <c r="U355" s="18">
        <f t="shared" si="40"/>
        <v>1</v>
      </c>
      <c r="V355" s="18">
        <f t="shared" si="41"/>
        <v>1</v>
      </c>
      <c r="W355" s="18"/>
      <c r="X355" s="18"/>
      <c r="Y355" s="18"/>
      <c r="AA355" s="2">
        <v>1244</v>
      </c>
      <c r="AB355" s="2">
        <v>0</v>
      </c>
      <c r="AD355" s="2">
        <v>1244</v>
      </c>
      <c r="AE355" s="2">
        <v>0</v>
      </c>
    </row>
    <row r="356" spans="1:31" x14ac:dyDescent="0.25">
      <c r="A356" s="2">
        <v>1245</v>
      </c>
      <c r="B356" s="2">
        <v>2</v>
      </c>
      <c r="C356" s="2" t="s">
        <v>1660</v>
      </c>
      <c r="D356" s="2" t="s">
        <v>15</v>
      </c>
      <c r="E356" s="2">
        <v>49</v>
      </c>
      <c r="F356" s="2">
        <v>1</v>
      </c>
      <c r="G356" s="2">
        <v>2</v>
      </c>
      <c r="H356" s="2">
        <v>220845</v>
      </c>
      <c r="I356" s="2">
        <v>65</v>
      </c>
      <c r="J356" s="2"/>
      <c r="K356" s="2" t="s">
        <v>17</v>
      </c>
      <c r="L356" s="14"/>
      <c r="M356" s="2">
        <f t="shared" si="35"/>
        <v>45</v>
      </c>
      <c r="N356" s="2">
        <f t="shared" si="36"/>
        <v>50</v>
      </c>
      <c r="O356" s="2" t="str">
        <f t="shared" si="37"/>
        <v>45-50</v>
      </c>
      <c r="P356" s="11">
        <f>VLOOKUP(Table1[Sex], 'Pivot tables'!$A$24:$D$26, 4)</f>
        <v>0.18890814558058924</v>
      </c>
      <c r="Q356" s="11">
        <f>VLOOKUP(Table1[[#This Row],[Age range]],'Pivot tables'!$G$2:$I$18,3)</f>
        <v>0.3902439024390244</v>
      </c>
      <c r="R356" s="11">
        <f>VLOOKUP(Table1[[#This Row],[Pclass]],'Pivot tables'!$K$3:$O$5,5)</f>
        <v>0.47282608695652173</v>
      </c>
      <c r="S356" s="11">
        <f t="shared" si="38"/>
        <v>0.35065937832537841</v>
      </c>
      <c r="T356" s="18">
        <f t="shared" si="39"/>
        <v>0</v>
      </c>
      <c r="U356" s="18">
        <f t="shared" si="40"/>
        <v>1</v>
      </c>
      <c r="V356" s="18">
        <f t="shared" si="41"/>
        <v>1</v>
      </c>
      <c r="W356" s="18"/>
      <c r="X356" s="18"/>
      <c r="Y356" s="18"/>
      <c r="AA356" s="2">
        <v>1245</v>
      </c>
      <c r="AB356" s="2">
        <v>0</v>
      </c>
      <c r="AD356" s="2">
        <v>1245</v>
      </c>
      <c r="AE356" s="2">
        <v>0</v>
      </c>
    </row>
    <row r="357" spans="1:31" x14ac:dyDescent="0.25">
      <c r="A357" s="2">
        <v>1246</v>
      </c>
      <c r="B357" s="2">
        <v>3</v>
      </c>
      <c r="C357" s="2" t="s">
        <v>1661</v>
      </c>
      <c r="D357" s="2" t="s">
        <v>19</v>
      </c>
      <c r="E357" s="2">
        <v>0.17</v>
      </c>
      <c r="F357" s="2">
        <v>1</v>
      </c>
      <c r="G357" s="2">
        <v>2</v>
      </c>
      <c r="H357" s="2" t="s">
        <v>156</v>
      </c>
      <c r="I357" s="2">
        <v>20.574999999999999</v>
      </c>
      <c r="J357" s="2"/>
      <c r="K357" s="2" t="s">
        <v>17</v>
      </c>
      <c r="L357" s="14"/>
      <c r="M357" s="2">
        <f t="shared" si="35"/>
        <v>0</v>
      </c>
      <c r="N357" s="2">
        <f t="shared" si="36"/>
        <v>5</v>
      </c>
      <c r="O357" s="2" t="str">
        <f t="shared" si="37"/>
        <v>0-5</v>
      </c>
      <c r="P357" s="11">
        <f>VLOOKUP(Table1[Sex], 'Pivot tables'!$A$24:$D$26, 4)</f>
        <v>0.7420382165605095</v>
      </c>
      <c r="Q357" s="11">
        <f>VLOOKUP(Table1[[#This Row],[Age range]],'Pivot tables'!$G$2:$I$18,3)</f>
        <v>0.67500000000000004</v>
      </c>
      <c r="R357" s="11">
        <f>VLOOKUP(Table1[[#This Row],[Pclass]],'Pivot tables'!$K$3:$O$5,5)</f>
        <v>0.24236252545824846</v>
      </c>
      <c r="S357" s="11">
        <f t="shared" si="38"/>
        <v>0.55313358067291929</v>
      </c>
      <c r="T357" s="18">
        <f t="shared" si="39"/>
        <v>1</v>
      </c>
      <c r="U357" s="18">
        <f t="shared" si="40"/>
        <v>1</v>
      </c>
      <c r="V357" s="18">
        <f t="shared" si="41"/>
        <v>1</v>
      </c>
      <c r="W357" s="18"/>
      <c r="X357" s="18"/>
      <c r="Y357" s="18"/>
      <c r="AA357" s="2">
        <v>1246</v>
      </c>
      <c r="AB357" s="2">
        <v>1</v>
      </c>
      <c r="AD357" s="2">
        <v>1246</v>
      </c>
      <c r="AE357" s="2">
        <v>1</v>
      </c>
    </row>
    <row r="358" spans="1:31" x14ac:dyDescent="0.25">
      <c r="A358" s="2">
        <v>1247</v>
      </c>
      <c r="B358" s="2">
        <v>1</v>
      </c>
      <c r="C358" s="2" t="s">
        <v>1662</v>
      </c>
      <c r="D358" s="2" t="s">
        <v>15</v>
      </c>
      <c r="E358" s="2">
        <v>50</v>
      </c>
      <c r="F358" s="2">
        <v>0</v>
      </c>
      <c r="G358" s="2">
        <v>0</v>
      </c>
      <c r="H358" s="2">
        <v>113044</v>
      </c>
      <c r="I358" s="2">
        <v>26</v>
      </c>
      <c r="J358" s="2" t="s">
        <v>1663</v>
      </c>
      <c r="K358" s="2" t="s">
        <v>17</v>
      </c>
      <c r="L358" s="14"/>
      <c r="M358" s="2">
        <f t="shared" si="35"/>
        <v>50</v>
      </c>
      <c r="N358" s="2">
        <f t="shared" si="36"/>
        <v>55</v>
      </c>
      <c r="O358" s="2" t="str">
        <f t="shared" si="37"/>
        <v>50-55</v>
      </c>
      <c r="P358" s="11">
        <f>VLOOKUP(Table1[Sex], 'Pivot tables'!$A$24:$D$26, 4)</f>
        <v>0.18890814558058924</v>
      </c>
      <c r="Q358" s="11">
        <f>VLOOKUP(Table1[[#This Row],[Age range]],'Pivot tables'!$G$2:$I$18,3)</f>
        <v>0.4375</v>
      </c>
      <c r="R358" s="11">
        <f>VLOOKUP(Table1[[#This Row],[Pclass]],'Pivot tables'!$K$3:$O$5,5)</f>
        <v>0.62962962962962965</v>
      </c>
      <c r="S358" s="11">
        <f t="shared" si="38"/>
        <v>0.41867925840340625</v>
      </c>
      <c r="T358" s="18">
        <f t="shared" si="39"/>
        <v>0</v>
      </c>
      <c r="U358" s="18">
        <f t="shared" si="40"/>
        <v>1</v>
      </c>
      <c r="V358" s="18">
        <f t="shared" si="41"/>
        <v>1</v>
      </c>
      <c r="W358" s="18"/>
      <c r="X358" s="18"/>
      <c r="Y358" s="18"/>
      <c r="AA358" s="2">
        <v>1247</v>
      </c>
      <c r="AB358" s="2">
        <v>0</v>
      </c>
      <c r="AD358" s="2">
        <v>1247</v>
      </c>
      <c r="AE358" s="2">
        <v>0</v>
      </c>
    </row>
    <row r="359" spans="1:31" x14ac:dyDescent="0.25">
      <c r="A359" s="2">
        <v>1248</v>
      </c>
      <c r="B359" s="2">
        <v>1</v>
      </c>
      <c r="C359" s="2" t="s">
        <v>1664</v>
      </c>
      <c r="D359" s="2" t="s">
        <v>19</v>
      </c>
      <c r="E359" s="2">
        <v>59</v>
      </c>
      <c r="F359" s="2">
        <v>2</v>
      </c>
      <c r="G359" s="2">
        <v>0</v>
      </c>
      <c r="H359" s="2">
        <v>11769</v>
      </c>
      <c r="I359" s="2">
        <v>51.479199999999999</v>
      </c>
      <c r="J359" s="2" t="s">
        <v>820</v>
      </c>
      <c r="K359" s="2" t="s">
        <v>17</v>
      </c>
      <c r="L359" s="14"/>
      <c r="M359" s="2">
        <f t="shared" si="35"/>
        <v>55</v>
      </c>
      <c r="N359" s="2">
        <f t="shared" si="36"/>
        <v>60</v>
      </c>
      <c r="O359" s="2" t="str">
        <f t="shared" si="37"/>
        <v>55-60</v>
      </c>
      <c r="P359" s="11">
        <f>VLOOKUP(Table1[Sex], 'Pivot tables'!$A$24:$D$26, 4)</f>
        <v>0.7420382165605095</v>
      </c>
      <c r="Q359" s="11">
        <f>VLOOKUP(Table1[[#This Row],[Age range]],'Pivot tables'!$G$2:$I$18,3)</f>
        <v>0.375</v>
      </c>
      <c r="R359" s="11">
        <f>VLOOKUP(Table1[[#This Row],[Pclass]],'Pivot tables'!$K$3:$O$5,5)</f>
        <v>0.62962962962962965</v>
      </c>
      <c r="S359" s="11">
        <f t="shared" si="38"/>
        <v>0.58222261539671305</v>
      </c>
      <c r="T359" s="18">
        <f t="shared" si="39"/>
        <v>1</v>
      </c>
      <c r="U359" s="18">
        <f t="shared" si="40"/>
        <v>1</v>
      </c>
      <c r="V359" s="18">
        <f t="shared" si="41"/>
        <v>1</v>
      </c>
      <c r="W359" s="18"/>
      <c r="X359" s="18"/>
      <c r="Y359" s="18"/>
      <c r="AA359" s="2">
        <v>1248</v>
      </c>
      <c r="AB359" s="2">
        <v>1</v>
      </c>
      <c r="AD359" s="2">
        <v>1248</v>
      </c>
      <c r="AE359" s="2">
        <v>1</v>
      </c>
    </row>
    <row r="360" spans="1:31" x14ac:dyDescent="0.25">
      <c r="A360" s="2">
        <v>1249</v>
      </c>
      <c r="B360" s="2">
        <v>3</v>
      </c>
      <c r="C360" s="2" t="s">
        <v>1665</v>
      </c>
      <c r="D360" s="2" t="s">
        <v>15</v>
      </c>
      <c r="E360" s="2"/>
      <c r="F360" s="2">
        <v>0</v>
      </c>
      <c r="G360" s="2">
        <v>0</v>
      </c>
      <c r="H360" s="2">
        <v>1222</v>
      </c>
      <c r="I360" s="2">
        <v>7.8792</v>
      </c>
      <c r="J360" s="2"/>
      <c r="K360" s="2" t="s">
        <v>17</v>
      </c>
      <c r="L360" s="14"/>
      <c r="M360" s="2">
        <f t="shared" si="35"/>
        <v>0</v>
      </c>
      <c r="N360" s="2">
        <f t="shared" si="36"/>
        <v>5</v>
      </c>
      <c r="O360" s="2" t="str">
        <f t="shared" si="37"/>
        <v>0-5</v>
      </c>
      <c r="P360" s="11">
        <f>VLOOKUP(Table1[Sex], 'Pivot tables'!$A$24:$D$26, 4)</f>
        <v>0.18890814558058924</v>
      </c>
      <c r="Q360" s="11">
        <f>VLOOKUP(Table1[[#This Row],[Age range]],'Pivot tables'!$G$2:$I$18,3)</f>
        <v>0.67500000000000004</v>
      </c>
      <c r="R360" s="11">
        <f>VLOOKUP(Table1[[#This Row],[Pclass]],'Pivot tables'!$K$3:$O$5,5)</f>
        <v>0.24236252545824846</v>
      </c>
      <c r="S360" s="11">
        <f t="shared" si="38"/>
        <v>0.36875689034627923</v>
      </c>
      <c r="T360" s="18">
        <f t="shared" si="39"/>
        <v>0</v>
      </c>
      <c r="U360" s="18">
        <f t="shared" si="40"/>
        <v>1</v>
      </c>
      <c r="V360" s="18">
        <f t="shared" si="41"/>
        <v>1</v>
      </c>
      <c r="W360" s="18"/>
      <c r="X360" s="18"/>
      <c r="Y360" s="18"/>
      <c r="AA360" s="2">
        <v>1249</v>
      </c>
      <c r="AB360" s="2">
        <v>0</v>
      </c>
      <c r="AD360" s="2">
        <v>1249</v>
      </c>
      <c r="AE360" s="2">
        <v>0</v>
      </c>
    </row>
    <row r="361" spans="1:31" x14ac:dyDescent="0.25">
      <c r="A361" s="2">
        <v>1250</v>
      </c>
      <c r="B361" s="2">
        <v>3</v>
      </c>
      <c r="C361" s="2" t="s">
        <v>1666</v>
      </c>
      <c r="D361" s="2" t="s">
        <v>15</v>
      </c>
      <c r="E361" s="2"/>
      <c r="F361" s="2">
        <v>0</v>
      </c>
      <c r="G361" s="2">
        <v>0</v>
      </c>
      <c r="H361" s="2">
        <v>368402</v>
      </c>
      <c r="I361" s="2">
        <v>7.75</v>
      </c>
      <c r="J361" s="2"/>
      <c r="K361" s="2" t="s">
        <v>29</v>
      </c>
      <c r="L361" s="14"/>
      <c r="M361" s="2">
        <f t="shared" si="35"/>
        <v>0</v>
      </c>
      <c r="N361" s="2">
        <f t="shared" si="36"/>
        <v>5</v>
      </c>
      <c r="O361" s="2" t="str">
        <f t="shared" si="37"/>
        <v>0-5</v>
      </c>
      <c r="P361" s="11">
        <f>VLOOKUP(Table1[Sex], 'Pivot tables'!$A$24:$D$26, 4)</f>
        <v>0.18890814558058924</v>
      </c>
      <c r="Q361" s="11">
        <f>VLOOKUP(Table1[[#This Row],[Age range]],'Pivot tables'!$G$2:$I$18,3)</f>
        <v>0.67500000000000004</v>
      </c>
      <c r="R361" s="11">
        <f>VLOOKUP(Table1[[#This Row],[Pclass]],'Pivot tables'!$K$3:$O$5,5)</f>
        <v>0.24236252545824846</v>
      </c>
      <c r="S361" s="11">
        <f t="shared" si="38"/>
        <v>0.36875689034627923</v>
      </c>
      <c r="T361" s="18">
        <f t="shared" si="39"/>
        <v>0</v>
      </c>
      <c r="U361" s="18">
        <f t="shared" si="40"/>
        <v>1</v>
      </c>
      <c r="V361" s="18">
        <f t="shared" si="41"/>
        <v>1</v>
      </c>
      <c r="W361" s="18"/>
      <c r="X361" s="18"/>
      <c r="Y361" s="18"/>
      <c r="AA361" s="2">
        <v>1250</v>
      </c>
      <c r="AB361" s="2">
        <v>0</v>
      </c>
      <c r="AD361" s="2">
        <v>1250</v>
      </c>
      <c r="AE361" s="2">
        <v>0</v>
      </c>
    </row>
    <row r="362" spans="1:31" x14ac:dyDescent="0.25">
      <c r="A362" s="2">
        <v>1251</v>
      </c>
      <c r="B362" s="2">
        <v>3</v>
      </c>
      <c r="C362" s="2" t="s">
        <v>1667</v>
      </c>
      <c r="D362" s="2" t="s">
        <v>19</v>
      </c>
      <c r="E362" s="2">
        <v>30</v>
      </c>
      <c r="F362" s="2">
        <v>1</v>
      </c>
      <c r="G362" s="2">
        <v>0</v>
      </c>
      <c r="H362" s="2">
        <v>349910</v>
      </c>
      <c r="I362" s="2">
        <v>15.55</v>
      </c>
      <c r="J362" s="2"/>
      <c r="K362" s="2" t="s">
        <v>17</v>
      </c>
      <c r="L362" s="14"/>
      <c r="M362" s="2">
        <f t="shared" si="35"/>
        <v>30</v>
      </c>
      <c r="N362" s="2">
        <f t="shared" si="36"/>
        <v>35</v>
      </c>
      <c r="O362" s="2" t="str">
        <f t="shared" si="37"/>
        <v>30-35</v>
      </c>
      <c r="P362" s="11">
        <f>VLOOKUP(Table1[Sex], 'Pivot tables'!$A$24:$D$26, 4)</f>
        <v>0.7420382165605095</v>
      </c>
      <c r="Q362" s="11">
        <f>VLOOKUP(Table1[[#This Row],[Age range]],'Pivot tables'!$G$2:$I$18,3)</f>
        <v>0.42105263157894735</v>
      </c>
      <c r="R362" s="11">
        <f>VLOOKUP(Table1[[#This Row],[Pclass]],'Pivot tables'!$K$3:$O$5,5)</f>
        <v>0.24236252545824846</v>
      </c>
      <c r="S362" s="11">
        <f t="shared" si="38"/>
        <v>0.46848445786590176</v>
      </c>
      <c r="T362" s="18">
        <f t="shared" si="39"/>
        <v>0</v>
      </c>
      <c r="U362" s="18">
        <f t="shared" si="40"/>
        <v>0</v>
      </c>
      <c r="V362" s="18">
        <f t="shared" si="41"/>
        <v>0</v>
      </c>
      <c r="W362" s="18"/>
      <c r="X362" s="18"/>
      <c r="Y362" s="18"/>
      <c r="AA362" s="2">
        <v>1251</v>
      </c>
      <c r="AB362" s="2">
        <v>1</v>
      </c>
      <c r="AD362" s="2">
        <v>1251</v>
      </c>
      <c r="AE362" s="2">
        <v>1</v>
      </c>
    </row>
    <row r="363" spans="1:31" x14ac:dyDescent="0.25">
      <c r="A363" s="2">
        <v>1252</v>
      </c>
      <c r="B363" s="2">
        <v>3</v>
      </c>
      <c r="C363" s="2" t="s">
        <v>1668</v>
      </c>
      <c r="D363" s="2" t="s">
        <v>15</v>
      </c>
      <c r="E363" s="2">
        <v>14.5</v>
      </c>
      <c r="F363" s="2">
        <v>8</v>
      </c>
      <c r="G363" s="2">
        <v>2</v>
      </c>
      <c r="H363" s="2" t="s">
        <v>253</v>
      </c>
      <c r="I363" s="2">
        <v>69.55</v>
      </c>
      <c r="J363" s="2"/>
      <c r="K363" s="2" t="s">
        <v>17</v>
      </c>
      <c r="L363" s="14"/>
      <c r="M363" s="2">
        <f t="shared" si="35"/>
        <v>10</v>
      </c>
      <c r="N363" s="2">
        <f t="shared" si="36"/>
        <v>15</v>
      </c>
      <c r="O363" s="2" t="str">
        <f t="shared" si="37"/>
        <v>10-15</v>
      </c>
      <c r="P363" s="11">
        <f>VLOOKUP(Table1[Sex], 'Pivot tables'!$A$24:$D$26, 4)</f>
        <v>0.18890814558058924</v>
      </c>
      <c r="Q363" s="11">
        <f>VLOOKUP(Table1[[#This Row],[Age range]],'Pivot tables'!$G$2:$I$18,3)</f>
        <v>0.4375</v>
      </c>
      <c r="R363" s="11">
        <f>VLOOKUP(Table1[[#This Row],[Pclass]],'Pivot tables'!$K$3:$O$5,5)</f>
        <v>0.24236252545824846</v>
      </c>
      <c r="S363" s="11">
        <f t="shared" si="38"/>
        <v>0.28959022367961257</v>
      </c>
      <c r="T363" s="18">
        <f t="shared" si="39"/>
        <v>0</v>
      </c>
      <c r="U363" s="18">
        <f t="shared" si="40"/>
        <v>1</v>
      </c>
      <c r="V363" s="18">
        <f t="shared" si="41"/>
        <v>1</v>
      </c>
      <c r="W363" s="18"/>
      <c r="X363" s="18"/>
      <c r="Y363" s="18"/>
      <c r="AA363" s="2">
        <v>1252</v>
      </c>
      <c r="AB363" s="2">
        <v>0</v>
      </c>
      <c r="AD363" s="2">
        <v>1252</v>
      </c>
      <c r="AE363" s="2">
        <v>0</v>
      </c>
    </row>
    <row r="364" spans="1:31" x14ac:dyDescent="0.25">
      <c r="A364" s="2">
        <v>1253</v>
      </c>
      <c r="B364" s="2">
        <v>2</v>
      </c>
      <c r="C364" s="2" t="s">
        <v>1669</v>
      </c>
      <c r="D364" s="2" t="s">
        <v>19</v>
      </c>
      <c r="E364" s="2">
        <v>24</v>
      </c>
      <c r="F364" s="2">
        <v>1</v>
      </c>
      <c r="G364" s="2">
        <v>1</v>
      </c>
      <c r="H364" s="2" t="s">
        <v>1132</v>
      </c>
      <c r="I364" s="2">
        <v>37.004199999999997</v>
      </c>
      <c r="J364" s="2"/>
      <c r="K364" s="2" t="s">
        <v>22</v>
      </c>
      <c r="L364" s="14"/>
      <c r="M364" s="2">
        <f t="shared" si="35"/>
        <v>20</v>
      </c>
      <c r="N364" s="2">
        <f t="shared" si="36"/>
        <v>25</v>
      </c>
      <c r="O364" s="2" t="str">
        <f t="shared" si="37"/>
        <v>20-25</v>
      </c>
      <c r="P364" s="11">
        <f>VLOOKUP(Table1[Sex], 'Pivot tables'!$A$24:$D$26, 4)</f>
        <v>0.7420382165605095</v>
      </c>
      <c r="Q364" s="11">
        <f>VLOOKUP(Table1[[#This Row],[Age range]],'Pivot tables'!$G$2:$I$18,3)</f>
        <v>0.34210526315789475</v>
      </c>
      <c r="R364" s="11">
        <f>VLOOKUP(Table1[[#This Row],[Pclass]],'Pivot tables'!$K$3:$O$5,5)</f>
        <v>0.47282608695652173</v>
      </c>
      <c r="S364" s="11">
        <f t="shared" si="38"/>
        <v>0.51898985555830868</v>
      </c>
      <c r="T364" s="18">
        <f t="shared" si="39"/>
        <v>1</v>
      </c>
      <c r="U364" s="18">
        <f t="shared" si="40"/>
        <v>1</v>
      </c>
      <c r="V364" s="18">
        <f t="shared" si="41"/>
        <v>1</v>
      </c>
      <c r="W364" s="18"/>
      <c r="X364" s="18"/>
      <c r="Y364" s="18"/>
      <c r="AA364" s="2">
        <v>1253</v>
      </c>
      <c r="AB364" s="2">
        <v>1</v>
      </c>
      <c r="AD364" s="2">
        <v>1253</v>
      </c>
      <c r="AE364" s="2">
        <v>1</v>
      </c>
    </row>
    <row r="365" spans="1:31" x14ac:dyDescent="0.25">
      <c r="A365" s="2">
        <v>1254</v>
      </c>
      <c r="B365" s="2">
        <v>2</v>
      </c>
      <c r="C365" s="2" t="s">
        <v>1670</v>
      </c>
      <c r="D365" s="2" t="s">
        <v>19</v>
      </c>
      <c r="E365" s="2">
        <v>31</v>
      </c>
      <c r="F365" s="2">
        <v>0</v>
      </c>
      <c r="G365" s="2">
        <v>0</v>
      </c>
      <c r="H365" s="2" t="s">
        <v>1570</v>
      </c>
      <c r="I365" s="2">
        <v>21</v>
      </c>
      <c r="J365" s="2"/>
      <c r="K365" s="2" t="s">
        <v>17</v>
      </c>
      <c r="L365" s="14"/>
      <c r="M365" s="2">
        <f t="shared" si="35"/>
        <v>30</v>
      </c>
      <c r="N365" s="2">
        <f t="shared" si="36"/>
        <v>35</v>
      </c>
      <c r="O365" s="2" t="str">
        <f t="shared" si="37"/>
        <v>30-35</v>
      </c>
      <c r="P365" s="11">
        <f>VLOOKUP(Table1[Sex], 'Pivot tables'!$A$24:$D$26, 4)</f>
        <v>0.7420382165605095</v>
      </c>
      <c r="Q365" s="11">
        <f>VLOOKUP(Table1[[#This Row],[Age range]],'Pivot tables'!$G$2:$I$18,3)</f>
        <v>0.42105263157894735</v>
      </c>
      <c r="R365" s="11">
        <f>VLOOKUP(Table1[[#This Row],[Pclass]],'Pivot tables'!$K$3:$O$5,5)</f>
        <v>0.47282608695652173</v>
      </c>
      <c r="S365" s="11">
        <f t="shared" si="38"/>
        <v>0.54530564503199286</v>
      </c>
      <c r="T365" s="18">
        <f t="shared" si="39"/>
        <v>1</v>
      </c>
      <c r="U365" s="18">
        <f t="shared" si="40"/>
        <v>1</v>
      </c>
      <c r="V365" s="18">
        <f t="shared" si="41"/>
        <v>1</v>
      </c>
      <c r="W365" s="18"/>
      <c r="X365" s="18"/>
      <c r="Y365" s="18"/>
      <c r="AA365" s="2">
        <v>1254</v>
      </c>
      <c r="AB365" s="2">
        <v>1</v>
      </c>
      <c r="AD365" s="2">
        <v>1254</v>
      </c>
      <c r="AE365" s="2">
        <v>1</v>
      </c>
    </row>
    <row r="366" spans="1:31" x14ac:dyDescent="0.25">
      <c r="A366" s="2">
        <v>1255</v>
      </c>
      <c r="B366" s="2">
        <v>3</v>
      </c>
      <c r="C366" s="2" t="s">
        <v>1671</v>
      </c>
      <c r="D366" s="2" t="s">
        <v>15</v>
      </c>
      <c r="E366" s="2">
        <v>27</v>
      </c>
      <c r="F366" s="2">
        <v>0</v>
      </c>
      <c r="G366" s="2">
        <v>0</v>
      </c>
      <c r="H366" s="2">
        <v>315083</v>
      </c>
      <c r="I366" s="2">
        <v>8.6624999999999996</v>
      </c>
      <c r="J366" s="2"/>
      <c r="K366" s="2" t="s">
        <v>17</v>
      </c>
      <c r="L366" s="14"/>
      <c r="M366" s="2">
        <f t="shared" si="35"/>
        <v>25</v>
      </c>
      <c r="N366" s="2">
        <f t="shared" si="36"/>
        <v>30</v>
      </c>
      <c r="O366" s="2" t="str">
        <f t="shared" si="37"/>
        <v>25-30</v>
      </c>
      <c r="P366" s="11">
        <f>VLOOKUP(Table1[Sex], 'Pivot tables'!$A$24:$D$26, 4)</f>
        <v>0.18890814558058924</v>
      </c>
      <c r="Q366" s="11">
        <f>VLOOKUP(Table1[[#This Row],[Age range]],'Pivot tables'!$G$2:$I$18,3)</f>
        <v>0.35849056603773582</v>
      </c>
      <c r="R366" s="11">
        <f>VLOOKUP(Table1[[#This Row],[Pclass]],'Pivot tables'!$K$3:$O$5,5)</f>
        <v>0.24236252545824846</v>
      </c>
      <c r="S366" s="11">
        <f t="shared" si="38"/>
        <v>0.26325374569219118</v>
      </c>
      <c r="T366" s="18">
        <f t="shared" si="39"/>
        <v>0</v>
      </c>
      <c r="U366" s="18">
        <f t="shared" si="40"/>
        <v>1</v>
      </c>
      <c r="V366" s="18">
        <f t="shared" si="41"/>
        <v>1</v>
      </c>
      <c r="W366" s="18"/>
      <c r="X366" s="18"/>
      <c r="Y366" s="18"/>
      <c r="AA366" s="2">
        <v>1255</v>
      </c>
      <c r="AB366" s="2">
        <v>0</v>
      </c>
      <c r="AD366" s="2">
        <v>1255</v>
      </c>
      <c r="AE366" s="2">
        <v>0</v>
      </c>
    </row>
    <row r="367" spans="1:31" x14ac:dyDescent="0.25">
      <c r="A367" s="2">
        <v>1256</v>
      </c>
      <c r="B367" s="2">
        <v>1</v>
      </c>
      <c r="C367" s="2" t="s">
        <v>1672</v>
      </c>
      <c r="D367" s="2" t="s">
        <v>19</v>
      </c>
      <c r="E367" s="2">
        <v>25</v>
      </c>
      <c r="F367" s="2">
        <v>1</v>
      </c>
      <c r="G367" s="2">
        <v>0</v>
      </c>
      <c r="H367" s="2">
        <v>11765</v>
      </c>
      <c r="I367" s="2">
        <v>55.441699999999997</v>
      </c>
      <c r="J367" s="2" t="s">
        <v>554</v>
      </c>
      <c r="K367" s="2" t="s">
        <v>22</v>
      </c>
      <c r="L367" s="14"/>
      <c r="M367" s="2">
        <f t="shared" si="35"/>
        <v>25</v>
      </c>
      <c r="N367" s="2">
        <f t="shared" si="36"/>
        <v>30</v>
      </c>
      <c r="O367" s="2" t="str">
        <f t="shared" si="37"/>
        <v>25-30</v>
      </c>
      <c r="P367" s="11">
        <f>VLOOKUP(Table1[Sex], 'Pivot tables'!$A$24:$D$26, 4)</f>
        <v>0.7420382165605095</v>
      </c>
      <c r="Q367" s="11">
        <f>VLOOKUP(Table1[[#This Row],[Age range]],'Pivot tables'!$G$2:$I$18,3)</f>
        <v>0.35849056603773582</v>
      </c>
      <c r="R367" s="11">
        <f>VLOOKUP(Table1[[#This Row],[Pclass]],'Pivot tables'!$K$3:$O$5,5)</f>
        <v>0.62962962962962965</v>
      </c>
      <c r="S367" s="11">
        <f t="shared" si="38"/>
        <v>0.57671947074262497</v>
      </c>
      <c r="T367" s="18">
        <f t="shared" si="39"/>
        <v>1</v>
      </c>
      <c r="U367" s="18">
        <f t="shared" si="40"/>
        <v>1</v>
      </c>
      <c r="V367" s="18">
        <f t="shared" si="41"/>
        <v>1</v>
      </c>
      <c r="W367" s="18"/>
      <c r="X367" s="18"/>
      <c r="Y367" s="18"/>
      <c r="AA367" s="2">
        <v>1256</v>
      </c>
      <c r="AB367" s="2">
        <v>1</v>
      </c>
      <c r="AD367" s="2">
        <v>1256</v>
      </c>
      <c r="AE367" s="2">
        <v>1</v>
      </c>
    </row>
    <row r="368" spans="1:31" x14ac:dyDescent="0.25">
      <c r="A368" s="2">
        <v>1257</v>
      </c>
      <c r="B368" s="2">
        <v>3</v>
      </c>
      <c r="C368" s="2" t="s">
        <v>1673</v>
      </c>
      <c r="D368" s="2" t="s">
        <v>19</v>
      </c>
      <c r="E368" s="2"/>
      <c r="F368" s="2">
        <v>1</v>
      </c>
      <c r="G368" s="2">
        <v>9</v>
      </c>
      <c r="H368" s="2" t="s">
        <v>253</v>
      </c>
      <c r="I368" s="2">
        <v>69.55</v>
      </c>
      <c r="J368" s="2"/>
      <c r="K368" s="2" t="s">
        <v>17</v>
      </c>
      <c r="L368" s="14"/>
      <c r="M368" s="2">
        <f t="shared" si="35"/>
        <v>0</v>
      </c>
      <c r="N368" s="2">
        <f t="shared" si="36"/>
        <v>5</v>
      </c>
      <c r="O368" s="2" t="str">
        <f t="shared" si="37"/>
        <v>0-5</v>
      </c>
      <c r="P368" s="11">
        <f>VLOOKUP(Table1[Sex], 'Pivot tables'!$A$24:$D$26, 4)</f>
        <v>0.7420382165605095</v>
      </c>
      <c r="Q368" s="11">
        <f>VLOOKUP(Table1[[#This Row],[Age range]],'Pivot tables'!$G$2:$I$18,3)</f>
        <v>0.67500000000000004</v>
      </c>
      <c r="R368" s="11">
        <f>VLOOKUP(Table1[[#This Row],[Pclass]],'Pivot tables'!$K$3:$O$5,5)</f>
        <v>0.24236252545824846</v>
      </c>
      <c r="S368" s="11">
        <f t="shared" si="38"/>
        <v>0.55313358067291929</v>
      </c>
      <c r="T368" s="18">
        <f t="shared" si="39"/>
        <v>1</v>
      </c>
      <c r="U368" s="18">
        <f t="shared" si="40"/>
        <v>0</v>
      </c>
      <c r="V368" s="18">
        <f t="shared" si="41"/>
        <v>1</v>
      </c>
      <c r="W368" s="18"/>
      <c r="X368" s="18"/>
      <c r="Y368" s="18"/>
      <c r="AA368" s="2">
        <v>1257</v>
      </c>
      <c r="AB368" s="2">
        <v>0</v>
      </c>
      <c r="AD368" s="2">
        <v>1257</v>
      </c>
      <c r="AE368" s="2">
        <v>1</v>
      </c>
    </row>
    <row r="369" spans="1:31" x14ac:dyDescent="0.25">
      <c r="A369" s="2">
        <v>1258</v>
      </c>
      <c r="B369" s="2">
        <v>3</v>
      </c>
      <c r="C369" s="2" t="s">
        <v>1674</v>
      </c>
      <c r="D369" s="2" t="s">
        <v>15</v>
      </c>
      <c r="E369" s="2"/>
      <c r="F369" s="2">
        <v>1</v>
      </c>
      <c r="G369" s="2">
        <v>0</v>
      </c>
      <c r="H369" s="2">
        <v>2689</v>
      </c>
      <c r="I369" s="2">
        <v>14.458299999999999</v>
      </c>
      <c r="J369" s="2"/>
      <c r="K369" s="2" t="s">
        <v>22</v>
      </c>
      <c r="L369" s="14"/>
      <c r="M369" s="2">
        <f t="shared" si="35"/>
        <v>0</v>
      </c>
      <c r="N369" s="2">
        <f t="shared" si="36"/>
        <v>5</v>
      </c>
      <c r="O369" s="2" t="str">
        <f t="shared" si="37"/>
        <v>0-5</v>
      </c>
      <c r="P369" s="11">
        <f>VLOOKUP(Table1[Sex], 'Pivot tables'!$A$24:$D$26, 4)</f>
        <v>0.18890814558058924</v>
      </c>
      <c r="Q369" s="11">
        <f>VLOOKUP(Table1[[#This Row],[Age range]],'Pivot tables'!$G$2:$I$18,3)</f>
        <v>0.67500000000000004</v>
      </c>
      <c r="R369" s="11">
        <f>VLOOKUP(Table1[[#This Row],[Pclass]],'Pivot tables'!$K$3:$O$5,5)</f>
        <v>0.24236252545824846</v>
      </c>
      <c r="S369" s="11">
        <f t="shared" si="38"/>
        <v>0.36875689034627923</v>
      </c>
      <c r="T369" s="18">
        <f t="shared" si="39"/>
        <v>0</v>
      </c>
      <c r="U369" s="18">
        <f t="shared" si="40"/>
        <v>1</v>
      </c>
      <c r="V369" s="18">
        <f t="shared" si="41"/>
        <v>1</v>
      </c>
      <c r="W369" s="18"/>
      <c r="X369" s="18"/>
      <c r="Y369" s="18"/>
      <c r="AA369" s="2">
        <v>1258</v>
      </c>
      <c r="AB369" s="2">
        <v>0</v>
      </c>
      <c r="AD369" s="2">
        <v>1258</v>
      </c>
      <c r="AE369" s="2">
        <v>0</v>
      </c>
    </row>
    <row r="370" spans="1:31" x14ac:dyDescent="0.25">
      <c r="A370" s="2">
        <v>1259</v>
      </c>
      <c r="B370" s="2">
        <v>3</v>
      </c>
      <c r="C370" s="2" t="s">
        <v>1675</v>
      </c>
      <c r="D370" s="2" t="s">
        <v>19</v>
      </c>
      <c r="E370" s="2">
        <v>22</v>
      </c>
      <c r="F370" s="2">
        <v>0</v>
      </c>
      <c r="G370" s="2">
        <v>0</v>
      </c>
      <c r="H370" s="2">
        <v>3101295</v>
      </c>
      <c r="I370" s="2">
        <v>39.6875</v>
      </c>
      <c r="J370" s="2"/>
      <c r="K370" s="2" t="s">
        <v>17</v>
      </c>
      <c r="L370" s="14"/>
      <c r="M370" s="2">
        <f t="shared" si="35"/>
        <v>20</v>
      </c>
      <c r="N370" s="2">
        <f t="shared" si="36"/>
        <v>25</v>
      </c>
      <c r="O370" s="2" t="str">
        <f t="shared" si="37"/>
        <v>20-25</v>
      </c>
      <c r="P370" s="11">
        <f>VLOOKUP(Table1[Sex], 'Pivot tables'!$A$24:$D$26, 4)</f>
        <v>0.7420382165605095</v>
      </c>
      <c r="Q370" s="11">
        <f>VLOOKUP(Table1[[#This Row],[Age range]],'Pivot tables'!$G$2:$I$18,3)</f>
        <v>0.34210526315789475</v>
      </c>
      <c r="R370" s="11">
        <f>VLOOKUP(Table1[[#This Row],[Pclass]],'Pivot tables'!$K$3:$O$5,5)</f>
        <v>0.24236252545824846</v>
      </c>
      <c r="S370" s="11">
        <f t="shared" si="38"/>
        <v>0.44216866839221752</v>
      </c>
      <c r="T370" s="18">
        <f t="shared" si="39"/>
        <v>0</v>
      </c>
      <c r="U370" s="18">
        <f t="shared" si="40"/>
        <v>1</v>
      </c>
      <c r="V370" s="18">
        <f t="shared" si="41"/>
        <v>0</v>
      </c>
      <c r="W370" s="18"/>
      <c r="X370" s="18"/>
      <c r="Y370" s="18"/>
      <c r="AA370" s="2">
        <v>1259</v>
      </c>
      <c r="AB370" s="2">
        <v>0</v>
      </c>
      <c r="AD370" s="2">
        <v>1259</v>
      </c>
      <c r="AE370" s="2">
        <v>1</v>
      </c>
    </row>
    <row r="371" spans="1:31" x14ac:dyDescent="0.25">
      <c r="A371" s="2">
        <v>1260</v>
      </c>
      <c r="B371" s="2">
        <v>1</v>
      </c>
      <c r="C371" s="2" t="s">
        <v>1676</v>
      </c>
      <c r="D371" s="2" t="s">
        <v>19</v>
      </c>
      <c r="E371" s="2">
        <v>45</v>
      </c>
      <c r="F371" s="2">
        <v>0</v>
      </c>
      <c r="G371" s="2">
        <v>1</v>
      </c>
      <c r="H371" s="2">
        <v>112378</v>
      </c>
      <c r="I371" s="2">
        <v>59.4</v>
      </c>
      <c r="J371" s="2"/>
      <c r="K371" s="2" t="s">
        <v>22</v>
      </c>
      <c r="L371" s="14"/>
      <c r="M371" s="2">
        <f t="shared" si="35"/>
        <v>45</v>
      </c>
      <c r="N371" s="2">
        <f t="shared" si="36"/>
        <v>50</v>
      </c>
      <c r="O371" s="2" t="str">
        <f t="shared" si="37"/>
        <v>45-50</v>
      </c>
      <c r="P371" s="11">
        <f>VLOOKUP(Table1[Sex], 'Pivot tables'!$A$24:$D$26, 4)</f>
        <v>0.7420382165605095</v>
      </c>
      <c r="Q371" s="11">
        <f>VLOOKUP(Table1[[#This Row],[Age range]],'Pivot tables'!$G$2:$I$18,3)</f>
        <v>0.3902439024390244</v>
      </c>
      <c r="R371" s="11">
        <f>VLOOKUP(Table1[[#This Row],[Pclass]],'Pivot tables'!$K$3:$O$5,5)</f>
        <v>0.62962962962962965</v>
      </c>
      <c r="S371" s="11">
        <f t="shared" si="38"/>
        <v>0.58730391620972122</v>
      </c>
      <c r="T371" s="18">
        <f t="shared" si="39"/>
        <v>1</v>
      </c>
      <c r="U371" s="18">
        <f t="shared" si="40"/>
        <v>1</v>
      </c>
      <c r="V371" s="18">
        <f t="shared" si="41"/>
        <v>1</v>
      </c>
      <c r="W371" s="18"/>
      <c r="X371" s="18"/>
      <c r="Y371" s="18"/>
      <c r="AA371" s="2">
        <v>1260</v>
      </c>
      <c r="AB371" s="2">
        <v>1</v>
      </c>
      <c r="AD371" s="2">
        <v>1260</v>
      </c>
      <c r="AE371" s="2">
        <v>1</v>
      </c>
    </row>
    <row r="372" spans="1:31" x14ac:dyDescent="0.25">
      <c r="A372" s="2">
        <v>1261</v>
      </c>
      <c r="B372" s="2">
        <v>2</v>
      </c>
      <c r="C372" s="2" t="s">
        <v>1677</v>
      </c>
      <c r="D372" s="2" t="s">
        <v>15</v>
      </c>
      <c r="E372" s="2">
        <v>29</v>
      </c>
      <c r="F372" s="2">
        <v>0</v>
      </c>
      <c r="G372" s="2">
        <v>0</v>
      </c>
      <c r="H372" s="2" t="s">
        <v>1678</v>
      </c>
      <c r="I372" s="2">
        <v>13.8583</v>
      </c>
      <c r="J372" s="2"/>
      <c r="K372" s="2" t="s">
        <v>22</v>
      </c>
      <c r="L372" s="14"/>
      <c r="M372" s="2">
        <f t="shared" si="35"/>
        <v>25</v>
      </c>
      <c r="N372" s="2">
        <f t="shared" si="36"/>
        <v>30</v>
      </c>
      <c r="O372" s="2" t="str">
        <f t="shared" si="37"/>
        <v>25-30</v>
      </c>
      <c r="P372" s="11">
        <f>VLOOKUP(Table1[Sex], 'Pivot tables'!$A$24:$D$26, 4)</f>
        <v>0.18890814558058924</v>
      </c>
      <c r="Q372" s="11">
        <f>VLOOKUP(Table1[[#This Row],[Age range]],'Pivot tables'!$G$2:$I$18,3)</f>
        <v>0.35849056603773582</v>
      </c>
      <c r="R372" s="11">
        <f>VLOOKUP(Table1[[#This Row],[Pclass]],'Pivot tables'!$K$3:$O$5,5)</f>
        <v>0.47282608695652173</v>
      </c>
      <c r="S372" s="11">
        <f t="shared" si="38"/>
        <v>0.34007493285828233</v>
      </c>
      <c r="T372" s="18">
        <f t="shared" si="39"/>
        <v>0</v>
      </c>
      <c r="U372" s="18">
        <f t="shared" si="40"/>
        <v>1</v>
      </c>
      <c r="V372" s="18">
        <f t="shared" si="41"/>
        <v>1</v>
      </c>
      <c r="W372" s="18"/>
      <c r="X372" s="18"/>
      <c r="Y372" s="18"/>
      <c r="AA372" s="2">
        <v>1261</v>
      </c>
      <c r="AB372" s="2">
        <v>0</v>
      </c>
      <c r="AD372" s="2">
        <v>1261</v>
      </c>
      <c r="AE372" s="2">
        <v>0</v>
      </c>
    </row>
    <row r="373" spans="1:31" x14ac:dyDescent="0.25">
      <c r="A373" s="2">
        <v>1262</v>
      </c>
      <c r="B373" s="2">
        <v>2</v>
      </c>
      <c r="C373" s="2" t="s">
        <v>1679</v>
      </c>
      <c r="D373" s="2" t="s">
        <v>15</v>
      </c>
      <c r="E373" s="2">
        <v>21</v>
      </c>
      <c r="F373" s="2">
        <v>1</v>
      </c>
      <c r="G373" s="2">
        <v>0</v>
      </c>
      <c r="H373" s="2">
        <v>28133</v>
      </c>
      <c r="I373" s="2">
        <v>11.5</v>
      </c>
      <c r="J373" s="2"/>
      <c r="K373" s="2" t="s">
        <v>17</v>
      </c>
      <c r="L373" s="14"/>
      <c r="M373" s="2">
        <f t="shared" si="35"/>
        <v>20</v>
      </c>
      <c r="N373" s="2">
        <f t="shared" si="36"/>
        <v>25</v>
      </c>
      <c r="O373" s="2" t="str">
        <f t="shared" si="37"/>
        <v>20-25</v>
      </c>
      <c r="P373" s="11">
        <f>VLOOKUP(Table1[Sex], 'Pivot tables'!$A$24:$D$26, 4)</f>
        <v>0.18890814558058924</v>
      </c>
      <c r="Q373" s="11">
        <f>VLOOKUP(Table1[[#This Row],[Age range]],'Pivot tables'!$G$2:$I$18,3)</f>
        <v>0.34210526315789475</v>
      </c>
      <c r="R373" s="11">
        <f>VLOOKUP(Table1[[#This Row],[Pclass]],'Pivot tables'!$K$3:$O$5,5)</f>
        <v>0.47282608695652173</v>
      </c>
      <c r="S373" s="11">
        <f t="shared" si="38"/>
        <v>0.33461316523166856</v>
      </c>
      <c r="T373" s="18">
        <f t="shared" si="39"/>
        <v>0</v>
      </c>
      <c r="U373" s="18">
        <f t="shared" si="40"/>
        <v>1</v>
      </c>
      <c r="V373" s="18">
        <f t="shared" si="41"/>
        <v>1</v>
      </c>
      <c r="W373" s="18"/>
      <c r="X373" s="18"/>
      <c r="Y373" s="18"/>
      <c r="AA373" s="2">
        <v>1262</v>
      </c>
      <c r="AB373" s="2">
        <v>0</v>
      </c>
      <c r="AD373" s="2">
        <v>1262</v>
      </c>
      <c r="AE373" s="2">
        <v>0</v>
      </c>
    </row>
    <row r="374" spans="1:31" x14ac:dyDescent="0.25">
      <c r="A374" s="2">
        <v>1263</v>
      </c>
      <c r="B374" s="2">
        <v>1</v>
      </c>
      <c r="C374" s="2" t="s">
        <v>1680</v>
      </c>
      <c r="D374" s="2" t="s">
        <v>19</v>
      </c>
      <c r="E374" s="2">
        <v>31</v>
      </c>
      <c r="F374" s="2">
        <v>0</v>
      </c>
      <c r="G374" s="2">
        <v>0</v>
      </c>
      <c r="H374" s="2">
        <v>16966</v>
      </c>
      <c r="I374" s="2">
        <v>134.5</v>
      </c>
      <c r="J374" s="2" t="s">
        <v>1681</v>
      </c>
      <c r="K374" s="2" t="s">
        <v>22</v>
      </c>
      <c r="L374" s="14"/>
      <c r="M374" s="2">
        <f t="shared" si="35"/>
        <v>30</v>
      </c>
      <c r="N374" s="2">
        <f t="shared" si="36"/>
        <v>35</v>
      </c>
      <c r="O374" s="2" t="str">
        <f t="shared" si="37"/>
        <v>30-35</v>
      </c>
      <c r="P374" s="11">
        <f>VLOOKUP(Table1[Sex], 'Pivot tables'!$A$24:$D$26, 4)</f>
        <v>0.7420382165605095</v>
      </c>
      <c r="Q374" s="11">
        <f>VLOOKUP(Table1[[#This Row],[Age range]],'Pivot tables'!$G$2:$I$18,3)</f>
        <v>0.42105263157894735</v>
      </c>
      <c r="R374" s="11">
        <f>VLOOKUP(Table1[[#This Row],[Pclass]],'Pivot tables'!$K$3:$O$5,5)</f>
        <v>0.62962962962962965</v>
      </c>
      <c r="S374" s="11">
        <f t="shared" si="38"/>
        <v>0.5975734925896955</v>
      </c>
      <c r="T374" s="18">
        <f t="shared" si="39"/>
        <v>1</v>
      </c>
      <c r="U374" s="18">
        <f t="shared" si="40"/>
        <v>1</v>
      </c>
      <c r="V374" s="18">
        <f t="shared" si="41"/>
        <v>1</v>
      </c>
      <c r="W374" s="18"/>
      <c r="X374" s="18"/>
      <c r="Y374" s="18"/>
      <c r="AA374" s="2">
        <v>1263</v>
      </c>
      <c r="AB374" s="2">
        <v>1</v>
      </c>
      <c r="AD374" s="2">
        <v>1263</v>
      </c>
      <c r="AE374" s="2">
        <v>1</v>
      </c>
    </row>
    <row r="375" spans="1:31" x14ac:dyDescent="0.25">
      <c r="A375" s="2">
        <v>1264</v>
      </c>
      <c r="B375" s="2">
        <v>1</v>
      </c>
      <c r="C375" s="2" t="s">
        <v>1682</v>
      </c>
      <c r="D375" s="2" t="s">
        <v>15</v>
      </c>
      <c r="E375" s="2">
        <v>49</v>
      </c>
      <c r="F375" s="2">
        <v>0</v>
      </c>
      <c r="G375" s="2">
        <v>0</v>
      </c>
      <c r="H375" s="2">
        <v>112058</v>
      </c>
      <c r="I375" s="2">
        <v>0</v>
      </c>
      <c r="J375" s="2" t="s">
        <v>1683</v>
      </c>
      <c r="K375" s="2" t="s">
        <v>17</v>
      </c>
      <c r="L375" s="14"/>
      <c r="M375" s="2">
        <f t="shared" si="35"/>
        <v>45</v>
      </c>
      <c r="N375" s="2">
        <f t="shared" si="36"/>
        <v>50</v>
      </c>
      <c r="O375" s="2" t="str">
        <f t="shared" si="37"/>
        <v>45-50</v>
      </c>
      <c r="P375" s="11">
        <f>VLOOKUP(Table1[Sex], 'Pivot tables'!$A$24:$D$26, 4)</f>
        <v>0.18890814558058924</v>
      </c>
      <c r="Q375" s="11">
        <f>VLOOKUP(Table1[[#This Row],[Age range]],'Pivot tables'!$G$2:$I$18,3)</f>
        <v>0.3902439024390244</v>
      </c>
      <c r="R375" s="11">
        <f>VLOOKUP(Table1[[#This Row],[Pclass]],'Pivot tables'!$K$3:$O$5,5)</f>
        <v>0.62962962962962965</v>
      </c>
      <c r="S375" s="11">
        <f t="shared" si="38"/>
        <v>0.40292722588308111</v>
      </c>
      <c r="T375" s="18">
        <f t="shared" si="39"/>
        <v>0</v>
      </c>
      <c r="U375" s="18">
        <f t="shared" si="40"/>
        <v>1</v>
      </c>
      <c r="V375" s="18">
        <f t="shared" si="41"/>
        <v>1</v>
      </c>
      <c r="W375" s="18"/>
      <c r="X375" s="18"/>
      <c r="Y375" s="18"/>
      <c r="AA375" s="2">
        <v>1264</v>
      </c>
      <c r="AB375" s="2">
        <v>0</v>
      </c>
      <c r="AD375" s="2">
        <v>1264</v>
      </c>
      <c r="AE375" s="2">
        <v>0</v>
      </c>
    </row>
    <row r="376" spans="1:31" x14ac:dyDescent="0.25">
      <c r="A376" s="2">
        <v>1265</v>
      </c>
      <c r="B376" s="2">
        <v>2</v>
      </c>
      <c r="C376" s="2" t="s">
        <v>1684</v>
      </c>
      <c r="D376" s="2" t="s">
        <v>15</v>
      </c>
      <c r="E376" s="2">
        <v>44</v>
      </c>
      <c r="F376" s="2">
        <v>0</v>
      </c>
      <c r="G376" s="2">
        <v>0</v>
      </c>
      <c r="H376" s="2">
        <v>248746</v>
      </c>
      <c r="I376" s="2">
        <v>13</v>
      </c>
      <c r="J376" s="2"/>
      <c r="K376" s="2" t="s">
        <v>17</v>
      </c>
      <c r="L376" s="14"/>
      <c r="M376" s="2">
        <f t="shared" si="35"/>
        <v>40</v>
      </c>
      <c r="N376" s="2">
        <f t="shared" si="36"/>
        <v>45</v>
      </c>
      <c r="O376" s="2" t="str">
        <f t="shared" si="37"/>
        <v>40-45</v>
      </c>
      <c r="P376" s="11">
        <f>VLOOKUP(Table1[Sex], 'Pivot tables'!$A$24:$D$26, 4)</f>
        <v>0.18890814558058924</v>
      </c>
      <c r="Q376" s="11">
        <f>VLOOKUP(Table1[[#This Row],[Age range]],'Pivot tables'!$G$2:$I$18,3)</f>
        <v>0.375</v>
      </c>
      <c r="R376" s="11">
        <f>VLOOKUP(Table1[[#This Row],[Pclass]],'Pivot tables'!$K$3:$O$5,5)</f>
        <v>0.47282608695652173</v>
      </c>
      <c r="S376" s="11">
        <f t="shared" si="38"/>
        <v>0.3455780775123703</v>
      </c>
      <c r="T376" s="18">
        <f t="shared" si="39"/>
        <v>0</v>
      </c>
      <c r="U376" s="18">
        <f t="shared" si="40"/>
        <v>1</v>
      </c>
      <c r="V376" s="18">
        <f t="shared" si="41"/>
        <v>1</v>
      </c>
      <c r="W376" s="18"/>
      <c r="X376" s="18"/>
      <c r="Y376" s="18"/>
      <c r="AA376" s="2">
        <v>1265</v>
      </c>
      <c r="AB376" s="2">
        <v>0</v>
      </c>
      <c r="AD376" s="2">
        <v>1265</v>
      </c>
      <c r="AE376" s="2">
        <v>0</v>
      </c>
    </row>
    <row r="377" spans="1:31" x14ac:dyDescent="0.25">
      <c r="A377" s="2">
        <v>1266</v>
      </c>
      <c r="B377" s="2">
        <v>1</v>
      </c>
      <c r="C377" s="2" t="s">
        <v>1685</v>
      </c>
      <c r="D377" s="2" t="s">
        <v>19</v>
      </c>
      <c r="E377" s="2">
        <v>54</v>
      </c>
      <c r="F377" s="2">
        <v>1</v>
      </c>
      <c r="G377" s="2">
        <v>1</v>
      </c>
      <c r="H377" s="2">
        <v>33638</v>
      </c>
      <c r="I377" s="2">
        <v>81.8583</v>
      </c>
      <c r="J377" s="2" t="s">
        <v>646</v>
      </c>
      <c r="K377" s="2" t="s">
        <v>17</v>
      </c>
      <c r="L377" s="14"/>
      <c r="M377" s="2">
        <f t="shared" si="35"/>
        <v>50</v>
      </c>
      <c r="N377" s="2">
        <f t="shared" si="36"/>
        <v>55</v>
      </c>
      <c r="O377" s="2" t="str">
        <f t="shared" si="37"/>
        <v>50-55</v>
      </c>
      <c r="P377" s="11">
        <f>VLOOKUP(Table1[Sex], 'Pivot tables'!$A$24:$D$26, 4)</f>
        <v>0.7420382165605095</v>
      </c>
      <c r="Q377" s="11">
        <f>VLOOKUP(Table1[[#This Row],[Age range]],'Pivot tables'!$G$2:$I$18,3)</f>
        <v>0.4375</v>
      </c>
      <c r="R377" s="11">
        <f>VLOOKUP(Table1[[#This Row],[Pclass]],'Pivot tables'!$K$3:$O$5,5)</f>
        <v>0.62962962962962965</v>
      </c>
      <c r="S377" s="11">
        <f t="shared" si="38"/>
        <v>0.60305594873004642</v>
      </c>
      <c r="T377" s="18">
        <f t="shared" si="39"/>
        <v>1</v>
      </c>
      <c r="U377" s="18">
        <f t="shared" si="40"/>
        <v>1</v>
      </c>
      <c r="V377" s="18">
        <f t="shared" si="41"/>
        <v>1</v>
      </c>
      <c r="W377" s="18"/>
      <c r="X377" s="18"/>
      <c r="Y377" s="18"/>
      <c r="AA377" s="2">
        <v>1266</v>
      </c>
      <c r="AB377" s="2">
        <v>1</v>
      </c>
      <c r="AD377" s="2">
        <v>1266</v>
      </c>
      <c r="AE377" s="2">
        <v>1</v>
      </c>
    </row>
    <row r="378" spans="1:31" x14ac:dyDescent="0.25">
      <c r="A378" s="2">
        <v>1267</v>
      </c>
      <c r="B378" s="2">
        <v>1</v>
      </c>
      <c r="C378" s="2" t="s">
        <v>1686</v>
      </c>
      <c r="D378" s="2" t="s">
        <v>19</v>
      </c>
      <c r="E378" s="2">
        <v>45</v>
      </c>
      <c r="F378" s="2">
        <v>0</v>
      </c>
      <c r="G378" s="2">
        <v>0</v>
      </c>
      <c r="H378" s="2" t="s">
        <v>474</v>
      </c>
      <c r="I378" s="2">
        <v>262.375</v>
      </c>
      <c r="J378" s="2"/>
      <c r="K378" s="2" t="s">
        <v>22</v>
      </c>
      <c r="L378" s="14"/>
      <c r="M378" s="2">
        <f t="shared" si="35"/>
        <v>45</v>
      </c>
      <c r="N378" s="2">
        <f t="shared" si="36"/>
        <v>50</v>
      </c>
      <c r="O378" s="2" t="str">
        <f t="shared" si="37"/>
        <v>45-50</v>
      </c>
      <c r="P378" s="11">
        <f>VLOOKUP(Table1[Sex], 'Pivot tables'!$A$24:$D$26, 4)</f>
        <v>0.7420382165605095</v>
      </c>
      <c r="Q378" s="11">
        <f>VLOOKUP(Table1[[#This Row],[Age range]],'Pivot tables'!$G$2:$I$18,3)</f>
        <v>0.3902439024390244</v>
      </c>
      <c r="R378" s="11">
        <f>VLOOKUP(Table1[[#This Row],[Pclass]],'Pivot tables'!$K$3:$O$5,5)</f>
        <v>0.62962962962962965</v>
      </c>
      <c r="S378" s="11">
        <f t="shared" si="38"/>
        <v>0.58730391620972122</v>
      </c>
      <c r="T378" s="18">
        <f t="shared" si="39"/>
        <v>1</v>
      </c>
      <c r="U378" s="18">
        <f t="shared" si="40"/>
        <v>1</v>
      </c>
      <c r="V378" s="18">
        <f t="shared" si="41"/>
        <v>1</v>
      </c>
      <c r="W378" s="18"/>
      <c r="X378" s="18"/>
      <c r="Y378" s="18"/>
      <c r="AA378" s="2">
        <v>1267</v>
      </c>
      <c r="AB378" s="2">
        <v>1</v>
      </c>
      <c r="AD378" s="2">
        <v>1267</v>
      </c>
      <c r="AE378" s="2">
        <v>1</v>
      </c>
    </row>
    <row r="379" spans="1:31" x14ac:dyDescent="0.25">
      <c r="A379" s="2">
        <v>1268</v>
      </c>
      <c r="B379" s="2">
        <v>3</v>
      </c>
      <c r="C379" s="2" t="s">
        <v>1687</v>
      </c>
      <c r="D379" s="2" t="s">
        <v>19</v>
      </c>
      <c r="E379" s="2">
        <v>22</v>
      </c>
      <c r="F379" s="2">
        <v>2</v>
      </c>
      <c r="G379" s="2">
        <v>0</v>
      </c>
      <c r="H379" s="2">
        <v>315152</v>
      </c>
      <c r="I379" s="2">
        <v>8.6624999999999996</v>
      </c>
      <c r="J379" s="2"/>
      <c r="K379" s="2" t="s">
        <v>17</v>
      </c>
      <c r="L379" s="14"/>
      <c r="M379" s="2">
        <f t="shared" si="35"/>
        <v>20</v>
      </c>
      <c r="N379" s="2">
        <f t="shared" si="36"/>
        <v>25</v>
      </c>
      <c r="O379" s="2" t="str">
        <f t="shared" si="37"/>
        <v>20-25</v>
      </c>
      <c r="P379" s="11">
        <f>VLOOKUP(Table1[Sex], 'Pivot tables'!$A$24:$D$26, 4)</f>
        <v>0.7420382165605095</v>
      </c>
      <c r="Q379" s="11">
        <f>VLOOKUP(Table1[[#This Row],[Age range]],'Pivot tables'!$G$2:$I$18,3)</f>
        <v>0.34210526315789475</v>
      </c>
      <c r="R379" s="11">
        <f>VLOOKUP(Table1[[#This Row],[Pclass]],'Pivot tables'!$K$3:$O$5,5)</f>
        <v>0.24236252545824846</v>
      </c>
      <c r="S379" s="11">
        <f t="shared" si="38"/>
        <v>0.44216866839221752</v>
      </c>
      <c r="T379" s="18">
        <f t="shared" si="39"/>
        <v>0</v>
      </c>
      <c r="U379" s="18">
        <f t="shared" si="40"/>
        <v>1</v>
      </c>
      <c r="V379" s="18">
        <f t="shared" si="41"/>
        <v>0</v>
      </c>
      <c r="W379" s="18"/>
      <c r="X379" s="18"/>
      <c r="Y379" s="18"/>
      <c r="AA379" s="2">
        <v>1268</v>
      </c>
      <c r="AB379" s="2">
        <v>0</v>
      </c>
      <c r="AD379" s="2">
        <v>1268</v>
      </c>
      <c r="AE379" s="2">
        <v>1</v>
      </c>
    </row>
    <row r="380" spans="1:31" x14ac:dyDescent="0.25">
      <c r="A380" s="2">
        <v>1269</v>
      </c>
      <c r="B380" s="2">
        <v>2</v>
      </c>
      <c r="C380" s="2" t="s">
        <v>1688</v>
      </c>
      <c r="D380" s="2" t="s">
        <v>15</v>
      </c>
      <c r="E380" s="2">
        <v>21</v>
      </c>
      <c r="F380" s="2">
        <v>0</v>
      </c>
      <c r="G380" s="2">
        <v>0</v>
      </c>
      <c r="H380" s="2">
        <v>29107</v>
      </c>
      <c r="I380" s="2">
        <v>11.5</v>
      </c>
      <c r="J380" s="2"/>
      <c r="K380" s="2" t="s">
        <v>17</v>
      </c>
      <c r="L380" s="14"/>
      <c r="M380" s="2">
        <f t="shared" si="35"/>
        <v>20</v>
      </c>
      <c r="N380" s="2">
        <f t="shared" si="36"/>
        <v>25</v>
      </c>
      <c r="O380" s="2" t="str">
        <f t="shared" si="37"/>
        <v>20-25</v>
      </c>
      <c r="P380" s="11">
        <f>VLOOKUP(Table1[Sex], 'Pivot tables'!$A$24:$D$26, 4)</f>
        <v>0.18890814558058924</v>
      </c>
      <c r="Q380" s="11">
        <f>VLOOKUP(Table1[[#This Row],[Age range]],'Pivot tables'!$G$2:$I$18,3)</f>
        <v>0.34210526315789475</v>
      </c>
      <c r="R380" s="11">
        <f>VLOOKUP(Table1[[#This Row],[Pclass]],'Pivot tables'!$K$3:$O$5,5)</f>
        <v>0.47282608695652173</v>
      </c>
      <c r="S380" s="11">
        <f t="shared" si="38"/>
        <v>0.33461316523166856</v>
      </c>
      <c r="T380" s="18">
        <f t="shared" si="39"/>
        <v>0</v>
      </c>
      <c r="U380" s="18">
        <f t="shared" si="40"/>
        <v>1</v>
      </c>
      <c r="V380" s="18">
        <f t="shared" si="41"/>
        <v>1</v>
      </c>
      <c r="W380" s="18"/>
      <c r="X380" s="18"/>
      <c r="Y380" s="18"/>
      <c r="AA380" s="2">
        <v>1269</v>
      </c>
      <c r="AB380" s="2">
        <v>0</v>
      </c>
      <c r="AD380" s="2">
        <v>1269</v>
      </c>
      <c r="AE380" s="2">
        <v>0</v>
      </c>
    </row>
    <row r="381" spans="1:31" x14ac:dyDescent="0.25">
      <c r="A381" s="2">
        <v>1270</v>
      </c>
      <c r="B381" s="2">
        <v>1</v>
      </c>
      <c r="C381" s="2" t="s">
        <v>1689</v>
      </c>
      <c r="D381" s="2" t="s">
        <v>15</v>
      </c>
      <c r="E381" s="2">
        <v>55</v>
      </c>
      <c r="F381" s="2">
        <v>0</v>
      </c>
      <c r="G381" s="2">
        <v>0</v>
      </c>
      <c r="H381" s="2">
        <v>680</v>
      </c>
      <c r="I381" s="2">
        <v>50</v>
      </c>
      <c r="J381" s="2" t="s">
        <v>1690</v>
      </c>
      <c r="K381" s="2" t="s">
        <v>17</v>
      </c>
      <c r="L381" s="14"/>
      <c r="M381" s="2">
        <f t="shared" si="35"/>
        <v>55</v>
      </c>
      <c r="N381" s="2">
        <f t="shared" si="36"/>
        <v>60</v>
      </c>
      <c r="O381" s="2" t="str">
        <f t="shared" si="37"/>
        <v>55-60</v>
      </c>
      <c r="P381" s="11">
        <f>VLOOKUP(Table1[Sex], 'Pivot tables'!$A$24:$D$26, 4)</f>
        <v>0.18890814558058924</v>
      </c>
      <c r="Q381" s="11">
        <f>VLOOKUP(Table1[[#This Row],[Age range]],'Pivot tables'!$G$2:$I$18,3)</f>
        <v>0.375</v>
      </c>
      <c r="R381" s="11">
        <f>VLOOKUP(Table1[[#This Row],[Pclass]],'Pivot tables'!$K$3:$O$5,5)</f>
        <v>0.62962962962962965</v>
      </c>
      <c r="S381" s="11">
        <f t="shared" si="38"/>
        <v>0.39784592507007294</v>
      </c>
      <c r="T381" s="18">
        <f t="shared" si="39"/>
        <v>0</v>
      </c>
      <c r="U381" s="18">
        <f t="shared" si="40"/>
        <v>1</v>
      </c>
      <c r="V381" s="18">
        <f t="shared" si="41"/>
        <v>1</v>
      </c>
      <c r="W381" s="18"/>
      <c r="X381" s="18"/>
      <c r="Y381" s="18"/>
      <c r="AA381" s="2">
        <v>1270</v>
      </c>
      <c r="AB381" s="2">
        <v>0</v>
      </c>
      <c r="AD381" s="2">
        <v>1270</v>
      </c>
      <c r="AE381" s="2">
        <v>0</v>
      </c>
    </row>
    <row r="382" spans="1:31" x14ac:dyDescent="0.25">
      <c r="A382" s="2">
        <v>1271</v>
      </c>
      <c r="B382" s="2">
        <v>3</v>
      </c>
      <c r="C382" s="2" t="s">
        <v>1691</v>
      </c>
      <c r="D382" s="2" t="s">
        <v>15</v>
      </c>
      <c r="E382" s="2">
        <v>5</v>
      </c>
      <c r="F382" s="2">
        <v>4</v>
      </c>
      <c r="G382" s="2">
        <v>2</v>
      </c>
      <c r="H382" s="2">
        <v>347077</v>
      </c>
      <c r="I382" s="2">
        <v>31.387499999999999</v>
      </c>
      <c r="J382" s="2"/>
      <c r="K382" s="2" t="s">
        <v>17</v>
      </c>
      <c r="L382" s="14"/>
      <c r="M382" s="2">
        <f t="shared" si="35"/>
        <v>5</v>
      </c>
      <c r="N382" s="2">
        <f t="shared" si="36"/>
        <v>10</v>
      </c>
      <c r="O382" s="2" t="str">
        <f t="shared" si="37"/>
        <v>5-10</v>
      </c>
      <c r="P382" s="11">
        <f>VLOOKUP(Table1[Sex], 'Pivot tables'!$A$24:$D$26, 4)</f>
        <v>0.18890814558058924</v>
      </c>
      <c r="Q382" s="11">
        <f>VLOOKUP(Table1[[#This Row],[Age range]],'Pivot tables'!$G$2:$I$18,3)</f>
        <v>0.4375</v>
      </c>
      <c r="R382" s="11">
        <f>VLOOKUP(Table1[[#This Row],[Pclass]],'Pivot tables'!$K$3:$O$5,5)</f>
        <v>0.24236252545824846</v>
      </c>
      <c r="S382" s="11">
        <f t="shared" si="38"/>
        <v>0.28959022367961257</v>
      </c>
      <c r="T382" s="18">
        <f t="shared" si="39"/>
        <v>0</v>
      </c>
      <c r="U382" s="18">
        <f t="shared" si="40"/>
        <v>1</v>
      </c>
      <c r="V382" s="18">
        <f t="shared" si="41"/>
        <v>1</v>
      </c>
      <c r="W382" s="18"/>
      <c r="X382" s="18"/>
      <c r="Y382" s="18"/>
      <c r="AA382" s="2">
        <v>1271</v>
      </c>
      <c r="AB382" s="2">
        <v>0</v>
      </c>
      <c r="AD382" s="2">
        <v>1271</v>
      </c>
      <c r="AE382" s="2">
        <v>0</v>
      </c>
    </row>
    <row r="383" spans="1:31" x14ac:dyDescent="0.25">
      <c r="A383" s="2">
        <v>1272</v>
      </c>
      <c r="B383" s="2">
        <v>3</v>
      </c>
      <c r="C383" s="2" t="s">
        <v>1692</v>
      </c>
      <c r="D383" s="2" t="s">
        <v>15</v>
      </c>
      <c r="E383" s="2"/>
      <c r="F383" s="2">
        <v>0</v>
      </c>
      <c r="G383" s="2">
        <v>0</v>
      </c>
      <c r="H383" s="2">
        <v>366713</v>
      </c>
      <c r="I383" s="2">
        <v>7.75</v>
      </c>
      <c r="J383" s="2"/>
      <c r="K383" s="2" t="s">
        <v>29</v>
      </c>
      <c r="L383" s="14"/>
      <c r="M383" s="2">
        <f t="shared" si="35"/>
        <v>0</v>
      </c>
      <c r="N383" s="2">
        <f t="shared" si="36"/>
        <v>5</v>
      </c>
      <c r="O383" s="2" t="str">
        <f t="shared" si="37"/>
        <v>0-5</v>
      </c>
      <c r="P383" s="11">
        <f>VLOOKUP(Table1[Sex], 'Pivot tables'!$A$24:$D$26, 4)</f>
        <v>0.18890814558058924</v>
      </c>
      <c r="Q383" s="11">
        <f>VLOOKUP(Table1[[#This Row],[Age range]],'Pivot tables'!$G$2:$I$18,3)</f>
        <v>0.67500000000000004</v>
      </c>
      <c r="R383" s="11">
        <f>VLOOKUP(Table1[[#This Row],[Pclass]],'Pivot tables'!$K$3:$O$5,5)</f>
        <v>0.24236252545824846</v>
      </c>
      <c r="S383" s="11">
        <f t="shared" si="38"/>
        <v>0.36875689034627923</v>
      </c>
      <c r="T383" s="18">
        <f t="shared" si="39"/>
        <v>0</v>
      </c>
      <c r="U383" s="18">
        <f t="shared" si="40"/>
        <v>1</v>
      </c>
      <c r="V383" s="18">
        <f t="shared" si="41"/>
        <v>1</v>
      </c>
      <c r="W383" s="18"/>
      <c r="X383" s="18"/>
      <c r="Y383" s="18"/>
      <c r="AA383" s="2">
        <v>1272</v>
      </c>
      <c r="AB383" s="2">
        <v>0</v>
      </c>
      <c r="AD383" s="2">
        <v>1272</v>
      </c>
      <c r="AE383" s="2">
        <v>0</v>
      </c>
    </row>
    <row r="384" spans="1:31" x14ac:dyDescent="0.25">
      <c r="A384" s="2">
        <v>1273</v>
      </c>
      <c r="B384" s="2">
        <v>3</v>
      </c>
      <c r="C384" s="2" t="s">
        <v>1693</v>
      </c>
      <c r="D384" s="2" t="s">
        <v>15</v>
      </c>
      <c r="E384" s="2">
        <v>26</v>
      </c>
      <c r="F384" s="2">
        <v>0</v>
      </c>
      <c r="G384" s="2">
        <v>0</v>
      </c>
      <c r="H384" s="2">
        <v>330910</v>
      </c>
      <c r="I384" s="2">
        <v>7.8792</v>
      </c>
      <c r="J384" s="2"/>
      <c r="K384" s="2" t="s">
        <v>29</v>
      </c>
      <c r="L384" s="14"/>
      <c r="M384" s="2">
        <f t="shared" si="35"/>
        <v>25</v>
      </c>
      <c r="N384" s="2">
        <f t="shared" si="36"/>
        <v>30</v>
      </c>
      <c r="O384" s="2" t="str">
        <f t="shared" si="37"/>
        <v>25-30</v>
      </c>
      <c r="P384" s="11">
        <f>VLOOKUP(Table1[Sex], 'Pivot tables'!$A$24:$D$26, 4)</f>
        <v>0.18890814558058924</v>
      </c>
      <c r="Q384" s="11">
        <f>VLOOKUP(Table1[[#This Row],[Age range]],'Pivot tables'!$G$2:$I$18,3)</f>
        <v>0.35849056603773582</v>
      </c>
      <c r="R384" s="11">
        <f>VLOOKUP(Table1[[#This Row],[Pclass]],'Pivot tables'!$K$3:$O$5,5)</f>
        <v>0.24236252545824846</v>
      </c>
      <c r="S384" s="11">
        <f t="shared" si="38"/>
        <v>0.26325374569219118</v>
      </c>
      <c r="T384" s="18">
        <f t="shared" si="39"/>
        <v>0</v>
      </c>
      <c r="U384" s="18">
        <f t="shared" si="40"/>
        <v>1</v>
      </c>
      <c r="V384" s="18">
        <f t="shared" si="41"/>
        <v>1</v>
      </c>
      <c r="W384" s="18"/>
      <c r="X384" s="18"/>
      <c r="Y384" s="18"/>
      <c r="AA384" s="2">
        <v>1273</v>
      </c>
      <c r="AB384" s="2">
        <v>0</v>
      </c>
      <c r="AD384" s="2">
        <v>1273</v>
      </c>
      <c r="AE384" s="2">
        <v>0</v>
      </c>
    </row>
    <row r="385" spans="1:31" x14ac:dyDescent="0.25">
      <c r="A385" s="2">
        <v>1274</v>
      </c>
      <c r="B385" s="2">
        <v>3</v>
      </c>
      <c r="C385" s="2" t="s">
        <v>1694</v>
      </c>
      <c r="D385" s="2" t="s">
        <v>19</v>
      </c>
      <c r="E385" s="2"/>
      <c r="F385" s="2">
        <v>0</v>
      </c>
      <c r="G385" s="2">
        <v>0</v>
      </c>
      <c r="H385" s="2">
        <v>364498</v>
      </c>
      <c r="I385" s="2">
        <v>14.5</v>
      </c>
      <c r="J385" s="2"/>
      <c r="K385" s="2" t="s">
        <v>17</v>
      </c>
      <c r="L385" s="14"/>
      <c r="M385" s="2">
        <f t="shared" si="35"/>
        <v>0</v>
      </c>
      <c r="N385" s="2">
        <f t="shared" si="36"/>
        <v>5</v>
      </c>
      <c r="O385" s="2" t="str">
        <f t="shared" si="37"/>
        <v>0-5</v>
      </c>
      <c r="P385" s="11">
        <f>VLOOKUP(Table1[Sex], 'Pivot tables'!$A$24:$D$26, 4)</f>
        <v>0.7420382165605095</v>
      </c>
      <c r="Q385" s="11">
        <f>VLOOKUP(Table1[[#This Row],[Age range]],'Pivot tables'!$G$2:$I$18,3)</f>
        <v>0.67500000000000004</v>
      </c>
      <c r="R385" s="11">
        <f>VLOOKUP(Table1[[#This Row],[Pclass]],'Pivot tables'!$K$3:$O$5,5)</f>
        <v>0.24236252545824846</v>
      </c>
      <c r="S385" s="11">
        <f t="shared" si="38"/>
        <v>0.55313358067291929</v>
      </c>
      <c r="T385" s="18">
        <f t="shared" si="39"/>
        <v>1</v>
      </c>
      <c r="U385" s="18">
        <f t="shared" si="40"/>
        <v>1</v>
      </c>
      <c r="V385" s="18">
        <f t="shared" si="41"/>
        <v>1</v>
      </c>
      <c r="W385" s="18"/>
      <c r="X385" s="18"/>
      <c r="Y385" s="18"/>
      <c r="AA385" s="2">
        <v>1274</v>
      </c>
      <c r="AB385" s="2">
        <v>1</v>
      </c>
      <c r="AD385" s="2">
        <v>1274</v>
      </c>
      <c r="AE385" s="2">
        <v>1</v>
      </c>
    </row>
    <row r="386" spans="1:31" x14ac:dyDescent="0.25">
      <c r="A386" s="2">
        <v>1275</v>
      </c>
      <c r="B386" s="2">
        <v>3</v>
      </c>
      <c r="C386" s="2" t="s">
        <v>1695</v>
      </c>
      <c r="D386" s="2" t="s">
        <v>19</v>
      </c>
      <c r="E386" s="2">
        <v>19</v>
      </c>
      <c r="F386" s="2">
        <v>1</v>
      </c>
      <c r="G386" s="2">
        <v>0</v>
      </c>
      <c r="H386" s="2">
        <v>376566</v>
      </c>
      <c r="I386" s="2">
        <v>16.100000000000001</v>
      </c>
      <c r="J386" s="2"/>
      <c r="K386" s="2" t="s">
        <v>17</v>
      </c>
      <c r="L386" s="14"/>
      <c r="M386" s="2">
        <f t="shared" si="35"/>
        <v>15</v>
      </c>
      <c r="N386" s="2">
        <f t="shared" si="36"/>
        <v>20</v>
      </c>
      <c r="O386" s="2" t="str">
        <f t="shared" si="37"/>
        <v>15-20</v>
      </c>
      <c r="P386" s="11">
        <f>VLOOKUP(Table1[Sex], 'Pivot tables'!$A$24:$D$26, 4)</f>
        <v>0.7420382165605095</v>
      </c>
      <c r="Q386" s="11">
        <f>VLOOKUP(Table1[[#This Row],[Age range]],'Pivot tables'!$G$2:$I$18,3)</f>
        <v>0.39534883720930231</v>
      </c>
      <c r="R386" s="11">
        <f>VLOOKUP(Table1[[#This Row],[Pclass]],'Pivot tables'!$K$3:$O$5,5)</f>
        <v>0.24236252545824846</v>
      </c>
      <c r="S386" s="11">
        <f t="shared" si="38"/>
        <v>0.45991652640935343</v>
      </c>
      <c r="T386" s="18">
        <f t="shared" si="39"/>
        <v>0</v>
      </c>
      <c r="U386" s="18">
        <f t="shared" si="40"/>
        <v>0</v>
      </c>
      <c r="V386" s="18">
        <f t="shared" si="41"/>
        <v>0</v>
      </c>
      <c r="W386" s="18"/>
      <c r="X386" s="18"/>
      <c r="Y386" s="18"/>
      <c r="AA386" s="2">
        <v>1275</v>
      </c>
      <c r="AB386" s="2">
        <v>1</v>
      </c>
      <c r="AD386" s="2">
        <v>1275</v>
      </c>
      <c r="AE386" s="2">
        <v>1</v>
      </c>
    </row>
    <row r="387" spans="1:31" x14ac:dyDescent="0.25">
      <c r="A387" s="2">
        <v>1276</v>
      </c>
      <c r="B387" s="2">
        <v>2</v>
      </c>
      <c r="C387" s="2" t="s">
        <v>1696</v>
      </c>
      <c r="D387" s="2" t="s">
        <v>15</v>
      </c>
      <c r="E387" s="2"/>
      <c r="F387" s="2">
        <v>0</v>
      </c>
      <c r="G387" s="2">
        <v>0</v>
      </c>
      <c r="H387" s="2" t="s">
        <v>1697</v>
      </c>
      <c r="I387" s="2">
        <v>12.875</v>
      </c>
      <c r="J387" s="2"/>
      <c r="K387" s="2" t="s">
        <v>17</v>
      </c>
      <c r="L387" s="14"/>
      <c r="M387" s="2">
        <f t="shared" ref="M387:M420" si="42">FLOOR(E387, 5)</f>
        <v>0</v>
      </c>
      <c r="N387" s="2">
        <f t="shared" ref="N387:N420" si="43">M387 + 5</f>
        <v>5</v>
      </c>
      <c r="O387" s="2" t="str">
        <f t="shared" ref="O387:O420" si="44">M387&amp;"-"&amp;N387</f>
        <v>0-5</v>
      </c>
      <c r="P387" s="11">
        <f>VLOOKUP(Table1[Sex], 'Pivot tables'!$A$24:$D$26, 4)</f>
        <v>0.18890814558058924</v>
      </c>
      <c r="Q387" s="11">
        <f>VLOOKUP(Table1[[#This Row],[Age range]],'Pivot tables'!$G$2:$I$18,3)</f>
        <v>0.67500000000000004</v>
      </c>
      <c r="R387" s="11">
        <f>VLOOKUP(Table1[[#This Row],[Pclass]],'Pivot tables'!$K$3:$O$5,5)</f>
        <v>0.47282608695652173</v>
      </c>
      <c r="S387" s="11">
        <f t="shared" ref="S387:S420" si="45">AVERAGE(P387, Q387, R387)</f>
        <v>0.44557807751237033</v>
      </c>
      <c r="T387" s="18">
        <f t="shared" ref="T387:T420" si="46">IF(S387 &gt; 0.5, 1, 0)</f>
        <v>0</v>
      </c>
      <c r="U387" s="18">
        <f t="shared" ref="U387:U450" si="47">IF(T387=AB387, 1,0)</f>
        <v>1</v>
      </c>
      <c r="V387" s="18">
        <f t="shared" ref="V387:V420" si="48">IF(T387=AE387, 1,0)</f>
        <v>1</v>
      </c>
      <c r="W387" s="18"/>
      <c r="X387" s="18"/>
      <c r="Y387" s="18"/>
      <c r="AA387" s="2">
        <v>1276</v>
      </c>
      <c r="AB387" s="2">
        <v>0</v>
      </c>
      <c r="AD387" s="2">
        <v>1276</v>
      </c>
      <c r="AE387" s="2">
        <v>0</v>
      </c>
    </row>
    <row r="388" spans="1:31" x14ac:dyDescent="0.25">
      <c r="A388" s="2">
        <v>1277</v>
      </c>
      <c r="B388" s="2">
        <v>2</v>
      </c>
      <c r="C388" s="2" t="s">
        <v>1698</v>
      </c>
      <c r="D388" s="2" t="s">
        <v>19</v>
      </c>
      <c r="E388" s="2">
        <v>24</v>
      </c>
      <c r="F388" s="2">
        <v>1</v>
      </c>
      <c r="G388" s="2">
        <v>2</v>
      </c>
      <c r="H388" s="2">
        <v>220845</v>
      </c>
      <c r="I388" s="2">
        <v>65</v>
      </c>
      <c r="J388" s="2"/>
      <c r="K388" s="2" t="s">
        <v>17</v>
      </c>
      <c r="L388" s="14"/>
      <c r="M388" s="2">
        <f t="shared" si="42"/>
        <v>20</v>
      </c>
      <c r="N388" s="2">
        <f t="shared" si="43"/>
        <v>25</v>
      </c>
      <c r="O388" s="2" t="str">
        <f t="shared" si="44"/>
        <v>20-25</v>
      </c>
      <c r="P388" s="11">
        <f>VLOOKUP(Table1[Sex], 'Pivot tables'!$A$24:$D$26, 4)</f>
        <v>0.7420382165605095</v>
      </c>
      <c r="Q388" s="11">
        <f>VLOOKUP(Table1[[#This Row],[Age range]],'Pivot tables'!$G$2:$I$18,3)</f>
        <v>0.34210526315789475</v>
      </c>
      <c r="R388" s="11">
        <f>VLOOKUP(Table1[[#This Row],[Pclass]],'Pivot tables'!$K$3:$O$5,5)</f>
        <v>0.47282608695652173</v>
      </c>
      <c r="S388" s="11">
        <f t="shared" si="45"/>
        <v>0.51898985555830868</v>
      </c>
      <c r="T388" s="18">
        <f t="shared" si="46"/>
        <v>1</v>
      </c>
      <c r="U388" s="18">
        <f t="shared" si="47"/>
        <v>1</v>
      </c>
      <c r="V388" s="18">
        <f t="shared" si="48"/>
        <v>1</v>
      </c>
      <c r="W388" s="18"/>
      <c r="X388" s="18"/>
      <c r="Y388" s="18"/>
      <c r="AA388" s="2">
        <v>1277</v>
      </c>
      <c r="AB388" s="2">
        <v>1</v>
      </c>
      <c r="AD388" s="2">
        <v>1277</v>
      </c>
      <c r="AE388" s="2">
        <v>1</v>
      </c>
    </row>
    <row r="389" spans="1:31" x14ac:dyDescent="0.25">
      <c r="A389" s="2">
        <v>1278</v>
      </c>
      <c r="B389" s="2">
        <v>3</v>
      </c>
      <c r="C389" s="2" t="s">
        <v>1699</v>
      </c>
      <c r="D389" s="2" t="s">
        <v>15</v>
      </c>
      <c r="E389" s="2">
        <v>24</v>
      </c>
      <c r="F389" s="2">
        <v>0</v>
      </c>
      <c r="G389" s="2">
        <v>0</v>
      </c>
      <c r="H389" s="2">
        <v>349911</v>
      </c>
      <c r="I389" s="2">
        <v>7.7750000000000004</v>
      </c>
      <c r="J389" s="2"/>
      <c r="K389" s="2" t="s">
        <v>17</v>
      </c>
      <c r="L389" s="14"/>
      <c r="M389" s="2">
        <f t="shared" si="42"/>
        <v>20</v>
      </c>
      <c r="N389" s="2">
        <f t="shared" si="43"/>
        <v>25</v>
      </c>
      <c r="O389" s="2" t="str">
        <f t="shared" si="44"/>
        <v>20-25</v>
      </c>
      <c r="P389" s="11">
        <f>VLOOKUP(Table1[Sex], 'Pivot tables'!$A$24:$D$26, 4)</f>
        <v>0.18890814558058924</v>
      </c>
      <c r="Q389" s="11">
        <f>VLOOKUP(Table1[[#This Row],[Age range]],'Pivot tables'!$G$2:$I$18,3)</f>
        <v>0.34210526315789475</v>
      </c>
      <c r="R389" s="11">
        <f>VLOOKUP(Table1[[#This Row],[Pclass]],'Pivot tables'!$K$3:$O$5,5)</f>
        <v>0.24236252545824846</v>
      </c>
      <c r="S389" s="11">
        <f t="shared" si="45"/>
        <v>0.25779197806557747</v>
      </c>
      <c r="T389" s="18">
        <f t="shared" si="46"/>
        <v>0</v>
      </c>
      <c r="U389" s="18">
        <f t="shared" si="47"/>
        <v>1</v>
      </c>
      <c r="V389" s="18">
        <f t="shared" si="48"/>
        <v>1</v>
      </c>
      <c r="W389" s="18"/>
      <c r="X389" s="18"/>
      <c r="Y389" s="18"/>
      <c r="AA389" s="2">
        <v>1278</v>
      </c>
      <c r="AB389" s="2">
        <v>0</v>
      </c>
      <c r="AD389" s="2">
        <v>1278</v>
      </c>
      <c r="AE389" s="2">
        <v>0</v>
      </c>
    </row>
    <row r="390" spans="1:31" x14ac:dyDescent="0.25">
      <c r="A390" s="2">
        <v>1279</v>
      </c>
      <c r="B390" s="2">
        <v>2</v>
      </c>
      <c r="C390" s="2" t="s">
        <v>1700</v>
      </c>
      <c r="D390" s="2" t="s">
        <v>15</v>
      </c>
      <c r="E390" s="2">
        <v>57</v>
      </c>
      <c r="F390" s="2">
        <v>0</v>
      </c>
      <c r="G390" s="2">
        <v>0</v>
      </c>
      <c r="H390" s="2">
        <v>244346</v>
      </c>
      <c r="I390" s="2">
        <v>13</v>
      </c>
      <c r="J390" s="2"/>
      <c r="K390" s="2" t="s">
        <v>17</v>
      </c>
      <c r="L390" s="14"/>
      <c r="M390" s="2">
        <f t="shared" si="42"/>
        <v>55</v>
      </c>
      <c r="N390" s="2">
        <f t="shared" si="43"/>
        <v>60</v>
      </c>
      <c r="O390" s="2" t="str">
        <f t="shared" si="44"/>
        <v>55-60</v>
      </c>
      <c r="P390" s="11">
        <f>VLOOKUP(Table1[Sex], 'Pivot tables'!$A$24:$D$26, 4)</f>
        <v>0.18890814558058924</v>
      </c>
      <c r="Q390" s="11">
        <f>VLOOKUP(Table1[[#This Row],[Age range]],'Pivot tables'!$G$2:$I$18,3)</f>
        <v>0.375</v>
      </c>
      <c r="R390" s="11">
        <f>VLOOKUP(Table1[[#This Row],[Pclass]],'Pivot tables'!$K$3:$O$5,5)</f>
        <v>0.47282608695652173</v>
      </c>
      <c r="S390" s="11">
        <f t="shared" si="45"/>
        <v>0.3455780775123703</v>
      </c>
      <c r="T390" s="18">
        <f t="shared" si="46"/>
        <v>0</v>
      </c>
      <c r="U390" s="18">
        <f t="shared" si="47"/>
        <v>1</v>
      </c>
      <c r="V390" s="18">
        <f t="shared" si="48"/>
        <v>1</v>
      </c>
      <c r="W390" s="18"/>
      <c r="X390" s="18"/>
      <c r="Y390" s="18"/>
      <c r="AA390" s="2">
        <v>1279</v>
      </c>
      <c r="AB390" s="2">
        <v>0</v>
      </c>
      <c r="AD390" s="2">
        <v>1279</v>
      </c>
      <c r="AE390" s="2">
        <v>0</v>
      </c>
    </row>
    <row r="391" spans="1:31" x14ac:dyDescent="0.25">
      <c r="A391" s="2">
        <v>1280</v>
      </c>
      <c r="B391" s="2">
        <v>3</v>
      </c>
      <c r="C391" s="2" t="s">
        <v>1701</v>
      </c>
      <c r="D391" s="2" t="s">
        <v>15</v>
      </c>
      <c r="E391" s="2">
        <v>21</v>
      </c>
      <c r="F391" s="2">
        <v>0</v>
      </c>
      <c r="G391" s="2">
        <v>0</v>
      </c>
      <c r="H391" s="2">
        <v>364858</v>
      </c>
      <c r="I391" s="2">
        <v>7.75</v>
      </c>
      <c r="J391" s="2"/>
      <c r="K391" s="2" t="s">
        <v>29</v>
      </c>
      <c r="L391" s="14"/>
      <c r="M391" s="2">
        <f t="shared" si="42"/>
        <v>20</v>
      </c>
      <c r="N391" s="2">
        <f t="shared" si="43"/>
        <v>25</v>
      </c>
      <c r="O391" s="2" t="str">
        <f t="shared" si="44"/>
        <v>20-25</v>
      </c>
      <c r="P391" s="11">
        <f>VLOOKUP(Table1[Sex], 'Pivot tables'!$A$24:$D$26, 4)</f>
        <v>0.18890814558058924</v>
      </c>
      <c r="Q391" s="11">
        <f>VLOOKUP(Table1[[#This Row],[Age range]],'Pivot tables'!$G$2:$I$18,3)</f>
        <v>0.34210526315789475</v>
      </c>
      <c r="R391" s="11">
        <f>VLOOKUP(Table1[[#This Row],[Pclass]],'Pivot tables'!$K$3:$O$5,5)</f>
        <v>0.24236252545824846</v>
      </c>
      <c r="S391" s="11">
        <f t="shared" si="45"/>
        <v>0.25779197806557747</v>
      </c>
      <c r="T391" s="18">
        <f t="shared" si="46"/>
        <v>0</v>
      </c>
      <c r="U391" s="18">
        <f t="shared" si="47"/>
        <v>1</v>
      </c>
      <c r="V391" s="18">
        <f t="shared" si="48"/>
        <v>1</v>
      </c>
      <c r="W391" s="18"/>
      <c r="X391" s="18"/>
      <c r="Y391" s="18"/>
      <c r="AA391" s="2">
        <v>1280</v>
      </c>
      <c r="AB391" s="2">
        <v>0</v>
      </c>
      <c r="AD391" s="2">
        <v>1280</v>
      </c>
      <c r="AE391" s="2">
        <v>0</v>
      </c>
    </row>
    <row r="392" spans="1:31" x14ac:dyDescent="0.25">
      <c r="A392" s="2">
        <v>1281</v>
      </c>
      <c r="B392" s="2">
        <v>3</v>
      </c>
      <c r="C392" s="2" t="s">
        <v>1702</v>
      </c>
      <c r="D392" s="2" t="s">
        <v>15</v>
      </c>
      <c r="E392" s="2">
        <v>6</v>
      </c>
      <c r="F392" s="2">
        <v>3</v>
      </c>
      <c r="G392" s="2">
        <v>1</v>
      </c>
      <c r="H392" s="2">
        <v>349909</v>
      </c>
      <c r="I392" s="2">
        <v>21.074999999999999</v>
      </c>
      <c r="J392" s="2"/>
      <c r="K392" s="2" t="s">
        <v>17</v>
      </c>
      <c r="L392" s="14"/>
      <c r="M392" s="2">
        <f t="shared" si="42"/>
        <v>5</v>
      </c>
      <c r="N392" s="2">
        <f t="shared" si="43"/>
        <v>10</v>
      </c>
      <c r="O392" s="2" t="str">
        <f t="shared" si="44"/>
        <v>5-10</v>
      </c>
      <c r="P392" s="11">
        <f>VLOOKUP(Table1[Sex], 'Pivot tables'!$A$24:$D$26, 4)</f>
        <v>0.18890814558058924</v>
      </c>
      <c r="Q392" s="11">
        <f>VLOOKUP(Table1[[#This Row],[Age range]],'Pivot tables'!$G$2:$I$18,3)</f>
        <v>0.4375</v>
      </c>
      <c r="R392" s="11">
        <f>VLOOKUP(Table1[[#This Row],[Pclass]],'Pivot tables'!$K$3:$O$5,5)</f>
        <v>0.24236252545824846</v>
      </c>
      <c r="S392" s="11">
        <f t="shared" si="45"/>
        <v>0.28959022367961257</v>
      </c>
      <c r="T392" s="18">
        <f t="shared" si="46"/>
        <v>0</v>
      </c>
      <c r="U392" s="18">
        <f t="shared" si="47"/>
        <v>1</v>
      </c>
      <c r="V392" s="18">
        <f t="shared" si="48"/>
        <v>1</v>
      </c>
      <c r="W392" s="18"/>
      <c r="X392" s="18"/>
      <c r="Y392" s="18"/>
      <c r="AA392" s="2">
        <v>1281</v>
      </c>
      <c r="AB392" s="2">
        <v>0</v>
      </c>
      <c r="AD392" s="2">
        <v>1281</v>
      </c>
      <c r="AE392" s="2">
        <v>0</v>
      </c>
    </row>
    <row r="393" spans="1:31" x14ac:dyDescent="0.25">
      <c r="A393" s="2">
        <v>1282</v>
      </c>
      <c r="B393" s="2">
        <v>1</v>
      </c>
      <c r="C393" s="2" t="s">
        <v>1703</v>
      </c>
      <c r="D393" s="2" t="s">
        <v>15</v>
      </c>
      <c r="E393" s="2">
        <v>23</v>
      </c>
      <c r="F393" s="2">
        <v>0</v>
      </c>
      <c r="G393" s="2">
        <v>0</v>
      </c>
      <c r="H393" s="2">
        <v>12749</v>
      </c>
      <c r="I393" s="2">
        <v>93.5</v>
      </c>
      <c r="J393" s="2" t="s">
        <v>1704</v>
      </c>
      <c r="K393" s="2" t="s">
        <v>17</v>
      </c>
      <c r="L393" s="14"/>
      <c r="M393" s="2">
        <f t="shared" si="42"/>
        <v>20</v>
      </c>
      <c r="N393" s="2">
        <f t="shared" si="43"/>
        <v>25</v>
      </c>
      <c r="O393" s="2" t="str">
        <f t="shared" si="44"/>
        <v>20-25</v>
      </c>
      <c r="P393" s="11">
        <f>VLOOKUP(Table1[Sex], 'Pivot tables'!$A$24:$D$26, 4)</f>
        <v>0.18890814558058924</v>
      </c>
      <c r="Q393" s="11">
        <f>VLOOKUP(Table1[[#This Row],[Age range]],'Pivot tables'!$G$2:$I$18,3)</f>
        <v>0.34210526315789475</v>
      </c>
      <c r="R393" s="11">
        <f>VLOOKUP(Table1[[#This Row],[Pclass]],'Pivot tables'!$K$3:$O$5,5)</f>
        <v>0.62962962962962965</v>
      </c>
      <c r="S393" s="11">
        <f t="shared" si="45"/>
        <v>0.3868810127893712</v>
      </c>
      <c r="T393" s="18">
        <f t="shared" si="46"/>
        <v>0</v>
      </c>
      <c r="U393" s="18">
        <f t="shared" si="47"/>
        <v>1</v>
      </c>
      <c r="V393" s="18">
        <f t="shared" si="48"/>
        <v>1</v>
      </c>
      <c r="W393" s="18"/>
      <c r="X393" s="18"/>
      <c r="Y393" s="18"/>
      <c r="AA393" s="2">
        <v>1282</v>
      </c>
      <c r="AB393" s="2">
        <v>0</v>
      </c>
      <c r="AD393" s="2">
        <v>1282</v>
      </c>
      <c r="AE393" s="2">
        <v>0</v>
      </c>
    </row>
    <row r="394" spans="1:31" x14ac:dyDescent="0.25">
      <c r="A394" s="2">
        <v>1283</v>
      </c>
      <c r="B394" s="2">
        <v>1</v>
      </c>
      <c r="C394" s="2" t="s">
        <v>1705</v>
      </c>
      <c r="D394" s="2" t="s">
        <v>19</v>
      </c>
      <c r="E394" s="2">
        <v>51</v>
      </c>
      <c r="F394" s="2">
        <v>0</v>
      </c>
      <c r="G394" s="2">
        <v>1</v>
      </c>
      <c r="H394" s="2" t="s">
        <v>1176</v>
      </c>
      <c r="I394" s="2">
        <v>39.4</v>
      </c>
      <c r="J394" s="2" t="s">
        <v>1177</v>
      </c>
      <c r="K394" s="2" t="s">
        <v>17</v>
      </c>
      <c r="L394" s="14"/>
      <c r="M394" s="2">
        <f t="shared" si="42"/>
        <v>50</v>
      </c>
      <c r="N394" s="2">
        <f t="shared" si="43"/>
        <v>55</v>
      </c>
      <c r="O394" s="2" t="str">
        <f t="shared" si="44"/>
        <v>50-55</v>
      </c>
      <c r="P394" s="11">
        <f>VLOOKUP(Table1[Sex], 'Pivot tables'!$A$24:$D$26, 4)</f>
        <v>0.7420382165605095</v>
      </c>
      <c r="Q394" s="11">
        <f>VLOOKUP(Table1[[#This Row],[Age range]],'Pivot tables'!$G$2:$I$18,3)</f>
        <v>0.4375</v>
      </c>
      <c r="R394" s="11">
        <f>VLOOKUP(Table1[[#This Row],[Pclass]],'Pivot tables'!$K$3:$O$5,5)</f>
        <v>0.62962962962962965</v>
      </c>
      <c r="S394" s="11">
        <f t="shared" si="45"/>
        <v>0.60305594873004642</v>
      </c>
      <c r="T394" s="18">
        <f t="shared" si="46"/>
        <v>1</v>
      </c>
      <c r="U394" s="18">
        <f t="shared" si="47"/>
        <v>1</v>
      </c>
      <c r="V394" s="18">
        <f t="shared" si="48"/>
        <v>1</v>
      </c>
      <c r="W394" s="18"/>
      <c r="X394" s="18"/>
      <c r="Y394" s="18"/>
      <c r="AA394" s="2">
        <v>1283</v>
      </c>
      <c r="AB394" s="2">
        <v>1</v>
      </c>
      <c r="AD394" s="2">
        <v>1283</v>
      </c>
      <c r="AE394" s="2">
        <v>1</v>
      </c>
    </row>
    <row r="395" spans="1:31" x14ac:dyDescent="0.25">
      <c r="A395" s="2">
        <v>1284</v>
      </c>
      <c r="B395" s="2">
        <v>3</v>
      </c>
      <c r="C395" s="2" t="s">
        <v>1706</v>
      </c>
      <c r="D395" s="2" t="s">
        <v>15</v>
      </c>
      <c r="E395" s="2">
        <v>13</v>
      </c>
      <c r="F395" s="2">
        <v>0</v>
      </c>
      <c r="G395" s="2">
        <v>2</v>
      </c>
      <c r="H395" s="2" t="s">
        <v>426</v>
      </c>
      <c r="I395" s="2">
        <v>20.25</v>
      </c>
      <c r="J395" s="2"/>
      <c r="K395" s="2" t="s">
        <v>17</v>
      </c>
      <c r="L395" s="14"/>
      <c r="M395" s="2">
        <f t="shared" si="42"/>
        <v>10</v>
      </c>
      <c r="N395" s="2">
        <f t="shared" si="43"/>
        <v>15</v>
      </c>
      <c r="O395" s="2" t="str">
        <f t="shared" si="44"/>
        <v>10-15</v>
      </c>
      <c r="P395" s="11">
        <f>VLOOKUP(Table1[Sex], 'Pivot tables'!$A$24:$D$26, 4)</f>
        <v>0.18890814558058924</v>
      </c>
      <c r="Q395" s="11">
        <f>VLOOKUP(Table1[[#This Row],[Age range]],'Pivot tables'!$G$2:$I$18,3)</f>
        <v>0.4375</v>
      </c>
      <c r="R395" s="11">
        <f>VLOOKUP(Table1[[#This Row],[Pclass]],'Pivot tables'!$K$3:$O$5,5)</f>
        <v>0.24236252545824846</v>
      </c>
      <c r="S395" s="11">
        <f t="shared" si="45"/>
        <v>0.28959022367961257</v>
      </c>
      <c r="T395" s="18">
        <f t="shared" si="46"/>
        <v>0</v>
      </c>
      <c r="U395" s="18">
        <f t="shared" si="47"/>
        <v>0</v>
      </c>
      <c r="V395" s="18">
        <f t="shared" si="48"/>
        <v>1</v>
      </c>
      <c r="W395" s="18"/>
      <c r="X395" s="18"/>
      <c r="Y395" s="18"/>
      <c r="AA395" s="2">
        <v>1284</v>
      </c>
      <c r="AB395" s="2">
        <v>1</v>
      </c>
      <c r="AD395" s="2">
        <v>1284</v>
      </c>
      <c r="AE395" s="2">
        <v>0</v>
      </c>
    </row>
    <row r="396" spans="1:31" x14ac:dyDescent="0.25">
      <c r="A396" s="2">
        <v>1285</v>
      </c>
      <c r="B396" s="2">
        <v>2</v>
      </c>
      <c r="C396" s="2" t="s">
        <v>1707</v>
      </c>
      <c r="D396" s="2" t="s">
        <v>15</v>
      </c>
      <c r="E396" s="2">
        <v>47</v>
      </c>
      <c r="F396" s="2">
        <v>0</v>
      </c>
      <c r="G396" s="2">
        <v>0</v>
      </c>
      <c r="H396" s="2" t="s">
        <v>1708</v>
      </c>
      <c r="I396" s="2">
        <v>10.5</v>
      </c>
      <c r="J396" s="2"/>
      <c r="K396" s="2" t="s">
        <v>17</v>
      </c>
      <c r="L396" s="14"/>
      <c r="M396" s="2">
        <f t="shared" si="42"/>
        <v>45</v>
      </c>
      <c r="N396" s="2">
        <f t="shared" si="43"/>
        <v>50</v>
      </c>
      <c r="O396" s="2" t="str">
        <f t="shared" si="44"/>
        <v>45-50</v>
      </c>
      <c r="P396" s="11">
        <f>VLOOKUP(Table1[Sex], 'Pivot tables'!$A$24:$D$26, 4)</f>
        <v>0.18890814558058924</v>
      </c>
      <c r="Q396" s="11">
        <f>VLOOKUP(Table1[[#This Row],[Age range]],'Pivot tables'!$G$2:$I$18,3)</f>
        <v>0.3902439024390244</v>
      </c>
      <c r="R396" s="11">
        <f>VLOOKUP(Table1[[#This Row],[Pclass]],'Pivot tables'!$K$3:$O$5,5)</f>
        <v>0.47282608695652173</v>
      </c>
      <c r="S396" s="11">
        <f t="shared" si="45"/>
        <v>0.35065937832537841</v>
      </c>
      <c r="T396" s="18">
        <f t="shared" si="46"/>
        <v>0</v>
      </c>
      <c r="U396" s="18">
        <f t="shared" si="47"/>
        <v>1</v>
      </c>
      <c r="V396" s="18">
        <f t="shared" si="48"/>
        <v>1</v>
      </c>
      <c r="W396" s="18"/>
      <c r="X396" s="18"/>
      <c r="Y396" s="18"/>
      <c r="AA396" s="2">
        <v>1285</v>
      </c>
      <c r="AB396" s="2">
        <v>0</v>
      </c>
      <c r="AD396" s="2">
        <v>1285</v>
      </c>
      <c r="AE396" s="2">
        <v>0</v>
      </c>
    </row>
    <row r="397" spans="1:31" x14ac:dyDescent="0.25">
      <c r="A397" s="2">
        <v>1286</v>
      </c>
      <c r="B397" s="2">
        <v>3</v>
      </c>
      <c r="C397" s="2" t="s">
        <v>1709</v>
      </c>
      <c r="D397" s="2" t="s">
        <v>15</v>
      </c>
      <c r="E397" s="2">
        <v>29</v>
      </c>
      <c r="F397" s="2">
        <v>3</v>
      </c>
      <c r="G397" s="2">
        <v>1</v>
      </c>
      <c r="H397" s="2">
        <v>315153</v>
      </c>
      <c r="I397" s="2">
        <v>22.024999999999999</v>
      </c>
      <c r="J397" s="2"/>
      <c r="K397" s="2" t="s">
        <v>17</v>
      </c>
      <c r="L397" s="14"/>
      <c r="M397" s="2">
        <f t="shared" si="42"/>
        <v>25</v>
      </c>
      <c r="N397" s="2">
        <f t="shared" si="43"/>
        <v>30</v>
      </c>
      <c r="O397" s="2" t="str">
        <f t="shared" si="44"/>
        <v>25-30</v>
      </c>
      <c r="P397" s="11">
        <f>VLOOKUP(Table1[Sex], 'Pivot tables'!$A$24:$D$26, 4)</f>
        <v>0.18890814558058924</v>
      </c>
      <c r="Q397" s="11">
        <f>VLOOKUP(Table1[[#This Row],[Age range]],'Pivot tables'!$G$2:$I$18,3)</f>
        <v>0.35849056603773582</v>
      </c>
      <c r="R397" s="11">
        <f>VLOOKUP(Table1[[#This Row],[Pclass]],'Pivot tables'!$K$3:$O$5,5)</f>
        <v>0.24236252545824846</v>
      </c>
      <c r="S397" s="11">
        <f t="shared" si="45"/>
        <v>0.26325374569219118</v>
      </c>
      <c r="T397" s="18">
        <f t="shared" si="46"/>
        <v>0</v>
      </c>
      <c r="U397" s="18">
        <f t="shared" si="47"/>
        <v>1</v>
      </c>
      <c r="V397" s="18">
        <f t="shared" si="48"/>
        <v>1</v>
      </c>
      <c r="W397" s="18"/>
      <c r="X397" s="18"/>
      <c r="Y397" s="18"/>
      <c r="AA397" s="2">
        <v>1286</v>
      </c>
      <c r="AB397" s="2">
        <v>0</v>
      </c>
      <c r="AD397" s="2">
        <v>1286</v>
      </c>
      <c r="AE397" s="2">
        <v>0</v>
      </c>
    </row>
    <row r="398" spans="1:31" x14ac:dyDescent="0.25">
      <c r="A398" s="2">
        <v>1287</v>
      </c>
      <c r="B398" s="2">
        <v>1</v>
      </c>
      <c r="C398" s="2" t="s">
        <v>1710</v>
      </c>
      <c r="D398" s="2" t="s">
        <v>19</v>
      </c>
      <c r="E398" s="2">
        <v>18</v>
      </c>
      <c r="F398" s="2">
        <v>1</v>
      </c>
      <c r="G398" s="2">
        <v>0</v>
      </c>
      <c r="H398" s="2">
        <v>13695</v>
      </c>
      <c r="I398" s="2">
        <v>60</v>
      </c>
      <c r="J398" s="2" t="s">
        <v>1288</v>
      </c>
      <c r="K398" s="2" t="s">
        <v>17</v>
      </c>
      <c r="L398" s="14"/>
      <c r="M398" s="2">
        <f t="shared" si="42"/>
        <v>15</v>
      </c>
      <c r="N398" s="2">
        <f t="shared" si="43"/>
        <v>20</v>
      </c>
      <c r="O398" s="2" t="str">
        <f t="shared" si="44"/>
        <v>15-20</v>
      </c>
      <c r="P398" s="11">
        <f>VLOOKUP(Table1[Sex], 'Pivot tables'!$A$24:$D$26, 4)</f>
        <v>0.7420382165605095</v>
      </c>
      <c r="Q398" s="11">
        <f>VLOOKUP(Table1[[#This Row],[Age range]],'Pivot tables'!$G$2:$I$18,3)</f>
        <v>0.39534883720930231</v>
      </c>
      <c r="R398" s="11">
        <f>VLOOKUP(Table1[[#This Row],[Pclass]],'Pivot tables'!$K$3:$O$5,5)</f>
        <v>0.62962962962962965</v>
      </c>
      <c r="S398" s="11">
        <f t="shared" si="45"/>
        <v>0.58900556113314717</v>
      </c>
      <c r="T398" s="18">
        <f t="shared" si="46"/>
        <v>1</v>
      </c>
      <c r="U398" s="18">
        <f t="shared" si="47"/>
        <v>1</v>
      </c>
      <c r="V398" s="18">
        <f t="shared" si="48"/>
        <v>1</v>
      </c>
      <c r="W398" s="18"/>
      <c r="X398" s="18"/>
      <c r="Y398" s="18"/>
      <c r="AA398" s="2">
        <v>1287</v>
      </c>
      <c r="AB398" s="2">
        <v>1</v>
      </c>
      <c r="AD398" s="2">
        <v>1287</v>
      </c>
      <c r="AE398" s="2">
        <v>1</v>
      </c>
    </row>
    <row r="399" spans="1:31" x14ac:dyDescent="0.25">
      <c r="A399" s="2">
        <v>1288</v>
      </c>
      <c r="B399" s="2">
        <v>3</v>
      </c>
      <c r="C399" s="2" t="s">
        <v>1711</v>
      </c>
      <c r="D399" s="2" t="s">
        <v>15</v>
      </c>
      <c r="E399" s="2">
        <v>24</v>
      </c>
      <c r="F399" s="2">
        <v>0</v>
      </c>
      <c r="G399" s="2">
        <v>0</v>
      </c>
      <c r="H399" s="2">
        <v>371109</v>
      </c>
      <c r="I399" s="2">
        <v>7.25</v>
      </c>
      <c r="J399" s="2"/>
      <c r="K399" s="2" t="s">
        <v>29</v>
      </c>
      <c r="L399" s="14"/>
      <c r="M399" s="2">
        <f t="shared" si="42"/>
        <v>20</v>
      </c>
      <c r="N399" s="2">
        <f t="shared" si="43"/>
        <v>25</v>
      </c>
      <c r="O399" s="2" t="str">
        <f t="shared" si="44"/>
        <v>20-25</v>
      </c>
      <c r="P399" s="11">
        <f>VLOOKUP(Table1[Sex], 'Pivot tables'!$A$24:$D$26, 4)</f>
        <v>0.18890814558058924</v>
      </c>
      <c r="Q399" s="11">
        <f>VLOOKUP(Table1[[#This Row],[Age range]],'Pivot tables'!$G$2:$I$18,3)</f>
        <v>0.34210526315789475</v>
      </c>
      <c r="R399" s="11">
        <f>VLOOKUP(Table1[[#This Row],[Pclass]],'Pivot tables'!$K$3:$O$5,5)</f>
        <v>0.24236252545824846</v>
      </c>
      <c r="S399" s="11">
        <f t="shared" si="45"/>
        <v>0.25779197806557747</v>
      </c>
      <c r="T399" s="18">
        <f t="shared" si="46"/>
        <v>0</v>
      </c>
      <c r="U399" s="18">
        <f t="shared" si="47"/>
        <v>1</v>
      </c>
      <c r="V399" s="18">
        <f t="shared" si="48"/>
        <v>1</v>
      </c>
      <c r="W399" s="18"/>
      <c r="X399" s="18"/>
      <c r="Y399" s="18"/>
      <c r="AA399" s="2">
        <v>1288</v>
      </c>
      <c r="AB399" s="2">
        <v>0</v>
      </c>
      <c r="AD399" s="2">
        <v>1288</v>
      </c>
      <c r="AE399" s="2">
        <v>0</v>
      </c>
    </row>
    <row r="400" spans="1:31" x14ac:dyDescent="0.25">
      <c r="A400" s="2">
        <v>1289</v>
      </c>
      <c r="B400" s="2">
        <v>1</v>
      </c>
      <c r="C400" s="2" t="s">
        <v>1712</v>
      </c>
      <c r="D400" s="2" t="s">
        <v>19</v>
      </c>
      <c r="E400" s="2">
        <v>48</v>
      </c>
      <c r="F400" s="2">
        <v>1</v>
      </c>
      <c r="G400" s="2">
        <v>1</v>
      </c>
      <c r="H400" s="2">
        <v>13567</v>
      </c>
      <c r="I400" s="2">
        <v>79.2</v>
      </c>
      <c r="J400" s="2" t="s">
        <v>843</v>
      </c>
      <c r="K400" s="2" t="s">
        <v>22</v>
      </c>
      <c r="L400" s="14"/>
      <c r="M400" s="2">
        <f t="shared" si="42"/>
        <v>45</v>
      </c>
      <c r="N400" s="2">
        <f t="shared" si="43"/>
        <v>50</v>
      </c>
      <c r="O400" s="2" t="str">
        <f t="shared" si="44"/>
        <v>45-50</v>
      </c>
      <c r="P400" s="11">
        <f>VLOOKUP(Table1[Sex], 'Pivot tables'!$A$24:$D$26, 4)</f>
        <v>0.7420382165605095</v>
      </c>
      <c r="Q400" s="11">
        <f>VLOOKUP(Table1[[#This Row],[Age range]],'Pivot tables'!$G$2:$I$18,3)</f>
        <v>0.3902439024390244</v>
      </c>
      <c r="R400" s="11">
        <f>VLOOKUP(Table1[[#This Row],[Pclass]],'Pivot tables'!$K$3:$O$5,5)</f>
        <v>0.62962962962962965</v>
      </c>
      <c r="S400" s="11">
        <f t="shared" si="45"/>
        <v>0.58730391620972122</v>
      </c>
      <c r="T400" s="18">
        <f t="shared" si="46"/>
        <v>1</v>
      </c>
      <c r="U400" s="18">
        <f t="shared" si="47"/>
        <v>1</v>
      </c>
      <c r="V400" s="18">
        <f t="shared" si="48"/>
        <v>1</v>
      </c>
      <c r="W400" s="18"/>
      <c r="X400" s="18"/>
      <c r="Y400" s="18"/>
      <c r="AA400" s="2">
        <v>1289</v>
      </c>
      <c r="AB400" s="2">
        <v>1</v>
      </c>
      <c r="AD400" s="2">
        <v>1289</v>
      </c>
      <c r="AE400" s="2">
        <v>1</v>
      </c>
    </row>
    <row r="401" spans="1:31" x14ac:dyDescent="0.25">
      <c r="A401" s="2">
        <v>1290</v>
      </c>
      <c r="B401" s="2">
        <v>3</v>
      </c>
      <c r="C401" s="2" t="s">
        <v>1713</v>
      </c>
      <c r="D401" s="2" t="s">
        <v>15</v>
      </c>
      <c r="E401" s="2">
        <v>22</v>
      </c>
      <c r="F401" s="2">
        <v>0</v>
      </c>
      <c r="G401" s="2">
        <v>0</v>
      </c>
      <c r="H401" s="2">
        <v>347065</v>
      </c>
      <c r="I401" s="2">
        <v>7.7750000000000004</v>
      </c>
      <c r="J401" s="2"/>
      <c r="K401" s="2" t="s">
        <v>17</v>
      </c>
      <c r="L401" s="14"/>
      <c r="M401" s="2">
        <f t="shared" si="42"/>
        <v>20</v>
      </c>
      <c r="N401" s="2">
        <f t="shared" si="43"/>
        <v>25</v>
      </c>
      <c r="O401" s="2" t="str">
        <f t="shared" si="44"/>
        <v>20-25</v>
      </c>
      <c r="P401" s="11">
        <f>VLOOKUP(Table1[Sex], 'Pivot tables'!$A$24:$D$26, 4)</f>
        <v>0.18890814558058924</v>
      </c>
      <c r="Q401" s="11">
        <f>VLOOKUP(Table1[[#This Row],[Age range]],'Pivot tables'!$G$2:$I$18,3)</f>
        <v>0.34210526315789475</v>
      </c>
      <c r="R401" s="11">
        <f>VLOOKUP(Table1[[#This Row],[Pclass]],'Pivot tables'!$K$3:$O$5,5)</f>
        <v>0.24236252545824846</v>
      </c>
      <c r="S401" s="11">
        <f t="shared" si="45"/>
        <v>0.25779197806557747</v>
      </c>
      <c r="T401" s="18">
        <f t="shared" si="46"/>
        <v>0</v>
      </c>
      <c r="U401" s="18">
        <f t="shared" si="47"/>
        <v>1</v>
      </c>
      <c r="V401" s="18">
        <f t="shared" si="48"/>
        <v>1</v>
      </c>
      <c r="W401" s="18"/>
      <c r="X401" s="18"/>
      <c r="Y401" s="18"/>
      <c r="AA401" s="2">
        <v>1290</v>
      </c>
      <c r="AB401" s="2">
        <v>0</v>
      </c>
      <c r="AD401" s="2">
        <v>1290</v>
      </c>
      <c r="AE401" s="2">
        <v>0</v>
      </c>
    </row>
    <row r="402" spans="1:31" x14ac:dyDescent="0.25">
      <c r="A402" s="2">
        <v>1291</v>
      </c>
      <c r="B402" s="2">
        <v>3</v>
      </c>
      <c r="C402" s="2" t="s">
        <v>1714</v>
      </c>
      <c r="D402" s="2" t="s">
        <v>15</v>
      </c>
      <c r="E402" s="2">
        <v>31</v>
      </c>
      <c r="F402" s="2">
        <v>0</v>
      </c>
      <c r="G402" s="2">
        <v>0</v>
      </c>
      <c r="H402" s="2">
        <v>21332</v>
      </c>
      <c r="I402" s="2">
        <v>7.7332999999999998</v>
      </c>
      <c r="J402" s="2"/>
      <c r="K402" s="2" t="s">
        <v>29</v>
      </c>
      <c r="L402" s="14"/>
      <c r="M402" s="2">
        <f t="shared" si="42"/>
        <v>30</v>
      </c>
      <c r="N402" s="2">
        <f t="shared" si="43"/>
        <v>35</v>
      </c>
      <c r="O402" s="2" t="str">
        <f t="shared" si="44"/>
        <v>30-35</v>
      </c>
      <c r="P402" s="11">
        <f>VLOOKUP(Table1[Sex], 'Pivot tables'!$A$24:$D$26, 4)</f>
        <v>0.18890814558058924</v>
      </c>
      <c r="Q402" s="11">
        <f>VLOOKUP(Table1[[#This Row],[Age range]],'Pivot tables'!$G$2:$I$18,3)</f>
        <v>0.42105263157894735</v>
      </c>
      <c r="R402" s="11">
        <f>VLOOKUP(Table1[[#This Row],[Pclass]],'Pivot tables'!$K$3:$O$5,5)</f>
        <v>0.24236252545824846</v>
      </c>
      <c r="S402" s="11">
        <f t="shared" si="45"/>
        <v>0.28410776753926165</v>
      </c>
      <c r="T402" s="18">
        <f t="shared" si="46"/>
        <v>0</v>
      </c>
      <c r="U402" s="18">
        <f t="shared" si="47"/>
        <v>1</v>
      </c>
      <c r="V402" s="18">
        <f t="shared" si="48"/>
        <v>1</v>
      </c>
      <c r="W402" s="18"/>
      <c r="X402" s="18"/>
      <c r="Y402" s="18"/>
      <c r="AA402" s="2">
        <v>1291</v>
      </c>
      <c r="AB402" s="2">
        <v>0</v>
      </c>
      <c r="AD402" s="2">
        <v>1291</v>
      </c>
      <c r="AE402" s="2">
        <v>0</v>
      </c>
    </row>
    <row r="403" spans="1:31" x14ac:dyDescent="0.25">
      <c r="A403" s="2">
        <v>1292</v>
      </c>
      <c r="B403" s="2">
        <v>1</v>
      </c>
      <c r="C403" s="2" t="s">
        <v>1715</v>
      </c>
      <c r="D403" s="2" t="s">
        <v>19</v>
      </c>
      <c r="E403" s="2">
        <v>30</v>
      </c>
      <c r="F403" s="2">
        <v>0</v>
      </c>
      <c r="G403" s="2">
        <v>0</v>
      </c>
      <c r="H403" s="2">
        <v>36928</v>
      </c>
      <c r="I403" s="2">
        <v>164.86670000000001</v>
      </c>
      <c r="J403" s="2" t="s">
        <v>484</v>
      </c>
      <c r="K403" s="2" t="s">
        <v>17</v>
      </c>
      <c r="L403" s="14"/>
      <c r="M403" s="2">
        <f t="shared" si="42"/>
        <v>30</v>
      </c>
      <c r="N403" s="2">
        <f t="shared" si="43"/>
        <v>35</v>
      </c>
      <c r="O403" s="2" t="str">
        <f t="shared" si="44"/>
        <v>30-35</v>
      </c>
      <c r="P403" s="11">
        <f>VLOOKUP(Table1[Sex], 'Pivot tables'!$A$24:$D$26, 4)</f>
        <v>0.7420382165605095</v>
      </c>
      <c r="Q403" s="11">
        <f>VLOOKUP(Table1[[#This Row],[Age range]],'Pivot tables'!$G$2:$I$18,3)</f>
        <v>0.42105263157894735</v>
      </c>
      <c r="R403" s="11">
        <f>VLOOKUP(Table1[[#This Row],[Pclass]],'Pivot tables'!$K$3:$O$5,5)</f>
        <v>0.62962962962962965</v>
      </c>
      <c r="S403" s="11">
        <f t="shared" si="45"/>
        <v>0.5975734925896955</v>
      </c>
      <c r="T403" s="18">
        <f t="shared" si="46"/>
        <v>1</v>
      </c>
      <c r="U403" s="18">
        <f t="shared" si="47"/>
        <v>1</v>
      </c>
      <c r="V403" s="18">
        <f t="shared" si="48"/>
        <v>1</v>
      </c>
      <c r="W403" s="18"/>
      <c r="X403" s="18"/>
      <c r="Y403" s="18"/>
      <c r="AA403" s="2">
        <v>1292</v>
      </c>
      <c r="AB403" s="2">
        <v>1</v>
      </c>
      <c r="AD403" s="2">
        <v>1292</v>
      </c>
      <c r="AE403" s="2">
        <v>1</v>
      </c>
    </row>
    <row r="404" spans="1:31" x14ac:dyDescent="0.25">
      <c r="A404" s="2">
        <v>1293</v>
      </c>
      <c r="B404" s="2">
        <v>2</v>
      </c>
      <c r="C404" s="2" t="s">
        <v>1716</v>
      </c>
      <c r="D404" s="2" t="s">
        <v>15</v>
      </c>
      <c r="E404" s="2">
        <v>38</v>
      </c>
      <c r="F404" s="2">
        <v>1</v>
      </c>
      <c r="G404" s="2">
        <v>0</v>
      </c>
      <c r="H404" s="2">
        <v>28664</v>
      </c>
      <c r="I404" s="2">
        <v>21</v>
      </c>
      <c r="J404" s="2"/>
      <c r="K404" s="2" t="s">
        <v>17</v>
      </c>
      <c r="L404" s="14"/>
      <c r="M404" s="2">
        <f t="shared" si="42"/>
        <v>35</v>
      </c>
      <c r="N404" s="2">
        <f t="shared" si="43"/>
        <v>40</v>
      </c>
      <c r="O404" s="2" t="str">
        <f t="shared" si="44"/>
        <v>35-40</v>
      </c>
      <c r="P404" s="11">
        <f>VLOOKUP(Table1[Sex], 'Pivot tables'!$A$24:$D$26, 4)</f>
        <v>0.18890814558058924</v>
      </c>
      <c r="Q404" s="11">
        <f>VLOOKUP(Table1[[#This Row],[Age range]],'Pivot tables'!$G$2:$I$18,3)</f>
        <v>0.45833333333333331</v>
      </c>
      <c r="R404" s="11">
        <f>VLOOKUP(Table1[[#This Row],[Pclass]],'Pivot tables'!$K$3:$O$5,5)</f>
        <v>0.47282608695652173</v>
      </c>
      <c r="S404" s="11">
        <f t="shared" si="45"/>
        <v>0.37335585529014814</v>
      </c>
      <c r="T404" s="18">
        <f t="shared" si="46"/>
        <v>0</v>
      </c>
      <c r="U404" s="18">
        <f t="shared" si="47"/>
        <v>1</v>
      </c>
      <c r="V404" s="18">
        <f t="shared" si="48"/>
        <v>1</v>
      </c>
      <c r="W404" s="18"/>
      <c r="X404" s="18"/>
      <c r="Y404" s="18"/>
      <c r="AA404" s="2">
        <v>1293</v>
      </c>
      <c r="AB404" s="2">
        <v>0</v>
      </c>
      <c r="AD404" s="2">
        <v>1293</v>
      </c>
      <c r="AE404" s="2">
        <v>0</v>
      </c>
    </row>
    <row r="405" spans="1:31" x14ac:dyDescent="0.25">
      <c r="A405" s="2">
        <v>1294</v>
      </c>
      <c r="B405" s="2">
        <v>1</v>
      </c>
      <c r="C405" s="2" t="s">
        <v>1717</v>
      </c>
      <c r="D405" s="2" t="s">
        <v>19</v>
      </c>
      <c r="E405" s="2">
        <v>22</v>
      </c>
      <c r="F405" s="2">
        <v>0</v>
      </c>
      <c r="G405" s="2">
        <v>1</v>
      </c>
      <c r="H405" s="2">
        <v>112378</v>
      </c>
      <c r="I405" s="2">
        <v>59.4</v>
      </c>
      <c r="J405" s="2"/>
      <c r="K405" s="2" t="s">
        <v>22</v>
      </c>
      <c r="L405" s="14"/>
      <c r="M405" s="2">
        <f t="shared" si="42"/>
        <v>20</v>
      </c>
      <c r="N405" s="2">
        <f t="shared" si="43"/>
        <v>25</v>
      </c>
      <c r="O405" s="2" t="str">
        <f t="shared" si="44"/>
        <v>20-25</v>
      </c>
      <c r="P405" s="11">
        <f>VLOOKUP(Table1[Sex], 'Pivot tables'!$A$24:$D$26, 4)</f>
        <v>0.7420382165605095</v>
      </c>
      <c r="Q405" s="11">
        <f>VLOOKUP(Table1[[#This Row],[Age range]],'Pivot tables'!$G$2:$I$18,3)</f>
        <v>0.34210526315789475</v>
      </c>
      <c r="R405" s="11">
        <f>VLOOKUP(Table1[[#This Row],[Pclass]],'Pivot tables'!$K$3:$O$5,5)</f>
        <v>0.62962962962962965</v>
      </c>
      <c r="S405" s="11">
        <f t="shared" si="45"/>
        <v>0.57125770311601132</v>
      </c>
      <c r="T405" s="18">
        <f t="shared" si="46"/>
        <v>1</v>
      </c>
      <c r="U405" s="18">
        <f t="shared" si="47"/>
        <v>1</v>
      </c>
      <c r="V405" s="18">
        <f t="shared" si="48"/>
        <v>1</v>
      </c>
      <c r="W405" s="18"/>
      <c r="X405" s="18"/>
      <c r="Y405" s="18"/>
      <c r="AA405" s="2">
        <v>1294</v>
      </c>
      <c r="AB405" s="2">
        <v>1</v>
      </c>
      <c r="AD405" s="2">
        <v>1294</v>
      </c>
      <c r="AE405" s="2">
        <v>1</v>
      </c>
    </row>
    <row r="406" spans="1:31" x14ac:dyDescent="0.25">
      <c r="A406" s="2">
        <v>1295</v>
      </c>
      <c r="B406" s="2">
        <v>1</v>
      </c>
      <c r="C406" s="2" t="s">
        <v>1718</v>
      </c>
      <c r="D406" s="2" t="s">
        <v>15</v>
      </c>
      <c r="E406" s="2">
        <v>17</v>
      </c>
      <c r="F406" s="2">
        <v>0</v>
      </c>
      <c r="G406" s="2">
        <v>0</v>
      </c>
      <c r="H406" s="2">
        <v>113059</v>
      </c>
      <c r="I406" s="2">
        <v>47.1</v>
      </c>
      <c r="J406" s="2"/>
      <c r="K406" s="2" t="s">
        <v>17</v>
      </c>
      <c r="L406" s="14"/>
      <c r="M406" s="2">
        <f t="shared" si="42"/>
        <v>15</v>
      </c>
      <c r="N406" s="2">
        <f t="shared" si="43"/>
        <v>20</v>
      </c>
      <c r="O406" s="2" t="str">
        <f t="shared" si="44"/>
        <v>15-20</v>
      </c>
      <c r="P406" s="11">
        <f>VLOOKUP(Table1[Sex], 'Pivot tables'!$A$24:$D$26, 4)</f>
        <v>0.18890814558058924</v>
      </c>
      <c r="Q406" s="11">
        <f>VLOOKUP(Table1[[#This Row],[Age range]],'Pivot tables'!$G$2:$I$18,3)</f>
        <v>0.39534883720930231</v>
      </c>
      <c r="R406" s="11">
        <f>VLOOKUP(Table1[[#This Row],[Pclass]],'Pivot tables'!$K$3:$O$5,5)</f>
        <v>0.62962962962962965</v>
      </c>
      <c r="S406" s="11">
        <f t="shared" si="45"/>
        <v>0.40462887080650711</v>
      </c>
      <c r="T406" s="18">
        <f t="shared" si="46"/>
        <v>0</v>
      </c>
      <c r="U406" s="18">
        <f t="shared" si="47"/>
        <v>1</v>
      </c>
      <c r="V406" s="18">
        <f t="shared" si="48"/>
        <v>1</v>
      </c>
      <c r="W406" s="18"/>
      <c r="X406" s="18"/>
      <c r="Y406" s="18"/>
      <c r="AA406" s="2">
        <v>1295</v>
      </c>
      <c r="AB406" s="2">
        <v>0</v>
      </c>
      <c r="AD406" s="2">
        <v>1295</v>
      </c>
      <c r="AE406" s="2">
        <v>0</v>
      </c>
    </row>
    <row r="407" spans="1:31" x14ac:dyDescent="0.25">
      <c r="A407" s="2">
        <v>1296</v>
      </c>
      <c r="B407" s="2">
        <v>1</v>
      </c>
      <c r="C407" s="2" t="s">
        <v>1719</v>
      </c>
      <c r="D407" s="2" t="s">
        <v>15</v>
      </c>
      <c r="E407" s="2">
        <v>43</v>
      </c>
      <c r="F407" s="2">
        <v>1</v>
      </c>
      <c r="G407" s="2">
        <v>0</v>
      </c>
      <c r="H407" s="2">
        <v>17765</v>
      </c>
      <c r="I407" s="2">
        <v>27.720800000000001</v>
      </c>
      <c r="J407" s="2" t="s">
        <v>1720</v>
      </c>
      <c r="K407" s="2" t="s">
        <v>22</v>
      </c>
      <c r="L407" s="14"/>
      <c r="M407" s="2">
        <f t="shared" si="42"/>
        <v>40</v>
      </c>
      <c r="N407" s="2">
        <f t="shared" si="43"/>
        <v>45</v>
      </c>
      <c r="O407" s="2" t="str">
        <f t="shared" si="44"/>
        <v>40-45</v>
      </c>
      <c r="P407" s="11">
        <f>VLOOKUP(Table1[Sex], 'Pivot tables'!$A$24:$D$26, 4)</f>
        <v>0.18890814558058924</v>
      </c>
      <c r="Q407" s="11">
        <f>VLOOKUP(Table1[[#This Row],[Age range]],'Pivot tables'!$G$2:$I$18,3)</f>
        <v>0.375</v>
      </c>
      <c r="R407" s="11">
        <f>VLOOKUP(Table1[[#This Row],[Pclass]],'Pivot tables'!$K$3:$O$5,5)</f>
        <v>0.62962962962962965</v>
      </c>
      <c r="S407" s="11">
        <f t="shared" si="45"/>
        <v>0.39784592507007294</v>
      </c>
      <c r="T407" s="18">
        <f t="shared" si="46"/>
        <v>0</v>
      </c>
      <c r="U407" s="18">
        <f t="shared" si="47"/>
        <v>1</v>
      </c>
      <c r="V407" s="18">
        <f t="shared" si="48"/>
        <v>1</v>
      </c>
      <c r="W407" s="18"/>
      <c r="X407" s="18"/>
      <c r="Y407" s="18"/>
      <c r="AA407" s="2">
        <v>1296</v>
      </c>
      <c r="AB407" s="2">
        <v>0</v>
      </c>
      <c r="AD407" s="2">
        <v>1296</v>
      </c>
      <c r="AE407" s="2">
        <v>0</v>
      </c>
    </row>
    <row r="408" spans="1:31" x14ac:dyDescent="0.25">
      <c r="A408" s="2">
        <v>1297</v>
      </c>
      <c r="B408" s="2">
        <v>2</v>
      </c>
      <c r="C408" s="2" t="s">
        <v>1721</v>
      </c>
      <c r="D408" s="2" t="s">
        <v>15</v>
      </c>
      <c r="E408" s="2">
        <v>20</v>
      </c>
      <c r="F408" s="2">
        <v>0</v>
      </c>
      <c r="G408" s="2">
        <v>0</v>
      </c>
      <c r="H408" s="2" t="s">
        <v>1722</v>
      </c>
      <c r="I408" s="2">
        <v>13.862500000000001</v>
      </c>
      <c r="J408" s="2" t="s">
        <v>1723</v>
      </c>
      <c r="K408" s="2" t="s">
        <v>22</v>
      </c>
      <c r="L408" s="14"/>
      <c r="M408" s="2">
        <f t="shared" si="42"/>
        <v>20</v>
      </c>
      <c r="N408" s="2">
        <f t="shared" si="43"/>
        <v>25</v>
      </c>
      <c r="O408" s="2" t="str">
        <f t="shared" si="44"/>
        <v>20-25</v>
      </c>
      <c r="P408" s="11">
        <f>VLOOKUP(Table1[Sex], 'Pivot tables'!$A$24:$D$26, 4)</f>
        <v>0.18890814558058924</v>
      </c>
      <c r="Q408" s="11">
        <f>VLOOKUP(Table1[[#This Row],[Age range]],'Pivot tables'!$G$2:$I$18,3)</f>
        <v>0.34210526315789475</v>
      </c>
      <c r="R408" s="11">
        <f>VLOOKUP(Table1[[#This Row],[Pclass]],'Pivot tables'!$K$3:$O$5,5)</f>
        <v>0.47282608695652173</v>
      </c>
      <c r="S408" s="11">
        <f t="shared" si="45"/>
        <v>0.33461316523166856</v>
      </c>
      <c r="T408" s="18">
        <f t="shared" si="46"/>
        <v>0</v>
      </c>
      <c r="U408" s="18">
        <f t="shared" si="47"/>
        <v>1</v>
      </c>
      <c r="V408" s="18">
        <f t="shared" si="48"/>
        <v>1</v>
      </c>
      <c r="W408" s="18"/>
      <c r="X408" s="18"/>
      <c r="Y408" s="18"/>
      <c r="AA408" s="2">
        <v>1297</v>
      </c>
      <c r="AB408" s="2">
        <v>0</v>
      </c>
      <c r="AD408" s="2">
        <v>1297</v>
      </c>
      <c r="AE408" s="2">
        <v>0</v>
      </c>
    </row>
    <row r="409" spans="1:31" x14ac:dyDescent="0.25">
      <c r="A409" s="2">
        <v>1298</v>
      </c>
      <c r="B409" s="2">
        <v>2</v>
      </c>
      <c r="C409" s="2" t="s">
        <v>1724</v>
      </c>
      <c r="D409" s="2" t="s">
        <v>15</v>
      </c>
      <c r="E409" s="2">
        <v>23</v>
      </c>
      <c r="F409" s="2">
        <v>1</v>
      </c>
      <c r="G409" s="2">
        <v>0</v>
      </c>
      <c r="H409" s="2">
        <v>28666</v>
      </c>
      <c r="I409" s="2">
        <v>10.5</v>
      </c>
      <c r="J409" s="2"/>
      <c r="K409" s="2" t="s">
        <v>17</v>
      </c>
      <c r="L409" s="14"/>
      <c r="M409" s="2">
        <f t="shared" si="42"/>
        <v>20</v>
      </c>
      <c r="N409" s="2">
        <f t="shared" si="43"/>
        <v>25</v>
      </c>
      <c r="O409" s="2" t="str">
        <f t="shared" si="44"/>
        <v>20-25</v>
      </c>
      <c r="P409" s="11">
        <f>VLOOKUP(Table1[Sex], 'Pivot tables'!$A$24:$D$26, 4)</f>
        <v>0.18890814558058924</v>
      </c>
      <c r="Q409" s="11">
        <f>VLOOKUP(Table1[[#This Row],[Age range]],'Pivot tables'!$G$2:$I$18,3)</f>
        <v>0.34210526315789475</v>
      </c>
      <c r="R409" s="11">
        <f>VLOOKUP(Table1[[#This Row],[Pclass]],'Pivot tables'!$K$3:$O$5,5)</f>
        <v>0.47282608695652173</v>
      </c>
      <c r="S409" s="11">
        <f t="shared" si="45"/>
        <v>0.33461316523166856</v>
      </c>
      <c r="T409" s="18">
        <f t="shared" si="46"/>
        <v>0</v>
      </c>
      <c r="U409" s="18">
        <f t="shared" si="47"/>
        <v>1</v>
      </c>
      <c r="V409" s="18">
        <f t="shared" si="48"/>
        <v>1</v>
      </c>
      <c r="W409" s="18"/>
      <c r="X409" s="18"/>
      <c r="Y409" s="18"/>
      <c r="AA409" s="2">
        <v>1298</v>
      </c>
      <c r="AB409" s="2">
        <v>0</v>
      </c>
      <c r="AD409" s="2">
        <v>1298</v>
      </c>
      <c r="AE409" s="2">
        <v>0</v>
      </c>
    </row>
    <row r="410" spans="1:31" x14ac:dyDescent="0.25">
      <c r="A410" s="2">
        <v>1299</v>
      </c>
      <c r="B410" s="2">
        <v>1</v>
      </c>
      <c r="C410" s="2" t="s">
        <v>1725</v>
      </c>
      <c r="D410" s="2" t="s">
        <v>15</v>
      </c>
      <c r="E410" s="2">
        <v>50</v>
      </c>
      <c r="F410" s="2">
        <v>1</v>
      </c>
      <c r="G410" s="2">
        <v>1</v>
      </c>
      <c r="H410" s="2">
        <v>113503</v>
      </c>
      <c r="I410" s="2">
        <v>211.5</v>
      </c>
      <c r="J410" s="2" t="s">
        <v>1498</v>
      </c>
      <c r="K410" s="2" t="s">
        <v>22</v>
      </c>
      <c r="L410" s="14"/>
      <c r="M410" s="2">
        <f t="shared" si="42"/>
        <v>50</v>
      </c>
      <c r="N410" s="2">
        <f t="shared" si="43"/>
        <v>55</v>
      </c>
      <c r="O410" s="2" t="str">
        <f t="shared" si="44"/>
        <v>50-55</v>
      </c>
      <c r="P410" s="11">
        <f>VLOOKUP(Table1[Sex], 'Pivot tables'!$A$24:$D$26, 4)</f>
        <v>0.18890814558058924</v>
      </c>
      <c r="Q410" s="11">
        <f>VLOOKUP(Table1[[#This Row],[Age range]],'Pivot tables'!$G$2:$I$18,3)</f>
        <v>0.4375</v>
      </c>
      <c r="R410" s="11">
        <f>VLOOKUP(Table1[[#This Row],[Pclass]],'Pivot tables'!$K$3:$O$5,5)</f>
        <v>0.62962962962962965</v>
      </c>
      <c r="S410" s="11">
        <f t="shared" si="45"/>
        <v>0.41867925840340625</v>
      </c>
      <c r="T410" s="18">
        <f t="shared" si="46"/>
        <v>0</v>
      </c>
      <c r="U410" s="18">
        <f t="shared" si="47"/>
        <v>1</v>
      </c>
      <c r="V410" s="18">
        <f t="shared" si="48"/>
        <v>1</v>
      </c>
      <c r="W410" s="18"/>
      <c r="X410" s="18"/>
      <c r="Y410" s="18"/>
      <c r="AA410" s="2">
        <v>1299</v>
      </c>
      <c r="AB410" s="2">
        <v>0</v>
      </c>
      <c r="AD410" s="2">
        <v>1299</v>
      </c>
      <c r="AE410" s="2">
        <v>0</v>
      </c>
    </row>
    <row r="411" spans="1:31" x14ac:dyDescent="0.25">
      <c r="A411" s="2">
        <v>1300</v>
      </c>
      <c r="B411" s="2">
        <v>3</v>
      </c>
      <c r="C411" s="2" t="s">
        <v>1726</v>
      </c>
      <c r="D411" s="2" t="s">
        <v>19</v>
      </c>
      <c r="E411" s="2"/>
      <c r="F411" s="2">
        <v>0</v>
      </c>
      <c r="G411" s="2">
        <v>0</v>
      </c>
      <c r="H411" s="2">
        <v>334915</v>
      </c>
      <c r="I411" s="2">
        <v>7.7207999999999997</v>
      </c>
      <c r="J411" s="2"/>
      <c r="K411" s="2" t="s">
        <v>29</v>
      </c>
      <c r="L411" s="14"/>
      <c r="M411" s="2">
        <f t="shared" si="42"/>
        <v>0</v>
      </c>
      <c r="N411" s="2">
        <f t="shared" si="43"/>
        <v>5</v>
      </c>
      <c r="O411" s="2" t="str">
        <f t="shared" si="44"/>
        <v>0-5</v>
      </c>
      <c r="P411" s="11">
        <f>VLOOKUP(Table1[Sex], 'Pivot tables'!$A$24:$D$26, 4)</f>
        <v>0.7420382165605095</v>
      </c>
      <c r="Q411" s="11">
        <f>VLOOKUP(Table1[[#This Row],[Age range]],'Pivot tables'!$G$2:$I$18,3)</f>
        <v>0.67500000000000004</v>
      </c>
      <c r="R411" s="11">
        <f>VLOOKUP(Table1[[#This Row],[Pclass]],'Pivot tables'!$K$3:$O$5,5)</f>
        <v>0.24236252545824846</v>
      </c>
      <c r="S411" s="11">
        <f t="shared" si="45"/>
        <v>0.55313358067291929</v>
      </c>
      <c r="T411" s="18">
        <f t="shared" si="46"/>
        <v>1</v>
      </c>
      <c r="U411" s="18">
        <f t="shared" si="47"/>
        <v>1</v>
      </c>
      <c r="V411" s="18">
        <f t="shared" si="48"/>
        <v>1</v>
      </c>
      <c r="W411" s="18"/>
      <c r="X411" s="18"/>
      <c r="Y411" s="18"/>
      <c r="AA411" s="2">
        <v>1300</v>
      </c>
      <c r="AB411" s="2">
        <v>1</v>
      </c>
      <c r="AD411" s="2">
        <v>1300</v>
      </c>
      <c r="AE411" s="2">
        <v>1</v>
      </c>
    </row>
    <row r="412" spans="1:31" x14ac:dyDescent="0.25">
      <c r="A412" s="2">
        <v>1301</v>
      </c>
      <c r="B412" s="2">
        <v>3</v>
      </c>
      <c r="C412" s="2" t="s">
        <v>1727</v>
      </c>
      <c r="D412" s="2" t="s">
        <v>19</v>
      </c>
      <c r="E412" s="2">
        <v>3</v>
      </c>
      <c r="F412" s="2">
        <v>1</v>
      </c>
      <c r="G412" s="2">
        <v>1</v>
      </c>
      <c r="H412" s="2" t="s">
        <v>1424</v>
      </c>
      <c r="I412" s="2">
        <v>13.775</v>
      </c>
      <c r="J412" s="2"/>
      <c r="K412" s="2" t="s">
        <v>17</v>
      </c>
      <c r="L412" s="14"/>
      <c r="M412" s="2">
        <f t="shared" si="42"/>
        <v>0</v>
      </c>
      <c r="N412" s="2">
        <f t="shared" si="43"/>
        <v>5</v>
      </c>
      <c r="O412" s="2" t="str">
        <f t="shared" si="44"/>
        <v>0-5</v>
      </c>
      <c r="P412" s="11">
        <f>VLOOKUP(Table1[Sex], 'Pivot tables'!$A$24:$D$26, 4)</f>
        <v>0.7420382165605095</v>
      </c>
      <c r="Q412" s="11">
        <f>VLOOKUP(Table1[[#This Row],[Age range]],'Pivot tables'!$G$2:$I$18,3)</f>
        <v>0.67500000000000004</v>
      </c>
      <c r="R412" s="11">
        <f>VLOOKUP(Table1[[#This Row],[Pclass]],'Pivot tables'!$K$3:$O$5,5)</f>
        <v>0.24236252545824846</v>
      </c>
      <c r="S412" s="11">
        <f t="shared" si="45"/>
        <v>0.55313358067291929</v>
      </c>
      <c r="T412" s="18">
        <f t="shared" si="46"/>
        <v>1</v>
      </c>
      <c r="U412" s="18">
        <f t="shared" si="47"/>
        <v>1</v>
      </c>
      <c r="V412" s="18">
        <f t="shared" si="48"/>
        <v>1</v>
      </c>
      <c r="W412" s="18"/>
      <c r="X412" s="18"/>
      <c r="Y412" s="18"/>
      <c r="AA412" s="2">
        <v>1301</v>
      </c>
      <c r="AB412" s="2">
        <v>1</v>
      </c>
      <c r="AD412" s="2">
        <v>1301</v>
      </c>
      <c r="AE412" s="2">
        <v>1</v>
      </c>
    </row>
    <row r="413" spans="1:31" x14ac:dyDescent="0.25">
      <c r="A413" s="2">
        <v>1302</v>
      </c>
      <c r="B413" s="2">
        <v>3</v>
      </c>
      <c r="C413" s="2" t="s">
        <v>1728</v>
      </c>
      <c r="D413" s="2" t="s">
        <v>19</v>
      </c>
      <c r="E413" s="2"/>
      <c r="F413" s="2">
        <v>0</v>
      </c>
      <c r="G413" s="2">
        <v>0</v>
      </c>
      <c r="H413" s="2">
        <v>365237</v>
      </c>
      <c r="I413" s="2">
        <v>7.75</v>
      </c>
      <c r="J413" s="2"/>
      <c r="K413" s="2" t="s">
        <v>29</v>
      </c>
      <c r="L413" s="14"/>
      <c r="M413" s="2">
        <f t="shared" si="42"/>
        <v>0</v>
      </c>
      <c r="N413" s="2">
        <f t="shared" si="43"/>
        <v>5</v>
      </c>
      <c r="O413" s="2" t="str">
        <f t="shared" si="44"/>
        <v>0-5</v>
      </c>
      <c r="P413" s="11">
        <f>VLOOKUP(Table1[Sex], 'Pivot tables'!$A$24:$D$26, 4)</f>
        <v>0.7420382165605095</v>
      </c>
      <c r="Q413" s="11">
        <f>VLOOKUP(Table1[[#This Row],[Age range]],'Pivot tables'!$G$2:$I$18,3)</f>
        <v>0.67500000000000004</v>
      </c>
      <c r="R413" s="11">
        <f>VLOOKUP(Table1[[#This Row],[Pclass]],'Pivot tables'!$K$3:$O$5,5)</f>
        <v>0.24236252545824846</v>
      </c>
      <c r="S413" s="11">
        <f t="shared" si="45"/>
        <v>0.55313358067291929</v>
      </c>
      <c r="T413" s="18">
        <f t="shared" si="46"/>
        <v>1</v>
      </c>
      <c r="U413" s="18">
        <f t="shared" si="47"/>
        <v>1</v>
      </c>
      <c r="V413" s="18">
        <f t="shared" si="48"/>
        <v>1</v>
      </c>
      <c r="W413" s="18"/>
      <c r="X413" s="18"/>
      <c r="Y413" s="18"/>
      <c r="AA413" s="2">
        <v>1302</v>
      </c>
      <c r="AB413" s="2">
        <v>1</v>
      </c>
      <c r="AD413" s="2">
        <v>1302</v>
      </c>
      <c r="AE413" s="2">
        <v>1</v>
      </c>
    </row>
    <row r="414" spans="1:31" x14ac:dyDescent="0.25">
      <c r="A414" s="2">
        <v>1303</v>
      </c>
      <c r="B414" s="2">
        <v>1</v>
      </c>
      <c r="C414" s="2" t="s">
        <v>1729</v>
      </c>
      <c r="D414" s="2" t="s">
        <v>19</v>
      </c>
      <c r="E414" s="2">
        <v>37</v>
      </c>
      <c r="F414" s="2">
        <v>1</v>
      </c>
      <c r="G414" s="2">
        <v>0</v>
      </c>
      <c r="H414" s="2">
        <v>19928</v>
      </c>
      <c r="I414" s="2">
        <v>90</v>
      </c>
      <c r="J414" s="2" t="s">
        <v>375</v>
      </c>
      <c r="K414" s="2" t="s">
        <v>29</v>
      </c>
      <c r="L414" s="14"/>
      <c r="M414" s="2">
        <f t="shared" si="42"/>
        <v>35</v>
      </c>
      <c r="N414" s="2">
        <f t="shared" si="43"/>
        <v>40</v>
      </c>
      <c r="O414" s="2" t="str">
        <f t="shared" si="44"/>
        <v>35-40</v>
      </c>
      <c r="P414" s="11">
        <f>VLOOKUP(Table1[Sex], 'Pivot tables'!$A$24:$D$26, 4)</f>
        <v>0.7420382165605095</v>
      </c>
      <c r="Q414" s="11">
        <f>VLOOKUP(Table1[[#This Row],[Age range]],'Pivot tables'!$G$2:$I$18,3)</f>
        <v>0.45833333333333331</v>
      </c>
      <c r="R414" s="11">
        <f>VLOOKUP(Table1[[#This Row],[Pclass]],'Pivot tables'!$K$3:$O$5,5)</f>
        <v>0.62962962962962965</v>
      </c>
      <c r="S414" s="11">
        <f t="shared" si="45"/>
        <v>0.61000039317449073</v>
      </c>
      <c r="T414" s="18">
        <f t="shared" si="46"/>
        <v>1</v>
      </c>
      <c r="U414" s="18">
        <f t="shared" si="47"/>
        <v>1</v>
      </c>
      <c r="V414" s="18">
        <f t="shared" si="48"/>
        <v>1</v>
      </c>
      <c r="W414" s="18"/>
      <c r="X414" s="18"/>
      <c r="Y414" s="18"/>
      <c r="AA414" s="2">
        <v>1303</v>
      </c>
      <c r="AB414" s="2">
        <v>1</v>
      </c>
      <c r="AD414" s="2">
        <v>1303</v>
      </c>
      <c r="AE414" s="2">
        <v>1</v>
      </c>
    </row>
    <row r="415" spans="1:31" x14ac:dyDescent="0.25">
      <c r="A415" s="2">
        <v>1304</v>
      </c>
      <c r="B415" s="2">
        <v>3</v>
      </c>
      <c r="C415" s="2" t="s">
        <v>1730</v>
      </c>
      <c r="D415" s="2" t="s">
        <v>19</v>
      </c>
      <c r="E415" s="2">
        <v>28</v>
      </c>
      <c r="F415" s="2">
        <v>0</v>
      </c>
      <c r="G415" s="2">
        <v>0</v>
      </c>
      <c r="H415" s="2">
        <v>347086</v>
      </c>
      <c r="I415" s="2">
        <v>7.7750000000000004</v>
      </c>
      <c r="J415" s="2"/>
      <c r="K415" s="2" t="s">
        <v>17</v>
      </c>
      <c r="L415" s="14"/>
      <c r="M415" s="2">
        <f t="shared" si="42"/>
        <v>25</v>
      </c>
      <c r="N415" s="2">
        <f t="shared" si="43"/>
        <v>30</v>
      </c>
      <c r="O415" s="2" t="str">
        <f t="shared" si="44"/>
        <v>25-30</v>
      </c>
      <c r="P415" s="11">
        <f>VLOOKUP(Table1[Sex], 'Pivot tables'!$A$24:$D$26, 4)</f>
        <v>0.7420382165605095</v>
      </c>
      <c r="Q415" s="11">
        <f>VLOOKUP(Table1[[#This Row],[Age range]],'Pivot tables'!$G$2:$I$18,3)</f>
        <v>0.35849056603773582</v>
      </c>
      <c r="R415" s="11">
        <f>VLOOKUP(Table1[[#This Row],[Pclass]],'Pivot tables'!$K$3:$O$5,5)</f>
        <v>0.24236252545824846</v>
      </c>
      <c r="S415" s="11">
        <f t="shared" si="45"/>
        <v>0.44763043601883123</v>
      </c>
      <c r="T415" s="18">
        <f t="shared" si="46"/>
        <v>0</v>
      </c>
      <c r="U415" s="18">
        <f t="shared" si="47"/>
        <v>1</v>
      </c>
      <c r="V415" s="18">
        <f t="shared" si="48"/>
        <v>0</v>
      </c>
      <c r="W415" s="18"/>
      <c r="X415" s="18"/>
      <c r="Y415" s="18"/>
      <c r="AA415" s="2">
        <v>1304</v>
      </c>
      <c r="AB415" s="2">
        <v>0</v>
      </c>
      <c r="AD415" s="2">
        <v>1304</v>
      </c>
      <c r="AE415" s="2">
        <v>1</v>
      </c>
    </row>
    <row r="416" spans="1:31" x14ac:dyDescent="0.25">
      <c r="A416" s="2">
        <v>1305</v>
      </c>
      <c r="B416" s="2">
        <v>3</v>
      </c>
      <c r="C416" s="2" t="s">
        <v>1731</v>
      </c>
      <c r="D416" s="2" t="s">
        <v>15</v>
      </c>
      <c r="E416" s="2"/>
      <c r="F416" s="2">
        <v>0</v>
      </c>
      <c r="G416" s="2">
        <v>0</v>
      </c>
      <c r="H416" s="2" t="s">
        <v>1732</v>
      </c>
      <c r="I416" s="2">
        <v>8.0500000000000007</v>
      </c>
      <c r="J416" s="2"/>
      <c r="K416" s="2" t="s">
        <v>17</v>
      </c>
      <c r="L416" s="14"/>
      <c r="M416" s="2">
        <f t="shared" si="42"/>
        <v>0</v>
      </c>
      <c r="N416" s="2">
        <f t="shared" si="43"/>
        <v>5</v>
      </c>
      <c r="O416" s="2" t="str">
        <f t="shared" si="44"/>
        <v>0-5</v>
      </c>
      <c r="P416" s="11">
        <f>VLOOKUP(Table1[Sex], 'Pivot tables'!$A$24:$D$26, 4)</f>
        <v>0.18890814558058924</v>
      </c>
      <c r="Q416" s="11">
        <f>VLOOKUP(Table1[[#This Row],[Age range]],'Pivot tables'!$G$2:$I$18,3)</f>
        <v>0.67500000000000004</v>
      </c>
      <c r="R416" s="11">
        <f>VLOOKUP(Table1[[#This Row],[Pclass]],'Pivot tables'!$K$3:$O$5,5)</f>
        <v>0.24236252545824846</v>
      </c>
      <c r="S416" s="11">
        <f t="shared" si="45"/>
        <v>0.36875689034627923</v>
      </c>
      <c r="T416" s="18">
        <f t="shared" si="46"/>
        <v>0</v>
      </c>
      <c r="U416" s="18">
        <f t="shared" si="47"/>
        <v>1</v>
      </c>
      <c r="V416" s="18">
        <f t="shared" si="48"/>
        <v>1</v>
      </c>
      <c r="W416" s="18"/>
      <c r="X416" s="18"/>
      <c r="Y416" s="18"/>
      <c r="AA416" s="2">
        <v>1305</v>
      </c>
      <c r="AB416" s="2">
        <v>0</v>
      </c>
      <c r="AD416" s="2">
        <v>1305</v>
      </c>
      <c r="AE416" s="2">
        <v>0</v>
      </c>
    </row>
    <row r="417" spans="1:31" x14ac:dyDescent="0.25">
      <c r="A417" s="2">
        <v>1306</v>
      </c>
      <c r="B417" s="2">
        <v>1</v>
      </c>
      <c r="C417" s="2" t="s">
        <v>1733</v>
      </c>
      <c r="D417" s="2" t="s">
        <v>19</v>
      </c>
      <c r="E417" s="2">
        <v>39</v>
      </c>
      <c r="F417" s="2">
        <v>0</v>
      </c>
      <c r="G417" s="2">
        <v>0</v>
      </c>
      <c r="H417" s="2" t="s">
        <v>464</v>
      </c>
      <c r="I417" s="2">
        <v>108.9</v>
      </c>
      <c r="J417" s="2" t="s">
        <v>1734</v>
      </c>
      <c r="K417" s="2" t="s">
        <v>22</v>
      </c>
      <c r="L417" s="14"/>
      <c r="M417" s="2">
        <f t="shared" si="42"/>
        <v>35</v>
      </c>
      <c r="N417" s="2">
        <f t="shared" si="43"/>
        <v>40</v>
      </c>
      <c r="O417" s="2" t="str">
        <f t="shared" si="44"/>
        <v>35-40</v>
      </c>
      <c r="P417" s="11">
        <f>VLOOKUP(Table1[Sex], 'Pivot tables'!$A$24:$D$26, 4)</f>
        <v>0.7420382165605095</v>
      </c>
      <c r="Q417" s="11">
        <f>VLOOKUP(Table1[[#This Row],[Age range]],'Pivot tables'!$G$2:$I$18,3)</f>
        <v>0.45833333333333331</v>
      </c>
      <c r="R417" s="11">
        <f>VLOOKUP(Table1[[#This Row],[Pclass]],'Pivot tables'!$K$3:$O$5,5)</f>
        <v>0.62962962962962965</v>
      </c>
      <c r="S417" s="11">
        <f t="shared" si="45"/>
        <v>0.61000039317449073</v>
      </c>
      <c r="T417" s="18">
        <f t="shared" si="46"/>
        <v>1</v>
      </c>
      <c r="U417" s="18">
        <f t="shared" si="47"/>
        <v>1</v>
      </c>
      <c r="V417" s="18">
        <f t="shared" si="48"/>
        <v>1</v>
      </c>
      <c r="W417" s="18"/>
      <c r="X417" s="18"/>
      <c r="Y417" s="18"/>
      <c r="AA417" s="2">
        <v>1306</v>
      </c>
      <c r="AB417" s="2">
        <v>1</v>
      </c>
      <c r="AD417" s="2">
        <v>1306</v>
      </c>
      <c r="AE417" s="2">
        <v>1</v>
      </c>
    </row>
    <row r="418" spans="1:31" x14ac:dyDescent="0.25">
      <c r="A418" s="2">
        <v>1307</v>
      </c>
      <c r="B418" s="2">
        <v>3</v>
      </c>
      <c r="C418" s="2" t="s">
        <v>1735</v>
      </c>
      <c r="D418" s="2" t="s">
        <v>15</v>
      </c>
      <c r="E418" s="2">
        <v>38.5</v>
      </c>
      <c r="F418" s="2">
        <v>0</v>
      </c>
      <c r="G418" s="2">
        <v>0</v>
      </c>
      <c r="H418" s="2" t="s">
        <v>1736</v>
      </c>
      <c r="I418" s="2">
        <v>7.25</v>
      </c>
      <c r="J418" s="2"/>
      <c r="K418" s="2" t="s">
        <v>17</v>
      </c>
      <c r="L418" s="14"/>
      <c r="M418" s="2">
        <f t="shared" si="42"/>
        <v>35</v>
      </c>
      <c r="N418" s="2">
        <f t="shared" si="43"/>
        <v>40</v>
      </c>
      <c r="O418" s="2" t="str">
        <f t="shared" si="44"/>
        <v>35-40</v>
      </c>
      <c r="P418" s="11">
        <f>VLOOKUP(Table1[Sex], 'Pivot tables'!$A$24:$D$26, 4)</f>
        <v>0.18890814558058924</v>
      </c>
      <c r="Q418" s="11">
        <f>VLOOKUP(Table1[[#This Row],[Age range]],'Pivot tables'!$G$2:$I$18,3)</f>
        <v>0.45833333333333331</v>
      </c>
      <c r="R418" s="11">
        <f>VLOOKUP(Table1[[#This Row],[Pclass]],'Pivot tables'!$K$3:$O$5,5)</f>
        <v>0.24236252545824846</v>
      </c>
      <c r="S418" s="11">
        <f t="shared" si="45"/>
        <v>0.29653466812405699</v>
      </c>
      <c r="T418" s="18">
        <f t="shared" si="46"/>
        <v>0</v>
      </c>
      <c r="U418" s="18">
        <f t="shared" si="47"/>
        <v>1</v>
      </c>
      <c r="V418" s="18">
        <f t="shared" si="48"/>
        <v>1</v>
      </c>
      <c r="W418" s="18"/>
      <c r="X418" s="18"/>
      <c r="Y418" s="18"/>
      <c r="AA418" s="2">
        <v>1307</v>
      </c>
      <c r="AB418" s="2">
        <v>0</v>
      </c>
      <c r="AD418" s="2">
        <v>1307</v>
      </c>
      <c r="AE418" s="2">
        <v>0</v>
      </c>
    </row>
    <row r="419" spans="1:31" x14ac:dyDescent="0.25">
      <c r="A419" s="2">
        <v>1308</v>
      </c>
      <c r="B419" s="2">
        <v>3</v>
      </c>
      <c r="C419" s="2" t="s">
        <v>1737</v>
      </c>
      <c r="D419" s="2" t="s">
        <v>15</v>
      </c>
      <c r="E419" s="2"/>
      <c r="F419" s="2">
        <v>0</v>
      </c>
      <c r="G419" s="2">
        <v>0</v>
      </c>
      <c r="H419" s="2">
        <v>359309</v>
      </c>
      <c r="I419" s="2">
        <v>8.0500000000000007</v>
      </c>
      <c r="J419" s="2"/>
      <c r="K419" s="2" t="s">
        <v>17</v>
      </c>
      <c r="L419" s="14"/>
      <c r="M419" s="2">
        <f t="shared" si="42"/>
        <v>0</v>
      </c>
      <c r="N419" s="2">
        <f t="shared" si="43"/>
        <v>5</v>
      </c>
      <c r="O419" s="2" t="str">
        <f t="shared" si="44"/>
        <v>0-5</v>
      </c>
      <c r="P419" s="11">
        <f>VLOOKUP(Table1[Sex], 'Pivot tables'!$A$24:$D$26, 4)</f>
        <v>0.18890814558058924</v>
      </c>
      <c r="Q419" s="11">
        <f>VLOOKUP(Table1[[#This Row],[Age range]],'Pivot tables'!$G$2:$I$18,3)</f>
        <v>0.67500000000000004</v>
      </c>
      <c r="R419" s="11">
        <f>VLOOKUP(Table1[[#This Row],[Pclass]],'Pivot tables'!$K$3:$O$5,5)</f>
        <v>0.24236252545824846</v>
      </c>
      <c r="S419" s="11">
        <f t="shared" si="45"/>
        <v>0.36875689034627923</v>
      </c>
      <c r="T419" s="18">
        <f t="shared" si="46"/>
        <v>0</v>
      </c>
      <c r="U419" s="18">
        <f t="shared" si="47"/>
        <v>1</v>
      </c>
      <c r="V419" s="18">
        <f t="shared" si="48"/>
        <v>1</v>
      </c>
      <c r="W419" s="18"/>
      <c r="X419" s="18"/>
      <c r="Y419" s="18"/>
      <c r="AA419" s="2">
        <v>1308</v>
      </c>
      <c r="AB419" s="2">
        <v>0</v>
      </c>
      <c r="AD419" s="2">
        <v>1308</v>
      </c>
      <c r="AE419" s="2">
        <v>0</v>
      </c>
    </row>
    <row r="420" spans="1:31" x14ac:dyDescent="0.25">
      <c r="A420" s="2">
        <v>1309</v>
      </c>
      <c r="B420" s="2">
        <v>3</v>
      </c>
      <c r="C420" s="2" t="s">
        <v>1738</v>
      </c>
      <c r="D420" s="2" t="s">
        <v>15</v>
      </c>
      <c r="E420" s="2"/>
      <c r="F420" s="2">
        <v>1</v>
      </c>
      <c r="G420" s="2">
        <v>1</v>
      </c>
      <c r="H420" s="2">
        <v>2668</v>
      </c>
      <c r="I420" s="2">
        <v>22.3583</v>
      </c>
      <c r="J420" s="2"/>
      <c r="K420" s="2" t="s">
        <v>22</v>
      </c>
      <c r="L420" s="14"/>
      <c r="M420" s="2">
        <f t="shared" si="42"/>
        <v>0</v>
      </c>
      <c r="N420" s="2">
        <f t="shared" si="43"/>
        <v>5</v>
      </c>
      <c r="O420" s="2" t="str">
        <f t="shared" si="44"/>
        <v>0-5</v>
      </c>
      <c r="P420" s="11">
        <f>VLOOKUP(Table1[Sex], 'Pivot tables'!$A$24:$D$26, 4)</f>
        <v>0.18890814558058924</v>
      </c>
      <c r="Q420" s="11">
        <f>VLOOKUP(Table1[[#This Row],[Age range]],'Pivot tables'!$G$2:$I$18,3)</f>
        <v>0.67500000000000004</v>
      </c>
      <c r="R420" s="11">
        <f>VLOOKUP(Table1[[#This Row],[Pclass]],'Pivot tables'!$K$3:$O$5,5)</f>
        <v>0.24236252545824846</v>
      </c>
      <c r="S420" s="11">
        <f t="shared" si="45"/>
        <v>0.36875689034627923</v>
      </c>
      <c r="T420" s="18">
        <f t="shared" si="46"/>
        <v>0</v>
      </c>
      <c r="U420" s="18">
        <f t="shared" si="47"/>
        <v>0</v>
      </c>
      <c r="V420" s="18">
        <f t="shared" si="48"/>
        <v>1</v>
      </c>
      <c r="W420" s="18"/>
      <c r="X420" s="18"/>
      <c r="Y420" s="18"/>
      <c r="AA420" s="2">
        <v>1309</v>
      </c>
      <c r="AB420" s="2">
        <v>1</v>
      </c>
      <c r="AD420" s="2">
        <v>1309</v>
      </c>
      <c r="AE420" s="2">
        <v>0</v>
      </c>
    </row>
  </sheetData>
  <mergeCells count="5">
    <mergeCell ref="X14:Y16"/>
    <mergeCell ref="AD1:AE1"/>
    <mergeCell ref="A1:K1"/>
    <mergeCell ref="AA1:AB1"/>
    <mergeCell ref="M1:V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Y19" sqref="Y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Pivot tables</vt:lpstr>
      <vt:lpstr>Test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bishoy</dc:creator>
  <cp:lastModifiedBy>bishoy</cp:lastModifiedBy>
  <dcterms:created xsi:type="dcterms:W3CDTF">2017-08-22T13:12:09Z</dcterms:created>
  <dcterms:modified xsi:type="dcterms:W3CDTF">2017-08-27T11:21:49Z</dcterms:modified>
</cp:coreProperties>
</file>