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02\DivisionInmobiliaria3\BIM\1. PROYECTOS\1036A-LIMONARIA\1036A-1.ARQUITECTURA\"/>
    </mc:Choice>
  </mc:AlternateContent>
  <xr:revisionPtr revIDLastSave="0" documentId="13_ncr:1_{BD73E4C0-06A9-4BDA-BCFC-C016842D842A}" xr6:coauthVersionLast="37" xr6:coauthVersionMax="37" xr10:uidLastSave="{00000000-0000-0000-0000-000000000000}"/>
  <bookViews>
    <workbookView xWindow="0" yWindow="0" windowWidth="28800" windowHeight="12225" xr2:uid="{942FEDAE-7B82-47B0-A5C4-0E2F636AF0AD}"/>
  </bookViews>
  <sheets>
    <sheet name="CUADRO GENERAL" sheetId="1" r:id="rId1"/>
    <sheet name="AREAS PISOS-CERRAMIENTO" sheetId="3" r:id="rId2"/>
  </sheets>
  <definedNames>
    <definedName name="_xlnm.Print_Area" localSheetId="0">'CUADRO GENERAL'!$A$1:$F$144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1" l="1"/>
  <c r="F118" i="1"/>
  <c r="F117" i="1"/>
  <c r="F120" i="1" s="1"/>
  <c r="D117" i="1"/>
  <c r="C117" i="1"/>
  <c r="B117" i="1"/>
  <c r="F110" i="1"/>
  <c r="D128" i="1" s="1"/>
  <c r="D124" i="1" s="1"/>
  <c r="D126" i="1" s="1"/>
  <c r="F69" i="1"/>
  <c r="F68" i="1"/>
  <c r="F67" i="1"/>
  <c r="D78" i="1" s="1"/>
  <c r="D74" i="1" s="1"/>
  <c r="F66" i="1"/>
  <c r="F70" i="1" s="1"/>
  <c r="F61" i="1"/>
  <c r="F111" i="1" l="1"/>
  <c r="M35" i="1"/>
  <c r="P65" i="1"/>
  <c r="Q65" i="1"/>
  <c r="Q67" i="1"/>
  <c r="P67" i="1"/>
  <c r="P48" i="1"/>
  <c r="Q48" i="1"/>
  <c r="R48" i="1"/>
  <c r="S48" i="1"/>
  <c r="S46" i="1"/>
  <c r="R46" i="1"/>
  <c r="Q46" i="1"/>
  <c r="P46" i="1"/>
  <c r="S36" i="1"/>
  <c r="S34" i="1"/>
  <c r="R34" i="1"/>
  <c r="Q34" i="1"/>
  <c r="P34" i="1"/>
  <c r="P36" i="1"/>
  <c r="Q36" i="1"/>
  <c r="R36" i="1"/>
  <c r="S17" i="1"/>
  <c r="S15" i="1"/>
  <c r="P15" i="1"/>
  <c r="P17" i="1"/>
  <c r="Q17" i="1"/>
  <c r="R17" i="1"/>
  <c r="R15" i="1"/>
  <c r="Q15" i="1"/>
  <c r="S5" i="1"/>
  <c r="R5" i="1"/>
  <c r="Q5" i="1"/>
  <c r="S3" i="1"/>
  <c r="R3" i="1"/>
  <c r="Q3" i="1"/>
  <c r="P5" i="1"/>
  <c r="P3" i="1"/>
  <c r="B144" i="1" l="1"/>
  <c r="B94" i="1"/>
  <c r="B51" i="1"/>
  <c r="B40" i="1"/>
  <c r="D66" i="1" l="1"/>
  <c r="F116" i="1"/>
  <c r="V31" i="1"/>
  <c r="D84" i="1" l="1"/>
  <c r="D134" i="1" l="1"/>
  <c r="B134" i="1"/>
  <c r="B133" i="1"/>
  <c r="B100" i="1"/>
  <c r="B99" i="1"/>
  <c r="B96" i="1"/>
  <c r="B93" i="1"/>
  <c r="E86" i="1"/>
  <c r="F8" i="1"/>
  <c r="B84" i="1"/>
  <c r="B83" i="1"/>
  <c r="C15" i="3" l="1"/>
  <c r="B39" i="1"/>
  <c r="B47" i="1"/>
  <c r="B46" i="1"/>
  <c r="B45" i="1"/>
  <c r="B42" i="1"/>
  <c r="X70" i="1" l="1"/>
  <c r="X69" i="1"/>
  <c r="X68" i="1"/>
  <c r="Y53" i="1"/>
  <c r="AA53" i="1" s="1"/>
  <c r="Y52" i="1"/>
  <c r="AA52" i="1" s="1"/>
  <c r="Y51" i="1"/>
  <c r="Y54" i="1" s="1"/>
  <c r="X71" i="1" l="1"/>
  <c r="C69" i="1" s="1"/>
  <c r="AA51" i="1"/>
  <c r="AA54" i="1" s="1"/>
  <c r="C13" i="1" s="1"/>
  <c r="Z68" i="1"/>
  <c r="Z69" i="1"/>
  <c r="Z70" i="1"/>
  <c r="E32" i="1"/>
  <c r="C119" i="1" l="1"/>
  <c r="C67" i="1"/>
  <c r="Z71" i="1"/>
  <c r="C15" i="1" s="1"/>
  <c r="F15" i="1" s="1"/>
  <c r="N81" i="1"/>
  <c r="D12" i="1"/>
  <c r="N85" i="1" l="1"/>
  <c r="N86" i="1" s="1"/>
  <c r="Y60" i="1"/>
  <c r="AA60" i="1" s="1"/>
  <c r="V16" i="1"/>
  <c r="B101" i="1" l="1"/>
  <c r="V33" i="1"/>
  <c r="D13" i="1" s="1"/>
  <c r="V17" i="1"/>
  <c r="X41" i="1"/>
  <c r="X44" i="1" s="1"/>
  <c r="V42" i="1"/>
  <c r="B29" i="1"/>
  <c r="D30" i="1"/>
  <c r="B30" i="1"/>
  <c r="F12" i="1"/>
  <c r="A22" i="3"/>
  <c r="D21" i="1" l="1"/>
  <c r="D75" i="1"/>
  <c r="D67" i="1"/>
  <c r="V34" i="1"/>
  <c r="N27" i="1"/>
  <c r="Y58" i="1" l="1"/>
  <c r="N31" i="1"/>
  <c r="N32" i="1" s="1"/>
  <c r="N58" i="1"/>
  <c r="N51" i="1"/>
  <c r="N50" i="1"/>
  <c r="N47" i="1"/>
  <c r="AA58" i="1" l="1"/>
  <c r="Y59" i="1"/>
  <c r="AA59" i="1" s="1"/>
  <c r="N62" i="1"/>
  <c r="N63" i="1" s="1"/>
  <c r="N89" i="1" s="1"/>
  <c r="K76" i="1"/>
  <c r="J76" i="1"/>
  <c r="K75" i="1"/>
  <c r="J75" i="1"/>
  <c r="K74" i="1"/>
  <c r="J74" i="1"/>
  <c r="M73" i="1"/>
  <c r="M74" i="1" s="1"/>
  <c r="N76" i="1"/>
  <c r="N75" i="1"/>
  <c r="N74" i="1"/>
  <c r="L69" i="1"/>
  <c r="K69" i="1"/>
  <c r="J69" i="1"/>
  <c r="N69" i="1"/>
  <c r="L68" i="1"/>
  <c r="K68" i="1"/>
  <c r="J68" i="1"/>
  <c r="L67" i="1"/>
  <c r="K67" i="1"/>
  <c r="J67" i="1"/>
  <c r="M66" i="1"/>
  <c r="M68" i="1" s="1"/>
  <c r="N68" i="1"/>
  <c r="N67" i="1"/>
  <c r="N42" i="1"/>
  <c r="L42" i="1"/>
  <c r="K42" i="1"/>
  <c r="J42" i="1"/>
  <c r="N41" i="1"/>
  <c r="L41" i="1"/>
  <c r="K41" i="1"/>
  <c r="J41" i="1"/>
  <c r="N40" i="1"/>
  <c r="N39" i="1"/>
  <c r="L40" i="1"/>
  <c r="L39" i="1"/>
  <c r="K40" i="1"/>
  <c r="K39" i="1"/>
  <c r="J40" i="1"/>
  <c r="J39" i="1"/>
  <c r="N38" i="1"/>
  <c r="L38" i="1"/>
  <c r="K38" i="1"/>
  <c r="J38" i="1"/>
  <c r="N36" i="1"/>
  <c r="L36" i="1"/>
  <c r="K36" i="1"/>
  <c r="J36" i="1"/>
  <c r="M37" i="1"/>
  <c r="M42" i="1" s="1"/>
  <c r="M36" i="1"/>
  <c r="AA61" i="1" l="1"/>
  <c r="C14" i="1" s="1"/>
  <c r="Y61" i="1"/>
  <c r="M67" i="1"/>
  <c r="M69" i="1"/>
  <c r="N70" i="1"/>
  <c r="V53" i="1" s="1"/>
  <c r="X53" i="1" s="1"/>
  <c r="M76" i="1"/>
  <c r="M75" i="1"/>
  <c r="M41" i="1"/>
  <c r="M40" i="1"/>
  <c r="M38" i="1"/>
  <c r="M39" i="1"/>
  <c r="K53" i="1"/>
  <c r="J53" i="1"/>
  <c r="K52" i="1"/>
  <c r="J52" i="1"/>
  <c r="K51" i="1"/>
  <c r="J51" i="1"/>
  <c r="K50" i="1"/>
  <c r="J50" i="1"/>
  <c r="K49" i="1"/>
  <c r="J49" i="1"/>
  <c r="M48" i="1"/>
  <c r="M49" i="1" s="1"/>
  <c r="M46" i="1"/>
  <c r="M51" i="1" s="1"/>
  <c r="K47" i="1"/>
  <c r="J47" i="1"/>
  <c r="N49" i="1"/>
  <c r="N52" i="1"/>
  <c r="N53" i="1"/>
  <c r="K77" i="1"/>
  <c r="K80" i="1" s="1"/>
  <c r="J77" i="1"/>
  <c r="J80" i="1" s="1"/>
  <c r="N77" i="1"/>
  <c r="N80" i="1" s="1"/>
  <c r="L77" i="1"/>
  <c r="L70" i="1"/>
  <c r="L83" i="1" s="1"/>
  <c r="L84" i="1" s="1"/>
  <c r="K70" i="1"/>
  <c r="J70" i="1"/>
  <c r="L54" i="1"/>
  <c r="L43" i="1"/>
  <c r="L60" i="1" s="1"/>
  <c r="L61" i="1" s="1"/>
  <c r="J43" i="1"/>
  <c r="N22" i="1"/>
  <c r="K22" i="1"/>
  <c r="J22" i="1"/>
  <c r="N21" i="1"/>
  <c r="K21" i="1"/>
  <c r="J21" i="1"/>
  <c r="N20" i="1"/>
  <c r="N19" i="1"/>
  <c r="K20" i="1"/>
  <c r="J20" i="1"/>
  <c r="K19" i="1"/>
  <c r="J19" i="1"/>
  <c r="M17" i="1"/>
  <c r="M18" i="1" s="1"/>
  <c r="N16" i="1"/>
  <c r="N18" i="1"/>
  <c r="K18" i="1"/>
  <c r="J18" i="1"/>
  <c r="L23" i="1"/>
  <c r="M15" i="1"/>
  <c r="M16" i="1" s="1"/>
  <c r="J16" i="1"/>
  <c r="K16" i="1"/>
  <c r="M11" i="1"/>
  <c r="N9" i="1"/>
  <c r="L9" i="1"/>
  <c r="K9" i="1"/>
  <c r="J9" i="1"/>
  <c r="N8" i="1"/>
  <c r="L8" i="1"/>
  <c r="K8" i="1"/>
  <c r="J8" i="1"/>
  <c r="N7" i="1"/>
  <c r="N10" i="1" s="1"/>
  <c r="L7" i="1"/>
  <c r="L10" i="1" s="1"/>
  <c r="K7" i="1"/>
  <c r="K10" i="1" s="1"/>
  <c r="J7" i="1"/>
  <c r="J10" i="1" s="1"/>
  <c r="M6" i="1"/>
  <c r="M7" i="1" s="1"/>
  <c r="M10" i="1" s="1"/>
  <c r="M5" i="1"/>
  <c r="M8" i="1" s="1"/>
  <c r="M4" i="1"/>
  <c r="C68" i="1" l="1"/>
  <c r="C118" i="1"/>
  <c r="V60" i="1"/>
  <c r="X60" i="1" s="1"/>
  <c r="N83" i="1"/>
  <c r="B143" i="1" s="1"/>
  <c r="AA63" i="1"/>
  <c r="M77" i="1"/>
  <c r="M80" i="1" s="1"/>
  <c r="M70" i="1"/>
  <c r="J83" i="1"/>
  <c r="J84" i="1" s="1"/>
  <c r="N54" i="1"/>
  <c r="N57" i="1" s="1"/>
  <c r="M53" i="1"/>
  <c r="J54" i="1"/>
  <c r="J57" i="1" s="1"/>
  <c r="J60" i="1" s="1"/>
  <c r="J61" i="1" s="1"/>
  <c r="M52" i="1"/>
  <c r="M50" i="1"/>
  <c r="M47" i="1"/>
  <c r="K54" i="1"/>
  <c r="K57" i="1" s="1"/>
  <c r="L12" i="1"/>
  <c r="L29" i="1" s="1"/>
  <c r="L30" i="1" s="1"/>
  <c r="L88" i="1" s="1"/>
  <c r="N12" i="1"/>
  <c r="V51" i="1" s="1"/>
  <c r="M21" i="1"/>
  <c r="J23" i="1"/>
  <c r="J26" i="1" s="1"/>
  <c r="M20" i="1"/>
  <c r="M19" i="1"/>
  <c r="M22" i="1"/>
  <c r="K12" i="1"/>
  <c r="K83" i="1"/>
  <c r="K84" i="1" s="1"/>
  <c r="J12" i="1"/>
  <c r="K43" i="1"/>
  <c r="N43" i="1"/>
  <c r="V52" i="1" s="1"/>
  <c r="X52" i="1" s="1"/>
  <c r="M43" i="1"/>
  <c r="K23" i="1"/>
  <c r="K26" i="1" s="1"/>
  <c r="N23" i="1"/>
  <c r="N26" i="1" s="1"/>
  <c r="M9" i="1"/>
  <c r="M12" i="1" s="1"/>
  <c r="V54" i="1" l="1"/>
  <c r="B98" i="1"/>
  <c r="J29" i="1"/>
  <c r="J30" i="1" s="1"/>
  <c r="J88" i="1" s="1"/>
  <c r="X51" i="1"/>
  <c r="X54" i="1" s="1"/>
  <c r="B13" i="1" s="1"/>
  <c r="F13" i="1" s="1"/>
  <c r="F7" i="1" s="1"/>
  <c r="N84" i="1"/>
  <c r="B44" i="1"/>
  <c r="B50" i="1"/>
  <c r="V59" i="1"/>
  <c r="X59" i="1" s="1"/>
  <c r="N60" i="1"/>
  <c r="N29" i="1"/>
  <c r="B141" i="1" s="1"/>
  <c r="V58" i="1"/>
  <c r="M83" i="1"/>
  <c r="M84" i="1" s="1"/>
  <c r="K29" i="1"/>
  <c r="K30" i="1" s="1"/>
  <c r="M54" i="1"/>
  <c r="M57" i="1" s="1"/>
  <c r="M60" i="1" s="1"/>
  <c r="M61" i="1" s="1"/>
  <c r="K60" i="1"/>
  <c r="K61" i="1" s="1"/>
  <c r="M23" i="1"/>
  <c r="M26" i="1" s="1"/>
  <c r="M29" i="1" s="1"/>
  <c r="M30" i="1" s="1"/>
  <c r="B95" i="1" l="1"/>
  <c r="B97" i="1"/>
  <c r="B142" i="1"/>
  <c r="B67" i="1"/>
  <c r="N30" i="1"/>
  <c r="B48" i="1"/>
  <c r="B41" i="1"/>
  <c r="N61" i="1"/>
  <c r="B49" i="1"/>
  <c r="B43" i="1"/>
  <c r="X58" i="1"/>
  <c r="X61" i="1" s="1"/>
  <c r="X63" i="1" s="1"/>
  <c r="AA65" i="1" s="1"/>
  <c r="Z73" i="1" s="1"/>
  <c r="V61" i="1"/>
  <c r="K88" i="1"/>
  <c r="M88" i="1"/>
  <c r="B52" i="1" l="1"/>
  <c r="B145" i="1"/>
  <c r="B102" i="1"/>
  <c r="H104" i="1" s="1"/>
  <c r="J104" i="1" s="1"/>
  <c r="B14" i="1"/>
  <c r="F14" i="1" s="1"/>
  <c r="D76" i="1"/>
  <c r="N88" i="1"/>
  <c r="B68" i="1"/>
  <c r="B118" i="1"/>
  <c r="D24" i="1"/>
  <c r="D20" i="1" s="1"/>
  <c r="F16" i="1"/>
  <c r="E75" i="1" l="1"/>
  <c r="E125" i="1"/>
  <c r="D22" i="1"/>
  <c r="E21" i="1" s="1"/>
  <c r="E74" i="1" l="1"/>
  <c r="E124" i="1"/>
  <c r="E20" i="1"/>
</calcChain>
</file>

<file path=xl/sharedStrings.xml><?xml version="1.0" encoding="utf-8"?>
<sst xmlns="http://schemas.openxmlformats.org/spreadsheetml/2006/main" count="386" uniqueCount="146">
  <si>
    <t>SERIE</t>
  </si>
  <si>
    <t>TOTAL</t>
  </si>
  <si>
    <t>PISOS TIPO  X 9</t>
  </si>
  <si>
    <t>ÁREA CONSTRUIDA m2</t>
  </si>
  <si>
    <t>TERRAZA m2</t>
  </si>
  <si>
    <t>A</t>
  </si>
  <si>
    <t>TOTAL ÁREA PRIV. M2</t>
  </si>
  <si>
    <t>BALCÓN m2</t>
  </si>
  <si>
    <t>AREA PRIV.  m2</t>
  </si>
  <si>
    <t>APTO TIPO m2</t>
  </si>
  <si>
    <t>PISO TIPO</t>
  </si>
  <si>
    <t>PISO 1</t>
  </si>
  <si>
    <t>TOTAL 2 TORRES</t>
  </si>
  <si>
    <t>TORRE TIPO 2 (TORRES 3 Y 6)</t>
  </si>
  <si>
    <t>TORRE TIPO 1  P.M.R. (TORRES 1 Y 4)</t>
  </si>
  <si>
    <t>TORRE TIPO 1  (TORRES 2 Y 5)</t>
  </si>
  <si>
    <t xml:space="preserve"> TOTAL PISO 1</t>
  </si>
  <si>
    <t>TOTAL PISOS TIPO X 9</t>
  </si>
  <si>
    <t xml:space="preserve">TOTAL </t>
  </si>
  <si>
    <t>PUNTO FIJO P1</t>
  </si>
  <si>
    <t>PUNTO FIJO PT</t>
  </si>
  <si>
    <t>PUNTO FIJO PT X9</t>
  </si>
  <si>
    <t>PUNTO FIJO PT  X 9</t>
  </si>
  <si>
    <t>PORTERÍA</t>
  </si>
  <si>
    <t>ÁREA m2</t>
  </si>
  <si>
    <t>COMUNAL 2 (PISCINAS ADULTOS)</t>
  </si>
  <si>
    <t>TOTAL CONSTRUIDO CUBIERTO</t>
  </si>
  <si>
    <t>SERVICIOS</t>
  </si>
  <si>
    <t>BASURAS</t>
  </si>
  <si>
    <t>HACIENDA PEÑALISA</t>
  </si>
  <si>
    <t>AREAS DE CONSTRUIDAS POR PISO</t>
  </si>
  <si>
    <t>VIVIENDA</t>
  </si>
  <si>
    <t>P. FIJO</t>
  </si>
  <si>
    <t>EQUIP. COMUNAL</t>
  </si>
  <si>
    <t>PRIVADO</t>
  </si>
  <si>
    <t>OTROS</t>
  </si>
  <si>
    <t>Remate punto fijo</t>
  </si>
  <si>
    <t>EQUIPAMIENTO COMUNAL PRIVADO</t>
  </si>
  <si>
    <t>%</t>
  </si>
  <si>
    <t>EXIGIDA</t>
  </si>
  <si>
    <t>PROP.</t>
  </si>
  <si>
    <t>Zonas Verdes y Recreativas</t>
  </si>
  <si>
    <t>Servicios Comunales</t>
  </si>
  <si>
    <t>PARQUEADEROS</t>
  </si>
  <si>
    <t>EXIGIDOS</t>
  </si>
  <si>
    <t>Parqueaderos residentes (1 x cada 1 viv.)</t>
  </si>
  <si>
    <t xml:space="preserve">Parqueaderos discapacitados (1 x c/30 parq. En Residentes) </t>
  </si>
  <si>
    <t>TOTAL PARQUEADEROS</t>
  </si>
  <si>
    <t>UNIDADES ESTRUCTURALES DESCONTADO VACÍOS</t>
  </si>
  <si>
    <t>ÁREA M2</t>
  </si>
  <si>
    <t>TOTAL CONSTRUIDO</t>
  </si>
  <si>
    <t>LIMONAR</t>
  </si>
  <si>
    <t>S1</t>
  </si>
  <si>
    <t>S2</t>
  </si>
  <si>
    <t>S3</t>
  </si>
  <si>
    <t>S4</t>
  </si>
  <si>
    <t>S5</t>
  </si>
  <si>
    <t>S6</t>
  </si>
  <si>
    <t>S7</t>
  </si>
  <si>
    <t>S8</t>
  </si>
  <si>
    <t>T1 P.M.R. - PISO 1</t>
  </si>
  <si>
    <t>T1 P.M.R. - PISO TIPO</t>
  </si>
  <si>
    <t>T1 - PISO TIPO</t>
  </si>
  <si>
    <t>T1 - PISO 1</t>
  </si>
  <si>
    <t>T2 - PISO TIPO</t>
  </si>
  <si>
    <t>T2 - PISO 1</t>
  </si>
  <si>
    <t xml:space="preserve">ÁREA </t>
  </si>
  <si>
    <t>Área libre en primer piso</t>
  </si>
  <si>
    <t>Área parqueaderos primer piso</t>
  </si>
  <si>
    <t>Número de viviendas</t>
  </si>
  <si>
    <t>Área construida tanque</t>
  </si>
  <si>
    <t>Área construida en 1er. piso</t>
  </si>
  <si>
    <t>Total Área Construida</t>
  </si>
  <si>
    <t>Parqueaderos para 400 viviendas</t>
  </si>
  <si>
    <t>AREAS PARQUEADEROS</t>
  </si>
  <si>
    <t>SENCILLOS</t>
  </si>
  <si>
    <t>DOBLES</t>
  </si>
  <si>
    <t>#</t>
  </si>
  <si>
    <t>UNIDADES</t>
  </si>
  <si>
    <t>PARQUEADEROS VISITANTES (FUERA DEL PROYECTO)</t>
  </si>
  <si>
    <t>Área construida pisos tipo (pisos 2 al 10)</t>
  </si>
  <si>
    <t>ENTRADAS PARQUEOS (BOCAS)</t>
  </si>
  <si>
    <t>TOTAL CUBIERTO</t>
  </si>
  <si>
    <t>TANQUES</t>
  </si>
  <si>
    <t>TOTAL PUNTOS FIJOS</t>
  </si>
  <si>
    <t>AREA CONSTRUIDA EN PISO 1</t>
  </si>
  <si>
    <t>TORRES 2 Y 5</t>
  </si>
  <si>
    <t>TORRES 1 Y 4</t>
  </si>
  <si>
    <t>TORRES 3 Y 6</t>
  </si>
  <si>
    <t>VIVENDA</t>
  </si>
  <si>
    <t>PTO FIJO</t>
  </si>
  <si>
    <t># TORRES</t>
  </si>
  <si>
    <t>AREA CONSTRUIDA EN PISOS TIPO</t>
  </si>
  <si>
    <t>CERRAMIENTO ML:</t>
  </si>
  <si>
    <t>CUBIERTA</t>
  </si>
  <si>
    <t># PTOS FX TORRE</t>
  </si>
  <si>
    <t>Zonas Libres</t>
  </si>
  <si>
    <r>
      <t xml:space="preserve">Nota: </t>
    </r>
    <r>
      <rPr>
        <sz val="10"/>
        <rFont val="Calibri"/>
        <family val="2"/>
        <scheme val="minor"/>
      </rPr>
      <t>Parqueaderos visitantes por fuera del predio, están ubicados en área de sesión y són de uso público.</t>
    </r>
  </si>
  <si>
    <t>PARQUEADEROS VISITANTES (Ver nota)</t>
  </si>
  <si>
    <t>Unidad 1 (Portería)</t>
  </si>
  <si>
    <t>COMUNAL 3 (ESPEJO AGUA NIÑOS)</t>
  </si>
  <si>
    <t>COMUNAL 4 (JUEGOS + TANQUES)</t>
  </si>
  <si>
    <t>CERRAMIENTO</t>
  </si>
  <si>
    <t>Ver Proyecto urbanistico plano 3/4 - Hacienda Peñalisa aprobado el 27 de Abril del 2018</t>
  </si>
  <si>
    <t xml:space="preserve"> </t>
  </si>
  <si>
    <t>Parqueaderos para 200 viviendas</t>
  </si>
  <si>
    <t>AREA ÚTIL ETAPA 1</t>
  </si>
  <si>
    <t>AREA ÚTIL ETAPA 2</t>
  </si>
  <si>
    <t>CUADRO GENERAL DE AREAS   FUTURA ETAPA 2</t>
  </si>
  <si>
    <t>CUADRO GENERAL DE AREAS  ETAPA 1 - GESTIÓN ACTUAL</t>
  </si>
  <si>
    <t>PARQUEADEROS (INCLUÍDOS EN ETAPA 1)</t>
  </si>
  <si>
    <t>CERRAMIENTO ML ETAPAS 1 Y 2:</t>
  </si>
  <si>
    <t xml:space="preserve">CUADRO GENERAL TOTAL DE AREAS </t>
  </si>
  <si>
    <t>AREA ÚTIL TOTAL</t>
  </si>
  <si>
    <t>Área libre en primer piso Etapa 2</t>
  </si>
  <si>
    <t>Zonas Verdes y Recreativas(Zona de parqueaderos en Etapa1)</t>
  </si>
  <si>
    <t>SUBESTACIÓN 1 (ETAPA 1)</t>
  </si>
  <si>
    <t>SUBESTACIÓN 3 (ETAPA 2)</t>
  </si>
  <si>
    <t>TOTAL CONSTRUIDO +  TANQUE</t>
  </si>
  <si>
    <t>TOTAL CONSTRUDO + TANQUE</t>
  </si>
  <si>
    <t>SUBESTACIÓNES ELÉCTRICAS 1 Y 3</t>
  </si>
  <si>
    <t>PLANTA ELÉCTRICA + SUBESTACIÓN  ELE. 2</t>
  </si>
  <si>
    <t>Unidad 2 (Subestación Eléctrica 1)</t>
  </si>
  <si>
    <t>Unidad 3 (Torre 1)</t>
  </si>
  <si>
    <t>Unidad 4 (Planta Eléctrica + subestación elec. 2)</t>
  </si>
  <si>
    <t>Unidad 5 (Torre 2)</t>
  </si>
  <si>
    <t>Unidad 6(Torre 3)</t>
  </si>
  <si>
    <t>Unidad 7 (Comunal 2)</t>
  </si>
  <si>
    <t>Unidad 8 (Comunal 3)</t>
  </si>
  <si>
    <t>Unidad 9 (Comunal 4 + tanques)</t>
  </si>
  <si>
    <t>Unidad 10 (TORRE 4)</t>
  </si>
  <si>
    <t>Unidad 11 (TORRE 5)</t>
  </si>
  <si>
    <t>Unidad 12 (TORRE 6)</t>
  </si>
  <si>
    <t>Unidad 13 (Subestación 3)</t>
  </si>
  <si>
    <t>Unidad 4 (Planta Eléctrica)</t>
  </si>
  <si>
    <t>Unidad 6 (Torre 3)</t>
  </si>
  <si>
    <t>TM</t>
  </si>
  <si>
    <t>TE</t>
  </si>
  <si>
    <t>DM</t>
  </si>
  <si>
    <t>DE</t>
  </si>
  <si>
    <t>NE</t>
  </si>
  <si>
    <t>NM</t>
  </si>
  <si>
    <t>TERRAZA ESQUINERO</t>
  </si>
  <si>
    <t>TERRAZA MEDIANERO</t>
  </si>
  <si>
    <t>NORMAL ESQUINERO</t>
  </si>
  <si>
    <t>NORMAL MEDIANERO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</si>
</sst>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1FFFF"/>
        <bgColor indexed="64"/>
      </patternFill>
    </fill>
    <fill>
      <patternFill patternType="solid">
        <fgColor rgb="FFFFFEE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rgb="FFFF0000"/>
      </left>
      <right style="thin">
        <color indexed="64"/>
      </right>
      <top/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rgb="FFFF0000"/>
      </top>
      <bottom/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3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/>
    <xf numFmtId="0" fontId="0" fillId="5" borderId="3" xfId="0" applyFill="1" applyBorder="1"/>
    <xf numFmtId="0" fontId="0" fillId="5" borderId="5" xfId="0" applyFill="1" applyBorder="1"/>
    <xf numFmtId="0" fontId="0" fillId="4" borderId="4" xfId="0" applyFill="1" applyBorder="1" applyAlignment="1">
      <alignment horizontal="center"/>
    </xf>
    <xf numFmtId="2" fontId="0" fillId="4" borderId="5" xfId="0" applyNumberFormat="1" applyFill="1" applyBorder="1"/>
    <xf numFmtId="0" fontId="0" fillId="6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1" fontId="0" fillId="5" borderId="6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5" borderId="7" xfId="0" applyFill="1" applyBorder="1"/>
    <xf numFmtId="1" fontId="1" fillId="3" borderId="16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7" xfId="0" applyFont="1" applyFill="1" applyBorder="1"/>
    <xf numFmtId="2" fontId="1" fillId="3" borderId="17" xfId="0" applyNumberFormat="1" applyFont="1" applyFill="1" applyBorder="1"/>
    <xf numFmtId="0" fontId="1" fillId="3" borderId="1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2" fontId="1" fillId="3" borderId="10" xfId="0" applyNumberFormat="1" applyFont="1" applyFill="1" applyBorder="1"/>
    <xf numFmtId="2" fontId="1" fillId="2" borderId="10" xfId="0" applyNumberFormat="1" applyFont="1" applyFill="1" applyBorder="1"/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5" xfId="0" applyNumberFormat="1" applyFill="1" applyBorder="1"/>
    <xf numFmtId="0" fontId="0" fillId="8" borderId="1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2" fontId="0" fillId="8" borderId="12" xfId="0" applyNumberFormat="1" applyFill="1" applyBorder="1"/>
    <xf numFmtId="0" fontId="1" fillId="9" borderId="8" xfId="0" applyFont="1" applyFill="1" applyBorder="1"/>
    <xf numFmtId="0" fontId="1" fillId="9" borderId="20" xfId="0" applyFont="1" applyFill="1" applyBorder="1"/>
    <xf numFmtId="2" fontId="1" fillId="9" borderId="10" xfId="0" applyNumberFormat="1" applyFont="1" applyFill="1" applyBorder="1"/>
    <xf numFmtId="2" fontId="1" fillId="9" borderId="22" xfId="0" applyNumberFormat="1" applyFont="1" applyFill="1" applyBorder="1"/>
    <xf numFmtId="2" fontId="1" fillId="9" borderId="20" xfId="0" applyNumberFormat="1" applyFont="1" applyFill="1" applyBorder="1"/>
    <xf numFmtId="2" fontId="1" fillId="9" borderId="9" xfId="0" applyNumberFormat="1" applyFont="1" applyFill="1" applyBorder="1"/>
    <xf numFmtId="1" fontId="0" fillId="4" borderId="4" xfId="0" applyNumberFormat="1" applyFill="1" applyBorder="1" applyAlignment="1">
      <alignment horizontal="center"/>
    </xf>
    <xf numFmtId="2" fontId="0" fillId="4" borderId="1" xfId="0" applyNumberFormat="1" applyFill="1" applyBorder="1"/>
    <xf numFmtId="2" fontId="0" fillId="4" borderId="2" xfId="0" applyNumberFormat="1" applyFill="1" applyBorder="1"/>
    <xf numFmtId="2" fontId="1" fillId="3" borderId="9" xfId="0" applyNumberFormat="1" applyFont="1" applyFill="1" applyBorder="1"/>
    <xf numFmtId="2" fontId="1" fillId="2" borderId="14" xfId="0" applyNumberFormat="1" applyFont="1" applyFill="1" applyBorder="1"/>
    <xf numFmtId="2" fontId="1" fillId="2" borderId="15" xfId="0" applyNumberFormat="1" applyFont="1" applyFill="1" applyBorder="1"/>
    <xf numFmtId="2" fontId="1" fillId="0" borderId="1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/>
    <xf numFmtId="0" fontId="1" fillId="0" borderId="21" xfId="0" applyFont="1" applyFill="1" applyBorder="1"/>
    <xf numFmtId="0" fontId="1" fillId="0" borderId="22" xfId="0" applyFont="1" applyFill="1" applyBorder="1"/>
    <xf numFmtId="0" fontId="1" fillId="0" borderId="10" xfId="0" applyFont="1" applyFill="1" applyBorder="1"/>
    <xf numFmtId="2" fontId="1" fillId="3" borderId="18" xfId="0" applyNumberFormat="1" applyFont="1" applyFill="1" applyBorder="1"/>
    <xf numFmtId="0" fontId="0" fillId="7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7" xfId="0" applyNumberFormat="1" applyFill="1" applyBorder="1"/>
    <xf numFmtId="0" fontId="1" fillId="0" borderId="20" xfId="0" applyFont="1" applyFill="1" applyBorder="1" applyAlignment="1">
      <alignment horizontal="center"/>
    </xf>
    <xf numFmtId="0" fontId="1" fillId="0" borderId="23" xfId="0" applyFont="1" applyFill="1" applyBorder="1"/>
    <xf numFmtId="0" fontId="0" fillId="7" borderId="7" xfId="0" applyFill="1" applyBorder="1"/>
    <xf numFmtId="0" fontId="0" fillId="7" borderId="5" xfId="0" applyFill="1" applyBorder="1"/>
    <xf numFmtId="1" fontId="0" fillId="11" borderId="6" xfId="0" applyNumberFormat="1" applyFill="1" applyBorder="1" applyAlignment="1">
      <alignment horizontal="center"/>
    </xf>
    <xf numFmtId="0" fontId="0" fillId="11" borderId="3" xfId="0" applyFill="1" applyBorder="1"/>
    <xf numFmtId="2" fontId="0" fillId="11" borderId="7" xfId="0" applyNumberFormat="1" applyFill="1" applyBorder="1"/>
    <xf numFmtId="1" fontId="0" fillId="11" borderId="4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2" fontId="0" fillId="11" borderId="1" xfId="0" applyNumberFormat="1" applyFill="1" applyBorder="1"/>
    <xf numFmtId="2" fontId="0" fillId="11" borderId="5" xfId="0" applyNumberFormat="1" applyFill="1" applyBorder="1"/>
    <xf numFmtId="1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" fontId="1" fillId="0" borderId="19" xfId="0" applyNumberFormat="1" applyFont="1" applyFill="1" applyBorder="1" applyAlignment="1">
      <alignment horizontal="center"/>
    </xf>
    <xf numFmtId="2" fontId="1" fillId="0" borderId="23" xfId="0" applyNumberFormat="1" applyFont="1" applyFill="1" applyBorder="1"/>
    <xf numFmtId="0" fontId="1" fillId="0" borderId="24" xfId="0" applyFont="1" applyFill="1" applyBorder="1"/>
    <xf numFmtId="0" fontId="0" fillId="0" borderId="0" xfId="0" applyBorder="1"/>
    <xf numFmtId="0" fontId="1" fillId="0" borderId="25" xfId="0" applyFont="1" applyFill="1" applyBorder="1" applyAlignment="1">
      <alignment horizontal="center"/>
    </xf>
    <xf numFmtId="1" fontId="0" fillId="4" borderId="26" xfId="0" applyNumberForma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7" xfId="0" applyFill="1" applyBorder="1"/>
    <xf numFmtId="2" fontId="0" fillId="4" borderId="27" xfId="0" applyNumberFormat="1" applyFill="1" applyBorder="1"/>
    <xf numFmtId="2" fontId="0" fillId="4" borderId="28" xfId="0" applyNumberFormat="1" applyFill="1" applyBorder="1"/>
    <xf numFmtId="2" fontId="1" fillId="0" borderId="29" xfId="0" applyNumberFormat="1" applyFont="1" applyFill="1" applyBorder="1"/>
    <xf numFmtId="1" fontId="0" fillId="11" borderId="26" xfId="0" applyNumberFormat="1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7" xfId="0" applyFill="1" applyBorder="1"/>
    <xf numFmtId="2" fontId="0" fillId="11" borderId="27" xfId="0" applyNumberFormat="1" applyFill="1" applyBorder="1"/>
    <xf numFmtId="2" fontId="0" fillId="11" borderId="28" xfId="0" applyNumberFormat="1" applyFill="1" applyBorder="1"/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1" xfId="0" applyFont="1" applyFill="1" applyBorder="1"/>
    <xf numFmtId="1" fontId="0" fillId="5" borderId="26" xfId="0" applyNumberForma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7" xfId="0" applyFill="1" applyBorder="1"/>
    <xf numFmtId="2" fontId="0" fillId="5" borderId="27" xfId="0" applyNumberFormat="1" applyFill="1" applyBorder="1"/>
    <xf numFmtId="0" fontId="0" fillId="5" borderId="28" xfId="0" applyFill="1" applyBorder="1"/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/>
    <xf numFmtId="0" fontId="1" fillId="0" borderId="32" xfId="0" applyFont="1" applyFill="1" applyBorder="1"/>
    <xf numFmtId="0" fontId="0" fillId="10" borderId="0" xfId="0" applyFill="1"/>
    <xf numFmtId="0" fontId="0" fillId="12" borderId="1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/>
    <xf numFmtId="2" fontId="0" fillId="12" borderId="12" xfId="0" applyNumberForma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3" borderId="1" xfId="0" applyFill="1" applyBorder="1"/>
    <xf numFmtId="0" fontId="2" fillId="0" borderId="0" xfId="0" applyFont="1"/>
    <xf numFmtId="2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right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right" wrapText="1"/>
    </xf>
    <xf numFmtId="1" fontId="6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/>
    <xf numFmtId="0" fontId="0" fillId="0" borderId="0" xfId="0" applyFill="1" applyBorder="1"/>
    <xf numFmtId="2" fontId="4" fillId="0" borderId="1" xfId="0" applyNumberFormat="1" applyFont="1" applyFill="1" applyBorder="1"/>
    <xf numFmtId="2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/>
    <xf numFmtId="2" fontId="6" fillId="0" borderId="1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8" fillId="0" borderId="35" xfId="0" applyNumberFormat="1" applyFont="1" applyFill="1" applyBorder="1"/>
    <xf numFmtId="2" fontId="8" fillId="0" borderId="35" xfId="0" applyNumberFormat="1" applyFont="1" applyFill="1" applyBorder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0" borderId="37" xfId="0" applyBorder="1"/>
    <xf numFmtId="0" fontId="3" fillId="5" borderId="39" xfId="0" applyFont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3" fillId="5" borderId="43" xfId="0" applyFont="1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3" fillId="7" borderId="43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0" fillId="8" borderId="42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  <xf numFmtId="0" fontId="0" fillId="0" borderId="1" xfId="0" applyFill="1" applyBorder="1"/>
    <xf numFmtId="0" fontId="0" fillId="0" borderId="3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9" fillId="3" borderId="1" xfId="0" applyFont="1" applyFill="1" applyBorder="1"/>
    <xf numFmtId="0" fontId="0" fillId="10" borderId="36" xfId="0" applyFill="1" applyBorder="1" applyAlignment="1">
      <alignment horizontal="left"/>
    </xf>
    <xf numFmtId="0" fontId="0" fillId="10" borderId="47" xfId="0" applyFill="1" applyBorder="1" applyAlignment="1">
      <alignment horizontal="left"/>
    </xf>
    <xf numFmtId="0" fontId="0" fillId="10" borderId="48" xfId="0" applyFill="1" applyBorder="1" applyAlignment="1">
      <alignment horizontal="left"/>
    </xf>
    <xf numFmtId="2" fontId="1" fillId="0" borderId="20" xfId="0" applyNumberFormat="1" applyFont="1" applyFill="1" applyBorder="1"/>
    <xf numFmtId="0" fontId="1" fillId="13" borderId="19" xfId="0" applyFont="1" applyFill="1" applyBorder="1"/>
    <xf numFmtId="0" fontId="1" fillId="13" borderId="20" xfId="0" applyFont="1" applyFill="1" applyBorder="1"/>
    <xf numFmtId="2" fontId="1" fillId="13" borderId="10" xfId="0" applyNumberFormat="1" applyFont="1" applyFill="1" applyBorder="1"/>
    <xf numFmtId="0" fontId="1" fillId="13" borderId="23" xfId="0" applyFont="1" applyFill="1" applyBorder="1"/>
    <xf numFmtId="2" fontId="1" fillId="13" borderId="21" xfId="0" applyNumberFormat="1" applyFont="1" applyFill="1" applyBorder="1"/>
    <xf numFmtId="0" fontId="0" fillId="0" borderId="1" xfId="0" applyBorder="1" applyAlignment="1">
      <alignment horizontal="center"/>
    </xf>
    <xf numFmtId="2" fontId="0" fillId="7" borderId="1" xfId="0" applyNumberForma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14" borderId="36" xfId="0" applyFill="1" applyBorder="1"/>
    <xf numFmtId="0" fontId="0" fillId="14" borderId="47" xfId="0" applyFill="1" applyBorder="1"/>
    <xf numFmtId="0" fontId="0" fillId="0" borderId="49" xfId="0" applyFill="1" applyBorder="1"/>
    <xf numFmtId="2" fontId="5" fillId="0" borderId="35" xfId="0" applyNumberFormat="1" applyFont="1" applyBorder="1" applyAlignment="1">
      <alignment horizontal="center"/>
    </xf>
    <xf numFmtId="0" fontId="1" fillId="0" borderId="19" xfId="0" applyFont="1" applyFill="1" applyBorder="1"/>
    <xf numFmtId="2" fontId="4" fillId="0" borderId="0" xfId="0" applyNumberFormat="1" applyFont="1" applyFill="1" applyBorder="1"/>
    <xf numFmtId="0" fontId="4" fillId="0" borderId="49" xfId="0" applyFont="1" applyFill="1" applyBorder="1" applyAlignment="1">
      <alignment horizontal="left"/>
    </xf>
    <xf numFmtId="2" fontId="1" fillId="0" borderId="21" xfId="0" applyNumberFormat="1" applyFont="1" applyFill="1" applyBorder="1"/>
    <xf numFmtId="2" fontId="0" fillId="0" borderId="0" xfId="0" applyNumberFormat="1"/>
    <xf numFmtId="2" fontId="0" fillId="2" borderId="1" xfId="0" applyNumberFormat="1" applyFill="1" applyBorder="1"/>
    <xf numFmtId="0" fontId="0" fillId="15" borderId="0" xfId="0" applyFill="1"/>
    <xf numFmtId="2" fontId="0" fillId="15" borderId="0" xfId="0" applyNumberFormat="1" applyFill="1"/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" fontId="7" fillId="0" borderId="1" xfId="0" applyNumberFormat="1" applyFont="1" applyFill="1" applyBorder="1"/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1" fontId="8" fillId="0" borderId="1" xfId="0" applyNumberFormat="1" applyFont="1" applyFill="1" applyBorder="1" applyAlignment="1">
      <alignment horizontal="center"/>
    </xf>
    <xf numFmtId="1" fontId="8" fillId="0" borderId="36" xfId="0" applyNumberFormat="1" applyFont="1" applyFill="1" applyBorder="1" applyAlignment="1">
      <alignment horizontal="center"/>
    </xf>
    <xf numFmtId="1" fontId="8" fillId="0" borderId="48" xfId="0" applyNumberFormat="1" applyFont="1" applyFill="1" applyBorder="1" applyAlignment="1">
      <alignment horizontal="center"/>
    </xf>
    <xf numFmtId="1" fontId="6" fillId="0" borderId="36" xfId="0" applyNumberFormat="1" applyFont="1" applyFill="1" applyBorder="1" applyAlignment="1">
      <alignment horizontal="center"/>
    </xf>
    <xf numFmtId="1" fontId="6" fillId="0" borderId="48" xfId="0" applyNumberFormat="1" applyFont="1" applyFill="1" applyBorder="1" applyAlignment="1">
      <alignment horizontal="center"/>
    </xf>
    <xf numFmtId="2" fontId="6" fillId="0" borderId="47" xfId="0" applyNumberFormat="1" applyFont="1" applyFill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right"/>
    </xf>
    <xf numFmtId="4" fontId="7" fillId="0" borderId="1" xfId="0" applyNumberFormat="1" applyFont="1" applyFill="1" applyBorder="1" applyAlignment="1">
      <alignment horizontal="right" wrapText="1"/>
    </xf>
    <xf numFmtId="4" fontId="0" fillId="0" borderId="1" xfId="0" applyNumberFormat="1" applyFill="1" applyBorder="1"/>
    <xf numFmtId="1" fontId="6" fillId="0" borderId="1" xfId="0" applyNumberFormat="1" applyFont="1" applyFill="1" applyBorder="1" applyAlignment="1">
      <alignment horizontal="right"/>
    </xf>
    <xf numFmtId="4" fontId="0" fillId="4" borderId="0" xfId="0" applyNumberFormat="1" applyFill="1" applyBorder="1"/>
    <xf numFmtId="4" fontId="0" fillId="4" borderId="0" xfId="0" applyNumberFormat="1" applyFill="1"/>
    <xf numFmtId="4" fontId="0" fillId="0" borderId="0" xfId="0" applyNumberFormat="1" applyFill="1"/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36" xfId="0" applyNumberFormat="1" applyFont="1" applyFill="1" applyBorder="1" applyAlignment="1">
      <alignment horizontal="left"/>
    </xf>
    <xf numFmtId="2" fontId="6" fillId="0" borderId="47" xfId="0" applyNumberFormat="1" applyFont="1" applyFill="1" applyBorder="1" applyAlignment="1">
      <alignment horizontal="left"/>
    </xf>
    <xf numFmtId="2" fontId="6" fillId="0" borderId="48" xfId="0" applyNumberFormat="1" applyFont="1" applyFill="1" applyBorder="1" applyAlignment="1">
      <alignment horizontal="left"/>
    </xf>
    <xf numFmtId="2" fontId="8" fillId="0" borderId="36" xfId="0" applyNumberFormat="1" applyFont="1" applyFill="1" applyBorder="1" applyAlignment="1">
      <alignment horizontal="left"/>
    </xf>
    <xf numFmtId="2" fontId="8" fillId="0" borderId="47" xfId="0" applyNumberFormat="1" applyFont="1" applyFill="1" applyBorder="1" applyAlignment="1">
      <alignment horizontal="left"/>
    </xf>
    <xf numFmtId="2" fontId="8" fillId="0" borderId="48" xfId="0" applyNumberFormat="1" applyFont="1" applyFill="1" applyBorder="1" applyAlignment="1">
      <alignment horizontal="left"/>
    </xf>
    <xf numFmtId="2" fontId="6" fillId="0" borderId="1" xfId="0" applyNumberFormat="1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left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/>
    </xf>
    <xf numFmtId="2" fontId="8" fillId="0" borderId="36" xfId="0" applyNumberFormat="1" applyFont="1" applyFill="1" applyBorder="1" applyAlignment="1">
      <alignment horizontal="left"/>
    </xf>
    <xf numFmtId="2" fontId="8" fillId="0" borderId="47" xfId="0" applyNumberFormat="1" applyFont="1" applyFill="1" applyBorder="1" applyAlignment="1">
      <alignment horizontal="left"/>
    </xf>
    <xf numFmtId="2" fontId="8" fillId="0" borderId="48" xfId="0" applyNumberFormat="1" applyFont="1" applyFill="1" applyBorder="1" applyAlignment="1">
      <alignment horizontal="left"/>
    </xf>
    <xf numFmtId="2" fontId="6" fillId="0" borderId="36" xfId="0" applyNumberFormat="1" applyFont="1" applyFill="1" applyBorder="1" applyAlignment="1">
      <alignment horizontal="left"/>
    </xf>
    <xf numFmtId="2" fontId="6" fillId="0" borderId="47" xfId="0" applyNumberFormat="1" applyFont="1" applyFill="1" applyBorder="1" applyAlignment="1">
      <alignment horizontal="left"/>
    </xf>
    <xf numFmtId="2" fontId="6" fillId="0" borderId="48" xfId="0" applyNumberFormat="1" applyFont="1" applyFill="1" applyBorder="1" applyAlignment="1">
      <alignment horizontal="lef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0" fontId="1" fillId="0" borderId="3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16" borderId="0" xfId="0" applyFill="1"/>
    <xf numFmtId="0" fontId="0" fillId="0" borderId="3" xfId="0" applyBorder="1"/>
    <xf numFmtId="2" fontId="0" fillId="0" borderId="3" xfId="0" applyNumberFormat="1" applyBorder="1"/>
    <xf numFmtId="4" fontId="0" fillId="0" borderId="0" xfId="0" applyNumberFormat="1"/>
    <xf numFmtId="0" fontId="1" fillId="0" borderId="33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8" fillId="0" borderId="36" xfId="0" applyNumberFormat="1" applyFont="1" applyFill="1" applyBorder="1" applyAlignment="1">
      <alignment horizontal="left"/>
    </xf>
    <xf numFmtId="2" fontId="8" fillId="0" borderId="47" xfId="0" applyNumberFormat="1" applyFont="1" applyFill="1" applyBorder="1" applyAlignment="1">
      <alignment horizontal="left"/>
    </xf>
    <xf numFmtId="2" fontId="8" fillId="0" borderId="48" xfId="0" applyNumberFormat="1" applyFont="1" applyFill="1" applyBorder="1" applyAlignment="1">
      <alignment horizontal="lef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36" xfId="0" applyNumberFormat="1" applyFont="1" applyFill="1" applyBorder="1" applyAlignment="1">
      <alignment horizontal="center"/>
    </xf>
    <xf numFmtId="2" fontId="6" fillId="0" borderId="48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left"/>
    </xf>
    <xf numFmtId="2" fontId="6" fillId="0" borderId="47" xfId="0" applyNumberFormat="1" applyFont="1" applyFill="1" applyBorder="1" applyAlignment="1">
      <alignment horizontal="left"/>
    </xf>
    <xf numFmtId="2" fontId="6" fillId="0" borderId="48" xfId="0" applyNumberFormat="1" applyFont="1" applyFill="1" applyBorder="1" applyAlignment="1">
      <alignment horizontal="left"/>
    </xf>
    <xf numFmtId="2" fontId="5" fillId="0" borderId="33" xfId="0" applyNumberFormat="1" applyFont="1" applyBorder="1" applyAlignment="1">
      <alignment horizontal="center"/>
    </xf>
    <xf numFmtId="2" fontId="5" fillId="0" borderId="41" xfId="0" applyNumberFormat="1" applyFont="1" applyFill="1" applyBorder="1" applyAlignment="1">
      <alignment horizontal="center" vertical="center"/>
    </xf>
    <xf numFmtId="2" fontId="5" fillId="0" borderId="37" xfId="0" applyNumberFormat="1" applyFont="1" applyFill="1" applyBorder="1" applyAlignment="1">
      <alignment horizontal="center" vertical="center"/>
    </xf>
    <xf numFmtId="2" fontId="5" fillId="0" borderId="50" xfId="0" applyNumberFormat="1" applyFont="1" applyFill="1" applyBorder="1" applyAlignment="1">
      <alignment horizontal="center" vertical="center"/>
    </xf>
    <xf numFmtId="2" fontId="5" fillId="0" borderId="39" xfId="0" applyNumberFormat="1" applyFont="1" applyFill="1" applyBorder="1" applyAlignment="1">
      <alignment horizontal="center" vertical="center"/>
    </xf>
    <xf numFmtId="2" fontId="5" fillId="0" borderId="33" xfId="0" applyNumberFormat="1" applyFont="1" applyFill="1" applyBorder="1" applyAlignment="1">
      <alignment horizontal="center" vertical="center"/>
    </xf>
    <xf numFmtId="2" fontId="5" fillId="0" borderId="38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2" fontId="5" fillId="3" borderId="41" xfId="0" applyNumberFormat="1" applyFont="1" applyFill="1" applyBorder="1" applyAlignment="1">
      <alignment horizontal="center" vertical="center"/>
    </xf>
    <xf numFmtId="2" fontId="5" fillId="3" borderId="37" xfId="0" applyNumberFormat="1" applyFont="1" applyFill="1" applyBorder="1" applyAlignment="1">
      <alignment horizontal="center" vertical="center"/>
    </xf>
    <xf numFmtId="2" fontId="5" fillId="3" borderId="50" xfId="0" applyNumberFormat="1" applyFont="1" applyFill="1" applyBorder="1" applyAlignment="1">
      <alignment horizontal="center" vertical="center"/>
    </xf>
    <xf numFmtId="2" fontId="5" fillId="3" borderId="39" xfId="0" applyNumberFormat="1" applyFont="1" applyFill="1" applyBorder="1" applyAlignment="1">
      <alignment horizontal="center" vertical="center"/>
    </xf>
    <xf numFmtId="2" fontId="5" fillId="3" borderId="33" xfId="0" applyNumberFormat="1" applyFont="1" applyFill="1" applyBorder="1" applyAlignment="1">
      <alignment horizontal="center" vertical="center"/>
    </xf>
    <xf numFmtId="2" fontId="5" fillId="3" borderId="38" xfId="0" applyNumberFormat="1" applyFont="1" applyFill="1" applyBorder="1" applyAlignment="1">
      <alignment horizontal="center" vertical="center"/>
    </xf>
    <xf numFmtId="2" fontId="5" fillId="0" borderId="3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FFFF"/>
      <color rgb="FFFFFEE1"/>
      <color rgb="FFD1FFFF"/>
      <color rgb="FF66FFFF"/>
      <color rgb="FFE3DE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22B3-7DB9-47BE-8F3D-FDDB11E44917}">
  <dimension ref="A1:AB145"/>
  <sheetViews>
    <sheetView tabSelected="1" zoomScaleNormal="100" zoomScaleSheetLayoutView="100" workbookViewId="0">
      <selection activeCell="A106" sqref="A106:F106"/>
    </sheetView>
  </sheetViews>
  <sheetFormatPr baseColWidth="10" defaultRowHeight="15" x14ac:dyDescent="0.25"/>
  <cols>
    <col min="1" max="1" width="48.5703125" customWidth="1"/>
    <col min="2" max="2" width="13.140625" customWidth="1"/>
    <col min="8" max="8" width="20.140625" customWidth="1"/>
    <col min="9" max="9" width="15.5703125" customWidth="1"/>
    <col min="10" max="10" width="15.140625" customWidth="1"/>
    <col min="11" max="11" width="12.42578125" customWidth="1"/>
    <col min="12" max="12" width="13.28515625" customWidth="1"/>
    <col min="13" max="13" width="22" customWidth="1"/>
    <col min="14" max="14" width="22.5703125" customWidth="1"/>
    <col min="15" max="15" width="7.28515625" customWidth="1"/>
    <col min="16" max="16" width="6.42578125" customWidth="1"/>
    <col min="17" max="17" width="6.85546875" customWidth="1"/>
    <col min="18" max="18" width="5.7109375" customWidth="1"/>
    <col min="19" max="19" width="6" customWidth="1"/>
    <col min="20" max="20" width="6.5703125" customWidth="1"/>
    <col min="21" max="21" width="29.85546875" customWidth="1"/>
    <col min="22" max="22" width="11.28515625" customWidth="1"/>
    <col min="23" max="23" width="17.140625" customWidth="1"/>
    <col min="24" max="24" width="10.42578125" customWidth="1"/>
  </cols>
  <sheetData>
    <row r="1" spans="1:23" x14ac:dyDescent="0.25">
      <c r="U1" s="256" t="s">
        <v>23</v>
      </c>
      <c r="V1" s="256"/>
    </row>
    <row r="2" spans="1:23" ht="19.5" thickBot="1" x14ac:dyDescent="0.35">
      <c r="A2" s="282" t="s">
        <v>29</v>
      </c>
      <c r="B2" s="282"/>
      <c r="C2" s="282"/>
      <c r="D2" s="282"/>
      <c r="E2" s="282"/>
      <c r="F2" s="282"/>
      <c r="G2" s="133"/>
      <c r="H2" s="257" t="s">
        <v>14</v>
      </c>
      <c r="I2" s="257"/>
      <c r="J2" s="257"/>
      <c r="K2" s="257"/>
      <c r="L2" s="257"/>
      <c r="M2" s="257"/>
      <c r="N2" s="257"/>
      <c r="P2" s="256" t="s">
        <v>60</v>
      </c>
      <c r="Q2" s="256"/>
      <c r="R2" s="256"/>
      <c r="S2" s="256"/>
      <c r="U2" s="123"/>
      <c r="V2" s="122" t="s">
        <v>24</v>
      </c>
    </row>
    <row r="3" spans="1:23" ht="19.5" thickBot="1" x14ac:dyDescent="0.35">
      <c r="A3" s="268" t="s">
        <v>51</v>
      </c>
      <c r="B3" s="268"/>
      <c r="C3" s="268"/>
      <c r="D3" s="268"/>
      <c r="E3" s="268"/>
      <c r="F3" s="268"/>
      <c r="G3" s="199"/>
      <c r="H3" s="14" t="s">
        <v>0</v>
      </c>
      <c r="I3" s="15" t="s">
        <v>9</v>
      </c>
      <c r="J3" s="15" t="s">
        <v>8</v>
      </c>
      <c r="K3" s="15" t="s">
        <v>7</v>
      </c>
      <c r="L3" s="15" t="s">
        <v>4</v>
      </c>
      <c r="M3" s="15" t="s">
        <v>6</v>
      </c>
      <c r="N3" s="16" t="s">
        <v>3</v>
      </c>
      <c r="P3" s="161" t="str">
        <f>I7</f>
        <v>TE</v>
      </c>
      <c r="Q3" s="162" t="str">
        <f>I8</f>
        <v>TM</v>
      </c>
      <c r="R3" s="147" t="str">
        <f>I9</f>
        <v>TM</v>
      </c>
      <c r="S3" s="43" t="str">
        <f>I10</f>
        <v>TE</v>
      </c>
      <c r="U3" s="121" t="s">
        <v>23</v>
      </c>
      <c r="V3" s="124">
        <v>11.15</v>
      </c>
    </row>
    <row r="4" spans="1:23" ht="19.5" thickBot="1" x14ac:dyDescent="0.3">
      <c r="A4" s="269" t="s">
        <v>112</v>
      </c>
      <c r="B4" s="270"/>
      <c r="C4" s="270"/>
      <c r="D4" s="270"/>
      <c r="E4" s="270"/>
      <c r="F4" s="271"/>
      <c r="G4" s="134"/>
      <c r="H4" s="10">
        <v>101</v>
      </c>
      <c r="I4" s="11" t="s">
        <v>138</v>
      </c>
      <c r="J4" s="12">
        <v>46.58</v>
      </c>
      <c r="K4" s="12">
        <v>4.17</v>
      </c>
      <c r="L4" s="12">
        <v>4.38</v>
      </c>
      <c r="M4" s="12">
        <f>J4+K4</f>
        <v>50.75</v>
      </c>
      <c r="N4" s="13">
        <v>56.44</v>
      </c>
      <c r="P4" s="166" t="s">
        <v>55</v>
      </c>
      <c r="Q4" s="68" t="s">
        <v>56</v>
      </c>
      <c r="R4" s="68" t="s">
        <v>57</v>
      </c>
      <c r="S4" s="166" t="s">
        <v>58</v>
      </c>
      <c r="U4" s="122" t="s">
        <v>27</v>
      </c>
      <c r="V4" s="123">
        <v>43.81</v>
      </c>
    </row>
    <row r="5" spans="1:23" ht="18.75" x14ac:dyDescent="0.25">
      <c r="A5" s="272"/>
      <c r="B5" s="273"/>
      <c r="C5" s="273"/>
      <c r="D5" s="273"/>
      <c r="E5" s="273"/>
      <c r="F5" s="274"/>
      <c r="G5" s="134"/>
      <c r="H5" s="67">
        <v>102</v>
      </c>
      <c r="I5" s="68" t="s">
        <v>136</v>
      </c>
      <c r="J5" s="69">
        <v>46.56</v>
      </c>
      <c r="K5" s="69">
        <v>4.17</v>
      </c>
      <c r="L5" s="69">
        <v>4.38</v>
      </c>
      <c r="M5" s="69">
        <f>J5+K5</f>
        <v>50.730000000000004</v>
      </c>
      <c r="N5" s="76">
        <v>56.44</v>
      </c>
      <c r="P5" s="167" t="str">
        <f>I6</f>
        <v>TE</v>
      </c>
      <c r="Q5" s="147" t="str">
        <f>I5</f>
        <v>TM</v>
      </c>
      <c r="R5" s="146" t="str">
        <f>I4</f>
        <v>DM</v>
      </c>
      <c r="S5" s="171" t="str">
        <f>I11</f>
        <v>DE</v>
      </c>
      <c r="U5" s="123" t="s">
        <v>28</v>
      </c>
      <c r="V5" s="123">
        <v>49.08</v>
      </c>
    </row>
    <row r="6" spans="1:23" x14ac:dyDescent="0.25">
      <c r="A6" s="265" t="s">
        <v>113</v>
      </c>
      <c r="B6" s="266"/>
      <c r="C6" s="266"/>
      <c r="D6" s="266"/>
      <c r="E6" s="267"/>
      <c r="F6" s="223">
        <v>22556.61</v>
      </c>
      <c r="G6" s="135"/>
      <c r="H6" s="38">
        <v>103</v>
      </c>
      <c r="I6" s="39" t="s">
        <v>137</v>
      </c>
      <c r="J6" s="40">
        <v>46.56</v>
      </c>
      <c r="K6" s="40">
        <v>4.17</v>
      </c>
      <c r="L6" s="40">
        <v>4.38</v>
      </c>
      <c r="M6" s="40">
        <f>J6+K6</f>
        <v>50.730000000000004</v>
      </c>
      <c r="N6" s="41">
        <v>56.6</v>
      </c>
      <c r="P6" s="71" t="s">
        <v>54</v>
      </c>
      <c r="Q6" s="68" t="s">
        <v>53</v>
      </c>
      <c r="R6" s="164" t="s">
        <v>52</v>
      </c>
      <c r="S6" s="165" t="s">
        <v>59</v>
      </c>
      <c r="U6" s="125" t="s">
        <v>26</v>
      </c>
      <c r="V6" s="125">
        <v>171.75</v>
      </c>
      <c r="W6" s="116"/>
    </row>
    <row r="7" spans="1:23" x14ac:dyDescent="0.25">
      <c r="A7" s="258" t="s">
        <v>67</v>
      </c>
      <c r="B7" s="259"/>
      <c r="C7" s="259"/>
      <c r="D7" s="259"/>
      <c r="E7" s="260"/>
      <c r="F7" s="224">
        <f>F6-F13</f>
        <v>18680.57</v>
      </c>
      <c r="G7" s="132"/>
      <c r="H7" s="38">
        <v>104</v>
      </c>
      <c r="I7" s="39" t="s">
        <v>137</v>
      </c>
      <c r="J7" s="40">
        <f>J6</f>
        <v>46.56</v>
      </c>
      <c r="K7" s="40">
        <f>K6</f>
        <v>4.17</v>
      </c>
      <c r="L7" s="40">
        <f>L6</f>
        <v>4.38</v>
      </c>
      <c r="M7" s="40">
        <f>M6</f>
        <v>50.730000000000004</v>
      </c>
      <c r="N7" s="41">
        <f>N6</f>
        <v>56.6</v>
      </c>
      <c r="S7" s="153"/>
    </row>
    <row r="8" spans="1:23" x14ac:dyDescent="0.25">
      <c r="A8" s="258" t="s">
        <v>68</v>
      </c>
      <c r="B8" s="259"/>
      <c r="C8" s="259"/>
      <c r="D8" s="259"/>
      <c r="E8" s="260"/>
      <c r="F8" s="222">
        <f>5937.72+2711.34</f>
        <v>8649.0600000000013</v>
      </c>
      <c r="G8" s="132"/>
      <c r="H8" s="67">
        <v>105</v>
      </c>
      <c r="I8" s="68" t="s">
        <v>136</v>
      </c>
      <c r="J8" s="69">
        <f>J5</f>
        <v>46.56</v>
      </c>
      <c r="K8" s="69">
        <f>K5</f>
        <v>4.17</v>
      </c>
      <c r="L8" s="69">
        <f>L5</f>
        <v>4.38</v>
      </c>
      <c r="M8" s="69">
        <f>M5</f>
        <v>50.730000000000004</v>
      </c>
      <c r="N8" s="76">
        <f>N5</f>
        <v>56.44</v>
      </c>
      <c r="P8" t="s">
        <v>142</v>
      </c>
      <c r="U8" s="256" t="s">
        <v>25</v>
      </c>
      <c r="V8" s="256"/>
    </row>
    <row r="9" spans="1:23" x14ac:dyDescent="0.25">
      <c r="A9" s="258" t="s">
        <v>69</v>
      </c>
      <c r="B9" s="259"/>
      <c r="C9" s="259"/>
      <c r="D9" s="259"/>
      <c r="E9" s="260"/>
      <c r="F9" s="225">
        <v>400</v>
      </c>
      <c r="G9" s="136"/>
      <c r="H9" s="67">
        <v>106</v>
      </c>
      <c r="I9" s="68" t="s">
        <v>136</v>
      </c>
      <c r="J9" s="69">
        <f>J5</f>
        <v>46.56</v>
      </c>
      <c r="K9" s="69">
        <f>K5</f>
        <v>4.17</v>
      </c>
      <c r="L9" s="69">
        <f>L5</f>
        <v>4.38</v>
      </c>
      <c r="M9" s="69">
        <f>M5</f>
        <v>50.730000000000004</v>
      </c>
      <c r="N9" s="76">
        <f>N5</f>
        <v>56.44</v>
      </c>
      <c r="P9" t="s">
        <v>143</v>
      </c>
      <c r="U9" s="123"/>
      <c r="V9" s="122" t="s">
        <v>24</v>
      </c>
    </row>
    <row r="10" spans="1:23" x14ac:dyDescent="0.25">
      <c r="A10" s="261" t="s">
        <v>30</v>
      </c>
      <c r="B10" s="239" t="s">
        <v>31</v>
      </c>
      <c r="C10" s="239" t="s">
        <v>32</v>
      </c>
      <c r="D10" s="263" t="s">
        <v>33</v>
      </c>
      <c r="E10" s="264"/>
      <c r="F10" s="261" t="s">
        <v>1</v>
      </c>
      <c r="G10" s="131"/>
      <c r="H10" s="38">
        <v>107</v>
      </c>
      <c r="I10" s="39" t="s">
        <v>137</v>
      </c>
      <c r="J10" s="40">
        <f>J7</f>
        <v>46.56</v>
      </c>
      <c r="K10" s="40">
        <f>K7</f>
        <v>4.17</v>
      </c>
      <c r="L10" s="40">
        <f>L7</f>
        <v>4.38</v>
      </c>
      <c r="M10" s="40">
        <f>M7</f>
        <v>50.730000000000004</v>
      </c>
      <c r="N10" s="41">
        <f>N7</f>
        <v>56.6</v>
      </c>
      <c r="U10" s="182" t="s">
        <v>26</v>
      </c>
      <c r="V10" s="182">
        <v>437.17</v>
      </c>
      <c r="W10" s="116"/>
    </row>
    <row r="11" spans="1:23" ht="15.75" thickBot="1" x14ac:dyDescent="0.3">
      <c r="A11" s="262"/>
      <c r="B11" s="239"/>
      <c r="C11" s="239"/>
      <c r="D11" s="240" t="s">
        <v>34</v>
      </c>
      <c r="E11" s="240" t="s">
        <v>35</v>
      </c>
      <c r="F11" s="262"/>
      <c r="G11" s="131"/>
      <c r="H11" s="117">
        <v>108</v>
      </c>
      <c r="I11" s="118" t="s">
        <v>139</v>
      </c>
      <c r="J11" s="119">
        <v>46.58</v>
      </c>
      <c r="K11" s="119">
        <v>4.17</v>
      </c>
      <c r="L11" s="119">
        <v>4.38</v>
      </c>
      <c r="M11" s="119">
        <f>J11+K11</f>
        <v>50.75</v>
      </c>
      <c r="N11" s="120">
        <v>56.6</v>
      </c>
    </row>
    <row r="12" spans="1:23" ht="15.75" thickBot="1" x14ac:dyDescent="0.3">
      <c r="A12" s="139" t="s">
        <v>70</v>
      </c>
      <c r="B12" s="140">
        <v>0</v>
      </c>
      <c r="C12" s="140">
        <v>0</v>
      </c>
      <c r="D12" s="140">
        <f>V15</f>
        <v>217.68</v>
      </c>
      <c r="E12" s="140">
        <v>0</v>
      </c>
      <c r="F12" s="140">
        <f>SUM(B12:E12)</f>
        <v>217.68</v>
      </c>
      <c r="G12" s="130"/>
      <c r="H12" s="14" t="s">
        <v>11</v>
      </c>
      <c r="I12" s="15"/>
      <c r="J12" s="31">
        <f>SUM(J4:J11)</f>
        <v>372.52</v>
      </c>
      <c r="K12" s="31">
        <f>SUM(K4:K11)</f>
        <v>33.360000000000007</v>
      </c>
      <c r="L12" s="31">
        <f>SUM(L4:L11)</f>
        <v>35.04</v>
      </c>
      <c r="M12" s="31">
        <f>SUM(M4:M11)</f>
        <v>405.88000000000005</v>
      </c>
      <c r="N12" s="34">
        <f>SUM(N4:N11)</f>
        <v>452.16</v>
      </c>
      <c r="U12" s="256" t="s">
        <v>101</v>
      </c>
      <c r="V12" s="256"/>
    </row>
    <row r="13" spans="1:23" ht="15.75" thickBot="1" x14ac:dyDescent="0.3">
      <c r="A13" s="141" t="s">
        <v>71</v>
      </c>
      <c r="B13" s="140">
        <f>X54</f>
        <v>2261.44</v>
      </c>
      <c r="C13" s="140">
        <f>AA54</f>
        <v>529.52</v>
      </c>
      <c r="D13" s="140">
        <f>V33</f>
        <v>1085.08</v>
      </c>
      <c r="E13" s="140">
        <v>0</v>
      </c>
      <c r="F13" s="140">
        <f>SUM(B13:E13)</f>
        <v>3876.04</v>
      </c>
      <c r="G13" s="130"/>
      <c r="H13" s="104" t="s">
        <v>19</v>
      </c>
      <c r="I13" s="105"/>
      <c r="J13" s="106"/>
      <c r="K13" s="106"/>
      <c r="L13" s="106"/>
      <c r="M13" s="106"/>
      <c r="N13" s="58">
        <v>109.42</v>
      </c>
      <c r="O13" s="116"/>
      <c r="U13" s="123"/>
      <c r="V13" s="122" t="s">
        <v>24</v>
      </c>
    </row>
    <row r="14" spans="1:23" ht="15.75" thickBot="1" x14ac:dyDescent="0.3">
      <c r="A14" s="141" t="s">
        <v>80</v>
      </c>
      <c r="B14" s="140">
        <f>X61</f>
        <v>20352.96</v>
      </c>
      <c r="C14" s="140">
        <f>AA61</f>
        <v>3378.42</v>
      </c>
      <c r="D14" s="140">
        <v>0</v>
      </c>
      <c r="E14" s="140">
        <v>0</v>
      </c>
      <c r="F14" s="140">
        <f t="shared" ref="F14" si="0">SUM(B14:E14)</f>
        <v>23731.379999999997</v>
      </c>
      <c r="G14" s="130"/>
      <c r="H14" s="59"/>
      <c r="I14" s="59"/>
      <c r="J14" s="60"/>
      <c r="K14" s="60"/>
      <c r="L14" s="60"/>
      <c r="M14" s="60"/>
      <c r="N14" s="87"/>
      <c r="P14" s="256" t="s">
        <v>61</v>
      </c>
      <c r="Q14" s="256"/>
      <c r="R14" s="256"/>
      <c r="S14" s="256"/>
      <c r="U14" s="123" t="s">
        <v>82</v>
      </c>
      <c r="V14" s="174">
        <v>281.2</v>
      </c>
    </row>
    <row r="15" spans="1:23" x14ac:dyDescent="0.25">
      <c r="A15" s="141" t="s">
        <v>36</v>
      </c>
      <c r="B15" s="140">
        <v>0</v>
      </c>
      <c r="C15" s="140">
        <f>Z71</f>
        <v>59.6</v>
      </c>
      <c r="D15" s="140">
        <v>0</v>
      </c>
      <c r="E15" s="140">
        <v>0</v>
      </c>
      <c r="F15" s="140">
        <f>SUM(B15:E15)</f>
        <v>59.6</v>
      </c>
      <c r="G15" s="130"/>
      <c r="H15" s="107">
        <v>1</v>
      </c>
      <c r="I15" s="108" t="s">
        <v>141</v>
      </c>
      <c r="J15" s="109">
        <v>46.56</v>
      </c>
      <c r="K15" s="109">
        <v>3.75</v>
      </c>
      <c r="L15" s="109">
        <v>0</v>
      </c>
      <c r="M15" s="110">
        <f>J15+K15</f>
        <v>50.31</v>
      </c>
      <c r="N15" s="111">
        <v>56.44</v>
      </c>
      <c r="P15" s="156" t="str">
        <f>I18</f>
        <v>NE</v>
      </c>
      <c r="Q15" s="157" t="str">
        <f>I19</f>
        <v>NM</v>
      </c>
      <c r="R15" s="149" t="str">
        <f>I20</f>
        <v>NM</v>
      </c>
      <c r="S15" s="23" t="str">
        <f>I21</f>
        <v>NE</v>
      </c>
      <c r="U15" s="123" t="s">
        <v>83</v>
      </c>
      <c r="V15" s="174">
        <v>217.68</v>
      </c>
    </row>
    <row r="16" spans="1:23" ht="15.75" thickBot="1" x14ac:dyDescent="0.3">
      <c r="A16" s="142" t="s">
        <v>72</v>
      </c>
      <c r="B16" s="240"/>
      <c r="C16" s="240"/>
      <c r="D16" s="240"/>
      <c r="E16" s="240"/>
      <c r="F16" s="240">
        <f>SUM(F12:F15)</f>
        <v>27884.699999999997</v>
      </c>
      <c r="G16" s="128"/>
      <c r="H16" s="17">
        <v>2</v>
      </c>
      <c r="I16" s="3" t="s">
        <v>141</v>
      </c>
      <c r="J16" s="4">
        <f>J15</f>
        <v>46.56</v>
      </c>
      <c r="K16" s="4">
        <f>K15</f>
        <v>3.75</v>
      </c>
      <c r="L16" s="4">
        <v>0</v>
      </c>
      <c r="M16" s="5">
        <f>M15</f>
        <v>50.31</v>
      </c>
      <c r="N16" s="7">
        <f>N15</f>
        <v>56.44</v>
      </c>
      <c r="P16" s="158" t="s">
        <v>55</v>
      </c>
      <c r="Q16" s="150" t="s">
        <v>56</v>
      </c>
      <c r="R16" s="150" t="s">
        <v>57</v>
      </c>
      <c r="S16" s="158" t="s">
        <v>58</v>
      </c>
      <c r="U16" s="125" t="s">
        <v>50</v>
      </c>
      <c r="V16" s="175">
        <f>V14</f>
        <v>281.2</v>
      </c>
      <c r="W16" s="116"/>
    </row>
    <row r="17" spans="1:24" x14ac:dyDescent="0.25">
      <c r="A17" s="127"/>
      <c r="B17" s="128"/>
      <c r="C17" s="128"/>
      <c r="D17" s="128"/>
      <c r="E17" s="128"/>
      <c r="F17" s="128"/>
      <c r="G17" s="128"/>
      <c r="H17" s="8">
        <v>3</v>
      </c>
      <c r="I17" s="1" t="s">
        <v>140</v>
      </c>
      <c r="J17" s="2">
        <v>46.56</v>
      </c>
      <c r="K17" s="2">
        <v>3.75</v>
      </c>
      <c r="L17" s="2">
        <v>0</v>
      </c>
      <c r="M17" s="2">
        <f>J17+K17</f>
        <v>50.31</v>
      </c>
      <c r="N17" s="9">
        <v>56.6</v>
      </c>
      <c r="P17" s="159" t="str">
        <f>I17</f>
        <v>NE</v>
      </c>
      <c r="Q17" s="149" t="str">
        <f>I16</f>
        <v>NM</v>
      </c>
      <c r="R17" s="149" t="str">
        <f>I15</f>
        <v>NM</v>
      </c>
      <c r="S17" s="159" t="str">
        <f>I22</f>
        <v>NE</v>
      </c>
      <c r="U17" s="2" t="s">
        <v>119</v>
      </c>
      <c r="V17" s="53">
        <f>V16+V15</f>
        <v>498.88</v>
      </c>
      <c r="X17" s="204"/>
    </row>
    <row r="18" spans="1:24" x14ac:dyDescent="0.25">
      <c r="A18" s="142" t="s">
        <v>37</v>
      </c>
      <c r="B18" s="240" t="s">
        <v>66</v>
      </c>
      <c r="C18" s="261" t="s">
        <v>38</v>
      </c>
      <c r="D18" s="240" t="s">
        <v>66</v>
      </c>
      <c r="E18" s="261" t="s">
        <v>38</v>
      </c>
      <c r="F18" s="128"/>
      <c r="G18" s="128"/>
      <c r="H18" s="8">
        <v>4</v>
      </c>
      <c r="I18" s="23" t="s">
        <v>140</v>
      </c>
      <c r="J18" s="2">
        <f>J17</f>
        <v>46.56</v>
      </c>
      <c r="K18" s="2">
        <f>K17</f>
        <v>3.75</v>
      </c>
      <c r="L18" s="2">
        <v>0</v>
      </c>
      <c r="M18" s="24">
        <f>M17</f>
        <v>50.31</v>
      </c>
      <c r="N18" s="9">
        <f>N17</f>
        <v>56.6</v>
      </c>
      <c r="P18" s="148" t="s">
        <v>54</v>
      </c>
      <c r="Q18" s="150" t="s">
        <v>53</v>
      </c>
      <c r="R18" s="154" t="s">
        <v>52</v>
      </c>
      <c r="S18" s="155" t="s">
        <v>59</v>
      </c>
    </row>
    <row r="19" spans="1:24" x14ac:dyDescent="0.25">
      <c r="A19" s="142"/>
      <c r="B19" s="240" t="s">
        <v>39</v>
      </c>
      <c r="C19" s="262"/>
      <c r="D19" s="240" t="s">
        <v>40</v>
      </c>
      <c r="E19" s="262"/>
      <c r="F19" s="129"/>
      <c r="G19" s="129"/>
      <c r="H19" s="22">
        <v>5</v>
      </c>
      <c r="I19" s="3" t="s">
        <v>141</v>
      </c>
      <c r="J19" s="6">
        <f>J15</f>
        <v>46.56</v>
      </c>
      <c r="K19" s="6">
        <f>K15</f>
        <v>3.75</v>
      </c>
      <c r="L19" s="6">
        <v>0</v>
      </c>
      <c r="M19" s="5">
        <f>M15</f>
        <v>50.31</v>
      </c>
      <c r="N19" s="25">
        <f>N15</f>
        <v>56.44</v>
      </c>
      <c r="R19" s="153"/>
      <c r="S19" s="153"/>
      <c r="U19" s="256" t="s">
        <v>100</v>
      </c>
      <c r="V19" s="256"/>
    </row>
    <row r="20" spans="1:24" x14ac:dyDescent="0.25">
      <c r="A20" s="141" t="s">
        <v>41</v>
      </c>
      <c r="B20" s="240">
        <v>0</v>
      </c>
      <c r="C20" s="140">
        <v>0</v>
      </c>
      <c r="D20" s="240">
        <f>D24-8649.06</f>
        <v>10031.51</v>
      </c>
      <c r="E20" s="140">
        <f>(D20*E22)/D22</f>
        <v>90.239093103190811</v>
      </c>
      <c r="F20" s="129"/>
      <c r="G20" s="129"/>
      <c r="H20" s="17">
        <v>6</v>
      </c>
      <c r="I20" s="3" t="s">
        <v>141</v>
      </c>
      <c r="J20" s="4">
        <f>J15</f>
        <v>46.56</v>
      </c>
      <c r="K20" s="4">
        <f>K15</f>
        <v>3.75</v>
      </c>
      <c r="L20" s="4">
        <v>0</v>
      </c>
      <c r="M20" s="5">
        <f>M15</f>
        <v>50.31</v>
      </c>
      <c r="N20" s="7">
        <f>N15</f>
        <v>56.44</v>
      </c>
      <c r="P20" t="s">
        <v>144</v>
      </c>
      <c r="U20" s="123"/>
      <c r="V20" s="122" t="s">
        <v>24</v>
      </c>
    </row>
    <row r="21" spans="1:24" x14ac:dyDescent="0.25">
      <c r="A21" s="141" t="s">
        <v>42</v>
      </c>
      <c r="B21" s="240">
        <v>0</v>
      </c>
      <c r="C21" s="140">
        <v>0</v>
      </c>
      <c r="D21" s="240">
        <f>V33</f>
        <v>1085.08</v>
      </c>
      <c r="E21" s="140">
        <f>(D21*E22)/D22</f>
        <v>9.7609068968091837</v>
      </c>
      <c r="F21" s="129"/>
      <c r="G21" s="129"/>
      <c r="H21" s="8">
        <v>7</v>
      </c>
      <c r="I21" s="1" t="s">
        <v>140</v>
      </c>
      <c r="J21" s="2">
        <f>J17</f>
        <v>46.56</v>
      </c>
      <c r="K21" s="2">
        <f>K17</f>
        <v>3.75</v>
      </c>
      <c r="L21" s="2">
        <v>0</v>
      </c>
      <c r="M21" s="2">
        <f>M17</f>
        <v>50.31</v>
      </c>
      <c r="N21" s="9">
        <f>N17</f>
        <v>56.6</v>
      </c>
      <c r="P21" t="s">
        <v>145</v>
      </c>
      <c r="U21" s="125" t="s">
        <v>50</v>
      </c>
      <c r="V21" s="125">
        <v>95.45</v>
      </c>
      <c r="W21" s="116"/>
    </row>
    <row r="22" spans="1:24" ht="15.75" thickBot="1" x14ac:dyDescent="0.3">
      <c r="A22" s="142" t="s">
        <v>18</v>
      </c>
      <c r="B22" s="211"/>
      <c r="C22" s="211"/>
      <c r="D22" s="212">
        <f>D20+D21</f>
        <v>11116.59</v>
      </c>
      <c r="E22" s="213">
        <v>100</v>
      </c>
      <c r="F22" s="129"/>
      <c r="G22" s="129"/>
      <c r="H22" s="8">
        <v>8</v>
      </c>
      <c r="I22" s="1" t="s">
        <v>140</v>
      </c>
      <c r="J22" s="2">
        <f>J17</f>
        <v>46.56</v>
      </c>
      <c r="K22" s="2">
        <f>K17</f>
        <v>3.75</v>
      </c>
      <c r="L22" s="2">
        <v>0</v>
      </c>
      <c r="M22" s="2">
        <f>M17</f>
        <v>50.31</v>
      </c>
      <c r="N22" s="9">
        <f>N17</f>
        <v>56.6</v>
      </c>
    </row>
    <row r="23" spans="1:24" ht="15.75" thickBot="1" x14ac:dyDescent="0.3">
      <c r="A23" s="214"/>
      <c r="B23" s="214"/>
      <c r="C23" s="214"/>
      <c r="D23" s="214"/>
      <c r="E23" s="214"/>
      <c r="F23" s="129"/>
      <c r="G23" s="129"/>
      <c r="H23" s="112" t="s">
        <v>10</v>
      </c>
      <c r="I23" s="113"/>
      <c r="J23" s="21">
        <f>SUM(J15:J22)</f>
        <v>372.48</v>
      </c>
      <c r="K23" s="21">
        <f>SUM(K15:K22)</f>
        <v>30</v>
      </c>
      <c r="L23" s="21">
        <f>SUM(L15:L22)</f>
        <v>0</v>
      </c>
      <c r="M23" s="55">
        <f>SUM(M15:M22)</f>
        <v>402.48</v>
      </c>
      <c r="N23" s="114">
        <f>SUM(N15:N22)</f>
        <v>452.16</v>
      </c>
      <c r="U23" s="256" t="s">
        <v>121</v>
      </c>
      <c r="V23" s="256"/>
    </row>
    <row r="24" spans="1:24" ht="15.75" thickBot="1" x14ac:dyDescent="0.3">
      <c r="A24" s="142" t="s">
        <v>96</v>
      </c>
      <c r="B24" s="240">
        <v>0</v>
      </c>
      <c r="C24" s="240">
        <v>0</v>
      </c>
      <c r="D24" s="240">
        <f>F6-F13</f>
        <v>18680.57</v>
      </c>
      <c r="E24" s="240"/>
      <c r="F24" s="129"/>
      <c r="G24" s="129"/>
      <c r="H24" s="88" t="s">
        <v>20</v>
      </c>
      <c r="I24" s="74"/>
      <c r="J24" s="62"/>
      <c r="K24" s="62"/>
      <c r="L24" s="62"/>
      <c r="M24" s="89"/>
      <c r="N24" s="63">
        <v>78.58</v>
      </c>
      <c r="O24" s="116"/>
      <c r="U24" s="123"/>
      <c r="V24" s="122" t="s">
        <v>24</v>
      </c>
    </row>
    <row r="25" spans="1:24" ht="15.75" thickBot="1" x14ac:dyDescent="0.3">
      <c r="A25" s="214"/>
      <c r="B25" s="214"/>
      <c r="C25" s="214"/>
      <c r="D25" s="214"/>
      <c r="E25" s="214"/>
      <c r="F25" s="129"/>
      <c r="G25" s="129"/>
      <c r="H25" s="86"/>
      <c r="I25" s="59"/>
      <c r="J25" s="60"/>
      <c r="K25" s="60"/>
      <c r="L25" s="60"/>
      <c r="M25" s="87"/>
      <c r="N25" s="60"/>
      <c r="U25" s="125" t="s">
        <v>50</v>
      </c>
      <c r="V25" s="125">
        <v>75.150000000000006</v>
      </c>
      <c r="W25" s="116"/>
    </row>
    <row r="26" spans="1:24" ht="15.75" thickBot="1" x14ac:dyDescent="0.3">
      <c r="A26" s="265" t="s">
        <v>43</v>
      </c>
      <c r="B26" s="266"/>
      <c r="C26" s="266"/>
      <c r="D26" s="266"/>
      <c r="E26" s="267"/>
      <c r="F26" s="129"/>
      <c r="G26" s="129"/>
      <c r="H26" s="14" t="s">
        <v>2</v>
      </c>
      <c r="I26" s="31"/>
      <c r="J26" s="31">
        <f>J23*9</f>
        <v>3352.32</v>
      </c>
      <c r="K26" s="31">
        <f>K23*9</f>
        <v>270</v>
      </c>
      <c r="L26" s="31">
        <v>0</v>
      </c>
      <c r="M26" s="31">
        <f>M23*9</f>
        <v>3622.32</v>
      </c>
      <c r="N26" s="32">
        <f>N23*9</f>
        <v>4069.44</v>
      </c>
    </row>
    <row r="27" spans="1:24" ht="15.75" thickBot="1" x14ac:dyDescent="0.3">
      <c r="A27" s="141" t="s">
        <v>73</v>
      </c>
      <c r="B27" s="240" t="s">
        <v>44</v>
      </c>
      <c r="C27" s="240"/>
      <c r="D27" s="240" t="s">
        <v>40</v>
      </c>
      <c r="E27" s="240"/>
      <c r="F27" s="129"/>
      <c r="G27" s="129"/>
      <c r="H27" s="104" t="s">
        <v>21</v>
      </c>
      <c r="I27" s="106"/>
      <c r="J27" s="106"/>
      <c r="K27" s="106"/>
      <c r="L27" s="106"/>
      <c r="M27" s="75"/>
      <c r="N27" s="115">
        <f>N24*9</f>
        <v>707.22</v>
      </c>
      <c r="U27" s="256" t="s">
        <v>120</v>
      </c>
      <c r="V27" s="256"/>
    </row>
    <row r="28" spans="1:24" ht="15.75" thickBot="1" x14ac:dyDescent="0.3">
      <c r="A28" s="141" t="s">
        <v>45</v>
      </c>
      <c r="B28" s="215">
        <v>400</v>
      </c>
      <c r="C28" s="215"/>
      <c r="D28" s="215">
        <v>420</v>
      </c>
      <c r="E28" s="215"/>
      <c r="F28" s="129"/>
      <c r="G28" s="129"/>
      <c r="U28" s="123"/>
      <c r="V28" s="122" t="s">
        <v>24</v>
      </c>
      <c r="W28" s="252"/>
    </row>
    <row r="29" spans="1:24" ht="15.75" thickBot="1" x14ac:dyDescent="0.3">
      <c r="A29" s="141" t="s">
        <v>46</v>
      </c>
      <c r="B29" s="216">
        <f>B28/30</f>
        <v>13.333333333333334</v>
      </c>
      <c r="C29" s="217"/>
      <c r="D29" s="216">
        <v>14</v>
      </c>
      <c r="E29" s="217"/>
      <c r="F29" s="129"/>
      <c r="G29" s="129"/>
      <c r="H29" s="20" t="s">
        <v>1</v>
      </c>
      <c r="I29" s="21"/>
      <c r="J29" s="21">
        <f>J26+J12</f>
        <v>3724.84</v>
      </c>
      <c r="K29" s="21">
        <f>K26+K12</f>
        <v>303.36</v>
      </c>
      <c r="L29" s="21">
        <f>L26+L12</f>
        <v>35.04</v>
      </c>
      <c r="M29" s="21">
        <f>M26+M12</f>
        <v>4028.2000000000003</v>
      </c>
      <c r="N29" s="33">
        <f>N26+N12</f>
        <v>4521.6000000000004</v>
      </c>
      <c r="U29" s="123" t="s">
        <v>116</v>
      </c>
      <c r="V29" s="123">
        <v>12.18</v>
      </c>
      <c r="W29" s="252"/>
    </row>
    <row r="30" spans="1:24" ht="15.75" thickBot="1" x14ac:dyDescent="0.3">
      <c r="A30" s="142" t="s">
        <v>47</v>
      </c>
      <c r="B30" s="218">
        <f>B28</f>
        <v>400</v>
      </c>
      <c r="C30" s="219"/>
      <c r="D30" s="218">
        <f>D28</f>
        <v>420</v>
      </c>
      <c r="E30" s="219"/>
      <c r="F30" s="129"/>
      <c r="G30" s="129"/>
      <c r="H30" s="18" t="s">
        <v>12</v>
      </c>
      <c r="I30" s="19"/>
      <c r="J30" s="19">
        <f>J29*2</f>
        <v>7449.68</v>
      </c>
      <c r="K30" s="19">
        <f>K29*2</f>
        <v>606.72</v>
      </c>
      <c r="L30" s="19">
        <f>L29*2</f>
        <v>70.08</v>
      </c>
      <c r="M30" s="19">
        <f>M29*2</f>
        <v>8056.4000000000005</v>
      </c>
      <c r="N30" s="57">
        <f>N29*2</f>
        <v>9043.2000000000007</v>
      </c>
      <c r="T30" s="126"/>
      <c r="U30" s="123" t="s">
        <v>117</v>
      </c>
      <c r="V30" s="123">
        <v>12.18</v>
      </c>
      <c r="W30" s="252"/>
    </row>
    <row r="31" spans="1:24" ht="15.75" thickBot="1" x14ac:dyDescent="0.3">
      <c r="A31" s="214"/>
      <c r="B31" s="214"/>
      <c r="C31" s="214"/>
      <c r="D31" s="214"/>
      <c r="E31" s="214"/>
      <c r="F31" s="129"/>
      <c r="G31" s="129"/>
      <c r="H31" s="200" t="s">
        <v>84</v>
      </c>
      <c r="I31" s="62"/>
      <c r="J31" s="62"/>
      <c r="K31" s="62"/>
      <c r="L31" s="62"/>
      <c r="M31" s="62"/>
      <c r="N31" s="58">
        <f>N27+N13</f>
        <v>816.64</v>
      </c>
      <c r="U31" s="125" t="s">
        <v>50</v>
      </c>
      <c r="V31" s="125">
        <f>SUM(V29:V30)</f>
        <v>24.36</v>
      </c>
      <c r="W31" s="252"/>
    </row>
    <row r="32" spans="1:24" ht="15.75" thickBot="1" x14ac:dyDescent="0.3">
      <c r="A32" s="237" t="s">
        <v>98</v>
      </c>
      <c r="B32" s="238"/>
      <c r="C32" s="238"/>
      <c r="D32" s="238"/>
      <c r="E32" s="176">
        <f>X46</f>
        <v>28</v>
      </c>
      <c r="F32" s="129"/>
      <c r="G32" s="129"/>
      <c r="H32" s="187" t="s">
        <v>84</v>
      </c>
      <c r="I32" s="188"/>
      <c r="J32" s="188"/>
      <c r="K32" s="188"/>
      <c r="L32" s="188"/>
      <c r="M32" s="188"/>
      <c r="N32" s="189">
        <f>N31*2</f>
        <v>1633.28</v>
      </c>
      <c r="Q32" s="91"/>
      <c r="W32" s="214"/>
    </row>
    <row r="33" spans="1:28" ht="15.75" thickBot="1" x14ac:dyDescent="0.3">
      <c r="A33" s="214"/>
      <c r="B33" s="214"/>
      <c r="C33" s="214"/>
      <c r="D33" s="214"/>
      <c r="E33" s="214"/>
      <c r="F33" s="129"/>
      <c r="G33" s="129"/>
      <c r="H33" s="257" t="s">
        <v>15</v>
      </c>
      <c r="I33" s="257"/>
      <c r="J33" s="257"/>
      <c r="K33" s="257"/>
      <c r="L33" s="257"/>
      <c r="M33" s="257"/>
      <c r="N33" s="257"/>
      <c r="P33" s="256" t="s">
        <v>63</v>
      </c>
      <c r="Q33" s="256"/>
      <c r="R33" s="256"/>
      <c r="S33" s="256"/>
      <c r="U33" s="46" t="s">
        <v>50</v>
      </c>
      <c r="V33" s="48">
        <f>V25+V21+V16+V10+V6+V31</f>
        <v>1085.08</v>
      </c>
      <c r="W33" s="252"/>
    </row>
    <row r="34" spans="1:28" ht="15.75" thickBot="1" x14ac:dyDescent="0.3">
      <c r="A34" s="265" t="s">
        <v>97</v>
      </c>
      <c r="B34" s="266"/>
      <c r="C34" s="266"/>
      <c r="D34" s="266"/>
      <c r="E34" s="267"/>
      <c r="F34" s="129"/>
      <c r="G34" s="129"/>
      <c r="H34" s="14" t="s">
        <v>0</v>
      </c>
      <c r="I34" s="15" t="s">
        <v>9</v>
      </c>
      <c r="J34" s="15" t="s">
        <v>8</v>
      </c>
      <c r="K34" s="15" t="s">
        <v>7</v>
      </c>
      <c r="L34" s="15" t="s">
        <v>4</v>
      </c>
      <c r="M34" s="15" t="s">
        <v>6</v>
      </c>
      <c r="N34" s="16" t="s">
        <v>3</v>
      </c>
      <c r="P34" s="161" t="str">
        <f>I38</f>
        <v>TE</v>
      </c>
      <c r="Q34" s="168" t="str">
        <f>I39</f>
        <v>TM</v>
      </c>
      <c r="R34" s="151" t="str">
        <f>I40</f>
        <v>TM</v>
      </c>
      <c r="S34" s="43" t="str">
        <f>I41</f>
        <v>TE</v>
      </c>
      <c r="U34" s="253" t="s">
        <v>118</v>
      </c>
      <c r="V34" s="254">
        <f>V33+V15</f>
        <v>1302.76</v>
      </c>
    </row>
    <row r="35" spans="1:28" ht="15.75" thickBot="1" x14ac:dyDescent="0.3">
      <c r="A35" s="258" t="s">
        <v>103</v>
      </c>
      <c r="B35" s="259"/>
      <c r="C35" s="259"/>
      <c r="D35" s="259"/>
      <c r="E35" s="260"/>
      <c r="F35" s="129"/>
      <c r="G35" s="129"/>
      <c r="H35" s="67">
        <v>101</v>
      </c>
      <c r="I35" s="68" t="s">
        <v>136</v>
      </c>
      <c r="J35" s="69">
        <v>46.56</v>
      </c>
      <c r="K35" s="69">
        <v>4.17</v>
      </c>
      <c r="L35" s="69">
        <v>4.38</v>
      </c>
      <c r="M35" s="69">
        <f>J35+K35</f>
        <v>50.730000000000004</v>
      </c>
      <c r="N35" s="76">
        <v>56.44</v>
      </c>
      <c r="P35" s="172" t="s">
        <v>55</v>
      </c>
      <c r="Q35" s="152" t="s">
        <v>56</v>
      </c>
      <c r="R35" s="152" t="s">
        <v>57</v>
      </c>
      <c r="S35" s="166" t="s">
        <v>58</v>
      </c>
    </row>
    <row r="36" spans="1:28" x14ac:dyDescent="0.25">
      <c r="A36" s="231" t="s">
        <v>93</v>
      </c>
      <c r="B36" s="220"/>
      <c r="C36" s="220"/>
      <c r="D36" s="221"/>
      <c r="E36" s="222">
        <v>581.38</v>
      </c>
      <c r="F36" s="129"/>
      <c r="G36" s="145"/>
      <c r="H36" s="35">
        <v>102</v>
      </c>
      <c r="I36" s="36" t="s">
        <v>136</v>
      </c>
      <c r="J36" s="37">
        <f>J35</f>
        <v>46.56</v>
      </c>
      <c r="K36" s="37">
        <f>K35</f>
        <v>4.17</v>
      </c>
      <c r="L36" s="37">
        <f>L35</f>
        <v>4.38</v>
      </c>
      <c r="M36" s="37">
        <f>M35</f>
        <v>50.730000000000004</v>
      </c>
      <c r="N36" s="77">
        <f>N35</f>
        <v>56.44</v>
      </c>
      <c r="P36" s="166" t="str">
        <f>I37</f>
        <v>TE</v>
      </c>
      <c r="Q36" s="151" t="str">
        <f>I36</f>
        <v>TM</v>
      </c>
      <c r="R36" s="151" t="str">
        <f>I35</f>
        <v>TM</v>
      </c>
      <c r="S36" s="167" t="str">
        <f>I42</f>
        <v>TE</v>
      </c>
    </row>
    <row r="37" spans="1:28" x14ac:dyDescent="0.25">
      <c r="F37" s="137"/>
      <c r="G37" s="144"/>
      <c r="H37" s="38">
        <v>103</v>
      </c>
      <c r="I37" s="39" t="s">
        <v>137</v>
      </c>
      <c r="J37" s="40">
        <v>46.56</v>
      </c>
      <c r="K37" s="40">
        <v>4.17</v>
      </c>
      <c r="L37" s="40">
        <v>4.38</v>
      </c>
      <c r="M37" s="40">
        <f>J37+K37</f>
        <v>50.730000000000004</v>
      </c>
      <c r="N37" s="41">
        <v>56.6</v>
      </c>
      <c r="P37" s="71" t="s">
        <v>54</v>
      </c>
      <c r="Q37" s="152" t="s">
        <v>53</v>
      </c>
      <c r="R37" s="169" t="s">
        <v>52</v>
      </c>
      <c r="S37" s="170" t="s">
        <v>59</v>
      </c>
    </row>
    <row r="38" spans="1:28" x14ac:dyDescent="0.25">
      <c r="A38" s="180" t="s">
        <v>48</v>
      </c>
      <c r="B38" s="180" t="s">
        <v>49</v>
      </c>
      <c r="F38" s="138"/>
      <c r="G38" s="138"/>
      <c r="H38" s="38">
        <v>104</v>
      </c>
      <c r="I38" s="39" t="s">
        <v>137</v>
      </c>
      <c r="J38" s="40">
        <f>J37</f>
        <v>46.56</v>
      </c>
      <c r="K38" s="40">
        <f>K37</f>
        <v>4.17</v>
      </c>
      <c r="L38" s="40">
        <f>L37</f>
        <v>4.38</v>
      </c>
      <c r="M38" s="40">
        <f>M37</f>
        <v>50.730000000000004</v>
      </c>
      <c r="N38" s="41">
        <f>N37</f>
        <v>56.6</v>
      </c>
      <c r="S38" s="153"/>
    </row>
    <row r="39" spans="1:28" x14ac:dyDescent="0.25">
      <c r="A39" s="208" t="s">
        <v>99</v>
      </c>
      <c r="B39" s="139">
        <f>V6</f>
        <v>171.75</v>
      </c>
      <c r="F39" s="138"/>
      <c r="G39" s="138"/>
      <c r="H39" s="35">
        <v>105</v>
      </c>
      <c r="I39" s="36" t="s">
        <v>136</v>
      </c>
      <c r="J39" s="37">
        <f>J35</f>
        <v>46.56</v>
      </c>
      <c r="K39" s="37">
        <f>K35</f>
        <v>4.17</v>
      </c>
      <c r="L39" s="37">
        <f>L35</f>
        <v>4.38</v>
      </c>
      <c r="M39" s="37">
        <f>M35</f>
        <v>50.730000000000004</v>
      </c>
      <c r="N39" s="77">
        <f>N35</f>
        <v>56.44</v>
      </c>
      <c r="P39" t="s">
        <v>142</v>
      </c>
      <c r="U39" s="123" t="s">
        <v>43</v>
      </c>
      <c r="V39" s="123" t="s">
        <v>77</v>
      </c>
      <c r="W39" s="123" t="s">
        <v>38</v>
      </c>
      <c r="X39" s="176" t="s">
        <v>78</v>
      </c>
    </row>
    <row r="40" spans="1:28" x14ac:dyDescent="0.25">
      <c r="A40" s="208" t="s">
        <v>122</v>
      </c>
      <c r="B40" s="139">
        <f>V29</f>
        <v>12.18</v>
      </c>
      <c r="F40" s="138"/>
      <c r="G40" s="138"/>
      <c r="H40" s="35">
        <v>106</v>
      </c>
      <c r="I40" s="36" t="s">
        <v>136</v>
      </c>
      <c r="J40" s="37">
        <f>J35</f>
        <v>46.56</v>
      </c>
      <c r="K40" s="37">
        <f>K35</f>
        <v>4.17</v>
      </c>
      <c r="L40" s="37">
        <f>L35</f>
        <v>4.38</v>
      </c>
      <c r="M40" s="37">
        <f>M35</f>
        <v>50.730000000000004</v>
      </c>
      <c r="N40" s="77">
        <f>N35</f>
        <v>56.44</v>
      </c>
      <c r="P40" t="s">
        <v>143</v>
      </c>
      <c r="U40" s="123" t="s">
        <v>75</v>
      </c>
      <c r="V40" s="181">
        <v>304</v>
      </c>
      <c r="W40" s="123"/>
      <c r="X40" s="123"/>
    </row>
    <row r="41" spans="1:28" x14ac:dyDescent="0.25">
      <c r="A41" s="208" t="s">
        <v>123</v>
      </c>
      <c r="B41" s="139">
        <f>N29+N31+X68</f>
        <v>5350.1600000000008</v>
      </c>
      <c r="C41" s="129"/>
      <c r="D41" s="129"/>
      <c r="E41" s="143"/>
      <c r="F41" s="138"/>
      <c r="G41" s="138"/>
      <c r="H41" s="38">
        <v>107</v>
      </c>
      <c r="I41" s="39" t="s">
        <v>137</v>
      </c>
      <c r="J41" s="40">
        <f>J37</f>
        <v>46.56</v>
      </c>
      <c r="K41" s="40">
        <f>K37</f>
        <v>4.17</v>
      </c>
      <c r="L41" s="40">
        <f>L37</f>
        <v>4.38</v>
      </c>
      <c r="M41" s="40">
        <f>M37</f>
        <v>50.730000000000004</v>
      </c>
      <c r="N41" s="41">
        <f>N37</f>
        <v>56.6</v>
      </c>
      <c r="U41" s="123" t="s">
        <v>76</v>
      </c>
      <c r="V41" s="181">
        <v>116</v>
      </c>
      <c r="W41" s="123"/>
      <c r="X41" s="181">
        <f>V41/2</f>
        <v>58</v>
      </c>
    </row>
    <row r="42" spans="1:28" ht="15.75" thickBot="1" x14ac:dyDescent="0.3">
      <c r="A42" s="208" t="s">
        <v>124</v>
      </c>
      <c r="B42" s="139">
        <f>V25</f>
        <v>75.150000000000006</v>
      </c>
      <c r="C42" s="138"/>
      <c r="D42" s="138"/>
      <c r="E42" s="138"/>
      <c r="F42" s="138"/>
      <c r="G42" s="138"/>
      <c r="H42" s="42">
        <v>108</v>
      </c>
      <c r="I42" s="43" t="s">
        <v>137</v>
      </c>
      <c r="J42" s="44">
        <f>J37</f>
        <v>46.56</v>
      </c>
      <c r="K42" s="44">
        <f>K37</f>
        <v>4.17</v>
      </c>
      <c r="L42" s="44">
        <f>L37</f>
        <v>4.38</v>
      </c>
      <c r="M42" s="44">
        <f>M37</f>
        <v>50.730000000000004</v>
      </c>
      <c r="N42" s="45">
        <f>N37</f>
        <v>56.6</v>
      </c>
      <c r="U42" s="123" t="s">
        <v>1</v>
      </c>
      <c r="V42" s="181">
        <f>SUM(V40:V41)</f>
        <v>420</v>
      </c>
      <c r="W42" s="123"/>
      <c r="X42" s="123"/>
    </row>
    <row r="43" spans="1:28" ht="15.75" thickBot="1" x14ac:dyDescent="0.3">
      <c r="A43" s="208" t="s">
        <v>125</v>
      </c>
      <c r="B43" s="139">
        <f>N60+N62+X69</f>
        <v>5350.06</v>
      </c>
      <c r="C43" s="138"/>
      <c r="D43" s="138"/>
      <c r="E43" s="138"/>
      <c r="F43" s="138"/>
      <c r="G43" s="138"/>
      <c r="H43" s="14" t="s">
        <v>16</v>
      </c>
      <c r="I43" s="15"/>
      <c r="J43" s="31">
        <f>SUM(J35:J42)</f>
        <v>372.48</v>
      </c>
      <c r="K43" s="31">
        <f>SUM(K35:K42)</f>
        <v>33.360000000000007</v>
      </c>
      <c r="L43" s="31">
        <f>SUM(L35:L42)</f>
        <v>35.04</v>
      </c>
      <c r="M43" s="31">
        <f>SUM(M35:M42)</f>
        <v>405.84000000000009</v>
      </c>
      <c r="N43" s="34">
        <f>SUM(N35:N42)</f>
        <v>452.16</v>
      </c>
    </row>
    <row r="44" spans="1:28" ht="15.75" thickBot="1" x14ac:dyDescent="0.3">
      <c r="A44" s="208" t="s">
        <v>126</v>
      </c>
      <c r="B44" s="139">
        <f>N83+N85+X70</f>
        <v>2590.75</v>
      </c>
      <c r="C44" s="138"/>
      <c r="D44" s="138"/>
      <c r="E44" s="138"/>
      <c r="F44" s="138"/>
      <c r="G44" s="138"/>
      <c r="H44" s="61" t="s">
        <v>19</v>
      </c>
      <c r="I44" s="74"/>
      <c r="J44" s="62"/>
      <c r="K44" s="62"/>
      <c r="L44" s="62"/>
      <c r="M44" s="75"/>
      <c r="N44" s="58">
        <v>109.41</v>
      </c>
      <c r="O44" s="116"/>
      <c r="Q44" s="91"/>
      <c r="U44" s="177" t="s">
        <v>81</v>
      </c>
      <c r="V44" s="178"/>
      <c r="W44" s="179"/>
      <c r="X44" s="181">
        <f>V40+X41</f>
        <v>362</v>
      </c>
    </row>
    <row r="45" spans="1:28" ht="15.75" thickBot="1" x14ac:dyDescent="0.3">
      <c r="A45" s="208" t="s">
        <v>127</v>
      </c>
      <c r="B45" s="139">
        <f>V10</f>
        <v>437.17</v>
      </c>
      <c r="C45" s="138"/>
      <c r="D45" s="138"/>
      <c r="E45" s="138"/>
      <c r="F45" s="138"/>
      <c r="G45" s="138"/>
      <c r="H45" s="92"/>
      <c r="I45" s="59"/>
      <c r="J45" s="60"/>
      <c r="K45" s="60"/>
      <c r="L45" s="60"/>
      <c r="M45" s="90"/>
      <c r="N45" s="98"/>
      <c r="P45" s="256" t="s">
        <v>62</v>
      </c>
      <c r="Q45" s="256"/>
      <c r="R45" s="256"/>
      <c r="S45" s="256"/>
    </row>
    <row r="46" spans="1:28" x14ac:dyDescent="0.25">
      <c r="A46" s="208" t="s">
        <v>128</v>
      </c>
      <c r="B46" s="139">
        <f>V21</f>
        <v>95.45</v>
      </c>
      <c r="C46" s="138"/>
      <c r="D46" s="138"/>
      <c r="E46" s="138"/>
      <c r="F46" s="138"/>
      <c r="G46" s="138"/>
      <c r="H46" s="99">
        <v>1</v>
      </c>
      <c r="I46" s="100" t="s">
        <v>141</v>
      </c>
      <c r="J46" s="101">
        <v>46.56</v>
      </c>
      <c r="K46" s="101">
        <v>3.75</v>
      </c>
      <c r="L46" s="101">
        <v>0</v>
      </c>
      <c r="M46" s="102">
        <f>J46+K46</f>
        <v>50.31</v>
      </c>
      <c r="N46" s="103">
        <v>56.44</v>
      </c>
      <c r="P46" s="156" t="str">
        <f>I49</f>
        <v>NE</v>
      </c>
      <c r="Q46" s="157" t="str">
        <f>I50</f>
        <v>NM</v>
      </c>
      <c r="R46" s="149" t="str">
        <f>I51</f>
        <v>NM</v>
      </c>
      <c r="S46" s="23" t="str">
        <f>I52</f>
        <v>NE</v>
      </c>
      <c r="U46" s="183" t="s">
        <v>79</v>
      </c>
      <c r="V46" s="184"/>
      <c r="W46" s="185"/>
      <c r="X46" s="181">
        <v>28</v>
      </c>
    </row>
    <row r="47" spans="1:28" ht="15.75" thickBot="1" x14ac:dyDescent="0.3">
      <c r="A47" s="208" t="s">
        <v>129</v>
      </c>
      <c r="B47" s="139">
        <f>V14+V15</f>
        <v>498.88</v>
      </c>
      <c r="C47" s="138"/>
      <c r="D47" s="138"/>
      <c r="E47" s="138"/>
      <c r="F47" s="138"/>
      <c r="G47" s="138"/>
      <c r="H47" s="81">
        <v>2</v>
      </c>
      <c r="I47" s="82" t="s">
        <v>141</v>
      </c>
      <c r="J47" s="83">
        <f>J46</f>
        <v>46.56</v>
      </c>
      <c r="K47" s="83">
        <f>K46</f>
        <v>3.75</v>
      </c>
      <c r="L47" s="83">
        <v>0</v>
      </c>
      <c r="M47" s="84">
        <f>M46</f>
        <v>50.31</v>
      </c>
      <c r="N47" s="85">
        <f>N46</f>
        <v>56.44</v>
      </c>
      <c r="P47" s="158" t="s">
        <v>55</v>
      </c>
      <c r="Q47" s="150" t="s">
        <v>56</v>
      </c>
      <c r="R47" s="150" t="s">
        <v>57</v>
      </c>
      <c r="S47" s="158" t="s">
        <v>58</v>
      </c>
    </row>
    <row r="48" spans="1:28" x14ac:dyDescent="0.25">
      <c r="A48" s="208" t="s">
        <v>130</v>
      </c>
      <c r="B48" s="139">
        <f>N29+N31+X68</f>
        <v>5350.1600000000008</v>
      </c>
      <c r="C48" s="138"/>
      <c r="D48" s="138"/>
      <c r="E48" s="138"/>
      <c r="F48" s="138"/>
      <c r="G48" s="138"/>
      <c r="H48" s="8">
        <v>3</v>
      </c>
      <c r="I48" s="1" t="s">
        <v>140</v>
      </c>
      <c r="J48" s="2">
        <v>46.56</v>
      </c>
      <c r="K48" s="2">
        <v>3.75</v>
      </c>
      <c r="L48" s="2">
        <v>0</v>
      </c>
      <c r="M48" s="2">
        <f>J48+K48</f>
        <v>50.31</v>
      </c>
      <c r="N48" s="9">
        <v>56.6</v>
      </c>
      <c r="P48" s="159" t="str">
        <f>I48</f>
        <v>NE</v>
      </c>
      <c r="Q48" s="149" t="str">
        <f>I47</f>
        <v>NM</v>
      </c>
      <c r="R48" s="149" t="str">
        <f>I46</f>
        <v>NM</v>
      </c>
      <c r="S48" s="159" t="str">
        <f>I53</f>
        <v>NE</v>
      </c>
      <c r="AB48" s="91"/>
    </row>
    <row r="49" spans="1:28" x14ac:dyDescent="0.25">
      <c r="A49" s="208" t="s">
        <v>131</v>
      </c>
      <c r="B49" s="139">
        <f>N60+N62+X69</f>
        <v>5350.06</v>
      </c>
      <c r="C49" s="138"/>
      <c r="D49" s="138"/>
      <c r="E49" s="138"/>
      <c r="F49" s="138"/>
      <c r="G49" s="138"/>
      <c r="H49" s="8">
        <v>4</v>
      </c>
      <c r="I49" s="23" t="s">
        <v>140</v>
      </c>
      <c r="J49" s="2">
        <f>J48</f>
        <v>46.56</v>
      </c>
      <c r="K49" s="2">
        <f>K48</f>
        <v>3.75</v>
      </c>
      <c r="L49" s="2">
        <v>0</v>
      </c>
      <c r="M49" s="24">
        <f>M48</f>
        <v>50.31</v>
      </c>
      <c r="N49" s="9">
        <f>N48</f>
        <v>56.6</v>
      </c>
      <c r="P49" s="148" t="s">
        <v>54</v>
      </c>
      <c r="Q49" s="150" t="s">
        <v>53</v>
      </c>
      <c r="R49" s="154" t="s">
        <v>52</v>
      </c>
      <c r="S49" s="155" t="s">
        <v>59</v>
      </c>
      <c r="U49" s="250" t="s">
        <v>85</v>
      </c>
      <c r="V49" s="250"/>
      <c r="W49" s="250"/>
      <c r="X49" s="250"/>
      <c r="Y49" s="250"/>
      <c r="Z49" s="250"/>
      <c r="AA49" s="250"/>
      <c r="AB49" s="138"/>
    </row>
    <row r="50" spans="1:28" x14ac:dyDescent="0.25">
      <c r="A50" s="208" t="s">
        <v>132</v>
      </c>
      <c r="B50" s="139">
        <f>N83+N85+X70</f>
        <v>2590.75</v>
      </c>
      <c r="C50" s="138"/>
      <c r="D50" s="138"/>
      <c r="E50" s="138"/>
      <c r="F50" s="138"/>
      <c r="G50" s="138"/>
      <c r="H50" s="78">
        <v>5</v>
      </c>
      <c r="I50" s="82" t="s">
        <v>141</v>
      </c>
      <c r="J50" s="79">
        <f>J46</f>
        <v>46.56</v>
      </c>
      <c r="K50" s="79">
        <f>K46</f>
        <v>3.75</v>
      </c>
      <c r="L50" s="79">
        <v>0</v>
      </c>
      <c r="M50" s="84">
        <f>M46</f>
        <v>50.31</v>
      </c>
      <c r="N50" s="80">
        <f>N46</f>
        <v>56.44</v>
      </c>
      <c r="R50" s="153"/>
      <c r="S50" s="153"/>
      <c r="U50" s="123"/>
      <c r="V50" s="36" t="s">
        <v>89</v>
      </c>
      <c r="W50" s="37" t="s">
        <v>91</v>
      </c>
      <c r="X50" s="37" t="s">
        <v>1</v>
      </c>
      <c r="Y50" s="192" t="s">
        <v>90</v>
      </c>
      <c r="Z50" s="123" t="s">
        <v>91</v>
      </c>
      <c r="AA50" s="123" t="s">
        <v>1</v>
      </c>
    </row>
    <row r="51" spans="1:28" x14ac:dyDescent="0.25">
      <c r="A51" s="208" t="s">
        <v>133</v>
      </c>
      <c r="B51" s="139">
        <f>V30</f>
        <v>12.18</v>
      </c>
      <c r="C51" s="138"/>
      <c r="D51" s="138"/>
      <c r="E51" s="138"/>
      <c r="F51" s="138"/>
      <c r="G51" s="138"/>
      <c r="H51" s="81">
        <v>6</v>
      </c>
      <c r="I51" s="82" t="s">
        <v>141</v>
      </c>
      <c r="J51" s="83">
        <f>J46</f>
        <v>46.56</v>
      </c>
      <c r="K51" s="83">
        <f>K46</f>
        <v>3.75</v>
      </c>
      <c r="L51" s="83">
        <v>0</v>
      </c>
      <c r="M51" s="84">
        <f>M46</f>
        <v>50.31</v>
      </c>
      <c r="N51" s="85">
        <f>N46</f>
        <v>56.44</v>
      </c>
      <c r="P51" t="s">
        <v>144</v>
      </c>
      <c r="U51" s="123" t="s">
        <v>87</v>
      </c>
      <c r="V51" s="193">
        <f>N12</f>
        <v>452.16</v>
      </c>
      <c r="W51" s="37">
        <v>2</v>
      </c>
      <c r="X51" s="37">
        <f>V51*W51</f>
        <v>904.32</v>
      </c>
      <c r="Y51" s="174">
        <f>N13</f>
        <v>109.42</v>
      </c>
      <c r="Z51" s="123">
        <v>2</v>
      </c>
      <c r="AA51" s="123">
        <f>Y51*Z51</f>
        <v>218.84</v>
      </c>
    </row>
    <row r="52" spans="1:28" x14ac:dyDescent="0.25">
      <c r="A52" s="209" t="s">
        <v>50</v>
      </c>
      <c r="B52" s="210">
        <f>SUM(B39:B51)</f>
        <v>27884.700000000004</v>
      </c>
      <c r="C52" s="138"/>
      <c r="D52" s="138"/>
      <c r="E52" s="138"/>
      <c r="F52" s="138"/>
      <c r="G52" s="138"/>
      <c r="H52" s="8">
        <v>7</v>
      </c>
      <c r="I52" s="1" t="s">
        <v>140</v>
      </c>
      <c r="J52" s="2">
        <f>J48</f>
        <v>46.56</v>
      </c>
      <c r="K52" s="2">
        <f>K48</f>
        <v>3.75</v>
      </c>
      <c r="L52" s="2">
        <v>0</v>
      </c>
      <c r="M52" s="2">
        <f>M48</f>
        <v>50.31</v>
      </c>
      <c r="N52" s="9">
        <f>N48</f>
        <v>56.6</v>
      </c>
      <c r="P52" t="s">
        <v>145</v>
      </c>
      <c r="U52" s="123" t="s">
        <v>86</v>
      </c>
      <c r="V52" s="193">
        <f>N43</f>
        <v>452.16</v>
      </c>
      <c r="W52" s="37">
        <v>2</v>
      </c>
      <c r="X52" s="37">
        <f t="shared" ref="X52:X53" si="1">V52*W52</f>
        <v>904.32</v>
      </c>
      <c r="Y52" s="174">
        <f>N44</f>
        <v>109.41</v>
      </c>
      <c r="Z52" s="123">
        <v>2</v>
      </c>
      <c r="AA52" s="123">
        <f t="shared" ref="AA52:AA53" si="2">Y52*Z52</f>
        <v>218.82</v>
      </c>
    </row>
    <row r="53" spans="1:28" ht="15.75" thickBot="1" x14ac:dyDescent="0.3">
      <c r="C53" s="138"/>
      <c r="D53" s="138"/>
      <c r="E53" s="138"/>
      <c r="F53" s="138"/>
      <c r="G53" s="138"/>
      <c r="H53" s="8">
        <v>8</v>
      </c>
      <c r="I53" s="1" t="s">
        <v>140</v>
      </c>
      <c r="J53" s="2">
        <f>J48</f>
        <v>46.56</v>
      </c>
      <c r="K53" s="2">
        <f>K48</f>
        <v>3.75</v>
      </c>
      <c r="L53" s="2">
        <v>0</v>
      </c>
      <c r="M53" s="2">
        <f>M48</f>
        <v>50.31</v>
      </c>
      <c r="N53" s="9">
        <f>N48</f>
        <v>56.6</v>
      </c>
      <c r="U53" s="123" t="s">
        <v>88</v>
      </c>
      <c r="V53" s="193">
        <f>N70</f>
        <v>226.4</v>
      </c>
      <c r="W53" s="37">
        <v>2</v>
      </c>
      <c r="X53" s="193">
        <f t="shared" si="1"/>
        <v>452.8</v>
      </c>
      <c r="Y53" s="174">
        <f>N71</f>
        <v>45.93</v>
      </c>
      <c r="Z53" s="123">
        <v>2</v>
      </c>
      <c r="AA53" s="123">
        <f t="shared" si="2"/>
        <v>91.86</v>
      </c>
    </row>
    <row r="54" spans="1:28" ht="15.75" thickBot="1" x14ac:dyDescent="0.3">
      <c r="A54" s="202"/>
      <c r="B54" s="201"/>
      <c r="C54" s="138"/>
      <c r="D54" s="138"/>
      <c r="E54" s="138"/>
      <c r="F54" s="138"/>
      <c r="G54" s="138"/>
      <c r="H54" s="26" t="s">
        <v>10</v>
      </c>
      <c r="I54" s="27"/>
      <c r="J54" s="28">
        <f>SUM(J46:J53)</f>
        <v>372.48</v>
      </c>
      <c r="K54" s="28">
        <f>SUM(K46:K53)</f>
        <v>30</v>
      </c>
      <c r="L54" s="28">
        <f>SUM(L46:L53)</f>
        <v>0</v>
      </c>
      <c r="M54" s="29">
        <f>SUM(M46:M53)</f>
        <v>402.48</v>
      </c>
      <c r="N54" s="30">
        <f>SUM(N46:N53)</f>
        <v>452.16</v>
      </c>
      <c r="U54" s="125" t="s">
        <v>1</v>
      </c>
      <c r="V54" s="175">
        <f>SUM(V51:V53)</f>
        <v>1130.72</v>
      </c>
      <c r="W54" s="125"/>
      <c r="X54" s="125">
        <f>SUM(X51:X53)</f>
        <v>2261.44</v>
      </c>
      <c r="Y54" s="175">
        <f>SUM(Y51:Y53)</f>
        <v>264.76</v>
      </c>
      <c r="Z54" s="125"/>
      <c r="AA54" s="125">
        <f>SUM(AA51:AA53)</f>
        <v>529.52</v>
      </c>
    </row>
    <row r="55" spans="1:28" ht="19.5" thickBot="1" x14ac:dyDescent="0.35">
      <c r="A55" s="282" t="s">
        <v>29</v>
      </c>
      <c r="B55" s="282"/>
      <c r="C55" s="282"/>
      <c r="D55" s="282"/>
      <c r="E55" s="282"/>
      <c r="F55" s="282"/>
      <c r="G55" s="138"/>
      <c r="H55" s="88" t="s">
        <v>20</v>
      </c>
      <c r="I55" s="74"/>
      <c r="J55" s="62" t="s">
        <v>104</v>
      </c>
      <c r="K55" s="62"/>
      <c r="L55" s="62"/>
      <c r="M55" s="89"/>
      <c r="N55" s="63">
        <v>78.569999999999993</v>
      </c>
      <c r="O55" s="116"/>
    </row>
    <row r="56" spans="1:28" ht="19.5" thickBot="1" x14ac:dyDescent="0.35">
      <c r="A56" s="268" t="s">
        <v>51</v>
      </c>
      <c r="B56" s="268"/>
      <c r="C56" s="268"/>
      <c r="D56" s="268"/>
      <c r="E56" s="268"/>
      <c r="F56" s="268"/>
      <c r="H56" s="86"/>
      <c r="I56" s="59"/>
      <c r="J56" s="60"/>
      <c r="K56" s="60"/>
      <c r="L56" s="60"/>
      <c r="M56" s="87"/>
      <c r="N56" s="60"/>
      <c r="U56" s="250" t="s">
        <v>92</v>
      </c>
      <c r="V56" s="250"/>
      <c r="W56" s="250"/>
      <c r="X56" s="250"/>
      <c r="Y56" s="250"/>
      <c r="Z56" s="250"/>
      <c r="AA56" s="250"/>
    </row>
    <row r="57" spans="1:28" ht="15.75" customHeight="1" thickBot="1" x14ac:dyDescent="0.3">
      <c r="A57" s="276" t="s">
        <v>109</v>
      </c>
      <c r="B57" s="277"/>
      <c r="C57" s="277"/>
      <c r="D57" s="277"/>
      <c r="E57" s="277"/>
      <c r="F57" s="278"/>
      <c r="H57" s="14" t="s">
        <v>17</v>
      </c>
      <c r="I57" s="31"/>
      <c r="J57" s="31">
        <f>J54*9</f>
        <v>3352.32</v>
      </c>
      <c r="K57" s="31">
        <f>K54*9</f>
        <v>270</v>
      </c>
      <c r="L57" s="31">
        <v>0</v>
      </c>
      <c r="M57" s="31">
        <f>M54*9</f>
        <v>3622.32</v>
      </c>
      <c r="N57" s="32">
        <f>N54*9</f>
        <v>4069.44</v>
      </c>
      <c r="U57" s="123"/>
      <c r="V57" s="36" t="s">
        <v>89</v>
      </c>
      <c r="W57" s="37" t="s">
        <v>91</v>
      </c>
      <c r="X57" s="37" t="s">
        <v>1</v>
      </c>
      <c r="Y57" s="192" t="s">
        <v>90</v>
      </c>
      <c r="Z57" s="123" t="s">
        <v>91</v>
      </c>
      <c r="AA57" s="123" t="s">
        <v>1</v>
      </c>
    </row>
    <row r="58" spans="1:28" ht="15.75" customHeight="1" thickBot="1" x14ac:dyDescent="0.3">
      <c r="A58" s="279"/>
      <c r="B58" s="280"/>
      <c r="C58" s="280"/>
      <c r="D58" s="280"/>
      <c r="E58" s="280"/>
      <c r="F58" s="281"/>
      <c r="H58" s="61" t="s">
        <v>21</v>
      </c>
      <c r="I58" s="62"/>
      <c r="J58" s="62"/>
      <c r="K58" s="62"/>
      <c r="L58" s="62"/>
      <c r="M58" s="62"/>
      <c r="N58" s="65">
        <f>N55*9</f>
        <v>707.12999999999988</v>
      </c>
      <c r="U58" s="123" t="s">
        <v>87</v>
      </c>
      <c r="V58" s="193">
        <f>N26</f>
        <v>4069.44</v>
      </c>
      <c r="W58" s="37">
        <v>2</v>
      </c>
      <c r="X58" s="37">
        <f>V58*W58</f>
        <v>8138.88</v>
      </c>
      <c r="Y58" s="174">
        <f>N27</f>
        <v>707.22</v>
      </c>
      <c r="Z58" s="123">
        <v>2</v>
      </c>
      <c r="AA58" s="123">
        <f>Y58*Z58</f>
        <v>1414.44</v>
      </c>
    </row>
    <row r="59" spans="1:28" ht="15.75" thickBot="1" x14ac:dyDescent="0.3">
      <c r="A59" s="265"/>
      <c r="B59" s="266"/>
      <c r="C59" s="266"/>
      <c r="D59" s="266"/>
      <c r="E59" s="267"/>
      <c r="F59" s="223"/>
      <c r="U59" s="123" t="s">
        <v>86</v>
      </c>
      <c r="V59" s="193">
        <f>N57</f>
        <v>4069.44</v>
      </c>
      <c r="W59" s="37">
        <v>2</v>
      </c>
      <c r="X59" s="37">
        <f t="shared" ref="X59:X60" si="3">V59*W59</f>
        <v>8138.88</v>
      </c>
      <c r="Y59" s="174">
        <f>N58</f>
        <v>707.12999999999988</v>
      </c>
      <c r="Z59" s="123">
        <v>2</v>
      </c>
      <c r="AA59" s="123">
        <f t="shared" ref="AA59:AA60" si="4">Y59*Z59</f>
        <v>1414.2599999999998</v>
      </c>
    </row>
    <row r="60" spans="1:28" ht="15.75" thickBot="1" x14ac:dyDescent="0.3">
      <c r="A60" s="265" t="s">
        <v>106</v>
      </c>
      <c r="B60" s="266"/>
      <c r="C60" s="266"/>
      <c r="D60" s="266"/>
      <c r="E60" s="267"/>
      <c r="F60" s="223">
        <v>17680.22</v>
      </c>
      <c r="G60" s="228"/>
      <c r="H60" s="20" t="s">
        <v>1</v>
      </c>
      <c r="I60" s="21"/>
      <c r="J60" s="21">
        <f>J57+J43</f>
        <v>3724.8</v>
      </c>
      <c r="K60" s="21">
        <f>K57+K43</f>
        <v>303.36</v>
      </c>
      <c r="L60" s="21">
        <f>L57+L43</f>
        <v>35.04</v>
      </c>
      <c r="M60" s="21">
        <f>M57+M43</f>
        <v>4028.1600000000003</v>
      </c>
      <c r="N60" s="33">
        <f>N57+N43</f>
        <v>4521.6000000000004</v>
      </c>
      <c r="U60" s="123" t="s">
        <v>88</v>
      </c>
      <c r="V60" s="193">
        <f>N80</f>
        <v>2037.6000000000001</v>
      </c>
      <c r="W60" s="37">
        <v>2</v>
      </c>
      <c r="X60" s="193">
        <f t="shared" si="3"/>
        <v>4075.2000000000003</v>
      </c>
      <c r="Y60" s="174">
        <f>N81</f>
        <v>274.86</v>
      </c>
      <c r="Z60" s="123">
        <v>2</v>
      </c>
      <c r="AA60" s="123">
        <f t="shared" si="4"/>
        <v>549.72</v>
      </c>
    </row>
    <row r="61" spans="1:28" ht="15.75" thickBot="1" x14ac:dyDescent="0.3">
      <c r="A61" s="241" t="s">
        <v>67</v>
      </c>
      <c r="B61" s="242"/>
      <c r="C61" s="242"/>
      <c r="D61" s="242"/>
      <c r="E61" s="243"/>
      <c r="F61" s="224">
        <f>F60-F67</f>
        <v>15211.84</v>
      </c>
      <c r="G61" s="228"/>
      <c r="H61" s="18" t="s">
        <v>12</v>
      </c>
      <c r="I61" s="19"/>
      <c r="J61" s="19">
        <f>J60*2</f>
        <v>7449.6</v>
      </c>
      <c r="K61" s="19">
        <f>K60*2</f>
        <v>606.72</v>
      </c>
      <c r="L61" s="19">
        <f>L60*2</f>
        <v>70.08</v>
      </c>
      <c r="M61" s="19">
        <f>M60*2</f>
        <v>8056.3200000000006</v>
      </c>
      <c r="N61" s="57">
        <f>N60*2</f>
        <v>9043.2000000000007</v>
      </c>
      <c r="U61" s="125" t="s">
        <v>1</v>
      </c>
      <c r="V61" s="175">
        <f>SUM(V58:V60)</f>
        <v>10176.48</v>
      </c>
      <c r="W61" s="125"/>
      <c r="X61" s="125">
        <f>SUM(X58:X60)</f>
        <v>20352.96</v>
      </c>
      <c r="Y61" s="175">
        <f>SUM(Y58:Y60)</f>
        <v>1689.21</v>
      </c>
      <c r="Z61" s="125"/>
      <c r="AA61" s="125">
        <f>SUM(AA58:AA60)</f>
        <v>3378.42</v>
      </c>
    </row>
    <row r="62" spans="1:28" ht="15.75" thickBot="1" x14ac:dyDescent="0.3">
      <c r="A62" s="241" t="s">
        <v>68</v>
      </c>
      <c r="B62" s="242"/>
      <c r="C62" s="242"/>
      <c r="D62" s="242"/>
      <c r="E62" s="243"/>
      <c r="F62" s="222">
        <v>8649.06</v>
      </c>
      <c r="G62" s="214"/>
      <c r="H62" s="200" t="s">
        <v>84</v>
      </c>
      <c r="I62" s="62"/>
      <c r="J62" s="62"/>
      <c r="K62" s="62"/>
      <c r="L62" s="62"/>
      <c r="M62" s="62"/>
      <c r="N62" s="58">
        <f>N58+N44</f>
        <v>816.53999999999985</v>
      </c>
    </row>
    <row r="63" spans="1:28" ht="15.75" thickBot="1" x14ac:dyDescent="0.3">
      <c r="A63" s="241" t="s">
        <v>69</v>
      </c>
      <c r="B63" s="242"/>
      <c r="C63" s="242"/>
      <c r="D63" s="242"/>
      <c r="E63" s="243"/>
      <c r="F63" s="225">
        <v>200</v>
      </c>
      <c r="G63" s="214"/>
      <c r="H63" s="187" t="s">
        <v>84</v>
      </c>
      <c r="I63" s="188"/>
      <c r="J63" s="188"/>
      <c r="K63" s="188"/>
      <c r="L63" s="188"/>
      <c r="M63" s="188"/>
      <c r="N63" s="189">
        <f>N62*2</f>
        <v>1633.0799999999997</v>
      </c>
      <c r="U63" s="196" t="s">
        <v>50</v>
      </c>
      <c r="V63" s="197"/>
      <c r="W63" s="197"/>
      <c r="X63" s="195">
        <f>X61+X54</f>
        <v>22614.399999999998</v>
      </c>
      <c r="Y63" s="197"/>
      <c r="Z63" s="197"/>
      <c r="AA63" s="194">
        <f>AA61+AA54</f>
        <v>3907.94</v>
      </c>
    </row>
    <row r="64" spans="1:28" ht="15.75" thickBot="1" x14ac:dyDescent="0.3">
      <c r="A64" s="261" t="s">
        <v>30</v>
      </c>
      <c r="B64" s="261" t="s">
        <v>31</v>
      </c>
      <c r="C64" s="261" t="s">
        <v>32</v>
      </c>
      <c r="D64" s="263" t="s">
        <v>33</v>
      </c>
      <c r="E64" s="264"/>
      <c r="F64" s="261" t="s">
        <v>1</v>
      </c>
      <c r="G64" s="214"/>
      <c r="H64" s="257" t="s">
        <v>13</v>
      </c>
      <c r="I64" s="257"/>
      <c r="J64" s="257"/>
      <c r="K64" s="257"/>
      <c r="L64" s="257"/>
      <c r="M64" s="257"/>
      <c r="N64" s="257"/>
      <c r="P64" s="256" t="s">
        <v>65</v>
      </c>
      <c r="Q64" s="256"/>
      <c r="AB64" s="91"/>
    </row>
    <row r="65" spans="1:27" ht="15.75" thickBot="1" x14ac:dyDescent="0.3">
      <c r="A65" s="262"/>
      <c r="B65" s="262"/>
      <c r="C65" s="262"/>
      <c r="D65" s="240" t="s">
        <v>34</v>
      </c>
      <c r="E65" s="240" t="s">
        <v>35</v>
      </c>
      <c r="F65" s="262"/>
      <c r="G65" s="214"/>
      <c r="H65" s="14" t="s">
        <v>0</v>
      </c>
      <c r="I65" s="15" t="s">
        <v>9</v>
      </c>
      <c r="J65" s="15" t="s">
        <v>8</v>
      </c>
      <c r="K65" s="15" t="s">
        <v>7</v>
      </c>
      <c r="L65" s="15" t="s">
        <v>4</v>
      </c>
      <c r="M65" s="15" t="s">
        <v>6</v>
      </c>
      <c r="N65" s="16" t="s">
        <v>3</v>
      </c>
      <c r="P65" s="43" t="str">
        <f>I67</f>
        <v>TE</v>
      </c>
      <c r="Q65" s="43" t="str">
        <f>I68</f>
        <v>TE</v>
      </c>
      <c r="U65" s="206"/>
      <c r="V65" s="206"/>
      <c r="W65" s="206"/>
      <c r="X65" s="206"/>
      <c r="Y65" s="206"/>
      <c r="Z65" s="206"/>
      <c r="AA65" s="207">
        <f>AA63+X63</f>
        <v>26522.339999999997</v>
      </c>
    </row>
    <row r="66" spans="1:27" ht="15.75" thickBot="1" x14ac:dyDescent="0.3">
      <c r="A66" s="139" t="s">
        <v>70</v>
      </c>
      <c r="B66" s="140">
        <v>0</v>
      </c>
      <c r="C66" s="140">
        <v>0</v>
      </c>
      <c r="D66" s="140">
        <f>V15</f>
        <v>217.68</v>
      </c>
      <c r="E66" s="140">
        <v>0</v>
      </c>
      <c r="F66" s="140">
        <f>SUM(B66:E66)</f>
        <v>217.68</v>
      </c>
      <c r="G66" s="214"/>
      <c r="H66" s="70">
        <v>101</v>
      </c>
      <c r="I66" s="71" t="s">
        <v>137</v>
      </c>
      <c r="J66" s="72">
        <v>46.56</v>
      </c>
      <c r="K66" s="72">
        <v>4.17</v>
      </c>
      <c r="L66" s="72">
        <v>4.38</v>
      </c>
      <c r="M66" s="72">
        <f>J66+K66</f>
        <v>50.730000000000004</v>
      </c>
      <c r="N66" s="73">
        <v>56.6</v>
      </c>
      <c r="P66" s="166" t="s">
        <v>55</v>
      </c>
      <c r="Q66" s="172" t="s">
        <v>55</v>
      </c>
      <c r="U66" s="251" t="s">
        <v>94</v>
      </c>
      <c r="V66" s="251"/>
      <c r="W66" s="251"/>
      <c r="X66" s="251"/>
      <c r="Y66" s="251"/>
      <c r="Z66" s="251"/>
      <c r="AA66" s="251"/>
    </row>
    <row r="67" spans="1:27" x14ac:dyDescent="0.25">
      <c r="A67" s="141" t="s">
        <v>71</v>
      </c>
      <c r="B67" s="140">
        <f>V54</f>
        <v>1130.72</v>
      </c>
      <c r="C67" s="140">
        <f>Y54</f>
        <v>264.76</v>
      </c>
      <c r="D67" s="140">
        <f>V33-V30</f>
        <v>1072.8999999999999</v>
      </c>
      <c r="E67" s="140">
        <v>0</v>
      </c>
      <c r="F67" s="140">
        <f>SUM(B67:E67)</f>
        <v>2468.38</v>
      </c>
      <c r="G67" s="249"/>
      <c r="H67" s="38">
        <v>102</v>
      </c>
      <c r="I67" s="39" t="s">
        <v>137</v>
      </c>
      <c r="J67" s="40">
        <f>J66</f>
        <v>46.56</v>
      </c>
      <c r="K67" s="40">
        <f>K66</f>
        <v>4.17</v>
      </c>
      <c r="L67" s="40">
        <f>L66</f>
        <v>4.38</v>
      </c>
      <c r="M67" s="40">
        <f>M66</f>
        <v>50.730000000000004</v>
      </c>
      <c r="N67" s="41">
        <f>N66</f>
        <v>56.6</v>
      </c>
      <c r="P67" s="167" t="str">
        <f>I66</f>
        <v>TE</v>
      </c>
      <c r="Q67" s="166" t="str">
        <f>I69</f>
        <v>TE</v>
      </c>
      <c r="U67" s="123"/>
      <c r="V67" s="192" t="s">
        <v>90</v>
      </c>
      <c r="W67" s="123" t="s">
        <v>95</v>
      </c>
      <c r="X67" s="123" t="s">
        <v>1</v>
      </c>
      <c r="Y67" s="123" t="s">
        <v>91</v>
      </c>
      <c r="Z67" s="123" t="s">
        <v>1</v>
      </c>
    </row>
    <row r="68" spans="1:27" x14ac:dyDescent="0.25">
      <c r="A68" s="141" t="s">
        <v>80</v>
      </c>
      <c r="B68" s="140">
        <f>V61</f>
        <v>10176.48</v>
      </c>
      <c r="C68" s="140">
        <f>Y61</f>
        <v>1689.21</v>
      </c>
      <c r="D68" s="140">
        <v>0</v>
      </c>
      <c r="E68" s="140">
        <v>0</v>
      </c>
      <c r="F68" s="140">
        <f>SUM(B68:E68)</f>
        <v>11865.689999999999</v>
      </c>
      <c r="G68" s="214"/>
      <c r="H68" s="38">
        <v>103</v>
      </c>
      <c r="I68" s="39" t="s">
        <v>137</v>
      </c>
      <c r="J68" s="40">
        <f>J66</f>
        <v>46.56</v>
      </c>
      <c r="K68" s="40">
        <f>K66</f>
        <v>4.17</v>
      </c>
      <c r="L68" s="40">
        <f>L66</f>
        <v>4.38</v>
      </c>
      <c r="M68" s="40">
        <f>M66</f>
        <v>50.730000000000004</v>
      </c>
      <c r="N68" s="41">
        <f>N66</f>
        <v>56.6</v>
      </c>
      <c r="P68" s="163" t="s">
        <v>54</v>
      </c>
      <c r="Q68" s="170" t="s">
        <v>54</v>
      </c>
      <c r="U68" s="123" t="s">
        <v>87</v>
      </c>
      <c r="V68" s="174">
        <v>5.96</v>
      </c>
      <c r="W68" s="123">
        <v>2</v>
      </c>
      <c r="X68" s="123">
        <f>V68*W68</f>
        <v>11.92</v>
      </c>
      <c r="Y68" s="123">
        <v>2</v>
      </c>
      <c r="Z68" s="123">
        <f>X68*Y68</f>
        <v>23.84</v>
      </c>
    </row>
    <row r="69" spans="1:27" ht="15.75" thickBot="1" x14ac:dyDescent="0.3">
      <c r="A69" s="141" t="s">
        <v>36</v>
      </c>
      <c r="B69" s="140">
        <v>0</v>
      </c>
      <c r="C69" s="140">
        <f>X71</f>
        <v>29.8</v>
      </c>
      <c r="D69" s="140">
        <v>0</v>
      </c>
      <c r="E69" s="140">
        <v>0</v>
      </c>
      <c r="F69" s="140">
        <f>SUM(B69:E69)</f>
        <v>29.8</v>
      </c>
      <c r="G69" s="214"/>
      <c r="H69" s="38">
        <v>104</v>
      </c>
      <c r="I69" s="39" t="s">
        <v>137</v>
      </c>
      <c r="J69" s="40">
        <f>J66</f>
        <v>46.56</v>
      </c>
      <c r="K69" s="40">
        <f>K66</f>
        <v>4.17</v>
      </c>
      <c r="L69" s="40">
        <f>L66</f>
        <v>4.38</v>
      </c>
      <c r="M69" s="40">
        <f>M66</f>
        <v>50.730000000000004</v>
      </c>
      <c r="N69" s="41">
        <f>N66</f>
        <v>56.6</v>
      </c>
      <c r="Q69" s="153"/>
      <c r="U69" s="123" t="s">
        <v>86</v>
      </c>
      <c r="V69" s="174">
        <v>5.96</v>
      </c>
      <c r="W69" s="123">
        <v>2</v>
      </c>
      <c r="X69" s="123">
        <f t="shared" ref="X69:X70" si="5">V69*W69</f>
        <v>11.92</v>
      </c>
      <c r="Y69" s="123">
        <v>2</v>
      </c>
      <c r="Z69" s="123">
        <f>X69*Y69</f>
        <v>23.84</v>
      </c>
    </row>
    <row r="70" spans="1:27" ht="15.75" thickBot="1" x14ac:dyDescent="0.3">
      <c r="A70" s="142" t="s">
        <v>72</v>
      </c>
      <c r="B70" s="240"/>
      <c r="C70" s="240"/>
      <c r="D70" s="240"/>
      <c r="E70" s="240"/>
      <c r="F70" s="240">
        <f>SUM(F66:F69)</f>
        <v>14581.549999999997</v>
      </c>
      <c r="G70" s="214"/>
      <c r="H70" s="14" t="s">
        <v>11</v>
      </c>
      <c r="I70" s="15"/>
      <c r="J70" s="31">
        <f>SUM(J66:J69)</f>
        <v>186.24</v>
      </c>
      <c r="K70" s="31">
        <f>SUM(K66:K69)</f>
        <v>16.68</v>
      </c>
      <c r="L70" s="31">
        <f>SUM(L66:L69)</f>
        <v>17.52</v>
      </c>
      <c r="M70" s="31">
        <f>SUM(M66:M69)</f>
        <v>202.92000000000002</v>
      </c>
      <c r="N70" s="34">
        <f>SUM(N66:N69)</f>
        <v>226.4</v>
      </c>
      <c r="P70" t="s">
        <v>142</v>
      </c>
      <c r="U70" s="123" t="s">
        <v>88</v>
      </c>
      <c r="V70" s="174">
        <v>5.96</v>
      </c>
      <c r="W70" s="123">
        <v>1</v>
      </c>
      <c r="X70" s="123">
        <f t="shared" si="5"/>
        <v>5.96</v>
      </c>
      <c r="Y70" s="123">
        <v>2</v>
      </c>
      <c r="Z70" s="123">
        <f>X70*Y70</f>
        <v>11.92</v>
      </c>
    </row>
    <row r="71" spans="1:27" ht="15.75" thickBot="1" x14ac:dyDescent="0.3">
      <c r="A71" s="127"/>
      <c r="B71" s="128"/>
      <c r="C71" s="128"/>
      <c r="D71" s="128"/>
      <c r="E71" s="128"/>
      <c r="F71" s="128"/>
      <c r="G71" s="214"/>
      <c r="H71" s="61" t="s">
        <v>19</v>
      </c>
      <c r="I71" s="74"/>
      <c r="J71" s="62"/>
      <c r="K71" s="62"/>
      <c r="L71" s="62"/>
      <c r="M71" s="75"/>
      <c r="N71" s="58">
        <v>45.93</v>
      </c>
      <c r="U71" s="125" t="s">
        <v>1</v>
      </c>
      <c r="V71" s="125"/>
      <c r="W71" s="125"/>
      <c r="X71" s="175">
        <f>SUM(X68:X70)</f>
        <v>29.8</v>
      </c>
      <c r="Y71" s="125"/>
      <c r="Z71" s="175">
        <f>SUM(Z68:Z70)</f>
        <v>59.6</v>
      </c>
      <c r="AA71" s="198"/>
    </row>
    <row r="72" spans="1:27" ht="15.75" thickBot="1" x14ac:dyDescent="0.3">
      <c r="A72" s="142" t="s">
        <v>37</v>
      </c>
      <c r="B72" s="240" t="s">
        <v>66</v>
      </c>
      <c r="C72" s="247" t="s">
        <v>38</v>
      </c>
      <c r="D72" s="240" t="s">
        <v>66</v>
      </c>
      <c r="E72" s="247" t="s">
        <v>38</v>
      </c>
      <c r="F72" s="128"/>
      <c r="G72" s="214"/>
      <c r="H72" s="92"/>
      <c r="I72" s="59"/>
      <c r="J72" s="60"/>
      <c r="K72" s="60"/>
      <c r="L72" s="60"/>
      <c r="M72" s="60"/>
      <c r="N72" s="186"/>
      <c r="O72" s="91"/>
      <c r="P72" s="256" t="s">
        <v>64</v>
      </c>
      <c r="Q72" s="256"/>
    </row>
    <row r="73" spans="1:27" x14ac:dyDescent="0.25">
      <c r="A73" s="142"/>
      <c r="B73" s="240" t="s">
        <v>39</v>
      </c>
      <c r="C73" s="248"/>
      <c r="D73" s="240" t="s">
        <v>40</v>
      </c>
      <c r="E73" s="248"/>
      <c r="F73" s="129"/>
      <c r="G73" s="214"/>
      <c r="H73" s="93">
        <v>1</v>
      </c>
      <c r="I73" s="94" t="s">
        <v>5</v>
      </c>
      <c r="J73" s="95">
        <v>46.56</v>
      </c>
      <c r="K73" s="95">
        <v>3.75</v>
      </c>
      <c r="L73" s="95">
        <v>0</v>
      </c>
      <c r="M73" s="96">
        <f>J73+K73</f>
        <v>50.31</v>
      </c>
      <c r="N73" s="97">
        <v>56.6</v>
      </c>
      <c r="P73" s="23" t="s">
        <v>140</v>
      </c>
      <c r="Q73" s="23" t="s">
        <v>140</v>
      </c>
      <c r="Z73" s="204">
        <f>AA65+Z71</f>
        <v>26581.939999999995</v>
      </c>
    </row>
    <row r="74" spans="1:27" ht="15.75" thickBot="1" x14ac:dyDescent="0.3">
      <c r="A74" s="141" t="s">
        <v>41</v>
      </c>
      <c r="B74" s="240">
        <v>0</v>
      </c>
      <c r="C74" s="140">
        <v>0</v>
      </c>
      <c r="D74" s="240">
        <f>D78-8649.06</f>
        <v>6562.7800000000007</v>
      </c>
      <c r="E74" s="140">
        <f>(D74*E76)/D76</f>
        <v>85.948861136139826</v>
      </c>
      <c r="F74" s="129"/>
      <c r="G74" s="249"/>
      <c r="H74" s="52">
        <v>2</v>
      </c>
      <c r="I74" s="1" t="s">
        <v>5</v>
      </c>
      <c r="J74" s="2">
        <f>J73</f>
        <v>46.56</v>
      </c>
      <c r="K74" s="2">
        <f>K73</f>
        <v>3.75</v>
      </c>
      <c r="L74" s="2">
        <v>0</v>
      </c>
      <c r="M74" s="53">
        <f>M73</f>
        <v>50.31</v>
      </c>
      <c r="N74" s="9">
        <f>N73</f>
        <v>56.6</v>
      </c>
      <c r="P74" s="158" t="s">
        <v>55</v>
      </c>
      <c r="Q74" s="158" t="s">
        <v>55</v>
      </c>
    </row>
    <row r="75" spans="1:27" x14ac:dyDescent="0.25">
      <c r="A75" s="141" t="s">
        <v>42</v>
      </c>
      <c r="B75" s="240">
        <v>0</v>
      </c>
      <c r="C75" s="140">
        <v>0</v>
      </c>
      <c r="D75" s="240">
        <f>V33-V30</f>
        <v>1072.8999999999999</v>
      </c>
      <c r="E75" s="140">
        <f>(D75*E76)/D76</f>
        <v>14.05113886386019</v>
      </c>
      <c r="F75" s="129"/>
      <c r="G75" s="249"/>
      <c r="H75" s="8">
        <v>3</v>
      </c>
      <c r="I75" s="1" t="s">
        <v>5</v>
      </c>
      <c r="J75" s="2">
        <f>J73</f>
        <v>46.56</v>
      </c>
      <c r="K75" s="2">
        <f>K73</f>
        <v>3.75</v>
      </c>
      <c r="L75" s="2">
        <v>0</v>
      </c>
      <c r="M75" s="53">
        <f>M73</f>
        <v>50.31</v>
      </c>
      <c r="N75" s="9">
        <f>N73</f>
        <v>56.6</v>
      </c>
      <c r="P75" s="159" t="s">
        <v>140</v>
      </c>
      <c r="Q75" s="159" t="s">
        <v>140</v>
      </c>
    </row>
    <row r="76" spans="1:27" ht="15.75" thickBot="1" x14ac:dyDescent="0.3">
      <c r="A76" s="142" t="s">
        <v>18</v>
      </c>
      <c r="B76" s="211"/>
      <c r="C76" s="211"/>
      <c r="D76" s="212">
        <f>D74+D75</f>
        <v>7635.68</v>
      </c>
      <c r="E76" s="213">
        <v>100</v>
      </c>
      <c r="F76" s="129"/>
      <c r="G76" s="214"/>
      <c r="H76" s="8">
        <v>4</v>
      </c>
      <c r="I76" s="23" t="s">
        <v>5</v>
      </c>
      <c r="J76" s="2">
        <f>J73</f>
        <v>46.56</v>
      </c>
      <c r="K76" s="2">
        <f>K73</f>
        <v>3.75</v>
      </c>
      <c r="L76" s="2">
        <v>0</v>
      </c>
      <c r="M76" s="54">
        <f>M73</f>
        <v>50.31</v>
      </c>
      <c r="N76" s="9">
        <f>N73</f>
        <v>56.6</v>
      </c>
      <c r="P76" s="160" t="s">
        <v>54</v>
      </c>
      <c r="Q76" s="173" t="s">
        <v>54</v>
      </c>
    </row>
    <row r="77" spans="1:27" ht="15.75" thickBot="1" x14ac:dyDescent="0.3">
      <c r="A77" s="214"/>
      <c r="B77" s="214"/>
      <c r="C77" s="214"/>
      <c r="D77" s="214"/>
      <c r="E77" s="214"/>
      <c r="F77" s="129"/>
      <c r="G77" s="214"/>
      <c r="H77" s="26" t="s">
        <v>10</v>
      </c>
      <c r="I77" s="27"/>
      <c r="J77" s="28">
        <f>SUM(J73:J76)</f>
        <v>186.24</v>
      </c>
      <c r="K77" s="28">
        <f>SUM(K73:K76)</f>
        <v>15</v>
      </c>
      <c r="L77" s="28">
        <f>SUM(L73:L76)</f>
        <v>0</v>
      </c>
      <c r="M77" s="29">
        <f>SUM(M73:M76)</f>
        <v>201.24</v>
      </c>
      <c r="N77" s="66">
        <f>SUM(N73:N76)</f>
        <v>226.4</v>
      </c>
      <c r="Q77" s="153"/>
    </row>
    <row r="78" spans="1:27" ht="15.75" thickBot="1" x14ac:dyDescent="0.3">
      <c r="A78" s="142" t="s">
        <v>96</v>
      </c>
      <c r="B78" s="240">
        <v>0</v>
      </c>
      <c r="C78" s="240">
        <v>0</v>
      </c>
      <c r="D78" s="240">
        <f>F60-F67</f>
        <v>15211.84</v>
      </c>
      <c r="E78" s="240"/>
      <c r="F78" s="129"/>
      <c r="G78" s="249"/>
      <c r="H78" s="61" t="s">
        <v>20</v>
      </c>
      <c r="I78" s="62"/>
      <c r="J78" s="75"/>
      <c r="K78" s="64"/>
      <c r="L78" s="62"/>
      <c r="M78" s="75"/>
      <c r="N78" s="65">
        <v>30.54</v>
      </c>
      <c r="P78" t="s">
        <v>144</v>
      </c>
    </row>
    <row r="79" spans="1:27" ht="15.75" thickBot="1" x14ac:dyDescent="0.3">
      <c r="A79" s="214"/>
      <c r="B79" s="214"/>
      <c r="C79" s="214"/>
      <c r="D79" s="214"/>
      <c r="E79" s="214"/>
      <c r="F79" s="129"/>
    </row>
    <row r="80" spans="1:27" ht="15.75" thickBot="1" x14ac:dyDescent="0.3">
      <c r="A80" s="237" t="s">
        <v>43</v>
      </c>
      <c r="B80" s="237"/>
      <c r="C80" s="237"/>
      <c r="D80" s="237"/>
      <c r="E80" s="237"/>
      <c r="F80" s="129"/>
      <c r="H80" s="14" t="s">
        <v>2</v>
      </c>
      <c r="I80" s="31"/>
      <c r="J80" s="31">
        <f>J77*9</f>
        <v>1676.16</v>
      </c>
      <c r="K80" s="31">
        <f>K77*9</f>
        <v>135</v>
      </c>
      <c r="L80" s="31">
        <v>0</v>
      </c>
      <c r="M80" s="31">
        <f>M77*9</f>
        <v>1811.16</v>
      </c>
      <c r="N80" s="34">
        <f>N77*9</f>
        <v>2037.6000000000001</v>
      </c>
    </row>
    <row r="81" spans="1:14" ht="15.75" thickBot="1" x14ac:dyDescent="0.3">
      <c r="A81" s="141" t="s">
        <v>105</v>
      </c>
      <c r="B81" s="240" t="s">
        <v>44</v>
      </c>
      <c r="C81" s="240"/>
      <c r="D81" s="240" t="s">
        <v>40</v>
      </c>
      <c r="E81" s="240"/>
      <c r="F81" s="129"/>
      <c r="H81" s="61" t="s">
        <v>22</v>
      </c>
      <c r="I81" s="62"/>
      <c r="J81" s="62"/>
      <c r="K81" s="62"/>
      <c r="L81" s="62"/>
      <c r="M81" s="75"/>
      <c r="N81" s="58">
        <f>N78*9</f>
        <v>274.86</v>
      </c>
    </row>
    <row r="82" spans="1:14" ht="15.75" thickBot="1" x14ac:dyDescent="0.3">
      <c r="A82" s="141" t="s">
        <v>45</v>
      </c>
      <c r="B82" s="215">
        <v>200</v>
      </c>
      <c r="C82" s="215"/>
      <c r="D82" s="215">
        <v>420</v>
      </c>
      <c r="E82" s="215"/>
      <c r="F82" s="129"/>
    </row>
    <row r="83" spans="1:14" ht="15.75" thickBot="1" x14ac:dyDescent="0.3">
      <c r="A83" s="141" t="s">
        <v>46</v>
      </c>
      <c r="B83" s="216">
        <f>B82/30</f>
        <v>6.666666666666667</v>
      </c>
      <c r="C83" s="217"/>
      <c r="D83" s="216">
        <v>14</v>
      </c>
      <c r="E83" s="217"/>
      <c r="F83" s="129"/>
      <c r="H83" s="20" t="s">
        <v>1</v>
      </c>
      <c r="I83" s="21"/>
      <c r="J83" s="55">
        <f>J80+J70</f>
        <v>1862.4</v>
      </c>
      <c r="K83" s="21">
        <f>K80+K70</f>
        <v>151.68</v>
      </c>
      <c r="L83" s="21">
        <f>L80+L70</f>
        <v>17.52</v>
      </c>
      <c r="M83" s="21">
        <f>M80+M70</f>
        <v>2014.0800000000002</v>
      </c>
      <c r="N83" s="33">
        <f>N80+N70</f>
        <v>2264</v>
      </c>
    </row>
    <row r="84" spans="1:14" ht="15.75" thickBot="1" x14ac:dyDescent="0.3">
      <c r="A84" s="142" t="s">
        <v>47</v>
      </c>
      <c r="B84" s="218">
        <f>B82</f>
        <v>200</v>
      </c>
      <c r="C84" s="219"/>
      <c r="D84" s="218">
        <f>D82</f>
        <v>420</v>
      </c>
      <c r="E84" s="219"/>
      <c r="F84" s="129"/>
      <c r="H84" s="18" t="s">
        <v>12</v>
      </c>
      <c r="I84" s="19"/>
      <c r="J84" s="56">
        <f>J83*2</f>
        <v>3724.8</v>
      </c>
      <c r="K84" s="19">
        <f>K83*2</f>
        <v>303.36</v>
      </c>
      <c r="L84" s="19">
        <f>L83*2</f>
        <v>35.04</v>
      </c>
      <c r="M84" s="19">
        <f>M83*2</f>
        <v>4028.1600000000003</v>
      </c>
      <c r="N84" s="57">
        <f>N83*2</f>
        <v>4528</v>
      </c>
    </row>
    <row r="85" spans="1:14" ht="15.75" thickBot="1" x14ac:dyDescent="0.3">
      <c r="A85" s="214"/>
      <c r="B85" s="214"/>
      <c r="C85" s="214"/>
      <c r="D85" s="214"/>
      <c r="E85" s="214"/>
      <c r="F85" s="129"/>
      <c r="H85" s="200" t="s">
        <v>84</v>
      </c>
      <c r="I85" s="62"/>
      <c r="J85" s="62"/>
      <c r="K85" s="62"/>
      <c r="L85" s="62"/>
      <c r="M85" s="75"/>
      <c r="N85" s="203">
        <f>N81+N71</f>
        <v>320.79000000000002</v>
      </c>
    </row>
    <row r="86" spans="1:14" ht="15.75" thickBot="1" x14ac:dyDescent="0.3">
      <c r="A86" s="244" t="s">
        <v>98</v>
      </c>
      <c r="B86" s="245"/>
      <c r="C86" s="245"/>
      <c r="D86" s="246"/>
      <c r="E86" s="176">
        <f>X46</f>
        <v>28</v>
      </c>
      <c r="F86" s="129"/>
      <c r="H86" s="187" t="s">
        <v>84</v>
      </c>
      <c r="I86" s="188"/>
      <c r="J86" s="188"/>
      <c r="K86" s="188"/>
      <c r="L86" s="188"/>
      <c r="M86" s="190"/>
      <c r="N86" s="191">
        <f>N85*2</f>
        <v>641.58000000000004</v>
      </c>
    </row>
    <row r="87" spans="1:14" ht="15.75" thickBot="1" x14ac:dyDescent="0.3">
      <c r="A87" s="214"/>
      <c r="B87" s="214"/>
      <c r="C87" s="214"/>
      <c r="D87" s="214"/>
      <c r="E87" s="214"/>
      <c r="F87" s="129"/>
    </row>
    <row r="88" spans="1:14" ht="15.75" thickBot="1" x14ac:dyDescent="0.3">
      <c r="A88" s="244" t="s">
        <v>97</v>
      </c>
      <c r="B88" s="245"/>
      <c r="C88" s="245"/>
      <c r="D88" s="245"/>
      <c r="E88" s="246"/>
      <c r="F88" s="129"/>
      <c r="H88" s="46" t="s">
        <v>18</v>
      </c>
      <c r="I88" s="47"/>
      <c r="J88" s="49">
        <f>J84+J61+J30</f>
        <v>18624.080000000002</v>
      </c>
      <c r="K88" s="51">
        <f>K84+K61+K30</f>
        <v>1516.8000000000002</v>
      </c>
      <c r="L88" s="50">
        <f>L84+L61+L30</f>
        <v>175.2</v>
      </c>
      <c r="M88" s="49">
        <f>M84+M61+M30</f>
        <v>20140.88</v>
      </c>
      <c r="N88" s="48">
        <f>N84+N61+N30</f>
        <v>22614.400000000001</v>
      </c>
    </row>
    <row r="89" spans="1:14" ht="15.75" thickBot="1" x14ac:dyDescent="0.3">
      <c r="A89" s="241" t="s">
        <v>103</v>
      </c>
      <c r="B89" s="242"/>
      <c r="C89" s="242"/>
      <c r="D89" s="242"/>
      <c r="E89" s="243"/>
      <c r="F89" s="129"/>
      <c r="H89" s="187" t="s">
        <v>84</v>
      </c>
      <c r="I89" s="188"/>
      <c r="J89" s="188"/>
      <c r="K89" s="188"/>
      <c r="L89" s="188"/>
      <c r="M89" s="188"/>
      <c r="N89" s="189">
        <f>N86+N63+N32</f>
        <v>3907.9399999999996</v>
      </c>
    </row>
    <row r="90" spans="1:14" x14ac:dyDescent="0.25">
      <c r="A90" s="244" t="s">
        <v>111</v>
      </c>
      <c r="B90" s="220"/>
      <c r="C90" s="220"/>
      <c r="D90" s="221"/>
      <c r="E90" s="222">
        <v>581.38</v>
      </c>
      <c r="F90" s="129"/>
    </row>
    <row r="91" spans="1:14" x14ac:dyDescent="0.25">
      <c r="A91" s="214"/>
      <c r="B91" s="214"/>
      <c r="C91" s="214"/>
      <c r="D91" s="214"/>
      <c r="E91" s="214"/>
      <c r="F91" s="137"/>
      <c r="N91" s="204"/>
    </row>
    <row r="92" spans="1:14" x14ac:dyDescent="0.25">
      <c r="A92" s="180" t="s">
        <v>48</v>
      </c>
      <c r="B92" s="180" t="s">
        <v>49</v>
      </c>
      <c r="C92" s="214"/>
      <c r="D92" s="214"/>
      <c r="E92" s="214"/>
      <c r="F92" s="138"/>
    </row>
    <row r="93" spans="1:14" x14ac:dyDescent="0.25">
      <c r="A93" s="208" t="s">
        <v>99</v>
      </c>
      <c r="B93" s="139">
        <f>V6</f>
        <v>171.75</v>
      </c>
      <c r="C93" s="214"/>
      <c r="D93" s="214"/>
      <c r="E93" s="214"/>
      <c r="F93" s="138"/>
    </row>
    <row r="94" spans="1:14" x14ac:dyDescent="0.25">
      <c r="A94" s="208" t="s">
        <v>122</v>
      </c>
      <c r="B94" s="139">
        <f>V29</f>
        <v>12.18</v>
      </c>
      <c r="C94" s="129"/>
      <c r="D94" s="129"/>
      <c r="E94" s="143"/>
      <c r="F94" s="138"/>
    </row>
    <row r="95" spans="1:14" x14ac:dyDescent="0.25">
      <c r="A95" s="208" t="s">
        <v>123</v>
      </c>
      <c r="B95" s="139">
        <f>N29+N31+X68</f>
        <v>5350.1600000000008</v>
      </c>
      <c r="C95" s="138"/>
      <c r="D95" s="138"/>
      <c r="E95" s="138"/>
      <c r="F95" s="138"/>
    </row>
    <row r="96" spans="1:14" x14ac:dyDescent="0.25">
      <c r="A96" s="208" t="s">
        <v>134</v>
      </c>
      <c r="B96" s="139">
        <f>V25</f>
        <v>75.150000000000006</v>
      </c>
      <c r="C96" s="138"/>
      <c r="D96" s="138"/>
      <c r="E96" s="138"/>
      <c r="F96" s="138"/>
    </row>
    <row r="97" spans="1:10" x14ac:dyDescent="0.25">
      <c r="A97" s="208" t="s">
        <v>125</v>
      </c>
      <c r="B97" s="139">
        <f>N60+N62+X69</f>
        <v>5350.06</v>
      </c>
      <c r="C97" s="138"/>
      <c r="D97" s="138"/>
      <c r="E97" s="138"/>
      <c r="F97" s="138"/>
    </row>
    <row r="98" spans="1:10" x14ac:dyDescent="0.25">
      <c r="A98" s="208" t="s">
        <v>135</v>
      </c>
      <c r="B98" s="139">
        <f>N83+N85+X70</f>
        <v>2590.75</v>
      </c>
      <c r="C98" s="138"/>
      <c r="D98" s="138"/>
      <c r="E98" s="138"/>
      <c r="F98" s="138"/>
    </row>
    <row r="99" spans="1:10" x14ac:dyDescent="0.25">
      <c r="A99" s="208" t="s">
        <v>127</v>
      </c>
      <c r="B99" s="139">
        <f>V10</f>
        <v>437.17</v>
      </c>
      <c r="C99" s="138"/>
      <c r="D99" s="138"/>
      <c r="E99" s="138"/>
      <c r="F99" s="138"/>
    </row>
    <row r="100" spans="1:10" x14ac:dyDescent="0.25">
      <c r="A100" s="208" t="s">
        <v>128</v>
      </c>
      <c r="B100" s="139">
        <f>V21</f>
        <v>95.45</v>
      </c>
      <c r="C100" s="138"/>
      <c r="D100" s="138"/>
      <c r="E100" s="138"/>
      <c r="F100" s="138"/>
    </row>
    <row r="101" spans="1:10" x14ac:dyDescent="0.25">
      <c r="A101" s="208" t="s">
        <v>129</v>
      </c>
      <c r="B101" s="139">
        <f>V16+V15</f>
        <v>498.88</v>
      </c>
      <c r="C101" s="138"/>
      <c r="D101" s="214"/>
      <c r="E101" s="138"/>
      <c r="F101" s="138"/>
    </row>
    <row r="102" spans="1:10" x14ac:dyDescent="0.25">
      <c r="A102" s="209" t="s">
        <v>50</v>
      </c>
      <c r="B102" s="210">
        <f>SUM(B93:B101)</f>
        <v>14581.550000000001</v>
      </c>
    </row>
    <row r="104" spans="1:10" x14ac:dyDescent="0.25">
      <c r="H104" s="226">
        <f>B102+B48+B49+B50</f>
        <v>27872.520000000004</v>
      </c>
      <c r="J104" s="227">
        <f>H104-B102</f>
        <v>13290.970000000003</v>
      </c>
    </row>
    <row r="106" spans="1:10" ht="18.75" x14ac:dyDescent="0.3">
      <c r="A106" s="275" t="s">
        <v>29</v>
      </c>
      <c r="B106" s="275"/>
      <c r="C106" s="275"/>
      <c r="D106" s="275"/>
      <c r="E106" s="275"/>
      <c r="F106" s="275"/>
    </row>
    <row r="107" spans="1:10" ht="18.75" x14ac:dyDescent="0.3">
      <c r="A107" s="268" t="s">
        <v>51</v>
      </c>
      <c r="B107" s="268"/>
      <c r="C107" s="268"/>
      <c r="D107" s="268"/>
      <c r="E107" s="268"/>
      <c r="F107" s="268"/>
    </row>
    <row r="108" spans="1:10" ht="15" customHeight="1" x14ac:dyDescent="0.25">
      <c r="A108" s="276" t="s">
        <v>108</v>
      </c>
      <c r="B108" s="277"/>
      <c r="C108" s="277"/>
      <c r="D108" s="277"/>
      <c r="E108" s="277"/>
      <c r="F108" s="278"/>
    </row>
    <row r="109" spans="1:10" ht="15" customHeight="1" x14ac:dyDescent="0.25">
      <c r="A109" s="279"/>
      <c r="B109" s="280"/>
      <c r="C109" s="280"/>
      <c r="D109" s="280"/>
      <c r="E109" s="280"/>
      <c r="F109" s="281"/>
      <c r="I109" s="91"/>
    </row>
    <row r="110" spans="1:10" x14ac:dyDescent="0.25">
      <c r="A110" s="265" t="s">
        <v>107</v>
      </c>
      <c r="B110" s="266"/>
      <c r="C110" s="266"/>
      <c r="D110" s="266"/>
      <c r="E110" s="267"/>
      <c r="F110" s="223">
        <f>F6-F60</f>
        <v>4876.3899999999994</v>
      </c>
    </row>
    <row r="111" spans="1:10" x14ac:dyDescent="0.25">
      <c r="A111" s="258" t="s">
        <v>114</v>
      </c>
      <c r="B111" s="259"/>
      <c r="C111" s="259"/>
      <c r="D111" s="259"/>
      <c r="E111" s="260"/>
      <c r="F111" s="224">
        <f>F110-F117</f>
        <v>3468.7299999999996</v>
      </c>
      <c r="G111" s="228"/>
    </row>
    <row r="112" spans="1:10" x14ac:dyDescent="0.25">
      <c r="A112" s="258" t="s">
        <v>68</v>
      </c>
      <c r="B112" s="259"/>
      <c r="C112" s="259"/>
      <c r="D112" s="259"/>
      <c r="E112" s="260"/>
      <c r="F112" s="222">
        <v>0</v>
      </c>
    </row>
    <row r="113" spans="1:6" x14ac:dyDescent="0.25">
      <c r="A113" s="234" t="s">
        <v>69</v>
      </c>
      <c r="B113" s="235"/>
      <c r="C113" s="235"/>
      <c r="D113" s="235"/>
      <c r="E113" s="236"/>
      <c r="F113" s="225">
        <v>200</v>
      </c>
    </row>
    <row r="114" spans="1:6" x14ac:dyDescent="0.25">
      <c r="A114" s="239" t="s">
        <v>30</v>
      </c>
      <c r="B114" s="239" t="s">
        <v>31</v>
      </c>
      <c r="C114" s="239" t="s">
        <v>32</v>
      </c>
      <c r="D114" s="263" t="s">
        <v>33</v>
      </c>
      <c r="E114" s="264"/>
      <c r="F114" s="239" t="s">
        <v>1</v>
      </c>
    </row>
    <row r="115" spans="1:6" x14ac:dyDescent="0.25">
      <c r="A115" s="239"/>
      <c r="B115" s="239"/>
      <c r="C115" s="239"/>
      <c r="D115" s="240" t="s">
        <v>34</v>
      </c>
      <c r="E115" s="240" t="s">
        <v>35</v>
      </c>
      <c r="F115" s="239"/>
    </row>
    <row r="116" spans="1:6" x14ac:dyDescent="0.25">
      <c r="A116" s="139" t="s">
        <v>70</v>
      </c>
      <c r="B116" s="140">
        <v>0</v>
      </c>
      <c r="C116" s="140">
        <v>0</v>
      </c>
      <c r="D116" s="140">
        <v>0</v>
      </c>
      <c r="E116" s="140">
        <v>0</v>
      </c>
      <c r="F116" s="140">
        <f>SUM(B116:E116)</f>
        <v>0</v>
      </c>
    </row>
    <row r="117" spans="1:6" x14ac:dyDescent="0.25">
      <c r="A117" s="141" t="s">
        <v>71</v>
      </c>
      <c r="B117" s="140">
        <f>V54</f>
        <v>1130.72</v>
      </c>
      <c r="C117" s="140">
        <f>Y54</f>
        <v>264.76</v>
      </c>
      <c r="D117" s="140">
        <f>V30</f>
        <v>12.18</v>
      </c>
      <c r="E117" s="140">
        <v>0</v>
      </c>
      <c r="F117" s="140">
        <f>SUM(B117:E117)</f>
        <v>1407.66</v>
      </c>
    </row>
    <row r="118" spans="1:6" x14ac:dyDescent="0.25">
      <c r="A118" s="141" t="s">
        <v>80</v>
      </c>
      <c r="B118" s="140">
        <f>V61</f>
        <v>10176.48</v>
      </c>
      <c r="C118" s="140">
        <f>Y61</f>
        <v>1689.21</v>
      </c>
      <c r="D118" s="140">
        <v>0</v>
      </c>
      <c r="E118" s="140">
        <v>0</v>
      </c>
      <c r="F118" s="140">
        <f>SUM(B118:E118)</f>
        <v>11865.689999999999</v>
      </c>
    </row>
    <row r="119" spans="1:6" x14ac:dyDescent="0.25">
      <c r="A119" s="141" t="s">
        <v>36</v>
      </c>
      <c r="B119" s="140">
        <v>0</v>
      </c>
      <c r="C119" s="140">
        <f>X71</f>
        <v>29.8</v>
      </c>
      <c r="D119" s="140">
        <v>0</v>
      </c>
      <c r="E119" s="140">
        <v>0</v>
      </c>
      <c r="F119" s="140">
        <f>SUM(B119:E119)</f>
        <v>29.8</v>
      </c>
    </row>
    <row r="120" spans="1:6" x14ac:dyDescent="0.25">
      <c r="A120" s="142" t="s">
        <v>72</v>
      </c>
      <c r="B120" s="240"/>
      <c r="C120" s="240"/>
      <c r="D120" s="240"/>
      <c r="E120" s="240"/>
      <c r="F120" s="240">
        <f>SUM(F116:F119)</f>
        <v>13303.149999999998</v>
      </c>
    </row>
    <row r="121" spans="1:6" x14ac:dyDescent="0.25">
      <c r="A121" s="127"/>
      <c r="B121" s="128"/>
      <c r="C121" s="128"/>
      <c r="D121" s="128"/>
      <c r="E121" s="128"/>
      <c r="F121" s="128"/>
    </row>
    <row r="122" spans="1:6" x14ac:dyDescent="0.25">
      <c r="A122" s="142" t="s">
        <v>37</v>
      </c>
      <c r="B122" s="240" t="s">
        <v>66</v>
      </c>
      <c r="C122" s="229" t="s">
        <v>38</v>
      </c>
      <c r="D122" s="240" t="s">
        <v>66</v>
      </c>
      <c r="E122" s="229" t="s">
        <v>38</v>
      </c>
      <c r="F122" s="128"/>
    </row>
    <row r="123" spans="1:6" x14ac:dyDescent="0.25">
      <c r="A123" s="142"/>
      <c r="B123" s="240" t="s">
        <v>39</v>
      </c>
      <c r="C123" s="230"/>
      <c r="D123" s="240" t="s">
        <v>40</v>
      </c>
      <c r="E123" s="230"/>
      <c r="F123" s="129"/>
    </row>
    <row r="124" spans="1:6" x14ac:dyDescent="0.25">
      <c r="A124" s="141" t="s">
        <v>115</v>
      </c>
      <c r="B124" s="240">
        <v>0</v>
      </c>
      <c r="C124" s="140">
        <v>0</v>
      </c>
      <c r="D124" s="240">
        <f>D128</f>
        <v>3468.7299999999996</v>
      </c>
      <c r="E124" s="140">
        <f>(D124*E126)/D126</f>
        <v>99.650091499062029</v>
      </c>
      <c r="F124" s="129"/>
    </row>
    <row r="125" spans="1:6" x14ac:dyDescent="0.25">
      <c r="A125" s="141" t="s">
        <v>42</v>
      </c>
      <c r="B125" s="240">
        <v>0</v>
      </c>
      <c r="C125" s="140">
        <v>0</v>
      </c>
      <c r="D125" s="240">
        <v>12.18</v>
      </c>
      <c r="E125" s="140">
        <f>(D125*E126)/D126</f>
        <v>0.34990850093797315</v>
      </c>
      <c r="F125" s="129"/>
    </row>
    <row r="126" spans="1:6" x14ac:dyDescent="0.25">
      <c r="A126" s="142" t="s">
        <v>18</v>
      </c>
      <c r="B126" s="211"/>
      <c r="C126" s="211"/>
      <c r="D126" s="212">
        <f>D124+D125</f>
        <v>3480.9099999999994</v>
      </c>
      <c r="E126" s="213">
        <v>100</v>
      </c>
      <c r="F126" s="129"/>
    </row>
    <row r="127" spans="1:6" x14ac:dyDescent="0.25">
      <c r="A127" s="214"/>
      <c r="B127" s="214"/>
      <c r="C127" s="214"/>
      <c r="D127" s="214"/>
      <c r="E127" s="214"/>
      <c r="F127" s="129"/>
    </row>
    <row r="128" spans="1:6" x14ac:dyDescent="0.25">
      <c r="A128" s="142" t="s">
        <v>96</v>
      </c>
      <c r="B128" s="240">
        <v>0</v>
      </c>
      <c r="C128" s="240">
        <v>0</v>
      </c>
      <c r="D128" s="240">
        <f>F110-F117</f>
        <v>3468.7299999999996</v>
      </c>
      <c r="E128" s="240"/>
      <c r="F128" s="129"/>
    </row>
    <row r="129" spans="1:6" x14ac:dyDescent="0.25">
      <c r="A129" s="214"/>
      <c r="B129" s="214"/>
      <c r="C129" s="214"/>
      <c r="D129" s="214"/>
      <c r="E129" s="214"/>
      <c r="F129" s="129"/>
    </row>
    <row r="130" spans="1:6" x14ac:dyDescent="0.25">
      <c r="A130" s="237" t="s">
        <v>110</v>
      </c>
      <c r="B130" s="237"/>
      <c r="C130" s="237"/>
      <c r="D130" s="237"/>
      <c r="E130" s="237"/>
      <c r="F130" s="129"/>
    </row>
    <row r="131" spans="1:6" x14ac:dyDescent="0.25">
      <c r="A131" s="141" t="s">
        <v>105</v>
      </c>
      <c r="B131" s="240" t="s">
        <v>44</v>
      </c>
      <c r="C131" s="240"/>
      <c r="D131" s="240" t="s">
        <v>40</v>
      </c>
      <c r="E131" s="240"/>
      <c r="F131" s="129"/>
    </row>
    <row r="132" spans="1:6" x14ac:dyDescent="0.25">
      <c r="A132" s="141" t="s">
        <v>45</v>
      </c>
      <c r="B132" s="215">
        <v>200</v>
      </c>
      <c r="C132" s="215"/>
      <c r="D132" s="215">
        <v>200</v>
      </c>
      <c r="E132" s="215"/>
      <c r="F132" s="129"/>
    </row>
    <row r="133" spans="1:6" x14ac:dyDescent="0.25">
      <c r="A133" s="141" t="s">
        <v>46</v>
      </c>
      <c r="B133" s="216">
        <f>B132/30</f>
        <v>6.666666666666667</v>
      </c>
      <c r="C133" s="217"/>
      <c r="D133" s="216">
        <v>7</v>
      </c>
      <c r="E133" s="217"/>
      <c r="F133" s="129"/>
    </row>
    <row r="134" spans="1:6" x14ac:dyDescent="0.25">
      <c r="A134" s="142" t="s">
        <v>47</v>
      </c>
      <c r="B134" s="218">
        <f>B132</f>
        <v>200</v>
      </c>
      <c r="C134" s="219"/>
      <c r="D134" s="218">
        <f>D132</f>
        <v>200</v>
      </c>
      <c r="E134" s="219"/>
      <c r="F134" s="129"/>
    </row>
    <row r="135" spans="1:6" x14ac:dyDescent="0.25">
      <c r="A135" s="214"/>
      <c r="B135" s="214"/>
      <c r="C135" s="214"/>
      <c r="D135" s="214"/>
      <c r="E135" s="214"/>
      <c r="F135" s="129"/>
    </row>
    <row r="136" spans="1:6" x14ac:dyDescent="0.25">
      <c r="A136" s="231" t="s">
        <v>97</v>
      </c>
      <c r="B136" s="232"/>
      <c r="C136" s="232"/>
      <c r="D136" s="232"/>
      <c r="E136" s="233"/>
      <c r="F136" s="129"/>
    </row>
    <row r="137" spans="1:6" x14ac:dyDescent="0.25">
      <c r="A137" s="234" t="s">
        <v>103</v>
      </c>
      <c r="B137" s="235"/>
      <c r="C137" s="235"/>
      <c r="D137" s="235"/>
      <c r="E137" s="236"/>
      <c r="F137" s="129"/>
    </row>
    <row r="138" spans="1:6" x14ac:dyDescent="0.25">
      <c r="A138" s="231" t="s">
        <v>111</v>
      </c>
      <c r="B138" s="220"/>
      <c r="C138" s="220"/>
      <c r="D138" s="221"/>
      <c r="E138" s="222">
        <v>581.38</v>
      </c>
      <c r="F138" s="129"/>
    </row>
    <row r="139" spans="1:6" x14ac:dyDescent="0.25">
      <c r="A139" s="214"/>
      <c r="B139" s="214"/>
      <c r="C139" s="214"/>
      <c r="D139" s="214"/>
      <c r="E139" s="214"/>
      <c r="F139" s="137"/>
    </row>
    <row r="140" spans="1:6" x14ac:dyDescent="0.25">
      <c r="A140" s="180" t="s">
        <v>48</v>
      </c>
      <c r="B140" s="180" t="s">
        <v>49</v>
      </c>
      <c r="C140" s="214"/>
      <c r="D140" s="214"/>
      <c r="E140" s="214"/>
      <c r="F140" s="138"/>
    </row>
    <row r="141" spans="1:6" x14ac:dyDescent="0.25">
      <c r="A141" s="208" t="s">
        <v>130</v>
      </c>
      <c r="B141" s="139">
        <f>N29+N31+X68</f>
        <v>5350.1600000000008</v>
      </c>
      <c r="C141" s="214"/>
      <c r="D141" s="214"/>
      <c r="E141" s="214"/>
      <c r="F141" s="138"/>
    </row>
    <row r="142" spans="1:6" x14ac:dyDescent="0.25">
      <c r="A142" s="208" t="s">
        <v>131</v>
      </c>
      <c r="B142" s="139">
        <f>N60+N62+X69</f>
        <v>5350.06</v>
      </c>
      <c r="C142" s="214"/>
      <c r="D142" s="214"/>
      <c r="E142" s="214"/>
      <c r="F142" s="138"/>
    </row>
    <row r="143" spans="1:6" x14ac:dyDescent="0.25">
      <c r="A143" s="208" t="s">
        <v>132</v>
      </c>
      <c r="B143" s="139">
        <f>N83+N85+X70</f>
        <v>2590.75</v>
      </c>
      <c r="C143" s="129"/>
      <c r="D143" s="129"/>
      <c r="E143" s="143"/>
      <c r="F143" s="138"/>
    </row>
    <row r="144" spans="1:6" x14ac:dyDescent="0.25">
      <c r="A144" s="208" t="s">
        <v>133</v>
      </c>
      <c r="B144" s="139">
        <f>V30</f>
        <v>12.18</v>
      </c>
      <c r="C144" s="138"/>
      <c r="D144" s="214"/>
      <c r="E144" s="138"/>
      <c r="F144" s="138"/>
    </row>
    <row r="145" spans="1:7" x14ac:dyDescent="0.25">
      <c r="A145" s="209" t="s">
        <v>50</v>
      </c>
      <c r="B145" s="210">
        <f>SUM(B141:B144)</f>
        <v>13303.150000000001</v>
      </c>
      <c r="G145" s="255"/>
    </row>
  </sheetData>
  <mergeCells count="50">
    <mergeCell ref="U1:V1"/>
    <mergeCell ref="U19:V19"/>
    <mergeCell ref="U23:V23"/>
    <mergeCell ref="U27:V27"/>
    <mergeCell ref="A64:A65"/>
    <mergeCell ref="D64:E64"/>
    <mergeCell ref="F64:F65"/>
    <mergeCell ref="C64:C65"/>
    <mergeCell ref="B64:B65"/>
    <mergeCell ref="A55:F55"/>
    <mergeCell ref="A56:F56"/>
    <mergeCell ref="A59:E59"/>
    <mergeCell ref="A60:E60"/>
    <mergeCell ref="A57:F57"/>
    <mergeCell ref="A58:F58"/>
    <mergeCell ref="A2:F2"/>
    <mergeCell ref="D114:E114"/>
    <mergeCell ref="A111:E111"/>
    <mergeCell ref="A110:E110"/>
    <mergeCell ref="A112:E112"/>
    <mergeCell ref="A106:F106"/>
    <mergeCell ref="A107:F107"/>
    <mergeCell ref="A108:F108"/>
    <mergeCell ref="A109:F109"/>
    <mergeCell ref="A3:F3"/>
    <mergeCell ref="A6:E6"/>
    <mergeCell ref="A7:E7"/>
    <mergeCell ref="A4:F4"/>
    <mergeCell ref="A5:F5"/>
    <mergeCell ref="C18:C19"/>
    <mergeCell ref="E18:E19"/>
    <mergeCell ref="A34:E34"/>
    <mergeCell ref="A35:E35"/>
    <mergeCell ref="A26:E26"/>
    <mergeCell ref="U12:V12"/>
    <mergeCell ref="U8:V8"/>
    <mergeCell ref="A8:E8"/>
    <mergeCell ref="A9:E9"/>
    <mergeCell ref="A10:A11"/>
    <mergeCell ref="D10:E10"/>
    <mergeCell ref="F10:F11"/>
    <mergeCell ref="P72:Q72"/>
    <mergeCell ref="H33:N33"/>
    <mergeCell ref="P2:S2"/>
    <mergeCell ref="P14:S14"/>
    <mergeCell ref="P33:S33"/>
    <mergeCell ref="H2:N2"/>
    <mergeCell ref="H64:N64"/>
    <mergeCell ref="P45:S45"/>
    <mergeCell ref="P64:Q64"/>
  </mergeCells>
  <pageMargins left="0.70866141732283472" right="0.70866141732283472" top="0.74803149606299213" bottom="0.74803149606299213" header="0.31496062992125984" footer="0.31496062992125984"/>
  <pageSetup paperSize="160" scale="81" orientation="portrait" horizontalDpi="720" verticalDpi="720" r:id="rId1"/>
  <rowBreaks count="2" manualBreakCount="2">
    <brk id="54" max="5" man="1"/>
    <brk id="105" max="5" man="1"/>
  </rowBreaks>
  <ignoredErrors>
    <ignoredError sqref="N9 J9:M9 M16:M17 J20:K20 M20:N20 M12 N51:N52 M47:M48 M51:M52 J51:K52 M36:M37 J40:N40 J21:N21 J41:N41 N6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5DCF-7ED5-4A04-898D-A983B721B256}">
  <dimension ref="A1:C22"/>
  <sheetViews>
    <sheetView workbookViewId="0">
      <selection activeCell="B25" sqref="B25"/>
    </sheetView>
  </sheetViews>
  <sheetFormatPr baseColWidth="10" defaultRowHeight="15" x14ac:dyDescent="0.25"/>
  <cols>
    <col min="1" max="1" width="24.5703125" customWidth="1"/>
    <col min="3" max="3" width="19.5703125" customWidth="1"/>
  </cols>
  <sheetData>
    <row r="1" spans="1:3" x14ac:dyDescent="0.25">
      <c r="A1" t="s">
        <v>74</v>
      </c>
      <c r="C1" t="s">
        <v>102</v>
      </c>
    </row>
    <row r="2" spans="1:3" x14ac:dyDescent="0.25">
      <c r="A2" s="174">
        <v>401.57</v>
      </c>
      <c r="C2" s="174">
        <v>177.7</v>
      </c>
    </row>
    <row r="3" spans="1:3" x14ac:dyDescent="0.25">
      <c r="A3" s="174">
        <v>695.66</v>
      </c>
      <c r="C3" s="174">
        <v>70.290000000000006</v>
      </c>
    </row>
    <row r="4" spans="1:3" x14ac:dyDescent="0.25">
      <c r="A4" s="174">
        <v>90.14</v>
      </c>
      <c r="C4" s="174">
        <v>36.29</v>
      </c>
    </row>
    <row r="5" spans="1:3" x14ac:dyDescent="0.25">
      <c r="A5" s="174">
        <v>146.68</v>
      </c>
      <c r="C5" s="174">
        <v>30.3</v>
      </c>
    </row>
    <row r="6" spans="1:3" x14ac:dyDescent="0.25">
      <c r="A6" s="174">
        <v>404.79</v>
      </c>
      <c r="C6" s="174">
        <v>4.57</v>
      </c>
    </row>
    <row r="7" spans="1:3" x14ac:dyDescent="0.25">
      <c r="A7" s="174">
        <v>719.3</v>
      </c>
      <c r="C7" s="174">
        <v>4.57</v>
      </c>
    </row>
    <row r="8" spans="1:3" x14ac:dyDescent="0.25">
      <c r="A8" s="174">
        <v>130.4</v>
      </c>
      <c r="C8" s="174">
        <v>159.38999999999999</v>
      </c>
    </row>
    <row r="9" spans="1:3" x14ac:dyDescent="0.25">
      <c r="A9" s="174">
        <v>424.18</v>
      </c>
      <c r="C9" s="174">
        <v>4.66</v>
      </c>
    </row>
    <row r="10" spans="1:3" x14ac:dyDescent="0.25">
      <c r="A10" s="174">
        <v>280</v>
      </c>
      <c r="C10" s="174">
        <v>79.599999999999994</v>
      </c>
    </row>
    <row r="11" spans="1:3" x14ac:dyDescent="0.25">
      <c r="A11" s="174">
        <v>284.2</v>
      </c>
      <c r="C11" s="174">
        <v>0.7</v>
      </c>
    </row>
    <row r="12" spans="1:3" x14ac:dyDescent="0.25">
      <c r="A12" s="174">
        <v>272.02</v>
      </c>
      <c r="C12" s="174">
        <v>7.56</v>
      </c>
    </row>
    <row r="13" spans="1:3" x14ac:dyDescent="0.25">
      <c r="A13" s="174">
        <v>833.52</v>
      </c>
      <c r="C13" s="174">
        <v>3.8</v>
      </c>
    </row>
    <row r="14" spans="1:3" x14ac:dyDescent="0.25">
      <c r="A14" s="174">
        <v>863.01</v>
      </c>
      <c r="C14" s="174">
        <v>1.95</v>
      </c>
    </row>
    <row r="15" spans="1:3" x14ac:dyDescent="0.25">
      <c r="A15" s="174">
        <v>867.22</v>
      </c>
      <c r="C15" s="205">
        <f>SUM(C2:C14)</f>
        <v>581.38</v>
      </c>
    </row>
    <row r="16" spans="1:3" x14ac:dyDescent="0.25">
      <c r="A16" s="174">
        <v>854.97</v>
      </c>
    </row>
    <row r="17" spans="1:1" x14ac:dyDescent="0.25">
      <c r="A17" s="174">
        <v>81.87</v>
      </c>
    </row>
    <row r="18" spans="1:1" x14ac:dyDescent="0.25">
      <c r="A18" s="174">
        <v>387.26</v>
      </c>
    </row>
    <row r="19" spans="1:1" x14ac:dyDescent="0.25">
      <c r="A19" s="174">
        <v>279.14</v>
      </c>
    </row>
    <row r="20" spans="1:1" x14ac:dyDescent="0.25">
      <c r="A20" s="174">
        <v>341.75</v>
      </c>
    </row>
    <row r="21" spans="1:1" x14ac:dyDescent="0.25">
      <c r="A21" s="174">
        <v>291.77999999999997</v>
      </c>
    </row>
    <row r="22" spans="1:1" x14ac:dyDescent="0.25">
      <c r="A22" s="175">
        <f>SUM(A2:A21)</f>
        <v>8649.4600000000009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CUADRO GENERAL</vt:lpstr>
      <vt:lpstr>AREAS PISOS-CERRAMIENTO</vt:lpstr>
      <vt:lpstr>'CUADRO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Montenegro</dc:creator>
  <cp:lastModifiedBy>Oscar Montenegro</cp:lastModifiedBy>
  <cp:lastPrinted>2018-09-07T15:49:02Z</cp:lastPrinted>
  <dcterms:created xsi:type="dcterms:W3CDTF">2018-08-21T14:13:57Z</dcterms:created>
  <dcterms:modified xsi:type="dcterms:W3CDTF">2018-10-11T14:43:45Z</dcterms:modified>
</cp:coreProperties>
</file>