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isolated_SPI. " sheetId="1" r:id="rId1"/>
  </sheets>
  <definedNames>
    <definedName name="BoardQty">'din_isolated_SPI. '!$H$1</definedName>
    <definedName name="digikey_part_data">'din_isolated_SPI. '!$I$5:$M$11</definedName>
    <definedName name="farnell_part_data">'din_isolated_SPI. '!$N$5:$R$11</definedName>
    <definedName name="global_part_data">'din_isolated_SPI. '!$A$5:$H$11</definedName>
    <definedName name="mouser_part_data">'din_isolated_SPI. '!$S$5:$W$11</definedName>
    <definedName name="newark_part_data">'din_isolated_SPI. '!$X$5:$AB$11</definedName>
    <definedName name="rs_part_data">'din_isolated_SPI. '!$AC$5:$AG$11</definedName>
    <definedName name="tme_part_data">'din_isolated_SPI. '!$AH$5:$AL$11</definedName>
    <definedName name="TotalCost">'din_isolated_SPI.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  100   $0.08      $8.46
   500   $0.06     $27.92
  2500   $0.04     $95.97</t>
        </r>
      </text>
    </comment>
    <comment ref="X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Z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$0.08      $0.08
 15000   $0.08   $1200.00
 30000   $0.08   $2340.00
 75000   $0.08   $5775.00
105000   $0.07   $7875.00</t>
        </r>
      </text>
    </comment>
    <comment ref="Z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$0.88      $0.88
    10   $0.72      $7.23
    25   $0.69     $17.30
    50   $0.66     $33.05
   100   $0.63     $62.90
   250   $0.59    $146.50
   500   $0.54    $271.50
  1000   $0.48    $482.00</t>
        </r>
      </text>
    </comment>
    <comment ref="N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 25   $0.02      $0.57
    50   $0.02      $1.00
   100   $0.02      $1.76
   250   $0.02      $4.08
   500   $0.01      $7.48</t>
        </r>
      </text>
    </comment>
    <comment ref="X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Z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$80.00
 20000   $0.01    $140.00
 40000   $0.01    $280.00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$2.23     $22.31
    25   $2.17     $54.22
    50   $2.13    $106.57
   100   $2.09    $209.40
   250   $2.08    $520.37
   500   $2.03   $1015.82
  1000   $1.97   $1969.31</t>
        </r>
      </text>
    </comment>
    <comment ref="U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$2.02      $2.02
    10   $1.96     $19.60
    25   $1.95     $48.75
    50   $1.91     $95.50
   100   $1.88    $188.00
   250   $1.86    $465.00
   500   $1.82    $910.00
  1000   $1.75   $1750.00</t>
        </r>
      </text>
    </comment>
    <comment ref="Z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$2.14      $2.14
    10   $1.98     $19.80
    25   $1.95     $48.75
    50   $1.91     $95.50
   100   $1.88    $188.00
   250   $1.86    $465.00
   500   $1.82    $910.00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$1.30      $1.30
    10   $1.30     $12.96
    50   $1.18     $59.02
   100   $1.06    $106.44
   250   $0.89    $223.42
   500   $0.72    $360.83
  1500   $0.66    $987.15</t>
        </r>
      </text>
    </comment>
    <comment ref="Z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$1.12      $1.12
    10   $1.12     $11.20
   100   $0.92     $92.20
   500   $0.73    $365.00
  1000   $0.63    $628.00
  5000   $0.57   $2865.00
 10000   $0.55   $5510.00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<sst xmlns="http://schemas.openxmlformats.org/spreadsheetml/2006/main" count="103" uniqueCount="61">
  <si>
    <t>Global Part Info</t>
  </si>
  <si>
    <t>Refs</t>
  </si>
  <si>
    <t>Value</t>
  </si>
  <si>
    <t>Desc</t>
  </si>
  <si>
    <t>Footprint</t>
  </si>
  <si>
    <t>Manf#</t>
  </si>
  <si>
    <t>Qty</t>
  </si>
  <si>
    <t>Unit$</t>
  </si>
  <si>
    <t>Ext$</t>
  </si>
  <si>
    <t>C1,C2</t>
  </si>
  <si>
    <t>100nF</t>
  </si>
  <si>
    <t>Capacitors_SMD:C_0603</t>
  </si>
  <si>
    <t>0201ZD104KAT2A</t>
  </si>
  <si>
    <t>J1</t>
  </si>
  <si>
    <t>CONN_01X10</t>
  </si>
  <si>
    <t>Connectors_Molex:Molex_MicroLatch-53253-1070_10x2.00mm_Straight</t>
  </si>
  <si>
    <t>53290-1080</t>
  </si>
  <si>
    <t>R1-R12</t>
  </si>
  <si>
    <t>50R</t>
  </si>
  <si>
    <t>Resistors_SMD:R_0603</t>
  </si>
  <si>
    <t>CRCW060347R0JNEB</t>
  </si>
  <si>
    <t>U1</t>
  </si>
  <si>
    <t>SI8661AB-B-IS1</t>
  </si>
  <si>
    <t>General Purpose tal Isolator 2500Vrms 6 Channel 1Mbps 35kV/Âµs CMTI 16-SOIC (0.154 , 3.90mm Width)</t>
  </si>
  <si>
    <t>SOIC-16 Silicon Labs</t>
  </si>
  <si>
    <t>U4</t>
  </si>
  <si>
    <t>WeMos_mini</t>
  </si>
  <si>
    <t>wemos_d1_mini:D1_mini_board</t>
  </si>
  <si>
    <t>CES-108-01-T-S</t>
  </si>
  <si>
    <t>Prj:</t>
  </si>
  <si>
    <t>din_isolated_SPI.xml</t>
  </si>
  <si>
    <t>Co.:</t>
  </si>
  <si>
    <t>Prj date:</t>
  </si>
  <si>
    <t>10/09/2018 7:27:40 PM</t>
  </si>
  <si>
    <t>Board Qty:</t>
  </si>
  <si>
    <t>Total Cost:</t>
  </si>
  <si>
    <t>Unit Cost:</t>
  </si>
  <si>
    <t>$ date:</t>
  </si>
  <si>
    <t>2018-09-10 19:28:42</t>
  </si>
  <si>
    <t>Digi-Key</t>
  </si>
  <si>
    <t>Avail</t>
  </si>
  <si>
    <t>Purch</t>
  </si>
  <si>
    <t>Cat#</t>
  </si>
  <si>
    <t>Farnell</t>
  </si>
  <si>
    <t>2524957</t>
  </si>
  <si>
    <t>NonStk</t>
  </si>
  <si>
    <t>1514554</t>
  </si>
  <si>
    <t>2423345</t>
  </si>
  <si>
    <t>1667514</t>
  </si>
  <si>
    <t>Mouser</t>
  </si>
  <si>
    <t>634-SI8661AB-B-IS1</t>
  </si>
  <si>
    <t>Newark</t>
  </si>
  <si>
    <t>64W0241</t>
  </si>
  <si>
    <t>92M6865</t>
  </si>
  <si>
    <t>23AC3370</t>
  </si>
  <si>
    <t>54X5756</t>
  </si>
  <si>
    <t>15P1300</t>
  </si>
  <si>
    <t>Rs Components</t>
  </si>
  <si>
    <t>766-6626</t>
  </si>
  <si>
    <t>Tme</t>
  </si>
  <si>
    <t>Distributors scraped by KiCost® v.0.1.47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</si>
</sst>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.farnell.com/tdk/c0603x5r1a104k030bc/condensatore-mlcc-x5r-0-1uf-10v/dp/2524957?iscrfnonsku=true&amp;st=0201ZD104KAT2A" TargetMode="External"/><Relationship Id="rId2" Type="http://schemas.openxmlformats.org/officeDocument/2006/relationships/hyperlink" Target="https://www.newark.com/avx/0201zd104kat2a/t101-commercial-tape-reel-7-inch/dp/64W0241?st=0201ZD104KAT2A" TargetMode="External"/><Relationship Id="rId3" Type="http://schemas.openxmlformats.org/officeDocument/2006/relationships/hyperlink" Target="http://www.newark.com/webapp/wcs/stores/servlet/Search?catalogId=15003&amp;langId=-1&amp;storeId=10194&amp;gs=true&amp;st=53290-1080" TargetMode="External"/><Relationship Id="rId4" Type="http://schemas.openxmlformats.org/officeDocument/2006/relationships/hyperlink" Target="https://it.farnell.com/vishay/crcw060347r0jnea/res-thick-film-47r-5-0-1w-0603/dp/1514554?iscrfnonsku=true&amp;st=CRCW060347R0JNEB" TargetMode="External"/><Relationship Id="rId5" Type="http://schemas.openxmlformats.org/officeDocument/2006/relationships/hyperlink" Target="http://www.newark.com/webapp/wcs/stores/servlet/Search?catalogId=15003&amp;langId=-1&amp;storeId=10194&amp;gs=true&amp;st=CRCW060347R0JNEB" TargetMode="External"/><Relationship Id="rId6" Type="http://schemas.openxmlformats.org/officeDocument/2006/relationships/hyperlink" Target="http://it.farnell.com/Search?storeId=10165&amp;catalogId=15001&amp;categoryName=&amp;selectedCategoryId=&amp;langId=-4&amp;categoryIdBox=&amp;st=SI8661AB-B-IS1" TargetMode="External"/><Relationship Id="rId7" Type="http://schemas.openxmlformats.org/officeDocument/2006/relationships/hyperlink" Target="https://www.mouser.com/ProductDetail/Silicon-Labs/SI8661AB-B-IS1?qs=sGAEpiMZZMssyD0wnx%2fymM3bPDptwQTO7uEGsZaX5yzxBPUk89MQ8A%3d%3d" TargetMode="External"/><Relationship Id="rId8" Type="http://schemas.openxmlformats.org/officeDocument/2006/relationships/hyperlink" Target="http://www.newark.com/webapp/wcs/stores/servlet/Search?catalogId=15003&amp;langId=-1&amp;storeId=10194&amp;gs=true&amp;st=SI8661AB-B-IS1" TargetMode="External"/><Relationship Id="rId9" Type="http://schemas.openxmlformats.org/officeDocument/2006/relationships/hyperlink" Target="http://it.farnell.com/Search?storeId=10165&amp;catalogId=15001&amp;categoryName=&amp;selectedCategoryId=&amp;langId=-4&amp;categoryIdBox=&amp;st=CES-108-01-T-S" TargetMode="External"/><Relationship Id="rId10" Type="http://schemas.openxmlformats.org/officeDocument/2006/relationships/hyperlink" Target="https://www.newark.com/samtec/ces-108-01-t-s/board-to-board-connector-single/dp/15P1300?st=CES-108-01-T-S" TargetMode="External"/><Relationship Id="rId11" Type="http://schemas.openxmlformats.org/officeDocument/2006/relationships/hyperlink" Target="http://it.rs-online.com/web/c/?searchTerm=CES-108-01-T-S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  <col min="29" max="29" width="9.140625" outlineLevel="1"/>
    <col min="30" max="30" width="9.140625" outlineLevel="2"/>
    <col min="31" max="31" width="9.140625" outlineLevel="2"/>
    <col min="32" max="32" width="15.7109375" customWidth="1"/>
    <col min="33" max="33" width="15.7109375" customWidth="1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15.7109375" customWidth="1" outlineLevel="2"/>
  </cols>
  <sheetData>
    <row r="1" spans="1:38">
      <c r="A1" s="2" t="s">
        <v>29</v>
      </c>
      <c r="B1" s="3" t="s">
        <v>30</v>
      </c>
      <c r="G1" s="4" t="s">
        <v>34</v>
      </c>
      <c r="H1" s="4">
        <v>100</v>
      </c>
    </row>
    <row r="2" spans="1:38">
      <c r="A2" s="2" t="s">
        <v>31</v>
      </c>
      <c r="B2" s="3"/>
      <c r="G2" s="2" t="s">
        <v>36</v>
      </c>
      <c r="H2" s="5">
        <f>TotalCost/BoardQty</f>
        <v>0</v>
      </c>
    </row>
    <row r="3" spans="1:38">
      <c r="A3" s="2" t="s">
        <v>32</v>
      </c>
      <c r="B3" s="3" t="s">
        <v>33</v>
      </c>
      <c r="G3" s="2" t="s">
        <v>35</v>
      </c>
      <c r="H3" s="6">
        <f>SUM(H7:H11)</f>
        <v>0</v>
      </c>
      <c r="L3" s="6">
        <f>SUM(L7:L11)</f>
        <v>0</v>
      </c>
      <c r="M3" s="7">
        <f>(ROWS(L7:L11)-COUNTBLANK(L7:L11))&amp;" of "&amp;ROWS(L7:L11)&amp;" parts found"</f>
        <v>0</v>
      </c>
      <c r="Q3" s="6">
        <f>SUM(Q7:Q11)</f>
        <v>0</v>
      </c>
      <c r="R3" s="7">
        <f>(ROWS(Q7:Q11)-COUNTBLANK(Q7:Q11))&amp;" of "&amp;ROWS(Q7:Q11)&amp;" parts found"</f>
        <v>0</v>
      </c>
      <c r="V3" s="6">
        <f>SUM(V7:V11)</f>
        <v>0</v>
      </c>
      <c r="W3" s="7">
        <f>(ROWS(V7:V11)-COUNTBLANK(V7:V11))&amp;" of "&amp;ROWS(V7:V11)&amp;" parts found"</f>
        <v>0</v>
      </c>
      <c r="AA3" s="6">
        <f>SUM(AA7:AA11)</f>
        <v>0</v>
      </c>
      <c r="AB3" s="7">
        <f>(ROWS(AA7:AA11)-COUNTBLANK(AA7:AA11))&amp;" of "&amp;ROWS(AA7:AA11)&amp;" parts found"</f>
        <v>0</v>
      </c>
      <c r="AF3" s="6">
        <f>SUM(AF7:AF11)</f>
        <v>0</v>
      </c>
      <c r="AG3" s="7">
        <f>(ROWS(AF7:AF11)-COUNTBLANK(AF7:AF11))&amp;" of "&amp;ROWS(AF7:AF11)&amp;" parts found"</f>
        <v>0</v>
      </c>
      <c r="AK3" s="6">
        <f>SUM(AK7:AK11)</f>
        <v>0</v>
      </c>
      <c r="AL3" s="7">
        <f>(ROWS(AK7:AK11)-COUNTBLANK(AK7:AK11))&amp;" of "&amp;ROWS(AK7:AK11)&amp;" parts found"</f>
        <v>0</v>
      </c>
    </row>
    <row r="4" spans="1:38">
      <c r="A4" s="2" t="s">
        <v>37</v>
      </c>
      <c r="B4" s="3" t="s">
        <v>38</v>
      </c>
    </row>
    <row r="5" spans="1:38">
      <c r="A5" s="8" t="s">
        <v>0</v>
      </c>
      <c r="B5" s="8"/>
      <c r="C5" s="8"/>
      <c r="D5" s="8"/>
      <c r="E5" s="8"/>
      <c r="F5" s="8"/>
      <c r="G5" s="8"/>
      <c r="H5" s="8"/>
      <c r="I5" s="9" t="s">
        <v>39</v>
      </c>
      <c r="J5" s="9"/>
      <c r="K5" s="9"/>
      <c r="L5" s="9"/>
      <c r="M5" s="9"/>
      <c r="N5" s="10" t="s">
        <v>43</v>
      </c>
      <c r="O5" s="10"/>
      <c r="P5" s="10"/>
      <c r="Q5" s="10"/>
      <c r="R5" s="10"/>
      <c r="S5" s="11" t="s">
        <v>49</v>
      </c>
      <c r="T5" s="11"/>
      <c r="U5" s="11"/>
      <c r="V5" s="11"/>
      <c r="W5" s="11"/>
      <c r="X5" s="12" t="s">
        <v>51</v>
      </c>
      <c r="Y5" s="12"/>
      <c r="Z5" s="12"/>
      <c r="AA5" s="12"/>
      <c r="AB5" s="12"/>
      <c r="AC5" s="13" t="s">
        <v>57</v>
      </c>
      <c r="AD5" s="13"/>
      <c r="AE5" s="13"/>
      <c r="AF5" s="13"/>
      <c r="AG5" s="13"/>
      <c r="AH5" s="14" t="s">
        <v>59</v>
      </c>
      <c r="AI5" s="14"/>
      <c r="AJ5" s="14"/>
      <c r="AK5" s="14"/>
      <c r="AL5" s="14"/>
    </row>
    <row r="6" spans="1:38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40</v>
      </c>
      <c r="J6" s="15" t="s">
        <v>41</v>
      </c>
      <c r="K6" s="15" t="s">
        <v>7</v>
      </c>
      <c r="L6" s="15" t="s">
        <v>8</v>
      </c>
      <c r="M6" s="15" t="s">
        <v>42</v>
      </c>
      <c r="N6" s="15" t="s">
        <v>40</v>
      </c>
      <c r="O6" s="15" t="s">
        <v>41</v>
      </c>
      <c r="P6" s="15" t="s">
        <v>7</v>
      </c>
      <c r="Q6" s="15" t="s">
        <v>8</v>
      </c>
      <c r="R6" s="15" t="s">
        <v>42</v>
      </c>
      <c r="S6" s="15" t="s">
        <v>40</v>
      </c>
      <c r="T6" s="15" t="s">
        <v>41</v>
      </c>
      <c r="U6" s="15" t="s">
        <v>7</v>
      </c>
      <c r="V6" s="15" t="s">
        <v>8</v>
      </c>
      <c r="W6" s="15" t="s">
        <v>42</v>
      </c>
      <c r="X6" s="15" t="s">
        <v>40</v>
      </c>
      <c r="Y6" s="15" t="s">
        <v>41</v>
      </c>
      <c r="Z6" s="15" t="s">
        <v>7</v>
      </c>
      <c r="AA6" s="15" t="s">
        <v>8</v>
      </c>
      <c r="AB6" s="15" t="s">
        <v>42</v>
      </c>
      <c r="AC6" s="15" t="s">
        <v>40</v>
      </c>
      <c r="AD6" s="15" t="s">
        <v>41</v>
      </c>
      <c r="AE6" s="15" t="s">
        <v>7</v>
      </c>
      <c r="AF6" s="15" t="s">
        <v>8</v>
      </c>
      <c r="AG6" s="15" t="s">
        <v>42</v>
      </c>
      <c r="AH6" s="15" t="s">
        <v>40</v>
      </c>
      <c r="AI6" s="15" t="s">
        <v>41</v>
      </c>
      <c r="AJ6" s="15" t="s">
        <v>7</v>
      </c>
      <c r="AK6" s="15" t="s">
        <v>8</v>
      </c>
      <c r="AL6" s="15" t="s">
        <v>42</v>
      </c>
    </row>
    <row r="7" spans="1:38">
      <c r="A7" s="16" t="s">
        <v>9</v>
      </c>
      <c r="B7" s="16" t="s">
        <v>10</v>
      </c>
      <c r="D7" s="16" t="s">
        <v>11</v>
      </c>
      <c r="E7" s="16" t="s">
        <v>12</v>
      </c>
      <c r="F7" s="16">
        <f>BoardQty*2</f>
        <v>0</v>
      </c>
      <c r="G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7" s="17">
        <f>iferror(F7*G7,"")</f>
        <v>0</v>
      </c>
      <c r="N7" s="18" t="s">
        <v>45</v>
      </c>
      <c r="P7" s="17">
        <f>iferror(lookup(if(O7="",F7,O7),{0,1,100,500,2500},{0.0,0.08463056,0.08463056,0.055838719999999994,0.03838912}),"")</f>
        <v>0</v>
      </c>
      <c r="Q7" s="17">
        <f>iferror(if(O7="",F7,O7)*P7,"")</f>
        <v>0</v>
      </c>
      <c r="R7" s="19" t="s">
        <v>44</v>
      </c>
      <c r="X7" s="18" t="s">
        <v>45</v>
      </c>
      <c r="Z7" s="17">
        <f>iferror(lookup(if(Y7="",F7,Y7),{0,1,15000,30000,75000,105000},{0.0,0.08,0.08,0.078,0.077,0.075}),"")</f>
        <v>0</v>
      </c>
      <c r="AA7" s="17">
        <f>iferror(if(Y7="",F7,Y7)*Z7,"")</f>
        <v>0</v>
      </c>
      <c r="AB7" s="19" t="s">
        <v>52</v>
      </c>
    </row>
    <row r="8" spans="1:38">
      <c r="A8" s="16" t="s">
        <v>13</v>
      </c>
      <c r="B8" s="16" t="s">
        <v>14</v>
      </c>
      <c r="D8" s="16" t="s">
        <v>15</v>
      </c>
      <c r="E8" s="16" t="s">
        <v>16</v>
      </c>
      <c r="F8" s="16">
        <f>BoardQty*1</f>
        <v>0</v>
      </c>
      <c r="G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8" s="17">
        <f>iferror(F8*G8,"")</f>
        <v>0</v>
      </c>
      <c r="X8" s="16">
        <v>99</v>
      </c>
      <c r="Z8" s="17">
        <f>iferror(lookup(if(Y8="",F8,Y8),{0,1,10,25,50,100,250,500,1000},{0.0,0.877,0.723,0.692,0.661,0.629,0.586,0.543,0.482}),"")</f>
        <v>0</v>
      </c>
      <c r="AA8" s="17">
        <f>iferror(if(Y8="",F8,Y8)*Z8,"")</f>
        <v>0</v>
      </c>
      <c r="AB8" s="19" t="s">
        <v>53</v>
      </c>
    </row>
    <row r="9" spans="1:38">
      <c r="A9" s="16" t="s">
        <v>17</v>
      </c>
      <c r="B9" s="16" t="s">
        <v>18</v>
      </c>
      <c r="D9" s="16" t="s">
        <v>19</v>
      </c>
      <c r="E9" s="16" t="s">
        <v>20</v>
      </c>
      <c r="F9" s="16">
        <f>BoardQty*12</f>
        <v>0</v>
      </c>
      <c r="G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9" s="17">
        <f>iferror(F9*G9,"")</f>
        <v>0</v>
      </c>
      <c r="N9" s="18" t="s">
        <v>45</v>
      </c>
      <c r="P9" s="17">
        <f>iferror(lookup(if(O9="",F9,O9),{0,1,25,50,100,250,500},{0.0,0.025177279999999996,0.02280912,0.020067039999999998,0.017574239999999998,0.01632784,0.0149568}),"")</f>
        <v>0</v>
      </c>
      <c r="Q9" s="17">
        <f>iferror(if(O9="",F9,O9)*P9,"")</f>
        <v>0</v>
      </c>
      <c r="R9" s="19" t="s">
        <v>46</v>
      </c>
      <c r="X9" s="18" t="s">
        <v>45</v>
      </c>
      <c r="Z9" s="17">
        <f>iferror(lookup(if(Y9="",F9,Y9),{0,1,10000,20000,40000},{0.0,0.008,0.008,0.007,0.007}),"")</f>
        <v>0</v>
      </c>
      <c r="AA9" s="17">
        <f>iferror(if(Y9="",F9,Y9)*Z9,"")</f>
        <v>0</v>
      </c>
      <c r="AB9" s="19" t="s">
        <v>54</v>
      </c>
    </row>
    <row r="10" spans="1:38">
      <c r="A10" s="16" t="s">
        <v>21</v>
      </c>
      <c r="B10" s="16" t="s">
        <v>22</v>
      </c>
      <c r="C10" s="16" t="s">
        <v>23</v>
      </c>
      <c r="D10" s="16" t="s">
        <v>24</v>
      </c>
      <c r="E10" s="16" t="s">
        <v>22</v>
      </c>
      <c r="F10" s="16">
        <f>BoardQty*1</f>
        <v>0</v>
      </c>
      <c r="G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10" s="17">
        <f>iferror(F10*G10,"")</f>
        <v>0</v>
      </c>
      <c r="N10" s="16">
        <v>34</v>
      </c>
      <c r="P10" s="17">
        <f>iferror(lookup(if(O10="",F10,O10),{0,1,10,25,50,100,250,500,1000},{0.0,2.455408,2.231056,2.168736,2.131344,2.093952,2.081488,2.0316319999999997,1.969312}),"")</f>
        <v>0</v>
      </c>
      <c r="Q10" s="17">
        <f>iferror(if(O10="",F10,O10)*P10,"")</f>
        <v>0</v>
      </c>
      <c r="R10" s="19" t="s">
        <v>47</v>
      </c>
      <c r="S10" s="16">
        <v>2234</v>
      </c>
      <c r="U10" s="17">
        <f>iferror(lookup(if(T10="",F10,T10),{0,1,10,25,50,100,250,500,1000},{0.0,2.02,1.96,1.95,1.91,1.88,1.86,1.82,1.75}),"")</f>
        <v>0</v>
      </c>
      <c r="V10" s="17">
        <f>iferror(if(T10="",F10,T10)*U10,"")</f>
        <v>0</v>
      </c>
      <c r="W10" s="19" t="s">
        <v>50</v>
      </c>
      <c r="X10" s="16">
        <v>34</v>
      </c>
      <c r="Z10" s="17">
        <f>iferror(lookup(if(Y10="",F10,Y10),{0,1,10,25,50,100,250,500},{0.0,2.14,1.98,1.95,1.91,1.88,1.86,1.82}),"")</f>
        <v>0</v>
      </c>
      <c r="AA10" s="17">
        <f>iferror(if(Y10="",F10,Y10)*Z10,"")</f>
        <v>0</v>
      </c>
      <c r="AB10" s="19" t="s">
        <v>55</v>
      </c>
    </row>
    <row r="11" spans="1:38">
      <c r="A11" s="16" t="s">
        <v>25</v>
      </c>
      <c r="B11" s="16" t="s">
        <v>26</v>
      </c>
      <c r="D11" s="16" t="s">
        <v>27</v>
      </c>
      <c r="E11" s="16" t="s">
        <v>28</v>
      </c>
      <c r="F11" s="16">
        <f>BoardQty*1</f>
        <v>0</v>
      </c>
      <c r="G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H11" s="17">
        <f>iferror(F11*G11,"")</f>
        <v>0</v>
      </c>
      <c r="N11" s="16">
        <v>459</v>
      </c>
      <c r="P11" s="17">
        <f>iferror(lookup(if(O11="",F11,O11),{0,1,10,50,100,250,500,1500},{0.0,1.296256,1.296256,1.1803408,1.0644255999999999,0.8936687999999999,0.7216655999999999,0.6580992}),"")</f>
        <v>0</v>
      </c>
      <c r="Q11" s="17">
        <f>iferror(if(O11="",F11,O11)*P11,"")</f>
        <v>0</v>
      </c>
      <c r="R11" s="19" t="s">
        <v>48</v>
      </c>
      <c r="X11" s="16">
        <v>429</v>
      </c>
      <c r="Z11" s="17">
        <f>iferror(lookup(if(Y11="",F11,Y11),{0,1,10,100,500,1000,5000,10000},{0.0,1.12,1.12,0.922,0.73,0.628,0.573,0.551}),"")</f>
        <v>0</v>
      </c>
      <c r="AA11" s="17">
        <f>iferror(if(Y11="",F11,Y11)*Z11,"")</f>
        <v>0</v>
      </c>
      <c r="AB11" s="19" t="s">
        <v>56</v>
      </c>
      <c r="AC11" s="16">
        <v>76</v>
      </c>
      <c r="AG11" s="19" t="s">
        <v>58</v>
      </c>
    </row>
    <row r="13" spans="1:38">
      <c r="A13" s="3" t="s">
        <v>60</v>
      </c>
      <c r="J13" s="7">
        <f>IFERROR(IF(OR(J7:J11),COUNTIF(J7:J11,"&gt;0")&amp;" of "&amp;ROWS(J7:J11)&amp;" parts purchased",""),"")</f>
        <v>0</v>
      </c>
      <c r="O13" s="7">
        <f>IFERROR(IF(OR(O7:O11),COUNTIF(O7:O11,"&gt;0")&amp;" of "&amp;ROWS(O7:O11)&amp;" parts purchased",""),"")</f>
        <v>0</v>
      </c>
      <c r="T13" s="7">
        <f>IFERROR(IF(OR(T7:T11),COUNTIF(T7:T11,"&gt;0")&amp;" of "&amp;ROWS(T7:T11)&amp;" parts purchased",""),"")</f>
        <v>0</v>
      </c>
      <c r="Y13" s="7">
        <f>IFERROR(IF(OR(Y7:Y11),COUNTIF(Y7:Y11,"&gt;0")&amp;" of "&amp;ROWS(Y7:Y11)&amp;" parts purchased",""),"")</f>
        <v>0</v>
      </c>
      <c r="AD13" s="7">
        <f>IFERROR(IF(OR(AD7:AD11),COUNTIF(AD7:AD11,"&gt;0")&amp;" of "&amp;ROWS(AD7:AD11)&amp;" parts purchased",""),"")</f>
        <v>0</v>
      </c>
      <c r="AI13" s="7">
        <f>IFERROR(IF(OR(AI7:AI11),COUNTIF(AI7:AI11,"&gt;0")&amp;" of "&amp;ROWS(AI7:AI11)&amp;" parts purchased",""),"")</f>
        <v>0</v>
      </c>
    </row>
    <row r="14" spans="1:38">
      <c r="J14">
        <f t="array" ref="J14">IFERROR(CONCATENATE(TEXT(INDEX($J$7:$J$11,SMALL(IF($M$7:$M$11&lt;&gt;"",IF($J$7:$J$11&lt;&gt;"",ROW($J$7:$J$11)-MIN(ROW($J$7:$J$11))+1,""),""),ROW()-ROW(A$14)+1)),"##0"),","),"")</f>
        <v>0</v>
      </c>
      <c r="K14">
        <f t="array" ref="K14">IFERROR(CONCATENATE((INDEX($M$7:$M$11,SMALL(IF($M$7:$M$11&lt;&gt;"",IF($J$7:$J$11&lt;&gt;"",ROW($J$7:$J$11)-MIN(ROW($J$7:$J$11))+1,""),""),ROW()-ROW(A$14)+1))),","),"")</f>
        <v>0</v>
      </c>
      <c r="L14">
        <f t="array" ref="L14">IFERROR(CONCATENATE((INDEX($A$7:$A$11,SMALL(IF($M$7:$M$11&lt;&gt;"",IF($J$7:$J$11&lt;&gt;"",ROW($J$7:$J$11)-MIN(ROW($J$7:$J$11))+1,""),""),ROW()-ROW(A$14)+1))),),"")</f>
        <v>0</v>
      </c>
      <c r="O14">
        <f t="array" ref="O14">IFERROR(CONCATENATE((INDEX($R$7:$R$11,SMALL(IF($R$7:$R$11&lt;&gt;"",IF($O$7:$O$11&lt;&gt;"",ROW($O$7:$O$11)-MIN(ROW($O$7:$O$11))+1,""),""),ROW()-ROW(A$14)+1)))," "),"")</f>
        <v>0</v>
      </c>
      <c r="P14">
        <f t="array" ref="P14">IFERROR(CONCATENATE(TEXT(INDEX($O$7:$O$11,SMALL(IF($R$7:$R$11&lt;&gt;"",IF($O$7:$O$11&lt;&gt;"",ROW($O$7:$O$11)-MIN(ROW($O$7:$O$11))+1,""),""),ROW()-ROW(A$14)+1)),"##0")," "),"")</f>
        <v>0</v>
      </c>
      <c r="Q14">
        <f t="array" ref="Q14">IFERROR(CONCATENATE((INDEX($A$7:$A$11,SMALL(IF($R$7:$R$11&lt;&gt;"",IF($O$7:$O$11&lt;&gt;"",ROW($O$7:$O$11)-MIN(ROW($O$7:$O$11))+1,""),""),ROW()-ROW(A$14)+1))),),"")</f>
        <v>0</v>
      </c>
      <c r="T14">
        <f t="array" ref="T14">IFERROR(CONCATENATE((INDEX($W$7:$W$11,SMALL(IF($W$7:$W$11&lt;&gt;"",IF($T$7:$T$11&lt;&gt;"",ROW($T$7:$T$11)-MIN(ROW($T$7:$T$11))+1,""),""),ROW()-ROW(A$14)+1)))," "),"")</f>
        <v>0</v>
      </c>
      <c r="U14">
        <f t="array" ref="U14">IFERROR(CONCATENATE(TEXT(INDEX($T$7:$T$11,SMALL(IF($W$7:$W$11&lt;&gt;"",IF($T$7:$T$11&lt;&gt;"",ROW($T$7:$T$11)-MIN(ROW($T$7:$T$11))+1,""),""),ROW()-ROW(A$14)+1)),"##0")," "),"")</f>
        <v>0</v>
      </c>
      <c r="V14">
        <f t="array" ref="V14">IFERROR(CONCATENATE((INDEX($A$7:$A$11,SMALL(IF($W$7:$W$11&lt;&gt;"",IF($T$7:$T$11&lt;&gt;"",ROW($T$7:$T$11)-MIN(ROW($T$7:$T$11))+1,""),""),ROW()-ROW(A$14)+1))),),"")</f>
        <v>0</v>
      </c>
      <c r="Y14">
        <f t="array" ref="Y14">IFERROR(CONCATENATE((INDEX($AB$7:$AB$11,SMALL(IF($AB$7:$AB$11&lt;&gt;"",IF($Y$7:$Y$11&lt;&gt;"",ROW($Y$7:$Y$11)-MIN(ROW($Y$7:$Y$11))+1,""),""),ROW()-ROW(A$14)+1))),","),"")</f>
        <v>0</v>
      </c>
      <c r="Z14">
        <f t="array" ref="Z14">IFERROR(CONCATENATE(TEXT(INDEX($Y$7:$Y$11,SMALL(IF($AB$7:$AB$11&lt;&gt;"",IF($Y$7:$Y$11&lt;&gt;"",ROW($Y$7:$Y$11)-MIN(ROW($Y$7:$Y$11))+1,""),""),ROW()-ROW(A$14)+1)),"##0"),","),"")</f>
        <v>0</v>
      </c>
      <c r="AA14">
        <f t="array" ref="AA14">IFERROR(CONCATENATE((INDEX($A$7:$A$11,SMALL(IF($AB$7:$AB$11&lt;&gt;"",IF($Y$7:$Y$11&lt;&gt;"",ROW($Y$7:$Y$11)-MIN(ROW($Y$7:$Y$11))+1,""),""),ROW()-ROW(A$14)+1))),),"")</f>
        <v>0</v>
      </c>
      <c r="AD14">
        <f t="array" ref="AD14">IFERROR(CONCATENATE((INDEX($AG$7:$AG$11,SMALL(IF($AG$7:$AG$11&lt;&gt;"",IF($AD$7:$AD$11&lt;&gt;"",ROW($AD$7:$AD$11)-MIN(ROW($AD$7:$AD$11))+1,""),""),ROW()-ROW(A$14)+1)))," "),"")</f>
        <v>0</v>
      </c>
      <c r="AE14">
        <f t="array" ref="AE14">IFERROR(CONCATENATE(TEXT(INDEX($AD$7:$AD$11,SMALL(IF($AG$7:$AG$11&lt;&gt;"",IF($AD$7:$AD$11&lt;&gt;"",ROW($AD$7:$AD$11)-MIN(ROW($AD$7:$AD$11))+1,""),""),ROW()-ROW(A$14)+1)),"##0")," "),"")</f>
        <v>0</v>
      </c>
      <c r="AF14">
        <f t="array" ref="AF14">IFERROR(CONCATENATE((INDEX($A$7:$A$11,SMALL(IF($AG$7:$AG$11&lt;&gt;"",IF($AD$7:$AD$11&lt;&gt;"",ROW($AD$7:$AD$11)-MIN(ROW($AD$7:$AD$11))+1,""),""),ROW()-ROW(A$14)+1))),),"")</f>
        <v>0</v>
      </c>
      <c r="AI14">
        <f t="array" ref="AI14">IFERROR(CONCATENATE((INDEX($AL$7:$AL$11,SMALL(IF($AL$7:$AL$11&lt;&gt;"",IF($AI$7:$AI$11&lt;&gt;"",ROW($AI$7:$AI$11)-MIN(ROW($AI$7:$AI$11))+1,""),""),ROW()-ROW(A$14)+1)))," "),"")</f>
        <v>0</v>
      </c>
      <c r="AJ14">
        <f t="array" ref="AJ14">IFERROR(CONCATENATE(TEXT(INDEX($AI$7:$AI$11,SMALL(IF($AL$7:$AL$11&lt;&gt;"",IF($AI$7:$AI$11&lt;&gt;"",ROW($AI$7:$AI$11)-MIN(ROW($AI$7:$AI$11))+1,""),""),ROW()-ROW(A$14)+1)),"##0")," "),"")</f>
        <v>0</v>
      </c>
      <c r="AK14">
        <f t="array" ref="AK14">IFERROR(CONCATENATE((INDEX($A$7:$A$11,SMALL(IF($AL$7:$AL$11&lt;&gt;"",IF($AI$7:$AI$11&lt;&gt;"",ROW($AI$7:$AI$11)-MIN(ROW($AI$7:$AI$11))+1,""),""),ROW()-ROW(A$14)+1))),),"")</f>
        <v>0</v>
      </c>
    </row>
    <row r="15" spans="1:38">
      <c r="J15">
        <f t="array" ref="J15">IFERROR(CONCATENATE(TEXT(INDEX($J$7:$J$11,SMALL(IF($M$7:$M$11&lt;&gt;"",IF($J$7:$J$11&lt;&gt;"",ROW($J$7:$J$11)-MIN(ROW($J$7:$J$11))+1,""),""),ROW()-ROW(A$14)+1)),"##0"),","),"")</f>
        <v>0</v>
      </c>
      <c r="K15">
        <f t="array" ref="K15">IFERROR(CONCATENATE((INDEX($M$7:$M$11,SMALL(IF($M$7:$M$11&lt;&gt;"",IF($J$7:$J$11&lt;&gt;"",ROW($J$7:$J$11)-MIN(ROW($J$7:$J$11))+1,""),""),ROW()-ROW(A$14)+1))),","),"")</f>
        <v>0</v>
      </c>
      <c r="L15">
        <f t="array" ref="L15">IFERROR(CONCATENATE((INDEX($A$7:$A$11,SMALL(IF($M$7:$M$11&lt;&gt;"",IF($J$7:$J$11&lt;&gt;"",ROW($J$7:$J$11)-MIN(ROW($J$7:$J$11))+1,""),""),ROW()-ROW(A$14)+1))),),"")</f>
        <v>0</v>
      </c>
      <c r="O15">
        <f t="array" ref="O15">IFERROR(CONCATENATE((INDEX($R$7:$R$11,SMALL(IF($R$7:$R$11&lt;&gt;"",IF($O$7:$O$11&lt;&gt;"",ROW($O$7:$O$11)-MIN(ROW($O$7:$O$11))+1,""),""),ROW()-ROW(A$14)+1)))," "),"")</f>
        <v>0</v>
      </c>
      <c r="P15">
        <f t="array" ref="P15">IFERROR(CONCATENATE(TEXT(INDEX($O$7:$O$11,SMALL(IF($R$7:$R$11&lt;&gt;"",IF($O$7:$O$11&lt;&gt;"",ROW($O$7:$O$11)-MIN(ROW($O$7:$O$11))+1,""),""),ROW()-ROW(A$14)+1)),"##0")," "),"")</f>
        <v>0</v>
      </c>
      <c r="Q15">
        <f t="array" ref="Q15">IFERROR(CONCATENATE((INDEX($A$7:$A$11,SMALL(IF($R$7:$R$11&lt;&gt;"",IF($O$7:$O$11&lt;&gt;"",ROW($O$7:$O$11)-MIN(ROW($O$7:$O$11))+1,""),""),ROW()-ROW(A$14)+1))),),"")</f>
        <v>0</v>
      </c>
      <c r="T15">
        <f t="array" ref="T15">IFERROR(CONCATENATE((INDEX($W$7:$W$11,SMALL(IF($W$7:$W$11&lt;&gt;"",IF($T$7:$T$11&lt;&gt;"",ROW($T$7:$T$11)-MIN(ROW($T$7:$T$11))+1,""),""),ROW()-ROW(A$14)+1)))," "),"")</f>
        <v>0</v>
      </c>
      <c r="U15">
        <f t="array" ref="U15">IFERROR(CONCATENATE(TEXT(INDEX($T$7:$T$11,SMALL(IF($W$7:$W$11&lt;&gt;"",IF($T$7:$T$11&lt;&gt;"",ROW($T$7:$T$11)-MIN(ROW($T$7:$T$11))+1,""),""),ROW()-ROW(A$14)+1)),"##0")," "),"")</f>
        <v>0</v>
      </c>
      <c r="V15">
        <f t="array" ref="V15">IFERROR(CONCATENATE((INDEX($A$7:$A$11,SMALL(IF($W$7:$W$11&lt;&gt;"",IF($T$7:$T$11&lt;&gt;"",ROW($T$7:$T$11)-MIN(ROW($T$7:$T$11))+1,""),""),ROW()-ROW(A$14)+1))),),"")</f>
        <v>0</v>
      </c>
      <c r="Y15">
        <f t="array" ref="Y15">IFERROR(CONCATENATE((INDEX($AB$7:$AB$11,SMALL(IF($AB$7:$AB$11&lt;&gt;"",IF($Y$7:$Y$11&lt;&gt;"",ROW($Y$7:$Y$11)-MIN(ROW($Y$7:$Y$11))+1,""),""),ROW()-ROW(A$14)+1))),","),"")</f>
        <v>0</v>
      </c>
      <c r="Z15">
        <f t="array" ref="Z15">IFERROR(CONCATENATE(TEXT(INDEX($Y$7:$Y$11,SMALL(IF($AB$7:$AB$11&lt;&gt;"",IF($Y$7:$Y$11&lt;&gt;"",ROW($Y$7:$Y$11)-MIN(ROW($Y$7:$Y$11))+1,""),""),ROW()-ROW(A$14)+1)),"##0"),","),"")</f>
        <v>0</v>
      </c>
      <c r="AA15">
        <f t="array" ref="AA15">IFERROR(CONCATENATE((INDEX($A$7:$A$11,SMALL(IF($AB$7:$AB$11&lt;&gt;"",IF($Y$7:$Y$11&lt;&gt;"",ROW($Y$7:$Y$11)-MIN(ROW($Y$7:$Y$11))+1,""),""),ROW()-ROW(A$14)+1))),),"")</f>
        <v>0</v>
      </c>
      <c r="AD15">
        <f t="array" ref="AD15">IFERROR(CONCATENATE((INDEX($AG$7:$AG$11,SMALL(IF($AG$7:$AG$11&lt;&gt;"",IF($AD$7:$AD$11&lt;&gt;"",ROW($AD$7:$AD$11)-MIN(ROW($AD$7:$AD$11))+1,""),""),ROW()-ROW(A$14)+1)))," "),"")</f>
        <v>0</v>
      </c>
      <c r="AE15">
        <f t="array" ref="AE15">IFERROR(CONCATENATE(TEXT(INDEX($AD$7:$AD$11,SMALL(IF($AG$7:$AG$11&lt;&gt;"",IF($AD$7:$AD$11&lt;&gt;"",ROW($AD$7:$AD$11)-MIN(ROW($AD$7:$AD$11))+1,""),""),ROW()-ROW(A$14)+1)),"##0")," "),"")</f>
        <v>0</v>
      </c>
      <c r="AF15">
        <f t="array" ref="AF15">IFERROR(CONCATENATE((INDEX($A$7:$A$11,SMALL(IF($AG$7:$AG$11&lt;&gt;"",IF($AD$7:$AD$11&lt;&gt;"",ROW($AD$7:$AD$11)-MIN(ROW($AD$7:$AD$11))+1,""),""),ROW()-ROW(A$14)+1))),),"")</f>
        <v>0</v>
      </c>
      <c r="AI15">
        <f t="array" ref="AI15">IFERROR(CONCATENATE((INDEX($AL$7:$AL$11,SMALL(IF($AL$7:$AL$11&lt;&gt;"",IF($AI$7:$AI$11&lt;&gt;"",ROW($AI$7:$AI$11)-MIN(ROW($AI$7:$AI$11))+1,""),""),ROW()-ROW(A$14)+1)))," "),"")</f>
        <v>0</v>
      </c>
      <c r="AJ15">
        <f t="array" ref="AJ15">IFERROR(CONCATENATE(TEXT(INDEX($AI$7:$AI$11,SMALL(IF($AL$7:$AL$11&lt;&gt;"",IF($AI$7:$AI$11&lt;&gt;"",ROW($AI$7:$AI$11)-MIN(ROW($AI$7:$AI$11))+1,""),""),ROW()-ROW(A$14)+1)),"##0")," "),"")</f>
        <v>0</v>
      </c>
      <c r="AK15">
        <f t="array" ref="AK15">IFERROR(CONCATENATE((INDEX($A$7:$A$11,SMALL(IF($AL$7:$AL$11&lt;&gt;"",IF($AI$7:$AI$11&lt;&gt;"",ROW($AI$7:$AI$11)-MIN(ROW($AI$7:$AI$11))+1,""),""),ROW()-ROW(A$14)+1))),),"")</f>
        <v>0</v>
      </c>
    </row>
    <row r="16" spans="1:38">
      <c r="J16">
        <f t="array" ref="J16">IFERROR(CONCATENATE(TEXT(INDEX($J$7:$J$11,SMALL(IF($M$7:$M$11&lt;&gt;"",IF($J$7:$J$11&lt;&gt;"",ROW($J$7:$J$11)-MIN(ROW($J$7:$J$11))+1,""),""),ROW()-ROW(A$14)+1)),"##0"),","),"")</f>
        <v>0</v>
      </c>
      <c r="K16">
        <f t="array" ref="K16">IFERROR(CONCATENATE((INDEX($M$7:$M$11,SMALL(IF($M$7:$M$11&lt;&gt;"",IF($J$7:$J$11&lt;&gt;"",ROW($J$7:$J$11)-MIN(ROW($J$7:$J$11))+1,""),""),ROW()-ROW(A$14)+1))),","),"")</f>
        <v>0</v>
      </c>
      <c r="L16">
        <f t="array" ref="L16">IFERROR(CONCATENATE((INDEX($A$7:$A$11,SMALL(IF($M$7:$M$11&lt;&gt;"",IF($J$7:$J$11&lt;&gt;"",ROW($J$7:$J$11)-MIN(ROW($J$7:$J$11))+1,""),""),ROW()-ROW(A$14)+1))),),"")</f>
        <v>0</v>
      </c>
      <c r="O16">
        <f t="array" ref="O16">IFERROR(CONCATENATE((INDEX($R$7:$R$11,SMALL(IF($R$7:$R$11&lt;&gt;"",IF($O$7:$O$11&lt;&gt;"",ROW($O$7:$O$11)-MIN(ROW($O$7:$O$11))+1,""),""),ROW()-ROW(A$14)+1)))," "),"")</f>
        <v>0</v>
      </c>
      <c r="P16">
        <f t="array" ref="P16">IFERROR(CONCATENATE(TEXT(INDEX($O$7:$O$11,SMALL(IF($R$7:$R$11&lt;&gt;"",IF($O$7:$O$11&lt;&gt;"",ROW($O$7:$O$11)-MIN(ROW($O$7:$O$11))+1,""),""),ROW()-ROW(A$14)+1)),"##0")," "),"")</f>
        <v>0</v>
      </c>
      <c r="Q16">
        <f t="array" ref="Q16">IFERROR(CONCATENATE((INDEX($A$7:$A$11,SMALL(IF($R$7:$R$11&lt;&gt;"",IF($O$7:$O$11&lt;&gt;"",ROW($O$7:$O$11)-MIN(ROW($O$7:$O$11))+1,""),""),ROW()-ROW(A$14)+1))),),"")</f>
        <v>0</v>
      </c>
      <c r="T16">
        <f t="array" ref="T16">IFERROR(CONCATENATE((INDEX($W$7:$W$11,SMALL(IF($W$7:$W$11&lt;&gt;"",IF($T$7:$T$11&lt;&gt;"",ROW($T$7:$T$11)-MIN(ROW($T$7:$T$11))+1,""),""),ROW()-ROW(A$14)+1)))," "),"")</f>
        <v>0</v>
      </c>
      <c r="U16">
        <f t="array" ref="U16">IFERROR(CONCATENATE(TEXT(INDEX($T$7:$T$11,SMALL(IF($W$7:$W$11&lt;&gt;"",IF($T$7:$T$11&lt;&gt;"",ROW($T$7:$T$11)-MIN(ROW($T$7:$T$11))+1,""),""),ROW()-ROW(A$14)+1)),"##0")," "),"")</f>
        <v>0</v>
      </c>
      <c r="V16">
        <f t="array" ref="V16">IFERROR(CONCATENATE((INDEX($A$7:$A$11,SMALL(IF($W$7:$W$11&lt;&gt;"",IF($T$7:$T$11&lt;&gt;"",ROW($T$7:$T$11)-MIN(ROW($T$7:$T$11))+1,""),""),ROW()-ROW(A$14)+1))),),"")</f>
        <v>0</v>
      </c>
      <c r="Y16">
        <f t="array" ref="Y16">IFERROR(CONCATENATE((INDEX($AB$7:$AB$11,SMALL(IF($AB$7:$AB$11&lt;&gt;"",IF($Y$7:$Y$11&lt;&gt;"",ROW($Y$7:$Y$11)-MIN(ROW($Y$7:$Y$11))+1,""),""),ROW()-ROW(A$14)+1))),","),"")</f>
        <v>0</v>
      </c>
      <c r="Z16">
        <f t="array" ref="Z16">IFERROR(CONCATENATE(TEXT(INDEX($Y$7:$Y$11,SMALL(IF($AB$7:$AB$11&lt;&gt;"",IF($Y$7:$Y$11&lt;&gt;"",ROW($Y$7:$Y$11)-MIN(ROW($Y$7:$Y$11))+1,""),""),ROW()-ROW(A$14)+1)),"##0"),","),"")</f>
        <v>0</v>
      </c>
      <c r="AA16">
        <f t="array" ref="AA16">IFERROR(CONCATENATE((INDEX($A$7:$A$11,SMALL(IF($AB$7:$AB$11&lt;&gt;"",IF($Y$7:$Y$11&lt;&gt;"",ROW($Y$7:$Y$11)-MIN(ROW($Y$7:$Y$11))+1,""),""),ROW()-ROW(A$14)+1))),),"")</f>
        <v>0</v>
      </c>
      <c r="AD16">
        <f t="array" ref="AD16">IFERROR(CONCATENATE((INDEX($AG$7:$AG$11,SMALL(IF($AG$7:$AG$11&lt;&gt;"",IF($AD$7:$AD$11&lt;&gt;"",ROW($AD$7:$AD$11)-MIN(ROW($AD$7:$AD$11))+1,""),""),ROW()-ROW(A$14)+1)))," "),"")</f>
        <v>0</v>
      </c>
      <c r="AE16">
        <f t="array" ref="AE16">IFERROR(CONCATENATE(TEXT(INDEX($AD$7:$AD$11,SMALL(IF($AG$7:$AG$11&lt;&gt;"",IF($AD$7:$AD$11&lt;&gt;"",ROW($AD$7:$AD$11)-MIN(ROW($AD$7:$AD$11))+1,""),""),ROW()-ROW(A$14)+1)),"##0")," "),"")</f>
        <v>0</v>
      </c>
      <c r="AF16">
        <f t="array" ref="AF16">IFERROR(CONCATENATE((INDEX($A$7:$A$11,SMALL(IF($AG$7:$AG$11&lt;&gt;"",IF($AD$7:$AD$11&lt;&gt;"",ROW($AD$7:$AD$11)-MIN(ROW($AD$7:$AD$11))+1,""),""),ROW()-ROW(A$14)+1))),),"")</f>
        <v>0</v>
      </c>
      <c r="AI16">
        <f t="array" ref="AI16">IFERROR(CONCATENATE((INDEX($AL$7:$AL$11,SMALL(IF($AL$7:$AL$11&lt;&gt;"",IF($AI$7:$AI$11&lt;&gt;"",ROW($AI$7:$AI$11)-MIN(ROW($AI$7:$AI$11))+1,""),""),ROW()-ROW(A$14)+1)))," "),"")</f>
        <v>0</v>
      </c>
      <c r="AJ16">
        <f t="array" ref="AJ16">IFERROR(CONCATENATE(TEXT(INDEX($AI$7:$AI$11,SMALL(IF($AL$7:$AL$11&lt;&gt;"",IF($AI$7:$AI$11&lt;&gt;"",ROW($AI$7:$AI$11)-MIN(ROW($AI$7:$AI$11))+1,""),""),ROW()-ROW(A$14)+1)),"##0")," "),"")</f>
        <v>0</v>
      </c>
      <c r="AK16">
        <f t="array" ref="AK16">IFERROR(CONCATENATE((INDEX($A$7:$A$11,SMALL(IF($AL$7:$AL$11&lt;&gt;"",IF($AI$7:$AI$11&lt;&gt;"",ROW($AI$7:$AI$11)-MIN(ROW($AI$7:$AI$11))+1,""),""),ROW()-ROW(A$14)+1))),),"")</f>
        <v>0</v>
      </c>
    </row>
    <row r="17" spans="10:37">
      <c r="J17">
        <f t="array" ref="J17">IFERROR(CONCATENATE(TEXT(INDEX($J$7:$J$11,SMALL(IF($M$7:$M$11&lt;&gt;"",IF($J$7:$J$11&lt;&gt;"",ROW($J$7:$J$11)-MIN(ROW($J$7:$J$11))+1,""),""),ROW()-ROW(A$14)+1)),"##0"),","),"")</f>
        <v>0</v>
      </c>
      <c r="K17">
        <f t="array" ref="K17">IFERROR(CONCATENATE((INDEX($M$7:$M$11,SMALL(IF($M$7:$M$11&lt;&gt;"",IF($J$7:$J$11&lt;&gt;"",ROW($J$7:$J$11)-MIN(ROW($J$7:$J$11))+1,""),""),ROW()-ROW(A$14)+1))),","),"")</f>
        <v>0</v>
      </c>
      <c r="L17">
        <f t="array" ref="L17">IFERROR(CONCATENATE((INDEX($A$7:$A$11,SMALL(IF($M$7:$M$11&lt;&gt;"",IF($J$7:$J$11&lt;&gt;"",ROW($J$7:$J$11)-MIN(ROW($J$7:$J$11))+1,""),""),ROW()-ROW(A$14)+1))),),"")</f>
        <v>0</v>
      </c>
      <c r="O17">
        <f t="array" ref="O17">IFERROR(CONCATENATE((INDEX($R$7:$R$11,SMALL(IF($R$7:$R$11&lt;&gt;"",IF($O$7:$O$11&lt;&gt;"",ROW($O$7:$O$11)-MIN(ROW($O$7:$O$11))+1,""),""),ROW()-ROW(A$14)+1)))," "),"")</f>
        <v>0</v>
      </c>
      <c r="P17">
        <f t="array" ref="P17">IFERROR(CONCATENATE(TEXT(INDEX($O$7:$O$11,SMALL(IF($R$7:$R$11&lt;&gt;"",IF($O$7:$O$11&lt;&gt;"",ROW($O$7:$O$11)-MIN(ROW($O$7:$O$11))+1,""),""),ROW()-ROW(A$14)+1)),"##0")," "),"")</f>
        <v>0</v>
      </c>
      <c r="Q17">
        <f t="array" ref="Q17">IFERROR(CONCATENATE((INDEX($A$7:$A$11,SMALL(IF($R$7:$R$11&lt;&gt;"",IF($O$7:$O$11&lt;&gt;"",ROW($O$7:$O$11)-MIN(ROW($O$7:$O$11))+1,""),""),ROW()-ROW(A$14)+1))),),"")</f>
        <v>0</v>
      </c>
      <c r="T17">
        <f t="array" ref="T17">IFERROR(CONCATENATE((INDEX($W$7:$W$11,SMALL(IF($W$7:$W$11&lt;&gt;"",IF($T$7:$T$11&lt;&gt;"",ROW($T$7:$T$11)-MIN(ROW($T$7:$T$11))+1,""),""),ROW()-ROW(A$14)+1)))," "),"")</f>
        <v>0</v>
      </c>
      <c r="U17">
        <f t="array" ref="U17">IFERROR(CONCATENATE(TEXT(INDEX($T$7:$T$11,SMALL(IF($W$7:$W$11&lt;&gt;"",IF($T$7:$T$11&lt;&gt;"",ROW($T$7:$T$11)-MIN(ROW($T$7:$T$11))+1,""),""),ROW()-ROW(A$14)+1)),"##0")," "),"")</f>
        <v>0</v>
      </c>
      <c r="V17">
        <f t="array" ref="V17">IFERROR(CONCATENATE((INDEX($A$7:$A$11,SMALL(IF($W$7:$W$11&lt;&gt;"",IF($T$7:$T$11&lt;&gt;"",ROW($T$7:$T$11)-MIN(ROW($T$7:$T$11))+1,""),""),ROW()-ROW(A$14)+1))),),"")</f>
        <v>0</v>
      </c>
      <c r="Y17">
        <f t="array" ref="Y17">IFERROR(CONCATENATE((INDEX($AB$7:$AB$11,SMALL(IF($AB$7:$AB$11&lt;&gt;"",IF($Y$7:$Y$11&lt;&gt;"",ROW($Y$7:$Y$11)-MIN(ROW($Y$7:$Y$11))+1,""),""),ROW()-ROW(A$14)+1))),","),"")</f>
        <v>0</v>
      </c>
      <c r="Z17">
        <f t="array" ref="Z17">IFERROR(CONCATENATE(TEXT(INDEX($Y$7:$Y$11,SMALL(IF($AB$7:$AB$11&lt;&gt;"",IF($Y$7:$Y$11&lt;&gt;"",ROW($Y$7:$Y$11)-MIN(ROW($Y$7:$Y$11))+1,""),""),ROW()-ROW(A$14)+1)),"##0"),","),"")</f>
        <v>0</v>
      </c>
      <c r="AA17">
        <f t="array" ref="AA17">IFERROR(CONCATENATE((INDEX($A$7:$A$11,SMALL(IF($AB$7:$AB$11&lt;&gt;"",IF($Y$7:$Y$11&lt;&gt;"",ROW($Y$7:$Y$11)-MIN(ROW($Y$7:$Y$11))+1,""),""),ROW()-ROW(A$14)+1))),),"")</f>
        <v>0</v>
      </c>
      <c r="AD17">
        <f t="array" ref="AD17">IFERROR(CONCATENATE((INDEX($AG$7:$AG$11,SMALL(IF($AG$7:$AG$11&lt;&gt;"",IF($AD$7:$AD$11&lt;&gt;"",ROW($AD$7:$AD$11)-MIN(ROW($AD$7:$AD$11))+1,""),""),ROW()-ROW(A$14)+1)))," "),"")</f>
        <v>0</v>
      </c>
      <c r="AE17">
        <f t="array" ref="AE17">IFERROR(CONCATENATE(TEXT(INDEX($AD$7:$AD$11,SMALL(IF($AG$7:$AG$11&lt;&gt;"",IF($AD$7:$AD$11&lt;&gt;"",ROW($AD$7:$AD$11)-MIN(ROW($AD$7:$AD$11))+1,""),""),ROW()-ROW(A$14)+1)),"##0")," "),"")</f>
        <v>0</v>
      </c>
      <c r="AF17">
        <f t="array" ref="AF17">IFERROR(CONCATENATE((INDEX($A$7:$A$11,SMALL(IF($AG$7:$AG$11&lt;&gt;"",IF($AD$7:$AD$11&lt;&gt;"",ROW($AD$7:$AD$11)-MIN(ROW($AD$7:$AD$11))+1,""),""),ROW()-ROW(A$14)+1))),),"")</f>
        <v>0</v>
      </c>
      <c r="AI17">
        <f t="array" ref="AI17">IFERROR(CONCATENATE((INDEX($AL$7:$AL$11,SMALL(IF($AL$7:$AL$11&lt;&gt;"",IF($AI$7:$AI$11&lt;&gt;"",ROW($AI$7:$AI$11)-MIN(ROW($AI$7:$AI$11))+1,""),""),ROW()-ROW(A$14)+1)))," "),"")</f>
        <v>0</v>
      </c>
      <c r="AJ17">
        <f t="array" ref="AJ17">IFERROR(CONCATENATE(TEXT(INDEX($AI$7:$AI$11,SMALL(IF($AL$7:$AL$11&lt;&gt;"",IF($AI$7:$AI$11&lt;&gt;"",ROW($AI$7:$AI$11)-MIN(ROW($AI$7:$AI$11))+1,""),""),ROW()-ROW(A$14)+1)),"##0")," "),"")</f>
        <v>0</v>
      </c>
      <c r="AK17">
        <f t="array" ref="AK17">IFERROR(CONCATENATE((INDEX($A$7:$A$11,SMALL(IF($AL$7:$AL$11&lt;&gt;"",IF($AI$7:$AI$11&lt;&gt;"",ROW($AI$7:$AI$11)-MIN(ROW($AI$7:$AI$11))+1,""),""),ROW()-ROW(A$14)+1))),),"")</f>
        <v>0</v>
      </c>
    </row>
    <row r="18" spans="10:37">
      <c r="J18">
        <f t="array" ref="J18">IFERROR(CONCATENATE(TEXT(INDEX($J$7:$J$11,SMALL(IF($M$7:$M$11&lt;&gt;"",IF($J$7:$J$11&lt;&gt;"",ROW($J$7:$J$11)-MIN(ROW($J$7:$J$11))+1,""),""),ROW()-ROW(A$14)+1)),"##0"),","),"")</f>
        <v>0</v>
      </c>
      <c r="K18">
        <f t="array" ref="K18">IFERROR(CONCATENATE((INDEX($M$7:$M$11,SMALL(IF($M$7:$M$11&lt;&gt;"",IF($J$7:$J$11&lt;&gt;"",ROW($J$7:$J$11)-MIN(ROW($J$7:$J$11))+1,""),""),ROW()-ROW(A$14)+1))),","),"")</f>
        <v>0</v>
      </c>
      <c r="L18">
        <f t="array" ref="L18">IFERROR(CONCATENATE((INDEX($A$7:$A$11,SMALL(IF($M$7:$M$11&lt;&gt;"",IF($J$7:$J$11&lt;&gt;"",ROW($J$7:$J$11)-MIN(ROW($J$7:$J$11))+1,""),""),ROW()-ROW(A$14)+1))),),"")</f>
        <v>0</v>
      </c>
      <c r="O18">
        <f t="array" ref="O18">IFERROR(CONCATENATE((INDEX($R$7:$R$11,SMALL(IF($R$7:$R$11&lt;&gt;"",IF($O$7:$O$11&lt;&gt;"",ROW($O$7:$O$11)-MIN(ROW($O$7:$O$11))+1,""),""),ROW()-ROW(A$14)+1)))," "),"")</f>
        <v>0</v>
      </c>
      <c r="P18">
        <f t="array" ref="P18">IFERROR(CONCATENATE(TEXT(INDEX($O$7:$O$11,SMALL(IF($R$7:$R$11&lt;&gt;"",IF($O$7:$O$11&lt;&gt;"",ROW($O$7:$O$11)-MIN(ROW($O$7:$O$11))+1,""),""),ROW()-ROW(A$14)+1)),"##0")," "),"")</f>
        <v>0</v>
      </c>
      <c r="Q18">
        <f t="array" ref="Q18">IFERROR(CONCATENATE((INDEX($A$7:$A$11,SMALL(IF($R$7:$R$11&lt;&gt;"",IF($O$7:$O$11&lt;&gt;"",ROW($O$7:$O$11)-MIN(ROW($O$7:$O$11))+1,""),""),ROW()-ROW(A$14)+1))),),"")</f>
        <v>0</v>
      </c>
      <c r="T18">
        <f t="array" ref="T18">IFERROR(CONCATENATE((INDEX($W$7:$W$11,SMALL(IF($W$7:$W$11&lt;&gt;"",IF($T$7:$T$11&lt;&gt;"",ROW($T$7:$T$11)-MIN(ROW($T$7:$T$11))+1,""),""),ROW()-ROW(A$14)+1)))," "),"")</f>
        <v>0</v>
      </c>
      <c r="U18">
        <f t="array" ref="U18">IFERROR(CONCATENATE(TEXT(INDEX($T$7:$T$11,SMALL(IF($W$7:$W$11&lt;&gt;"",IF($T$7:$T$11&lt;&gt;"",ROW($T$7:$T$11)-MIN(ROW($T$7:$T$11))+1,""),""),ROW()-ROW(A$14)+1)),"##0")," "),"")</f>
        <v>0</v>
      </c>
      <c r="V18">
        <f t="array" ref="V18">IFERROR(CONCATENATE((INDEX($A$7:$A$11,SMALL(IF($W$7:$W$11&lt;&gt;"",IF($T$7:$T$11&lt;&gt;"",ROW($T$7:$T$11)-MIN(ROW($T$7:$T$11))+1,""),""),ROW()-ROW(A$14)+1))),),"")</f>
        <v>0</v>
      </c>
      <c r="Y18">
        <f t="array" ref="Y18">IFERROR(CONCATENATE((INDEX($AB$7:$AB$11,SMALL(IF($AB$7:$AB$11&lt;&gt;"",IF($Y$7:$Y$11&lt;&gt;"",ROW($Y$7:$Y$11)-MIN(ROW($Y$7:$Y$11))+1,""),""),ROW()-ROW(A$14)+1))),","),"")</f>
        <v>0</v>
      </c>
      <c r="Z18">
        <f t="array" ref="Z18">IFERROR(CONCATENATE(TEXT(INDEX($Y$7:$Y$11,SMALL(IF($AB$7:$AB$11&lt;&gt;"",IF($Y$7:$Y$11&lt;&gt;"",ROW($Y$7:$Y$11)-MIN(ROW($Y$7:$Y$11))+1,""),""),ROW()-ROW(A$14)+1)),"##0"),","),"")</f>
        <v>0</v>
      </c>
      <c r="AA18">
        <f t="array" ref="AA18">IFERROR(CONCATENATE((INDEX($A$7:$A$11,SMALL(IF($AB$7:$AB$11&lt;&gt;"",IF($Y$7:$Y$11&lt;&gt;"",ROW($Y$7:$Y$11)-MIN(ROW($Y$7:$Y$11))+1,""),""),ROW()-ROW(A$14)+1))),),"")</f>
        <v>0</v>
      </c>
      <c r="AD18">
        <f t="array" ref="AD18">IFERROR(CONCATENATE((INDEX($AG$7:$AG$11,SMALL(IF($AG$7:$AG$11&lt;&gt;"",IF($AD$7:$AD$11&lt;&gt;"",ROW($AD$7:$AD$11)-MIN(ROW($AD$7:$AD$11))+1,""),""),ROW()-ROW(A$14)+1)))," "),"")</f>
        <v>0</v>
      </c>
      <c r="AE18">
        <f t="array" ref="AE18">IFERROR(CONCATENATE(TEXT(INDEX($AD$7:$AD$11,SMALL(IF($AG$7:$AG$11&lt;&gt;"",IF($AD$7:$AD$11&lt;&gt;"",ROW($AD$7:$AD$11)-MIN(ROW($AD$7:$AD$11))+1,""),""),ROW()-ROW(A$14)+1)),"##0")," "),"")</f>
        <v>0</v>
      </c>
      <c r="AF18">
        <f t="array" ref="AF18">IFERROR(CONCATENATE((INDEX($A$7:$A$11,SMALL(IF($AG$7:$AG$11&lt;&gt;"",IF($AD$7:$AD$11&lt;&gt;"",ROW($AD$7:$AD$11)-MIN(ROW($AD$7:$AD$11))+1,""),""),ROW()-ROW(A$14)+1))),),"")</f>
        <v>0</v>
      </c>
      <c r="AI18">
        <f t="array" ref="AI18">IFERROR(CONCATENATE((INDEX($AL$7:$AL$11,SMALL(IF($AL$7:$AL$11&lt;&gt;"",IF($AI$7:$AI$11&lt;&gt;"",ROW($AI$7:$AI$11)-MIN(ROW($AI$7:$AI$11))+1,""),""),ROW()-ROW(A$14)+1)))," "),"")</f>
        <v>0</v>
      </c>
      <c r="AJ18">
        <f t="array" ref="AJ18">IFERROR(CONCATENATE(TEXT(INDEX($AI$7:$AI$11,SMALL(IF($AL$7:$AL$11&lt;&gt;"",IF($AI$7:$AI$11&lt;&gt;"",ROW($AI$7:$AI$11)-MIN(ROW($AI$7:$AI$11))+1,""),""),ROW()-ROW(A$14)+1)),"##0")," "),"")</f>
        <v>0</v>
      </c>
      <c r="AK18">
        <f t="array" ref="AK18">IFERROR(CONCATENATE((INDEX($A$7:$A$11,SMALL(IF($AL$7:$AL$11&lt;&gt;"",IF($AI$7:$AI$11&lt;&gt;"",ROW($AI$7:$AI$11)-MIN(ROW($AI$7:$AI$11))+1,""),""),ROW()-ROW(A$14)+1))),),"")</f>
        <v>0</v>
      </c>
    </row>
  </sheetData>
  <mergeCells count="7">
    <mergeCell ref="A5:H5"/>
    <mergeCell ref="I5:M5"/>
    <mergeCell ref="N5:R5"/>
    <mergeCell ref="S5:W5"/>
    <mergeCell ref="X5:AB5"/>
    <mergeCell ref="AC5:AG5"/>
    <mergeCell ref="AH5:AL5"/>
  </mergeCells>
  <conditionalFormatting sqref="AA10">
    <cfRule type="cellIs" dxfId="4" priority="64" operator="lessThanOrEqual">
      <formula>H10</formula>
    </cfRule>
  </conditionalFormatting>
  <conditionalFormatting sqref="AA11">
    <cfRule type="cellIs" dxfId="4" priority="69" operator="lessThanOrEqual">
      <formula>H11</formula>
    </cfRule>
  </conditionalFormatting>
  <conditionalFormatting sqref="AA7">
    <cfRule type="cellIs" dxfId="4" priority="49" operator="lessThanOrEqual">
      <formula>H7</formula>
    </cfRule>
  </conditionalFormatting>
  <conditionalFormatting sqref="AA8">
    <cfRule type="cellIs" dxfId="4" priority="54" operator="lessThanOrEqual">
      <formula>H8</formula>
    </cfRule>
  </conditionalFormatting>
  <conditionalFormatting sqref="AA9">
    <cfRule type="cellIs" dxfId="4" priority="59" operator="lessThanOrEqual">
      <formula>H9</formula>
    </cfRule>
  </conditionalFormatting>
  <conditionalFormatting sqref="F10">
    <cfRule type="expression" dxfId="0" priority="13">
      <formula>AND(ISBLANK(E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11">
    <cfRule type="expression" dxfId="0" priority="17">
      <formula>AND(ISBLANK(E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7">
    <cfRule type="expression" dxfId="0" priority="1">
      <formula>AND(ISBLANK(E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8">
    <cfRule type="expression" dxfId="0" priority="5">
      <formula>AND(ISBLANK(E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F9">
    <cfRule type="expression" dxfId="0" priority="9">
      <formula>AND(ISBLANK(E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N10">
    <cfRule type="cellIs" dxfId="1" priority="31" operator="equal">
      <formula>0</formula>
    </cfRule>
    <cfRule type="cellIs" dxfId="2" priority="32" operator="lessThan">
      <formula>F10</formula>
    </cfRule>
  </conditionalFormatting>
  <conditionalFormatting sqref="N11">
    <cfRule type="cellIs" dxfId="1" priority="36" operator="equal">
      <formula>0</formula>
    </cfRule>
    <cfRule type="cellIs" dxfId="2" priority="37" operator="lessThan">
      <formula>F11</formula>
    </cfRule>
  </conditionalFormatting>
  <conditionalFormatting sqref="N7">
    <cfRule type="cellIs" dxfId="1" priority="21" operator="equal">
      <formula>0</formula>
    </cfRule>
    <cfRule type="cellIs" dxfId="2" priority="22" operator="lessThan">
      <formula>F7</formula>
    </cfRule>
  </conditionalFormatting>
  <conditionalFormatting sqref="N9">
    <cfRule type="cellIs" dxfId="1" priority="26" operator="equal">
      <formula>0</formula>
    </cfRule>
    <cfRule type="cellIs" dxfId="2" priority="27" operator="lessThan">
      <formula>F9</formula>
    </cfRule>
  </conditionalFormatting>
  <conditionalFormatting sqref="O10">
    <cfRule type="cellIs" dxfId="1" priority="33" operator="greaterThan">
      <formula>N10</formula>
    </cfRule>
  </conditionalFormatting>
  <conditionalFormatting sqref="O11">
    <cfRule type="cellIs" dxfId="1" priority="38" operator="greaterThan">
      <formula>N11</formula>
    </cfRule>
  </conditionalFormatting>
  <conditionalFormatting sqref="O7">
    <cfRule type="cellIs" dxfId="1" priority="23" operator="greaterThan">
      <formula>N7</formula>
    </cfRule>
  </conditionalFormatting>
  <conditionalFormatting sqref="O9">
    <cfRule type="cellIs" dxfId="1" priority="28" operator="greaterThan">
      <formula>N9</formula>
    </cfRule>
  </conditionalFormatting>
  <conditionalFormatting sqref="P10">
    <cfRule type="cellIs" dxfId="4" priority="35" operator="lessThanOrEqual">
      <formula>G10</formula>
    </cfRule>
  </conditionalFormatting>
  <conditionalFormatting sqref="P11">
    <cfRule type="cellIs" dxfId="4" priority="40" operator="lessThanOrEqual">
      <formula>G11</formula>
    </cfRule>
  </conditionalFormatting>
  <conditionalFormatting sqref="P7">
    <cfRule type="cellIs" dxfId="4" priority="25" operator="lessThanOrEqual">
      <formula>G7</formula>
    </cfRule>
  </conditionalFormatting>
  <conditionalFormatting sqref="P9">
    <cfRule type="cellIs" dxfId="4" priority="30" operator="lessThanOrEqual">
      <formula>G9</formula>
    </cfRule>
  </conditionalFormatting>
  <conditionalFormatting sqref="Q10">
    <cfRule type="cellIs" dxfId="4" priority="34" operator="lessThanOrEqual">
      <formula>H10</formula>
    </cfRule>
  </conditionalFormatting>
  <conditionalFormatting sqref="Q11">
    <cfRule type="cellIs" dxfId="4" priority="39" operator="lessThanOrEqual">
      <formula>H11</formula>
    </cfRule>
  </conditionalFormatting>
  <conditionalFormatting sqref="Q7">
    <cfRule type="cellIs" dxfId="4" priority="24" operator="lessThanOrEqual">
      <formula>H7</formula>
    </cfRule>
  </conditionalFormatting>
  <conditionalFormatting sqref="Q9">
    <cfRule type="cellIs" dxfId="4" priority="29" operator="lessThanOrEqual">
      <formula>H9</formula>
    </cfRule>
  </conditionalFormatting>
  <conditionalFormatting sqref="S10">
    <cfRule type="cellIs" dxfId="1" priority="41" operator="equal">
      <formula>0</formula>
    </cfRule>
    <cfRule type="cellIs" dxfId="2" priority="42" operator="lessThan">
      <formula>F10</formula>
    </cfRule>
  </conditionalFormatting>
  <conditionalFormatting sqref="T10">
    <cfRule type="cellIs" dxfId="1" priority="43" operator="greaterThan">
      <formula>S10</formula>
    </cfRule>
  </conditionalFormatting>
  <conditionalFormatting sqref="U10">
    <cfRule type="cellIs" dxfId="4" priority="45" operator="lessThanOrEqual">
      <formula>G10</formula>
    </cfRule>
  </conditionalFormatting>
  <conditionalFormatting sqref="V10">
    <cfRule type="cellIs" dxfId="4" priority="44" operator="lessThanOrEqual">
      <formula>H10</formula>
    </cfRule>
  </conditionalFormatting>
  <conditionalFormatting sqref="X10">
    <cfRule type="cellIs" dxfId="1" priority="61" operator="equal">
      <formula>0</formula>
    </cfRule>
    <cfRule type="cellIs" dxfId="2" priority="62" operator="lessThan">
      <formula>F10</formula>
    </cfRule>
  </conditionalFormatting>
  <conditionalFormatting sqref="X11">
    <cfRule type="cellIs" dxfId="1" priority="66" operator="equal">
      <formula>0</formula>
    </cfRule>
    <cfRule type="cellIs" dxfId="2" priority="67" operator="lessThan">
      <formula>F11</formula>
    </cfRule>
  </conditionalFormatting>
  <conditionalFormatting sqref="X7">
    <cfRule type="cellIs" dxfId="1" priority="46" operator="equal">
      <formula>0</formula>
    </cfRule>
    <cfRule type="cellIs" dxfId="2" priority="47" operator="lessThan">
      <formula>F7</formula>
    </cfRule>
  </conditionalFormatting>
  <conditionalFormatting sqref="X8">
    <cfRule type="cellIs" dxfId="1" priority="51" operator="equal">
      <formula>0</formula>
    </cfRule>
    <cfRule type="cellIs" dxfId="2" priority="52" operator="lessThan">
      <formula>F8</formula>
    </cfRule>
  </conditionalFormatting>
  <conditionalFormatting sqref="X9">
    <cfRule type="cellIs" dxfId="1" priority="56" operator="equal">
      <formula>0</formula>
    </cfRule>
    <cfRule type="cellIs" dxfId="2" priority="57" operator="lessThan">
      <formula>F9</formula>
    </cfRule>
  </conditionalFormatting>
  <conditionalFormatting sqref="Y10">
    <cfRule type="cellIs" dxfId="1" priority="63" operator="greaterThan">
      <formula>X10</formula>
    </cfRule>
  </conditionalFormatting>
  <conditionalFormatting sqref="Y11">
    <cfRule type="cellIs" dxfId="1" priority="68" operator="greaterThan">
      <formula>X11</formula>
    </cfRule>
  </conditionalFormatting>
  <conditionalFormatting sqref="Y7">
    <cfRule type="cellIs" dxfId="1" priority="48" operator="greaterThan">
      <formula>X7</formula>
    </cfRule>
  </conditionalFormatting>
  <conditionalFormatting sqref="Y8">
    <cfRule type="cellIs" dxfId="1" priority="53" operator="greaterThan">
      <formula>X8</formula>
    </cfRule>
  </conditionalFormatting>
  <conditionalFormatting sqref="Y9">
    <cfRule type="cellIs" dxfId="1" priority="58" operator="greaterThan">
      <formula>X9</formula>
    </cfRule>
  </conditionalFormatting>
  <conditionalFormatting sqref="Z10">
    <cfRule type="cellIs" dxfId="4" priority="65" operator="lessThanOrEqual">
      <formula>G10</formula>
    </cfRule>
  </conditionalFormatting>
  <conditionalFormatting sqref="Z11">
    <cfRule type="cellIs" dxfId="4" priority="70" operator="lessThanOrEqual">
      <formula>G11</formula>
    </cfRule>
  </conditionalFormatting>
  <conditionalFormatting sqref="Z7">
    <cfRule type="cellIs" dxfId="4" priority="50" operator="lessThanOrEqual">
      <formula>G7</formula>
    </cfRule>
  </conditionalFormatting>
  <conditionalFormatting sqref="Z8">
    <cfRule type="cellIs" dxfId="4" priority="55" operator="lessThanOrEqual">
      <formula>G8</formula>
    </cfRule>
  </conditionalFormatting>
  <conditionalFormatting sqref="Z9">
    <cfRule type="cellIs" dxfId="4" priority="60" operator="lessThanOrEqual">
      <formula>G9</formula>
    </cfRule>
  </conditionalFormatting>
  <hyperlinks>
    <hyperlink ref="R7" r:id="rId1"/>
    <hyperlink ref="AB7" r:id="rId2"/>
    <hyperlink ref="AB8" r:id="rId3"/>
    <hyperlink ref="R9" r:id="rId4"/>
    <hyperlink ref="AB9" r:id="rId5"/>
    <hyperlink ref="R10" r:id="rId6"/>
    <hyperlink ref="W10" r:id="rId7"/>
    <hyperlink ref="AB10" r:id="rId8"/>
    <hyperlink ref="R11" r:id="rId9"/>
    <hyperlink ref="AB11" r:id="rId10"/>
    <hyperlink ref="AG11" r:id="rId11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din_isolated_SPI.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2018-09-10T09:58:42Z</dcterms:created>
  <dcterms:modified xsi:type="dcterms:W3CDTF">2018-09-10T09:58:42Z</dcterms:modified>
</cp:coreProperties>
</file>