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n_isolated_SPI. " sheetId="1" r:id="rId1"/>
  </sheets>
  <definedNames>
    <definedName name="BoardQty">'din_isolated_SPI. '!$H$1</definedName>
    <definedName name="digikey_part_data">'din_isolated_SPI. '!$I$5:$M$13</definedName>
    <definedName name="farnell_part_data">'din_isolated_SPI. '!$N$5:$R$13</definedName>
    <definedName name="global_part_data">'din_isolated_SPI. '!$A$5:$H$13</definedName>
    <definedName name="mouser_part_data">'din_isolated_SPI. '!$S$5:$W$13</definedName>
    <definedName name="newark_part_data">'din_isolated_SPI. '!$X$5:$AB$13</definedName>
    <definedName name="rs_part_data">'din_isolated_SPI. '!$AC$5:$AG$13</definedName>
    <definedName name="tme_part_data">'din_isolated_SPI. '!$AH$5:$AL$13</definedName>
    <definedName name="TotalCost">'din_isolated_SPI. '!$H$3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M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R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W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B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G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L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Total number of each part needed to assemble the board(s).
Gray -&gt; Not manf# codes.
Red -&gt; No parts available.
Orange -&gt; Parts available, but not enough.
Yellow -&gt; Enough parts available, but haven't purchased enough.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J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K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L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N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O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P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Q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R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S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T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U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V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W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X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Y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Z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Z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$0.88      $0.88
    10   $0.72      $7.23
    25   $0.69     $17.30
    50   $0.66     $33.05
   100   $0.63     $62.90
   250   $0.59    $146.50
   500   $0.54    $271.50
  1000   $0.48    $482.00</t>
        </r>
      </text>
    </comment>
    <comment ref="X1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Z1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$0.01      $0.01
 10000   $0.01     $80.00
 20000   $0.01    $140.00
 40000   $0.01    $280.00</t>
        </r>
      </text>
    </comment>
    <comment ref="Z1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$2.14      $2.14
    10   $1.98     $19.80
    25   $1.95     $48.75
    50   $1.91     $95.50
   100   $1.88    $188.00
   250   $1.86    $465.00
   500   $1.82    $910.00</t>
        </r>
      </text>
    </comment>
    <comment ref="Z1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$1.12      $1.12
    10   $1.12     $11.20
   100   $0.92     $92.20
   500   $0.73    $365.00
  1000   $0.63    $628.00
  5000   $0.57   $2865.00
 10000   $0.55   $5510.00</t>
        </r>
      </text>
    </comment>
    <comment ref="J15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O15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T15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Y15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D15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I15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</commentList>
</comments>
</file>

<file path=xl/sharedStrings.xml><?xml version="1.0" encoding="utf-8"?>
<sst xmlns="http://schemas.openxmlformats.org/spreadsheetml/2006/main" count="93" uniqueCount="60">
  <si>
    <t>Global Part Info</t>
  </si>
  <si>
    <t>Refs</t>
  </si>
  <si>
    <t>Value</t>
  </si>
  <si>
    <t>Desc</t>
  </si>
  <si>
    <t>Footprint</t>
  </si>
  <si>
    <t>Manf#</t>
  </si>
  <si>
    <t>Qty</t>
  </si>
  <si>
    <t>Unit$</t>
  </si>
  <si>
    <t>Ext$</t>
  </si>
  <si>
    <t>C1,C2</t>
  </si>
  <si>
    <t>100nF</t>
  </si>
  <si>
    <t>Capacitors_SMD:C_0603</t>
  </si>
  <si>
    <t>G1</t>
  </si>
  <si>
    <t>LOGO</t>
  </si>
  <si>
    <t>Whatnick_logo:Whatnick_logo</t>
  </si>
  <si>
    <t>J1</t>
  </si>
  <si>
    <t>CONN_01X10</t>
  </si>
  <si>
    <t>Connectors_Molex:Molex_MicroLatch-53253-1070_10x2.00mm_Straight</t>
  </si>
  <si>
    <t>53290-1080</t>
  </si>
  <si>
    <t>LOGO1</t>
  </si>
  <si>
    <t>Logo_Open_Hardware_Small</t>
  </si>
  <si>
    <t>Symbols:OSHW-Symbol_6.7x6mm_SilkScreen</t>
  </si>
  <si>
    <t>R1-R12</t>
  </si>
  <si>
    <t>50R</t>
  </si>
  <si>
    <t>Resistors_SMD:R_0603</t>
  </si>
  <si>
    <t>CRCW060347R0JNEB</t>
  </si>
  <si>
    <t>U1</t>
  </si>
  <si>
    <t>SI8661AB-B-IS1</t>
  </si>
  <si>
    <t>General Purpose tal Isolator 2500Vrms 6 Channel 1Mbps 35kV/Âµs CMTI 16-SOIC (0.154 , 3.90mm Width)</t>
  </si>
  <si>
    <t>SOIC-16 Silicon Labs</t>
  </si>
  <si>
    <t>U4</t>
  </si>
  <si>
    <t>WeMos_mini</t>
  </si>
  <si>
    <t>wemos_d1_mini:D1_mini_board</t>
  </si>
  <si>
    <t>CES-108-01-T-S</t>
  </si>
  <si>
    <t>Prj:</t>
  </si>
  <si>
    <t>din_isolated_SPI.xml</t>
  </si>
  <si>
    <t>Co.:</t>
  </si>
  <si>
    <t>Prj date:</t>
  </si>
  <si>
    <t>10/09/2018 6:53:33 PM</t>
  </si>
  <si>
    <t>Board Qty:</t>
  </si>
  <si>
    <t>Total Cost:</t>
  </si>
  <si>
    <t>Unit Cost:</t>
  </si>
  <si>
    <t>$ date:</t>
  </si>
  <si>
    <t>2018-09-10 18:54:00</t>
  </si>
  <si>
    <t>Digi-Key</t>
  </si>
  <si>
    <t>Avail</t>
  </si>
  <si>
    <t>Purch</t>
  </si>
  <si>
    <t>Cat#</t>
  </si>
  <si>
    <t>Farnell</t>
  </si>
  <si>
    <t>Mouser</t>
  </si>
  <si>
    <t>Newark</t>
  </si>
  <si>
    <t>92M6865</t>
  </si>
  <si>
    <t>23AC3370</t>
  </si>
  <si>
    <t>NonStk</t>
  </si>
  <si>
    <t>54X5756</t>
  </si>
  <si>
    <t>15P1300</t>
  </si>
  <si>
    <t>Rs Components</t>
  </si>
  <si>
    <t>766-6626</t>
  </si>
  <si>
    <t>Tme</t>
  </si>
  <si>
    <t>Distributors scraped by KiCost® v.0.1.43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</si>
</sst>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0909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164" fontId="4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9" fillId="0" borderId="0" xfId="1" applyAlignment="1" applyProtection="1"/>
    <xf numFmtId="0" fontId="10" fillId="0" borderId="0" xfId="0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ewark.com/webapp/wcs/stores/servlet/Search?catalogId=15003&amp;langId=-1&amp;storeId=10194&amp;gs=true&amp;st=53290-1080+" TargetMode="External"/><Relationship Id="rId2" Type="http://schemas.openxmlformats.org/officeDocument/2006/relationships/hyperlink" Target="http://www.newark.com/webapp/wcs/stores/servlet/Search?catalogId=15003&amp;langId=-1&amp;storeId=10194&amp;gs=true&amp;st=CRCW060347R0JNEB+" TargetMode="External"/><Relationship Id="rId3" Type="http://schemas.openxmlformats.org/officeDocument/2006/relationships/hyperlink" Target="http://www.newark.com/webapp/wcs/stores/servlet/Search?catalogId=15003&amp;langId=-1&amp;storeId=10194&amp;gs=true&amp;st=SI8661AB-B-IS1+" TargetMode="External"/><Relationship Id="rId4" Type="http://schemas.openxmlformats.org/officeDocument/2006/relationships/hyperlink" Target="https://www.newark.com/samtec/ces-108-01-t-s/board-to-board-connector-single/dp/15P1300?st=CES-108-01-T-S%20" TargetMode="External"/><Relationship Id="rId5" Type="http://schemas.openxmlformats.org/officeDocument/2006/relationships/hyperlink" Target="http://it.rs-online.com/web/c/?searchTerm=CES-108-01-T-S+" TargetMode="External"/><Relationship Id="rId6" Type="http://schemas.openxmlformats.org/officeDocument/2006/relationships/vmlDrawing" Target="../drawings/vmlDrawing1.vml"/><Relationship Id="rId7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22"/>
  <sheetViews>
    <sheetView tabSelected="1" workbookViewId="0">
      <pane xSplit="8" ySplit="6" topLeftCell="I7" activePane="bottomRight" state="frozen"/>
      <selection pane="topRight" activeCell="I1" sqref="I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15.7109375" customWidth="1"/>
    <col min="9" max="9" width="9.140625" outlineLevel="1"/>
    <col min="10" max="10" width="9.140625" outlineLevel="2"/>
    <col min="11" max="11" width="9.140625" outlineLevel="2"/>
    <col min="12" max="12" width="15.7109375" customWidth="1"/>
    <col min="13" max="13" width="15.7109375" customWidth="1" outlineLevel="2"/>
    <col min="14" max="14" width="9.140625" outlineLevel="1"/>
    <col min="15" max="15" width="9.140625" outlineLevel="2"/>
    <col min="16" max="16" width="9.140625" outlineLevel="2"/>
    <col min="17" max="17" width="15.7109375" customWidth="1"/>
    <col min="18" max="18" width="15.7109375" customWidth="1" outlineLevel="2"/>
    <col min="19" max="19" width="9.140625" outlineLevel="1"/>
    <col min="20" max="20" width="9.140625" outlineLevel="2"/>
    <col min="21" max="21" width="9.140625" outlineLevel="2"/>
    <col min="22" max="22" width="15.7109375" customWidth="1"/>
    <col min="23" max="23" width="15.7109375" customWidth="1" outlineLevel="2"/>
    <col min="24" max="24" width="9.140625" outlineLevel="1"/>
    <col min="25" max="25" width="9.140625" outlineLevel="2"/>
    <col min="26" max="26" width="9.140625" outlineLevel="2"/>
    <col min="27" max="27" width="15.7109375" customWidth="1"/>
    <col min="28" max="28" width="15.7109375" customWidth="1" outlineLevel="2"/>
    <col min="29" max="29" width="9.140625" outlineLevel="1"/>
    <col min="30" max="30" width="9.140625" outlineLevel="2"/>
    <col min="31" max="31" width="9.140625" outlineLevel="2"/>
    <col min="32" max="32" width="15.7109375" customWidth="1"/>
    <col min="33" max="33" width="15.7109375" customWidth="1" outlineLevel="2"/>
    <col min="34" max="34" width="9.140625" outlineLevel="1"/>
    <col min="35" max="35" width="9.140625" outlineLevel="2"/>
    <col min="36" max="36" width="9.140625" outlineLevel="2"/>
    <col min="37" max="37" width="15.7109375" customWidth="1"/>
    <col min="38" max="38" width="15.7109375" customWidth="1" outlineLevel="2"/>
  </cols>
  <sheetData>
    <row r="1" spans="1:38">
      <c r="A1" s="2" t="s">
        <v>34</v>
      </c>
      <c r="B1" s="3" t="s">
        <v>35</v>
      </c>
      <c r="G1" s="4" t="s">
        <v>39</v>
      </c>
      <c r="H1" s="4">
        <v>100</v>
      </c>
    </row>
    <row r="2" spans="1:38">
      <c r="A2" s="2" t="s">
        <v>36</v>
      </c>
      <c r="B2" s="3"/>
      <c r="G2" s="2" t="s">
        <v>41</v>
      </c>
      <c r="H2" s="5">
        <f>TotalCost/BoardQty</f>
        <v>0</v>
      </c>
    </row>
    <row r="3" spans="1:38">
      <c r="A3" s="2" t="s">
        <v>37</v>
      </c>
      <c r="B3" s="3" t="s">
        <v>38</v>
      </c>
      <c r="G3" s="2" t="s">
        <v>40</v>
      </c>
      <c r="H3" s="6">
        <f>SUM(H7:H13)</f>
        <v>0</v>
      </c>
      <c r="L3" s="6">
        <f>SUM(L7:L13)</f>
        <v>0</v>
      </c>
      <c r="M3" s="7">
        <f>(ROWS(L7:L13)-COUNTBLANK(L7:L13))&amp;" of "&amp;ROWS(L7:L13)&amp;" parts found"</f>
        <v>0</v>
      </c>
      <c r="Q3" s="6">
        <f>SUM(Q7:Q13)</f>
        <v>0</v>
      </c>
      <c r="R3" s="7">
        <f>(ROWS(Q7:Q13)-COUNTBLANK(Q7:Q13))&amp;" of "&amp;ROWS(Q7:Q13)&amp;" parts found"</f>
        <v>0</v>
      </c>
      <c r="V3" s="6">
        <f>SUM(V7:V13)</f>
        <v>0</v>
      </c>
      <c r="W3" s="7">
        <f>(ROWS(V7:V13)-COUNTBLANK(V7:V13))&amp;" of "&amp;ROWS(V7:V13)&amp;" parts found"</f>
        <v>0</v>
      </c>
      <c r="AA3" s="6">
        <f>SUM(AA7:AA13)</f>
        <v>0</v>
      </c>
      <c r="AB3" s="7">
        <f>(ROWS(AA7:AA13)-COUNTBLANK(AA7:AA13))&amp;" of "&amp;ROWS(AA7:AA13)&amp;" parts found"</f>
        <v>0</v>
      </c>
      <c r="AF3" s="6">
        <f>SUM(AF7:AF13)</f>
        <v>0</v>
      </c>
      <c r="AG3" s="7">
        <f>(ROWS(AF7:AF13)-COUNTBLANK(AF7:AF13))&amp;" of "&amp;ROWS(AF7:AF13)&amp;" parts found"</f>
        <v>0</v>
      </c>
      <c r="AK3" s="6">
        <f>SUM(AK7:AK13)</f>
        <v>0</v>
      </c>
      <c r="AL3" s="7">
        <f>(ROWS(AK7:AK13)-COUNTBLANK(AK7:AK13))&amp;" of "&amp;ROWS(AK7:AK13)&amp;" parts found"</f>
        <v>0</v>
      </c>
    </row>
    <row r="4" spans="1:38">
      <c r="A4" s="2" t="s">
        <v>42</v>
      </c>
      <c r="B4" s="3" t="s">
        <v>43</v>
      </c>
    </row>
    <row r="5" spans="1:38">
      <c r="A5" s="8" t="s">
        <v>0</v>
      </c>
      <c r="B5" s="8"/>
      <c r="C5" s="8"/>
      <c r="D5" s="8"/>
      <c r="E5" s="8"/>
      <c r="F5" s="8"/>
      <c r="G5" s="8"/>
      <c r="H5" s="8"/>
      <c r="I5" s="9" t="s">
        <v>44</v>
      </c>
      <c r="J5" s="9"/>
      <c r="K5" s="9"/>
      <c r="L5" s="9"/>
      <c r="M5" s="9"/>
      <c r="N5" s="10" t="s">
        <v>48</v>
      </c>
      <c r="O5" s="10"/>
      <c r="P5" s="10"/>
      <c r="Q5" s="10"/>
      <c r="R5" s="10"/>
      <c r="S5" s="11" t="s">
        <v>49</v>
      </c>
      <c r="T5" s="11"/>
      <c r="U5" s="11"/>
      <c r="V5" s="11"/>
      <c r="W5" s="11"/>
      <c r="X5" s="12" t="s">
        <v>50</v>
      </c>
      <c r="Y5" s="12"/>
      <c r="Z5" s="12"/>
      <c r="AA5" s="12"/>
      <c r="AB5" s="12"/>
      <c r="AC5" s="13" t="s">
        <v>56</v>
      </c>
      <c r="AD5" s="13"/>
      <c r="AE5" s="13"/>
      <c r="AF5" s="13"/>
      <c r="AG5" s="13"/>
      <c r="AH5" s="14" t="s">
        <v>58</v>
      </c>
      <c r="AI5" s="14"/>
      <c r="AJ5" s="14"/>
      <c r="AK5" s="14"/>
      <c r="AL5" s="14"/>
    </row>
    <row r="6" spans="1:38">
      <c r="A6" s="15" t="s">
        <v>1</v>
      </c>
      <c r="B6" s="15" t="s">
        <v>2</v>
      </c>
      <c r="C6" s="15" t="s">
        <v>3</v>
      </c>
      <c r="D6" s="15" t="s">
        <v>4</v>
      </c>
      <c r="E6" s="15" t="s">
        <v>5</v>
      </c>
      <c r="F6" s="15" t="s">
        <v>6</v>
      </c>
      <c r="G6" s="15" t="s">
        <v>7</v>
      </c>
      <c r="H6" s="15" t="s">
        <v>8</v>
      </c>
      <c r="I6" s="15" t="s">
        <v>45</v>
      </c>
      <c r="J6" s="15" t="s">
        <v>46</v>
      </c>
      <c r="K6" s="15" t="s">
        <v>7</v>
      </c>
      <c r="L6" s="15" t="s">
        <v>8</v>
      </c>
      <c r="M6" s="15" t="s">
        <v>47</v>
      </c>
      <c r="N6" s="15" t="s">
        <v>45</v>
      </c>
      <c r="O6" s="15" t="s">
        <v>46</v>
      </c>
      <c r="P6" s="15" t="s">
        <v>7</v>
      </c>
      <c r="Q6" s="15" t="s">
        <v>8</v>
      </c>
      <c r="R6" s="15" t="s">
        <v>47</v>
      </c>
      <c r="S6" s="15" t="s">
        <v>45</v>
      </c>
      <c r="T6" s="15" t="s">
        <v>46</v>
      </c>
      <c r="U6" s="15" t="s">
        <v>7</v>
      </c>
      <c r="V6" s="15" t="s">
        <v>8</v>
      </c>
      <c r="W6" s="15" t="s">
        <v>47</v>
      </c>
      <c r="X6" s="15" t="s">
        <v>45</v>
      </c>
      <c r="Y6" s="15" t="s">
        <v>46</v>
      </c>
      <c r="Z6" s="15" t="s">
        <v>7</v>
      </c>
      <c r="AA6" s="15" t="s">
        <v>8</v>
      </c>
      <c r="AB6" s="15" t="s">
        <v>47</v>
      </c>
      <c r="AC6" s="15" t="s">
        <v>45</v>
      </c>
      <c r="AD6" s="15" t="s">
        <v>46</v>
      </c>
      <c r="AE6" s="15" t="s">
        <v>7</v>
      </c>
      <c r="AF6" s="15" t="s">
        <v>8</v>
      </c>
      <c r="AG6" s="15" t="s">
        <v>47</v>
      </c>
      <c r="AH6" s="15" t="s">
        <v>45</v>
      </c>
      <c r="AI6" s="15" t="s">
        <v>46</v>
      </c>
      <c r="AJ6" s="15" t="s">
        <v>7</v>
      </c>
      <c r="AK6" s="15" t="s">
        <v>8</v>
      </c>
      <c r="AL6" s="15" t="s">
        <v>47</v>
      </c>
    </row>
    <row r="7" spans="1:38">
      <c r="A7" s="16" t="s">
        <v>9</v>
      </c>
      <c r="B7" s="16" t="s">
        <v>10</v>
      </c>
      <c r="D7" s="16" t="s">
        <v>11</v>
      </c>
      <c r="F7" s="16">
        <f>BoardQty*2</f>
        <v>0</v>
      </c>
      <c r="G7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H7" s="17">
        <f>iferror(F7*G7,"")</f>
        <v>0</v>
      </c>
    </row>
    <row r="8" spans="1:38">
      <c r="A8" s="16" t="s">
        <v>12</v>
      </c>
      <c r="B8" s="16" t="s">
        <v>13</v>
      </c>
      <c r="D8" s="16" t="s">
        <v>14</v>
      </c>
      <c r="F8" s="16">
        <f>BoardQty*1</f>
        <v>0</v>
      </c>
      <c r="G8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H8" s="17">
        <f>iferror(F8*G8,"")</f>
        <v>0</v>
      </c>
    </row>
    <row r="9" spans="1:38">
      <c r="A9" s="16" t="s">
        <v>15</v>
      </c>
      <c r="B9" s="16" t="s">
        <v>16</v>
      </c>
      <c r="D9" s="16" t="s">
        <v>17</v>
      </c>
      <c r="E9" s="16" t="s">
        <v>18</v>
      </c>
      <c r="F9" s="16">
        <f>BoardQty*1</f>
        <v>0</v>
      </c>
      <c r="G9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H9" s="17">
        <f>iferror(F9*G9,"")</f>
        <v>0</v>
      </c>
      <c r="X9" s="16">
        <v>99</v>
      </c>
      <c r="Z9" s="17">
        <f>iferror(lookup(if(Y9="",F9,Y9),{0,1,10,25,50,100,250,500,1000},{0.0,0.877,0.723,0.692,0.661,0.629,0.586,0.543,0.482}),"")</f>
        <v>0</v>
      </c>
      <c r="AA9" s="17">
        <f>iferror(if(Y9="",F9,Y9)*Z9,"")</f>
        <v>0</v>
      </c>
      <c r="AB9" s="18" t="s">
        <v>51</v>
      </c>
    </row>
    <row r="10" spans="1:38">
      <c r="A10" s="16" t="s">
        <v>19</v>
      </c>
      <c r="B10" s="16" t="s">
        <v>20</v>
      </c>
      <c r="D10" s="16" t="s">
        <v>21</v>
      </c>
      <c r="F10" s="16">
        <f>BoardQty*1</f>
        <v>0</v>
      </c>
      <c r="G10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H10" s="17">
        <f>iferror(F10*G10,"")</f>
        <v>0</v>
      </c>
    </row>
    <row r="11" spans="1:38">
      <c r="A11" s="16" t="s">
        <v>22</v>
      </c>
      <c r="B11" s="16" t="s">
        <v>23</v>
      </c>
      <c r="D11" s="16" t="s">
        <v>24</v>
      </c>
      <c r="E11" s="16" t="s">
        <v>25</v>
      </c>
      <c r="F11" s="16">
        <f>BoardQty*12</f>
        <v>0</v>
      </c>
      <c r="G11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H11" s="17">
        <f>iferror(F11*G11,"")</f>
        <v>0</v>
      </c>
      <c r="X11" s="19" t="s">
        <v>53</v>
      </c>
      <c r="Z11" s="17">
        <f>iferror(lookup(if(Y11="",F11,Y11),{0,1,10000,20000,40000},{0.0,0.008,0.008,0.007,0.007}),"")</f>
        <v>0</v>
      </c>
      <c r="AA11" s="17">
        <f>iferror(if(Y11="",F11,Y11)*Z11,"")</f>
        <v>0</v>
      </c>
      <c r="AB11" s="18" t="s">
        <v>52</v>
      </c>
    </row>
    <row r="12" spans="1:38">
      <c r="A12" s="16" t="s">
        <v>26</v>
      </c>
      <c r="B12" s="16" t="s">
        <v>27</v>
      </c>
      <c r="C12" s="16" t="s">
        <v>28</v>
      </c>
      <c r="D12" s="16" t="s">
        <v>29</v>
      </c>
      <c r="E12" s="16" t="s">
        <v>27</v>
      </c>
      <c r="F12" s="16">
        <f>BoardQty*1</f>
        <v>0</v>
      </c>
      <c r="G12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H12" s="17">
        <f>iferror(F12*G12,"")</f>
        <v>0</v>
      </c>
      <c r="X12" s="16">
        <v>34</v>
      </c>
      <c r="Z12" s="17">
        <f>iferror(lookup(if(Y12="",F12,Y12),{0,1,10,25,50,100,250,500},{0.0,2.14,1.98,1.95,1.91,1.88,1.86,1.82}),"")</f>
        <v>0</v>
      </c>
      <c r="AA12" s="17">
        <f>iferror(if(Y12="",F12,Y12)*Z12,"")</f>
        <v>0</v>
      </c>
      <c r="AB12" s="18" t="s">
        <v>54</v>
      </c>
    </row>
    <row r="13" spans="1:38">
      <c r="A13" s="16" t="s">
        <v>30</v>
      </c>
      <c r="B13" s="16" t="s">
        <v>31</v>
      </c>
      <c r="D13" s="16" t="s">
        <v>32</v>
      </c>
      <c r="E13" s="16" t="s">
        <v>33</v>
      </c>
      <c r="F13" s="16">
        <f>BoardQty*1</f>
        <v>0</v>
      </c>
      <c r="G13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H13" s="17">
        <f>iferror(F13*G13,"")</f>
        <v>0</v>
      </c>
      <c r="X13" s="16">
        <v>429</v>
      </c>
      <c r="Z13" s="17">
        <f>iferror(lookup(if(Y13="",F13,Y13),{0,1,10,100,500,1000,5000,10000},{0.0,1.12,1.12,0.922,0.73,0.628,0.573,0.551}),"")</f>
        <v>0</v>
      </c>
      <c r="AA13" s="17">
        <f>iferror(if(Y13="",F13,Y13)*Z13,"")</f>
        <v>0</v>
      </c>
      <c r="AB13" s="18" t="s">
        <v>55</v>
      </c>
      <c r="AC13" s="16">
        <v>76</v>
      </c>
      <c r="AG13" s="18" t="s">
        <v>57</v>
      </c>
    </row>
    <row r="15" spans="1:38">
      <c r="A15" s="3" t="s">
        <v>59</v>
      </c>
      <c r="J15" s="7">
        <f>IFERROR(IF(OR(J7:J13),COUNTIF(J7:J13,"&gt;0")&amp;" of "&amp;ROWS(J7:J13)&amp;" parts purchased",""),"")</f>
        <v>0</v>
      </c>
      <c r="O15" s="7">
        <f>IFERROR(IF(OR(O7:O13),COUNTIF(O7:O13,"&gt;0")&amp;" of "&amp;ROWS(O7:O13)&amp;" parts purchased",""),"")</f>
        <v>0</v>
      </c>
      <c r="T15" s="7">
        <f>IFERROR(IF(OR(T7:T13),COUNTIF(T7:T13,"&gt;0")&amp;" of "&amp;ROWS(T7:T13)&amp;" parts purchased",""),"")</f>
        <v>0</v>
      </c>
      <c r="Y15" s="7">
        <f>IFERROR(IF(OR(Y7:Y13),COUNTIF(Y7:Y13,"&gt;0")&amp;" of "&amp;ROWS(Y7:Y13)&amp;" parts purchased",""),"")</f>
        <v>0</v>
      </c>
      <c r="AD15" s="7">
        <f>IFERROR(IF(OR(AD7:AD13),COUNTIF(AD7:AD13,"&gt;0")&amp;" of "&amp;ROWS(AD7:AD13)&amp;" parts purchased",""),"")</f>
        <v>0</v>
      </c>
      <c r="AI15" s="7">
        <f>IFERROR(IF(OR(AI7:AI13),COUNTIF(AI7:AI13,"&gt;0")&amp;" of "&amp;ROWS(AI7:AI13)&amp;" parts purchased",""),"")</f>
        <v>0</v>
      </c>
    </row>
    <row r="16" spans="1:38">
      <c r="J16">
        <f t="array" ref="J16">IFERROR(CONCATENATE(TEXT(INDEX($J$7:$J$13,SMALL(IF($M$7:$M$13&lt;&gt;"",IF($J$7:$J$13&lt;&gt;"",ROW($J$7:$J$13)-MIN(ROW($J$7:$J$13))+1,""),""),ROW()-ROW(A$16)+1)),"##0"),","),"")</f>
        <v>0</v>
      </c>
      <c r="K16">
        <f t="array" ref="K16">IFERROR(CONCATENATE((INDEX($M$7:$M$13,SMALL(IF($M$7:$M$13&lt;&gt;"",IF($J$7:$J$13&lt;&gt;"",ROW($J$7:$J$13)-MIN(ROW($J$7:$J$13))+1,""),""),ROW()-ROW(A$16)+1))),","),"")</f>
        <v>0</v>
      </c>
      <c r="L16">
        <f t="array" ref="L16">IFERROR(CONCATENATE((INDEX($A$7:$A$13,SMALL(IF($M$7:$M$13&lt;&gt;"",IF($J$7:$J$13&lt;&gt;"",ROW($J$7:$J$13)-MIN(ROW($J$7:$J$13))+1,""),""),ROW()-ROW(A$16)+1))),),"")</f>
        <v>0</v>
      </c>
      <c r="O16">
        <f t="array" ref="O16">IFERROR(CONCATENATE((INDEX($R$7:$R$13,SMALL(IF($R$7:$R$13&lt;&gt;"",IF($O$7:$O$13&lt;&gt;"",ROW($O$7:$O$13)-MIN(ROW($O$7:$O$13))+1,""),""),ROW()-ROW(A$16)+1)))," "),"")</f>
        <v>0</v>
      </c>
      <c r="P16">
        <f t="array" ref="P16">IFERROR(CONCATENATE(TEXT(INDEX($O$7:$O$13,SMALL(IF($R$7:$R$13&lt;&gt;"",IF($O$7:$O$13&lt;&gt;"",ROW($O$7:$O$13)-MIN(ROW($O$7:$O$13))+1,""),""),ROW()-ROW(A$16)+1)),"##0")," "),"")</f>
        <v>0</v>
      </c>
      <c r="Q16">
        <f t="array" ref="Q16">IFERROR(CONCATENATE((INDEX($A$7:$A$13,SMALL(IF($R$7:$R$13&lt;&gt;"",IF($O$7:$O$13&lt;&gt;"",ROW($O$7:$O$13)-MIN(ROW($O$7:$O$13))+1,""),""),ROW()-ROW(A$16)+1))),),"")</f>
        <v>0</v>
      </c>
      <c r="T16">
        <f t="array" ref="T16">IFERROR(CONCATENATE((INDEX($W$7:$W$13,SMALL(IF($W$7:$W$13&lt;&gt;"",IF($T$7:$T$13&lt;&gt;"",ROW($T$7:$T$13)-MIN(ROW($T$7:$T$13))+1,""),""),ROW()-ROW(A$16)+1)))," "),"")</f>
        <v>0</v>
      </c>
      <c r="U16">
        <f t="array" ref="U16">IFERROR(CONCATENATE(TEXT(INDEX($T$7:$T$13,SMALL(IF($W$7:$W$13&lt;&gt;"",IF($T$7:$T$13&lt;&gt;"",ROW($T$7:$T$13)-MIN(ROW($T$7:$T$13))+1,""),""),ROW()-ROW(A$16)+1)),"##0")," "),"")</f>
        <v>0</v>
      </c>
      <c r="V16">
        <f t="array" ref="V16">IFERROR(CONCATENATE((INDEX($A$7:$A$13,SMALL(IF($W$7:$W$13&lt;&gt;"",IF($T$7:$T$13&lt;&gt;"",ROW($T$7:$T$13)-MIN(ROW($T$7:$T$13))+1,""),""),ROW()-ROW(A$16)+1))),),"")</f>
        <v>0</v>
      </c>
      <c r="Y16">
        <f t="array" ref="Y16">IFERROR(CONCATENATE((INDEX($AB$7:$AB$13,SMALL(IF($AB$7:$AB$13&lt;&gt;"",IF($Y$7:$Y$13&lt;&gt;"",ROW($Y$7:$Y$13)-MIN(ROW($Y$7:$Y$13))+1,""),""),ROW()-ROW(A$16)+1))),","),"")</f>
        <v>0</v>
      </c>
      <c r="Z16">
        <f t="array" ref="Z16">IFERROR(CONCATENATE(TEXT(INDEX($Y$7:$Y$13,SMALL(IF($AB$7:$AB$13&lt;&gt;"",IF($Y$7:$Y$13&lt;&gt;"",ROW($Y$7:$Y$13)-MIN(ROW($Y$7:$Y$13))+1,""),""),ROW()-ROW(A$16)+1)),"##0"),","),"")</f>
        <v>0</v>
      </c>
      <c r="AA16">
        <f t="array" ref="AA16">IFERROR(CONCATENATE((INDEX($A$7:$A$13,SMALL(IF($AB$7:$AB$13&lt;&gt;"",IF($Y$7:$Y$13&lt;&gt;"",ROW($Y$7:$Y$13)-MIN(ROW($Y$7:$Y$13))+1,""),""),ROW()-ROW(A$16)+1))),),"")</f>
        <v>0</v>
      </c>
      <c r="AD16">
        <f t="array" ref="AD16">IFERROR(CONCATENATE((INDEX($AG$7:$AG$13,SMALL(IF($AG$7:$AG$13&lt;&gt;"",IF($AD$7:$AD$13&lt;&gt;"",ROW($AD$7:$AD$13)-MIN(ROW($AD$7:$AD$13))+1,""),""),ROW()-ROW(A$16)+1)))," "),"")</f>
        <v>0</v>
      </c>
      <c r="AE16">
        <f t="array" ref="AE16">IFERROR(CONCATENATE(TEXT(INDEX($AD$7:$AD$13,SMALL(IF($AG$7:$AG$13&lt;&gt;"",IF($AD$7:$AD$13&lt;&gt;"",ROW($AD$7:$AD$13)-MIN(ROW($AD$7:$AD$13))+1,""),""),ROW()-ROW(A$16)+1)),"##0")," "),"")</f>
        <v>0</v>
      </c>
      <c r="AF16">
        <f t="array" ref="AF16">IFERROR(CONCATENATE((INDEX($A$7:$A$13,SMALL(IF($AG$7:$AG$13&lt;&gt;"",IF($AD$7:$AD$13&lt;&gt;"",ROW($AD$7:$AD$13)-MIN(ROW($AD$7:$AD$13))+1,""),""),ROW()-ROW(A$16)+1))),),"")</f>
        <v>0</v>
      </c>
      <c r="AI16">
        <f t="array" ref="AI16">IFERROR(CONCATENATE((INDEX($AL$7:$AL$13,SMALL(IF($AL$7:$AL$13&lt;&gt;"",IF($AI$7:$AI$13&lt;&gt;"",ROW($AI$7:$AI$13)-MIN(ROW($AI$7:$AI$13))+1,""),""),ROW()-ROW(A$16)+1)))," "),"")</f>
        <v>0</v>
      </c>
      <c r="AJ16">
        <f t="array" ref="AJ16">IFERROR(CONCATENATE(TEXT(INDEX($AI$7:$AI$13,SMALL(IF($AL$7:$AL$13&lt;&gt;"",IF($AI$7:$AI$13&lt;&gt;"",ROW($AI$7:$AI$13)-MIN(ROW($AI$7:$AI$13))+1,""),""),ROW()-ROW(A$16)+1)),"##0")," "),"")</f>
        <v>0</v>
      </c>
      <c r="AK16">
        <f t="array" ref="AK16">IFERROR(CONCATENATE((INDEX($A$7:$A$13,SMALL(IF($AL$7:$AL$13&lt;&gt;"",IF($AI$7:$AI$13&lt;&gt;"",ROW($AI$7:$AI$13)-MIN(ROW($AI$7:$AI$13))+1,""),""),ROW()-ROW(A$16)+1))),),"")</f>
        <v>0</v>
      </c>
    </row>
    <row r="17" spans="10:37">
      <c r="J17">
        <f t="array" ref="J17">IFERROR(CONCATENATE(TEXT(INDEX($J$7:$J$13,SMALL(IF($M$7:$M$13&lt;&gt;"",IF($J$7:$J$13&lt;&gt;"",ROW($J$7:$J$13)-MIN(ROW($J$7:$J$13))+1,""),""),ROW()-ROW(A$16)+1)),"##0"),","),"")</f>
        <v>0</v>
      </c>
      <c r="K17">
        <f t="array" ref="K17">IFERROR(CONCATENATE((INDEX($M$7:$M$13,SMALL(IF($M$7:$M$13&lt;&gt;"",IF($J$7:$J$13&lt;&gt;"",ROW($J$7:$J$13)-MIN(ROW($J$7:$J$13))+1,""),""),ROW()-ROW(A$16)+1))),","),"")</f>
        <v>0</v>
      </c>
      <c r="L17">
        <f t="array" ref="L17">IFERROR(CONCATENATE((INDEX($A$7:$A$13,SMALL(IF($M$7:$M$13&lt;&gt;"",IF($J$7:$J$13&lt;&gt;"",ROW($J$7:$J$13)-MIN(ROW($J$7:$J$13))+1,""),""),ROW()-ROW(A$16)+1))),),"")</f>
        <v>0</v>
      </c>
      <c r="O17">
        <f t="array" ref="O17">IFERROR(CONCATENATE((INDEX($R$7:$R$13,SMALL(IF($R$7:$R$13&lt;&gt;"",IF($O$7:$O$13&lt;&gt;"",ROW($O$7:$O$13)-MIN(ROW($O$7:$O$13))+1,""),""),ROW()-ROW(A$16)+1)))," "),"")</f>
        <v>0</v>
      </c>
      <c r="P17">
        <f t="array" ref="P17">IFERROR(CONCATENATE(TEXT(INDEX($O$7:$O$13,SMALL(IF($R$7:$R$13&lt;&gt;"",IF($O$7:$O$13&lt;&gt;"",ROW($O$7:$O$13)-MIN(ROW($O$7:$O$13))+1,""),""),ROW()-ROW(A$16)+1)),"##0")," "),"")</f>
        <v>0</v>
      </c>
      <c r="Q17">
        <f t="array" ref="Q17">IFERROR(CONCATENATE((INDEX($A$7:$A$13,SMALL(IF($R$7:$R$13&lt;&gt;"",IF($O$7:$O$13&lt;&gt;"",ROW($O$7:$O$13)-MIN(ROW($O$7:$O$13))+1,""),""),ROW()-ROW(A$16)+1))),),"")</f>
        <v>0</v>
      </c>
      <c r="T17">
        <f t="array" ref="T17">IFERROR(CONCATENATE((INDEX($W$7:$W$13,SMALL(IF($W$7:$W$13&lt;&gt;"",IF($T$7:$T$13&lt;&gt;"",ROW($T$7:$T$13)-MIN(ROW($T$7:$T$13))+1,""),""),ROW()-ROW(A$16)+1)))," "),"")</f>
        <v>0</v>
      </c>
      <c r="U17">
        <f t="array" ref="U17">IFERROR(CONCATENATE(TEXT(INDEX($T$7:$T$13,SMALL(IF($W$7:$W$13&lt;&gt;"",IF($T$7:$T$13&lt;&gt;"",ROW($T$7:$T$13)-MIN(ROW($T$7:$T$13))+1,""),""),ROW()-ROW(A$16)+1)),"##0")," "),"")</f>
        <v>0</v>
      </c>
      <c r="V17">
        <f t="array" ref="V17">IFERROR(CONCATENATE((INDEX($A$7:$A$13,SMALL(IF($W$7:$W$13&lt;&gt;"",IF($T$7:$T$13&lt;&gt;"",ROW($T$7:$T$13)-MIN(ROW($T$7:$T$13))+1,""),""),ROW()-ROW(A$16)+1))),),"")</f>
        <v>0</v>
      </c>
      <c r="Y17">
        <f t="array" ref="Y17">IFERROR(CONCATENATE((INDEX($AB$7:$AB$13,SMALL(IF($AB$7:$AB$13&lt;&gt;"",IF($Y$7:$Y$13&lt;&gt;"",ROW($Y$7:$Y$13)-MIN(ROW($Y$7:$Y$13))+1,""),""),ROW()-ROW(A$16)+1))),","),"")</f>
        <v>0</v>
      </c>
      <c r="Z17">
        <f t="array" ref="Z17">IFERROR(CONCATENATE(TEXT(INDEX($Y$7:$Y$13,SMALL(IF($AB$7:$AB$13&lt;&gt;"",IF($Y$7:$Y$13&lt;&gt;"",ROW($Y$7:$Y$13)-MIN(ROW($Y$7:$Y$13))+1,""),""),ROW()-ROW(A$16)+1)),"##0"),","),"")</f>
        <v>0</v>
      </c>
      <c r="AA17">
        <f t="array" ref="AA17">IFERROR(CONCATENATE((INDEX($A$7:$A$13,SMALL(IF($AB$7:$AB$13&lt;&gt;"",IF($Y$7:$Y$13&lt;&gt;"",ROW($Y$7:$Y$13)-MIN(ROW($Y$7:$Y$13))+1,""),""),ROW()-ROW(A$16)+1))),),"")</f>
        <v>0</v>
      </c>
      <c r="AD17">
        <f t="array" ref="AD17">IFERROR(CONCATENATE((INDEX($AG$7:$AG$13,SMALL(IF($AG$7:$AG$13&lt;&gt;"",IF($AD$7:$AD$13&lt;&gt;"",ROW($AD$7:$AD$13)-MIN(ROW($AD$7:$AD$13))+1,""),""),ROW()-ROW(A$16)+1)))," "),"")</f>
        <v>0</v>
      </c>
      <c r="AE17">
        <f t="array" ref="AE17">IFERROR(CONCATENATE(TEXT(INDEX($AD$7:$AD$13,SMALL(IF($AG$7:$AG$13&lt;&gt;"",IF($AD$7:$AD$13&lt;&gt;"",ROW($AD$7:$AD$13)-MIN(ROW($AD$7:$AD$13))+1,""),""),ROW()-ROW(A$16)+1)),"##0")," "),"")</f>
        <v>0</v>
      </c>
      <c r="AF17">
        <f t="array" ref="AF17">IFERROR(CONCATENATE((INDEX($A$7:$A$13,SMALL(IF($AG$7:$AG$13&lt;&gt;"",IF($AD$7:$AD$13&lt;&gt;"",ROW($AD$7:$AD$13)-MIN(ROW($AD$7:$AD$13))+1,""),""),ROW()-ROW(A$16)+1))),),"")</f>
        <v>0</v>
      </c>
      <c r="AI17">
        <f t="array" ref="AI17">IFERROR(CONCATENATE((INDEX($AL$7:$AL$13,SMALL(IF($AL$7:$AL$13&lt;&gt;"",IF($AI$7:$AI$13&lt;&gt;"",ROW($AI$7:$AI$13)-MIN(ROW($AI$7:$AI$13))+1,""),""),ROW()-ROW(A$16)+1)))," "),"")</f>
        <v>0</v>
      </c>
      <c r="AJ17">
        <f t="array" ref="AJ17">IFERROR(CONCATENATE(TEXT(INDEX($AI$7:$AI$13,SMALL(IF($AL$7:$AL$13&lt;&gt;"",IF($AI$7:$AI$13&lt;&gt;"",ROW($AI$7:$AI$13)-MIN(ROW($AI$7:$AI$13))+1,""),""),ROW()-ROW(A$16)+1)),"##0")," "),"")</f>
        <v>0</v>
      </c>
      <c r="AK17">
        <f t="array" ref="AK17">IFERROR(CONCATENATE((INDEX($A$7:$A$13,SMALL(IF($AL$7:$AL$13&lt;&gt;"",IF($AI$7:$AI$13&lt;&gt;"",ROW($AI$7:$AI$13)-MIN(ROW($AI$7:$AI$13))+1,""),""),ROW()-ROW(A$16)+1))),),"")</f>
        <v>0</v>
      </c>
    </row>
    <row r="18" spans="10:37">
      <c r="J18">
        <f t="array" ref="J18">IFERROR(CONCATENATE(TEXT(INDEX($J$7:$J$13,SMALL(IF($M$7:$M$13&lt;&gt;"",IF($J$7:$J$13&lt;&gt;"",ROW($J$7:$J$13)-MIN(ROW($J$7:$J$13))+1,""),""),ROW()-ROW(A$16)+1)),"##0"),","),"")</f>
        <v>0</v>
      </c>
      <c r="K18">
        <f t="array" ref="K18">IFERROR(CONCATENATE((INDEX($M$7:$M$13,SMALL(IF($M$7:$M$13&lt;&gt;"",IF($J$7:$J$13&lt;&gt;"",ROW($J$7:$J$13)-MIN(ROW($J$7:$J$13))+1,""),""),ROW()-ROW(A$16)+1))),","),"")</f>
        <v>0</v>
      </c>
      <c r="L18">
        <f t="array" ref="L18">IFERROR(CONCATENATE((INDEX($A$7:$A$13,SMALL(IF($M$7:$M$13&lt;&gt;"",IF($J$7:$J$13&lt;&gt;"",ROW($J$7:$J$13)-MIN(ROW($J$7:$J$13))+1,""),""),ROW()-ROW(A$16)+1))),),"")</f>
        <v>0</v>
      </c>
      <c r="O18">
        <f t="array" ref="O18">IFERROR(CONCATENATE((INDEX($R$7:$R$13,SMALL(IF($R$7:$R$13&lt;&gt;"",IF($O$7:$O$13&lt;&gt;"",ROW($O$7:$O$13)-MIN(ROW($O$7:$O$13))+1,""),""),ROW()-ROW(A$16)+1)))," "),"")</f>
        <v>0</v>
      </c>
      <c r="P18">
        <f t="array" ref="P18">IFERROR(CONCATENATE(TEXT(INDEX($O$7:$O$13,SMALL(IF($R$7:$R$13&lt;&gt;"",IF($O$7:$O$13&lt;&gt;"",ROW($O$7:$O$13)-MIN(ROW($O$7:$O$13))+1,""),""),ROW()-ROW(A$16)+1)),"##0")," "),"")</f>
        <v>0</v>
      </c>
      <c r="Q18">
        <f t="array" ref="Q18">IFERROR(CONCATENATE((INDEX($A$7:$A$13,SMALL(IF($R$7:$R$13&lt;&gt;"",IF($O$7:$O$13&lt;&gt;"",ROW($O$7:$O$13)-MIN(ROW($O$7:$O$13))+1,""),""),ROW()-ROW(A$16)+1))),),"")</f>
        <v>0</v>
      </c>
      <c r="T18">
        <f t="array" ref="T18">IFERROR(CONCATENATE((INDEX($W$7:$W$13,SMALL(IF($W$7:$W$13&lt;&gt;"",IF($T$7:$T$13&lt;&gt;"",ROW($T$7:$T$13)-MIN(ROW($T$7:$T$13))+1,""),""),ROW()-ROW(A$16)+1)))," "),"")</f>
        <v>0</v>
      </c>
      <c r="U18">
        <f t="array" ref="U18">IFERROR(CONCATENATE(TEXT(INDEX($T$7:$T$13,SMALL(IF($W$7:$W$13&lt;&gt;"",IF($T$7:$T$13&lt;&gt;"",ROW($T$7:$T$13)-MIN(ROW($T$7:$T$13))+1,""),""),ROW()-ROW(A$16)+1)),"##0")," "),"")</f>
        <v>0</v>
      </c>
      <c r="V18">
        <f t="array" ref="V18">IFERROR(CONCATENATE((INDEX($A$7:$A$13,SMALL(IF($W$7:$W$13&lt;&gt;"",IF($T$7:$T$13&lt;&gt;"",ROW($T$7:$T$13)-MIN(ROW($T$7:$T$13))+1,""),""),ROW()-ROW(A$16)+1))),),"")</f>
        <v>0</v>
      </c>
      <c r="Y18">
        <f t="array" ref="Y18">IFERROR(CONCATENATE((INDEX($AB$7:$AB$13,SMALL(IF($AB$7:$AB$13&lt;&gt;"",IF($Y$7:$Y$13&lt;&gt;"",ROW($Y$7:$Y$13)-MIN(ROW($Y$7:$Y$13))+1,""),""),ROW()-ROW(A$16)+1))),","),"")</f>
        <v>0</v>
      </c>
      <c r="Z18">
        <f t="array" ref="Z18">IFERROR(CONCATENATE(TEXT(INDEX($Y$7:$Y$13,SMALL(IF($AB$7:$AB$13&lt;&gt;"",IF($Y$7:$Y$13&lt;&gt;"",ROW($Y$7:$Y$13)-MIN(ROW($Y$7:$Y$13))+1,""),""),ROW()-ROW(A$16)+1)),"##0"),","),"")</f>
        <v>0</v>
      </c>
      <c r="AA18">
        <f t="array" ref="AA18">IFERROR(CONCATENATE((INDEX($A$7:$A$13,SMALL(IF($AB$7:$AB$13&lt;&gt;"",IF($Y$7:$Y$13&lt;&gt;"",ROW($Y$7:$Y$13)-MIN(ROW($Y$7:$Y$13))+1,""),""),ROW()-ROW(A$16)+1))),),"")</f>
        <v>0</v>
      </c>
      <c r="AD18">
        <f t="array" ref="AD18">IFERROR(CONCATENATE((INDEX($AG$7:$AG$13,SMALL(IF($AG$7:$AG$13&lt;&gt;"",IF($AD$7:$AD$13&lt;&gt;"",ROW($AD$7:$AD$13)-MIN(ROW($AD$7:$AD$13))+1,""),""),ROW()-ROW(A$16)+1)))," "),"")</f>
        <v>0</v>
      </c>
      <c r="AE18">
        <f t="array" ref="AE18">IFERROR(CONCATENATE(TEXT(INDEX($AD$7:$AD$13,SMALL(IF($AG$7:$AG$13&lt;&gt;"",IF($AD$7:$AD$13&lt;&gt;"",ROW($AD$7:$AD$13)-MIN(ROW($AD$7:$AD$13))+1,""),""),ROW()-ROW(A$16)+1)),"##0")," "),"")</f>
        <v>0</v>
      </c>
      <c r="AF18">
        <f t="array" ref="AF18">IFERROR(CONCATENATE((INDEX($A$7:$A$13,SMALL(IF($AG$7:$AG$13&lt;&gt;"",IF($AD$7:$AD$13&lt;&gt;"",ROW($AD$7:$AD$13)-MIN(ROW($AD$7:$AD$13))+1,""),""),ROW()-ROW(A$16)+1))),),"")</f>
        <v>0</v>
      </c>
      <c r="AI18">
        <f t="array" ref="AI18">IFERROR(CONCATENATE((INDEX($AL$7:$AL$13,SMALL(IF($AL$7:$AL$13&lt;&gt;"",IF($AI$7:$AI$13&lt;&gt;"",ROW($AI$7:$AI$13)-MIN(ROW($AI$7:$AI$13))+1,""),""),ROW()-ROW(A$16)+1)))," "),"")</f>
        <v>0</v>
      </c>
      <c r="AJ18">
        <f t="array" ref="AJ18">IFERROR(CONCATENATE(TEXT(INDEX($AI$7:$AI$13,SMALL(IF($AL$7:$AL$13&lt;&gt;"",IF($AI$7:$AI$13&lt;&gt;"",ROW($AI$7:$AI$13)-MIN(ROW($AI$7:$AI$13))+1,""),""),ROW()-ROW(A$16)+1)),"##0")," "),"")</f>
        <v>0</v>
      </c>
      <c r="AK18">
        <f t="array" ref="AK18">IFERROR(CONCATENATE((INDEX($A$7:$A$13,SMALL(IF($AL$7:$AL$13&lt;&gt;"",IF($AI$7:$AI$13&lt;&gt;"",ROW($AI$7:$AI$13)-MIN(ROW($AI$7:$AI$13))+1,""),""),ROW()-ROW(A$16)+1))),),"")</f>
        <v>0</v>
      </c>
    </row>
    <row r="19" spans="10:37">
      <c r="J19">
        <f t="array" ref="J19">IFERROR(CONCATENATE(TEXT(INDEX($J$7:$J$13,SMALL(IF($M$7:$M$13&lt;&gt;"",IF($J$7:$J$13&lt;&gt;"",ROW($J$7:$J$13)-MIN(ROW($J$7:$J$13))+1,""),""),ROW()-ROW(A$16)+1)),"##0"),","),"")</f>
        <v>0</v>
      </c>
      <c r="K19">
        <f t="array" ref="K19">IFERROR(CONCATENATE((INDEX($M$7:$M$13,SMALL(IF($M$7:$M$13&lt;&gt;"",IF($J$7:$J$13&lt;&gt;"",ROW($J$7:$J$13)-MIN(ROW($J$7:$J$13))+1,""),""),ROW()-ROW(A$16)+1))),","),"")</f>
        <v>0</v>
      </c>
      <c r="L19">
        <f t="array" ref="L19">IFERROR(CONCATENATE((INDEX($A$7:$A$13,SMALL(IF($M$7:$M$13&lt;&gt;"",IF($J$7:$J$13&lt;&gt;"",ROW($J$7:$J$13)-MIN(ROW($J$7:$J$13))+1,""),""),ROW()-ROW(A$16)+1))),),"")</f>
        <v>0</v>
      </c>
      <c r="O19">
        <f t="array" ref="O19">IFERROR(CONCATENATE((INDEX($R$7:$R$13,SMALL(IF($R$7:$R$13&lt;&gt;"",IF($O$7:$O$13&lt;&gt;"",ROW($O$7:$O$13)-MIN(ROW($O$7:$O$13))+1,""),""),ROW()-ROW(A$16)+1)))," "),"")</f>
        <v>0</v>
      </c>
      <c r="P19">
        <f t="array" ref="P19">IFERROR(CONCATENATE(TEXT(INDEX($O$7:$O$13,SMALL(IF($R$7:$R$13&lt;&gt;"",IF($O$7:$O$13&lt;&gt;"",ROW($O$7:$O$13)-MIN(ROW($O$7:$O$13))+1,""),""),ROW()-ROW(A$16)+1)),"##0")," "),"")</f>
        <v>0</v>
      </c>
      <c r="Q19">
        <f t="array" ref="Q19">IFERROR(CONCATENATE((INDEX($A$7:$A$13,SMALL(IF($R$7:$R$13&lt;&gt;"",IF($O$7:$O$13&lt;&gt;"",ROW($O$7:$O$13)-MIN(ROW($O$7:$O$13))+1,""),""),ROW()-ROW(A$16)+1))),),"")</f>
        <v>0</v>
      </c>
      <c r="T19">
        <f t="array" ref="T19">IFERROR(CONCATENATE((INDEX($W$7:$W$13,SMALL(IF($W$7:$W$13&lt;&gt;"",IF($T$7:$T$13&lt;&gt;"",ROW($T$7:$T$13)-MIN(ROW($T$7:$T$13))+1,""),""),ROW()-ROW(A$16)+1)))," "),"")</f>
        <v>0</v>
      </c>
      <c r="U19">
        <f t="array" ref="U19">IFERROR(CONCATENATE(TEXT(INDEX($T$7:$T$13,SMALL(IF($W$7:$W$13&lt;&gt;"",IF($T$7:$T$13&lt;&gt;"",ROW($T$7:$T$13)-MIN(ROW($T$7:$T$13))+1,""),""),ROW()-ROW(A$16)+1)),"##0")," "),"")</f>
        <v>0</v>
      </c>
      <c r="V19">
        <f t="array" ref="V19">IFERROR(CONCATENATE((INDEX($A$7:$A$13,SMALL(IF($W$7:$W$13&lt;&gt;"",IF($T$7:$T$13&lt;&gt;"",ROW($T$7:$T$13)-MIN(ROW($T$7:$T$13))+1,""),""),ROW()-ROW(A$16)+1))),),"")</f>
        <v>0</v>
      </c>
      <c r="Y19">
        <f t="array" ref="Y19">IFERROR(CONCATENATE((INDEX($AB$7:$AB$13,SMALL(IF($AB$7:$AB$13&lt;&gt;"",IF($Y$7:$Y$13&lt;&gt;"",ROW($Y$7:$Y$13)-MIN(ROW($Y$7:$Y$13))+1,""),""),ROW()-ROW(A$16)+1))),","),"")</f>
        <v>0</v>
      </c>
      <c r="Z19">
        <f t="array" ref="Z19">IFERROR(CONCATENATE(TEXT(INDEX($Y$7:$Y$13,SMALL(IF($AB$7:$AB$13&lt;&gt;"",IF($Y$7:$Y$13&lt;&gt;"",ROW($Y$7:$Y$13)-MIN(ROW($Y$7:$Y$13))+1,""),""),ROW()-ROW(A$16)+1)),"##0"),","),"")</f>
        <v>0</v>
      </c>
      <c r="AA19">
        <f t="array" ref="AA19">IFERROR(CONCATENATE((INDEX($A$7:$A$13,SMALL(IF($AB$7:$AB$13&lt;&gt;"",IF($Y$7:$Y$13&lt;&gt;"",ROW($Y$7:$Y$13)-MIN(ROW($Y$7:$Y$13))+1,""),""),ROW()-ROW(A$16)+1))),),"")</f>
        <v>0</v>
      </c>
      <c r="AD19">
        <f t="array" ref="AD19">IFERROR(CONCATENATE((INDEX($AG$7:$AG$13,SMALL(IF($AG$7:$AG$13&lt;&gt;"",IF($AD$7:$AD$13&lt;&gt;"",ROW($AD$7:$AD$13)-MIN(ROW($AD$7:$AD$13))+1,""),""),ROW()-ROW(A$16)+1)))," "),"")</f>
        <v>0</v>
      </c>
      <c r="AE19">
        <f t="array" ref="AE19">IFERROR(CONCATENATE(TEXT(INDEX($AD$7:$AD$13,SMALL(IF($AG$7:$AG$13&lt;&gt;"",IF($AD$7:$AD$13&lt;&gt;"",ROW($AD$7:$AD$13)-MIN(ROW($AD$7:$AD$13))+1,""),""),ROW()-ROW(A$16)+1)),"##0")," "),"")</f>
        <v>0</v>
      </c>
      <c r="AF19">
        <f t="array" ref="AF19">IFERROR(CONCATENATE((INDEX($A$7:$A$13,SMALL(IF($AG$7:$AG$13&lt;&gt;"",IF($AD$7:$AD$13&lt;&gt;"",ROW($AD$7:$AD$13)-MIN(ROW($AD$7:$AD$13))+1,""),""),ROW()-ROW(A$16)+1))),),"")</f>
        <v>0</v>
      </c>
      <c r="AI19">
        <f t="array" ref="AI19">IFERROR(CONCATENATE((INDEX($AL$7:$AL$13,SMALL(IF($AL$7:$AL$13&lt;&gt;"",IF($AI$7:$AI$13&lt;&gt;"",ROW($AI$7:$AI$13)-MIN(ROW($AI$7:$AI$13))+1,""),""),ROW()-ROW(A$16)+1)))," "),"")</f>
        <v>0</v>
      </c>
      <c r="AJ19">
        <f t="array" ref="AJ19">IFERROR(CONCATENATE(TEXT(INDEX($AI$7:$AI$13,SMALL(IF($AL$7:$AL$13&lt;&gt;"",IF($AI$7:$AI$13&lt;&gt;"",ROW($AI$7:$AI$13)-MIN(ROW($AI$7:$AI$13))+1,""),""),ROW()-ROW(A$16)+1)),"##0")," "),"")</f>
        <v>0</v>
      </c>
      <c r="AK19">
        <f t="array" ref="AK19">IFERROR(CONCATENATE((INDEX($A$7:$A$13,SMALL(IF($AL$7:$AL$13&lt;&gt;"",IF($AI$7:$AI$13&lt;&gt;"",ROW($AI$7:$AI$13)-MIN(ROW($AI$7:$AI$13))+1,""),""),ROW()-ROW(A$16)+1))),),"")</f>
        <v>0</v>
      </c>
    </row>
    <row r="20" spans="10:37">
      <c r="J20">
        <f t="array" ref="J20">IFERROR(CONCATENATE(TEXT(INDEX($J$7:$J$13,SMALL(IF($M$7:$M$13&lt;&gt;"",IF($J$7:$J$13&lt;&gt;"",ROW($J$7:$J$13)-MIN(ROW($J$7:$J$13))+1,""),""),ROW()-ROW(A$16)+1)),"##0"),","),"")</f>
        <v>0</v>
      </c>
      <c r="K20">
        <f t="array" ref="K20">IFERROR(CONCATENATE((INDEX($M$7:$M$13,SMALL(IF($M$7:$M$13&lt;&gt;"",IF($J$7:$J$13&lt;&gt;"",ROW($J$7:$J$13)-MIN(ROW($J$7:$J$13))+1,""),""),ROW()-ROW(A$16)+1))),","),"")</f>
        <v>0</v>
      </c>
      <c r="L20">
        <f t="array" ref="L20">IFERROR(CONCATENATE((INDEX($A$7:$A$13,SMALL(IF($M$7:$M$13&lt;&gt;"",IF($J$7:$J$13&lt;&gt;"",ROW($J$7:$J$13)-MIN(ROW($J$7:$J$13))+1,""),""),ROW()-ROW(A$16)+1))),),"")</f>
        <v>0</v>
      </c>
      <c r="O20">
        <f t="array" ref="O20">IFERROR(CONCATENATE((INDEX($R$7:$R$13,SMALL(IF($R$7:$R$13&lt;&gt;"",IF($O$7:$O$13&lt;&gt;"",ROW($O$7:$O$13)-MIN(ROW($O$7:$O$13))+1,""),""),ROW()-ROW(A$16)+1)))," "),"")</f>
        <v>0</v>
      </c>
      <c r="P20">
        <f t="array" ref="P20">IFERROR(CONCATENATE(TEXT(INDEX($O$7:$O$13,SMALL(IF($R$7:$R$13&lt;&gt;"",IF($O$7:$O$13&lt;&gt;"",ROW($O$7:$O$13)-MIN(ROW($O$7:$O$13))+1,""),""),ROW()-ROW(A$16)+1)),"##0")," "),"")</f>
        <v>0</v>
      </c>
      <c r="Q20">
        <f t="array" ref="Q20">IFERROR(CONCATENATE((INDEX($A$7:$A$13,SMALL(IF($R$7:$R$13&lt;&gt;"",IF($O$7:$O$13&lt;&gt;"",ROW($O$7:$O$13)-MIN(ROW($O$7:$O$13))+1,""),""),ROW()-ROW(A$16)+1))),),"")</f>
        <v>0</v>
      </c>
      <c r="T20">
        <f t="array" ref="T20">IFERROR(CONCATENATE((INDEX($W$7:$W$13,SMALL(IF($W$7:$W$13&lt;&gt;"",IF($T$7:$T$13&lt;&gt;"",ROW($T$7:$T$13)-MIN(ROW($T$7:$T$13))+1,""),""),ROW()-ROW(A$16)+1)))," "),"")</f>
        <v>0</v>
      </c>
      <c r="U20">
        <f t="array" ref="U20">IFERROR(CONCATENATE(TEXT(INDEX($T$7:$T$13,SMALL(IF($W$7:$W$13&lt;&gt;"",IF($T$7:$T$13&lt;&gt;"",ROW($T$7:$T$13)-MIN(ROW($T$7:$T$13))+1,""),""),ROW()-ROW(A$16)+1)),"##0")," "),"")</f>
        <v>0</v>
      </c>
      <c r="V20">
        <f t="array" ref="V20">IFERROR(CONCATENATE((INDEX($A$7:$A$13,SMALL(IF($W$7:$W$13&lt;&gt;"",IF($T$7:$T$13&lt;&gt;"",ROW($T$7:$T$13)-MIN(ROW($T$7:$T$13))+1,""),""),ROW()-ROW(A$16)+1))),),"")</f>
        <v>0</v>
      </c>
      <c r="Y20">
        <f t="array" ref="Y20">IFERROR(CONCATENATE((INDEX($AB$7:$AB$13,SMALL(IF($AB$7:$AB$13&lt;&gt;"",IF($Y$7:$Y$13&lt;&gt;"",ROW($Y$7:$Y$13)-MIN(ROW($Y$7:$Y$13))+1,""),""),ROW()-ROW(A$16)+1))),","),"")</f>
        <v>0</v>
      </c>
      <c r="Z20">
        <f t="array" ref="Z20">IFERROR(CONCATENATE(TEXT(INDEX($Y$7:$Y$13,SMALL(IF($AB$7:$AB$13&lt;&gt;"",IF($Y$7:$Y$13&lt;&gt;"",ROW($Y$7:$Y$13)-MIN(ROW($Y$7:$Y$13))+1,""),""),ROW()-ROW(A$16)+1)),"##0"),","),"")</f>
        <v>0</v>
      </c>
      <c r="AA20">
        <f t="array" ref="AA20">IFERROR(CONCATENATE((INDEX($A$7:$A$13,SMALL(IF($AB$7:$AB$13&lt;&gt;"",IF($Y$7:$Y$13&lt;&gt;"",ROW($Y$7:$Y$13)-MIN(ROW($Y$7:$Y$13))+1,""),""),ROW()-ROW(A$16)+1))),),"")</f>
        <v>0</v>
      </c>
      <c r="AD20">
        <f t="array" ref="AD20">IFERROR(CONCATENATE((INDEX($AG$7:$AG$13,SMALL(IF($AG$7:$AG$13&lt;&gt;"",IF($AD$7:$AD$13&lt;&gt;"",ROW($AD$7:$AD$13)-MIN(ROW($AD$7:$AD$13))+1,""),""),ROW()-ROW(A$16)+1)))," "),"")</f>
        <v>0</v>
      </c>
      <c r="AE20">
        <f t="array" ref="AE20">IFERROR(CONCATENATE(TEXT(INDEX($AD$7:$AD$13,SMALL(IF($AG$7:$AG$13&lt;&gt;"",IF($AD$7:$AD$13&lt;&gt;"",ROW($AD$7:$AD$13)-MIN(ROW($AD$7:$AD$13))+1,""),""),ROW()-ROW(A$16)+1)),"##0")," "),"")</f>
        <v>0</v>
      </c>
      <c r="AF20">
        <f t="array" ref="AF20">IFERROR(CONCATENATE((INDEX($A$7:$A$13,SMALL(IF($AG$7:$AG$13&lt;&gt;"",IF($AD$7:$AD$13&lt;&gt;"",ROW($AD$7:$AD$13)-MIN(ROW($AD$7:$AD$13))+1,""),""),ROW()-ROW(A$16)+1))),),"")</f>
        <v>0</v>
      </c>
      <c r="AI20">
        <f t="array" ref="AI20">IFERROR(CONCATENATE((INDEX($AL$7:$AL$13,SMALL(IF($AL$7:$AL$13&lt;&gt;"",IF($AI$7:$AI$13&lt;&gt;"",ROW($AI$7:$AI$13)-MIN(ROW($AI$7:$AI$13))+1,""),""),ROW()-ROW(A$16)+1)))," "),"")</f>
        <v>0</v>
      </c>
      <c r="AJ20">
        <f t="array" ref="AJ20">IFERROR(CONCATENATE(TEXT(INDEX($AI$7:$AI$13,SMALL(IF($AL$7:$AL$13&lt;&gt;"",IF($AI$7:$AI$13&lt;&gt;"",ROW($AI$7:$AI$13)-MIN(ROW($AI$7:$AI$13))+1,""),""),ROW()-ROW(A$16)+1)),"##0")," "),"")</f>
        <v>0</v>
      </c>
      <c r="AK20">
        <f t="array" ref="AK20">IFERROR(CONCATENATE((INDEX($A$7:$A$13,SMALL(IF($AL$7:$AL$13&lt;&gt;"",IF($AI$7:$AI$13&lt;&gt;"",ROW($AI$7:$AI$13)-MIN(ROW($AI$7:$AI$13))+1,""),""),ROW()-ROW(A$16)+1))),),"")</f>
        <v>0</v>
      </c>
    </row>
    <row r="21" spans="10:37">
      <c r="J21">
        <f t="array" ref="J21">IFERROR(CONCATENATE(TEXT(INDEX($J$7:$J$13,SMALL(IF($M$7:$M$13&lt;&gt;"",IF($J$7:$J$13&lt;&gt;"",ROW($J$7:$J$13)-MIN(ROW($J$7:$J$13))+1,""),""),ROW()-ROW(A$16)+1)),"##0"),","),"")</f>
        <v>0</v>
      </c>
      <c r="K21">
        <f t="array" ref="K21">IFERROR(CONCATENATE((INDEX($M$7:$M$13,SMALL(IF($M$7:$M$13&lt;&gt;"",IF($J$7:$J$13&lt;&gt;"",ROW($J$7:$J$13)-MIN(ROW($J$7:$J$13))+1,""),""),ROW()-ROW(A$16)+1))),","),"")</f>
        <v>0</v>
      </c>
      <c r="L21">
        <f t="array" ref="L21">IFERROR(CONCATENATE((INDEX($A$7:$A$13,SMALL(IF($M$7:$M$13&lt;&gt;"",IF($J$7:$J$13&lt;&gt;"",ROW($J$7:$J$13)-MIN(ROW($J$7:$J$13))+1,""),""),ROW()-ROW(A$16)+1))),),"")</f>
        <v>0</v>
      </c>
      <c r="O21">
        <f t="array" ref="O21">IFERROR(CONCATENATE((INDEX($R$7:$R$13,SMALL(IF($R$7:$R$13&lt;&gt;"",IF($O$7:$O$13&lt;&gt;"",ROW($O$7:$O$13)-MIN(ROW($O$7:$O$13))+1,""),""),ROW()-ROW(A$16)+1)))," "),"")</f>
        <v>0</v>
      </c>
      <c r="P21">
        <f t="array" ref="P21">IFERROR(CONCATENATE(TEXT(INDEX($O$7:$O$13,SMALL(IF($R$7:$R$13&lt;&gt;"",IF($O$7:$O$13&lt;&gt;"",ROW($O$7:$O$13)-MIN(ROW($O$7:$O$13))+1,""),""),ROW()-ROW(A$16)+1)),"##0")," "),"")</f>
        <v>0</v>
      </c>
      <c r="Q21">
        <f t="array" ref="Q21">IFERROR(CONCATENATE((INDEX($A$7:$A$13,SMALL(IF($R$7:$R$13&lt;&gt;"",IF($O$7:$O$13&lt;&gt;"",ROW($O$7:$O$13)-MIN(ROW($O$7:$O$13))+1,""),""),ROW()-ROW(A$16)+1))),),"")</f>
        <v>0</v>
      </c>
      <c r="T21">
        <f t="array" ref="T21">IFERROR(CONCATENATE((INDEX($W$7:$W$13,SMALL(IF($W$7:$W$13&lt;&gt;"",IF($T$7:$T$13&lt;&gt;"",ROW($T$7:$T$13)-MIN(ROW($T$7:$T$13))+1,""),""),ROW()-ROW(A$16)+1)))," "),"")</f>
        <v>0</v>
      </c>
      <c r="U21">
        <f t="array" ref="U21">IFERROR(CONCATENATE(TEXT(INDEX($T$7:$T$13,SMALL(IF($W$7:$W$13&lt;&gt;"",IF($T$7:$T$13&lt;&gt;"",ROW($T$7:$T$13)-MIN(ROW($T$7:$T$13))+1,""),""),ROW()-ROW(A$16)+1)),"##0")," "),"")</f>
        <v>0</v>
      </c>
      <c r="V21">
        <f t="array" ref="V21">IFERROR(CONCATENATE((INDEX($A$7:$A$13,SMALL(IF($W$7:$W$13&lt;&gt;"",IF($T$7:$T$13&lt;&gt;"",ROW($T$7:$T$13)-MIN(ROW($T$7:$T$13))+1,""),""),ROW()-ROW(A$16)+1))),),"")</f>
        <v>0</v>
      </c>
      <c r="Y21">
        <f t="array" ref="Y21">IFERROR(CONCATENATE((INDEX($AB$7:$AB$13,SMALL(IF($AB$7:$AB$13&lt;&gt;"",IF($Y$7:$Y$13&lt;&gt;"",ROW($Y$7:$Y$13)-MIN(ROW($Y$7:$Y$13))+1,""),""),ROW()-ROW(A$16)+1))),","),"")</f>
        <v>0</v>
      </c>
      <c r="Z21">
        <f t="array" ref="Z21">IFERROR(CONCATENATE(TEXT(INDEX($Y$7:$Y$13,SMALL(IF($AB$7:$AB$13&lt;&gt;"",IF($Y$7:$Y$13&lt;&gt;"",ROW($Y$7:$Y$13)-MIN(ROW($Y$7:$Y$13))+1,""),""),ROW()-ROW(A$16)+1)),"##0"),","),"")</f>
        <v>0</v>
      </c>
      <c r="AA21">
        <f t="array" ref="AA21">IFERROR(CONCATENATE((INDEX($A$7:$A$13,SMALL(IF($AB$7:$AB$13&lt;&gt;"",IF($Y$7:$Y$13&lt;&gt;"",ROW($Y$7:$Y$13)-MIN(ROW($Y$7:$Y$13))+1,""),""),ROW()-ROW(A$16)+1))),),"")</f>
        <v>0</v>
      </c>
      <c r="AD21">
        <f t="array" ref="AD21">IFERROR(CONCATENATE((INDEX($AG$7:$AG$13,SMALL(IF($AG$7:$AG$13&lt;&gt;"",IF($AD$7:$AD$13&lt;&gt;"",ROW($AD$7:$AD$13)-MIN(ROW($AD$7:$AD$13))+1,""),""),ROW()-ROW(A$16)+1)))," "),"")</f>
        <v>0</v>
      </c>
      <c r="AE21">
        <f t="array" ref="AE21">IFERROR(CONCATENATE(TEXT(INDEX($AD$7:$AD$13,SMALL(IF($AG$7:$AG$13&lt;&gt;"",IF($AD$7:$AD$13&lt;&gt;"",ROW($AD$7:$AD$13)-MIN(ROW($AD$7:$AD$13))+1,""),""),ROW()-ROW(A$16)+1)),"##0")," "),"")</f>
        <v>0</v>
      </c>
      <c r="AF21">
        <f t="array" ref="AF21">IFERROR(CONCATENATE((INDEX($A$7:$A$13,SMALL(IF($AG$7:$AG$13&lt;&gt;"",IF($AD$7:$AD$13&lt;&gt;"",ROW($AD$7:$AD$13)-MIN(ROW($AD$7:$AD$13))+1,""),""),ROW()-ROW(A$16)+1))),),"")</f>
        <v>0</v>
      </c>
      <c r="AI21">
        <f t="array" ref="AI21">IFERROR(CONCATENATE((INDEX($AL$7:$AL$13,SMALL(IF($AL$7:$AL$13&lt;&gt;"",IF($AI$7:$AI$13&lt;&gt;"",ROW($AI$7:$AI$13)-MIN(ROW($AI$7:$AI$13))+1,""),""),ROW()-ROW(A$16)+1)))," "),"")</f>
        <v>0</v>
      </c>
      <c r="AJ21">
        <f t="array" ref="AJ21">IFERROR(CONCATENATE(TEXT(INDEX($AI$7:$AI$13,SMALL(IF($AL$7:$AL$13&lt;&gt;"",IF($AI$7:$AI$13&lt;&gt;"",ROW($AI$7:$AI$13)-MIN(ROW($AI$7:$AI$13))+1,""),""),ROW()-ROW(A$16)+1)),"##0")," "),"")</f>
        <v>0</v>
      </c>
      <c r="AK21">
        <f t="array" ref="AK21">IFERROR(CONCATENATE((INDEX($A$7:$A$13,SMALL(IF($AL$7:$AL$13&lt;&gt;"",IF($AI$7:$AI$13&lt;&gt;"",ROW($AI$7:$AI$13)-MIN(ROW($AI$7:$AI$13))+1,""),""),ROW()-ROW(A$16)+1))),),"")</f>
        <v>0</v>
      </c>
    </row>
    <row r="22" spans="10:37">
      <c r="J22">
        <f t="array" ref="J22">IFERROR(CONCATENATE(TEXT(INDEX($J$7:$J$13,SMALL(IF($M$7:$M$13&lt;&gt;"",IF($J$7:$J$13&lt;&gt;"",ROW($J$7:$J$13)-MIN(ROW($J$7:$J$13))+1,""),""),ROW()-ROW(A$16)+1)),"##0"),","),"")</f>
        <v>0</v>
      </c>
      <c r="K22">
        <f t="array" ref="K22">IFERROR(CONCATENATE((INDEX($M$7:$M$13,SMALL(IF($M$7:$M$13&lt;&gt;"",IF($J$7:$J$13&lt;&gt;"",ROW($J$7:$J$13)-MIN(ROW($J$7:$J$13))+1,""),""),ROW()-ROW(A$16)+1))),","),"")</f>
        <v>0</v>
      </c>
      <c r="L22">
        <f t="array" ref="L22">IFERROR(CONCATENATE((INDEX($A$7:$A$13,SMALL(IF($M$7:$M$13&lt;&gt;"",IF($J$7:$J$13&lt;&gt;"",ROW($J$7:$J$13)-MIN(ROW($J$7:$J$13))+1,""),""),ROW()-ROW(A$16)+1))),),"")</f>
        <v>0</v>
      </c>
      <c r="O22">
        <f t="array" ref="O22">IFERROR(CONCATENATE((INDEX($R$7:$R$13,SMALL(IF($R$7:$R$13&lt;&gt;"",IF($O$7:$O$13&lt;&gt;"",ROW($O$7:$O$13)-MIN(ROW($O$7:$O$13))+1,""),""),ROW()-ROW(A$16)+1)))," "),"")</f>
        <v>0</v>
      </c>
      <c r="P22">
        <f t="array" ref="P22">IFERROR(CONCATENATE(TEXT(INDEX($O$7:$O$13,SMALL(IF($R$7:$R$13&lt;&gt;"",IF($O$7:$O$13&lt;&gt;"",ROW($O$7:$O$13)-MIN(ROW($O$7:$O$13))+1,""),""),ROW()-ROW(A$16)+1)),"##0")," "),"")</f>
        <v>0</v>
      </c>
      <c r="Q22">
        <f t="array" ref="Q22">IFERROR(CONCATENATE((INDEX($A$7:$A$13,SMALL(IF($R$7:$R$13&lt;&gt;"",IF($O$7:$O$13&lt;&gt;"",ROW($O$7:$O$13)-MIN(ROW($O$7:$O$13))+1,""),""),ROW()-ROW(A$16)+1))),),"")</f>
        <v>0</v>
      </c>
      <c r="T22">
        <f t="array" ref="T22">IFERROR(CONCATENATE((INDEX($W$7:$W$13,SMALL(IF($W$7:$W$13&lt;&gt;"",IF($T$7:$T$13&lt;&gt;"",ROW($T$7:$T$13)-MIN(ROW($T$7:$T$13))+1,""),""),ROW()-ROW(A$16)+1)))," "),"")</f>
        <v>0</v>
      </c>
      <c r="U22">
        <f t="array" ref="U22">IFERROR(CONCATENATE(TEXT(INDEX($T$7:$T$13,SMALL(IF($W$7:$W$13&lt;&gt;"",IF($T$7:$T$13&lt;&gt;"",ROW($T$7:$T$13)-MIN(ROW($T$7:$T$13))+1,""),""),ROW()-ROW(A$16)+1)),"##0")," "),"")</f>
        <v>0</v>
      </c>
      <c r="V22">
        <f t="array" ref="V22">IFERROR(CONCATENATE((INDEX($A$7:$A$13,SMALL(IF($W$7:$W$13&lt;&gt;"",IF($T$7:$T$13&lt;&gt;"",ROW($T$7:$T$13)-MIN(ROW($T$7:$T$13))+1,""),""),ROW()-ROW(A$16)+1))),),"")</f>
        <v>0</v>
      </c>
      <c r="Y22">
        <f t="array" ref="Y22">IFERROR(CONCATENATE((INDEX($AB$7:$AB$13,SMALL(IF($AB$7:$AB$13&lt;&gt;"",IF($Y$7:$Y$13&lt;&gt;"",ROW($Y$7:$Y$13)-MIN(ROW($Y$7:$Y$13))+1,""),""),ROW()-ROW(A$16)+1))),","),"")</f>
        <v>0</v>
      </c>
      <c r="Z22">
        <f t="array" ref="Z22">IFERROR(CONCATENATE(TEXT(INDEX($Y$7:$Y$13,SMALL(IF($AB$7:$AB$13&lt;&gt;"",IF($Y$7:$Y$13&lt;&gt;"",ROW($Y$7:$Y$13)-MIN(ROW($Y$7:$Y$13))+1,""),""),ROW()-ROW(A$16)+1)),"##0"),","),"")</f>
        <v>0</v>
      </c>
      <c r="AA22">
        <f t="array" ref="AA22">IFERROR(CONCATENATE((INDEX($A$7:$A$13,SMALL(IF($AB$7:$AB$13&lt;&gt;"",IF($Y$7:$Y$13&lt;&gt;"",ROW($Y$7:$Y$13)-MIN(ROW($Y$7:$Y$13))+1,""),""),ROW()-ROW(A$16)+1))),),"")</f>
        <v>0</v>
      </c>
      <c r="AD22">
        <f t="array" ref="AD22">IFERROR(CONCATENATE((INDEX($AG$7:$AG$13,SMALL(IF($AG$7:$AG$13&lt;&gt;"",IF($AD$7:$AD$13&lt;&gt;"",ROW($AD$7:$AD$13)-MIN(ROW($AD$7:$AD$13))+1,""),""),ROW()-ROW(A$16)+1)))," "),"")</f>
        <v>0</v>
      </c>
      <c r="AE22">
        <f t="array" ref="AE22">IFERROR(CONCATENATE(TEXT(INDEX($AD$7:$AD$13,SMALL(IF($AG$7:$AG$13&lt;&gt;"",IF($AD$7:$AD$13&lt;&gt;"",ROW($AD$7:$AD$13)-MIN(ROW($AD$7:$AD$13))+1,""),""),ROW()-ROW(A$16)+1)),"##0")," "),"")</f>
        <v>0</v>
      </c>
      <c r="AF22">
        <f t="array" ref="AF22">IFERROR(CONCATENATE((INDEX($A$7:$A$13,SMALL(IF($AG$7:$AG$13&lt;&gt;"",IF($AD$7:$AD$13&lt;&gt;"",ROW($AD$7:$AD$13)-MIN(ROW($AD$7:$AD$13))+1,""),""),ROW()-ROW(A$16)+1))),),"")</f>
        <v>0</v>
      </c>
      <c r="AI22">
        <f t="array" ref="AI22">IFERROR(CONCATENATE((INDEX($AL$7:$AL$13,SMALL(IF($AL$7:$AL$13&lt;&gt;"",IF($AI$7:$AI$13&lt;&gt;"",ROW($AI$7:$AI$13)-MIN(ROW($AI$7:$AI$13))+1,""),""),ROW()-ROW(A$16)+1)))," "),"")</f>
        <v>0</v>
      </c>
      <c r="AJ22">
        <f t="array" ref="AJ22">IFERROR(CONCATENATE(TEXT(INDEX($AI$7:$AI$13,SMALL(IF($AL$7:$AL$13&lt;&gt;"",IF($AI$7:$AI$13&lt;&gt;"",ROW($AI$7:$AI$13)-MIN(ROW($AI$7:$AI$13))+1,""),""),ROW()-ROW(A$16)+1)),"##0")," "),"")</f>
        <v>0</v>
      </c>
      <c r="AK22">
        <f t="array" ref="AK22">IFERROR(CONCATENATE((INDEX($A$7:$A$13,SMALL(IF($AL$7:$AL$13&lt;&gt;"",IF($AI$7:$AI$13&lt;&gt;"",ROW($AI$7:$AI$13)-MIN(ROW($AI$7:$AI$13))+1,""),""),ROW()-ROW(A$16)+1))),),"")</f>
        <v>0</v>
      </c>
    </row>
  </sheetData>
  <mergeCells count="7">
    <mergeCell ref="A5:H5"/>
    <mergeCell ref="I5:M5"/>
    <mergeCell ref="N5:R5"/>
    <mergeCell ref="S5:W5"/>
    <mergeCell ref="X5:AB5"/>
    <mergeCell ref="AC5:AG5"/>
    <mergeCell ref="AH5:AL5"/>
  </mergeCells>
  <conditionalFormatting sqref="AA11">
    <cfRule type="cellIs" dxfId="4" priority="38" operator="lessThanOrEqual">
      <formula>H11</formula>
    </cfRule>
  </conditionalFormatting>
  <conditionalFormatting sqref="AA12">
    <cfRule type="cellIs" dxfId="4" priority="43" operator="lessThanOrEqual">
      <formula>H12</formula>
    </cfRule>
  </conditionalFormatting>
  <conditionalFormatting sqref="AA13">
    <cfRule type="cellIs" dxfId="4" priority="48" operator="lessThanOrEqual">
      <formula>H13</formula>
    </cfRule>
  </conditionalFormatting>
  <conditionalFormatting sqref="AA9">
    <cfRule type="cellIs" dxfId="4" priority="33" operator="lessThanOrEqual">
      <formula>H9</formula>
    </cfRule>
  </conditionalFormatting>
  <conditionalFormatting sqref="F10">
    <cfRule type="expression" dxfId="0" priority="13">
      <formula>AND(ISBLANK(E10)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F11">
    <cfRule type="expression" dxfId="0" priority="17">
      <formula>AND(ISBLANK(E11)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2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F12">
    <cfRule type="expression" dxfId="0" priority="21">
      <formula>AND(ISBLANK(E12)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2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2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2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F13">
    <cfRule type="expression" dxfId="0" priority="25">
      <formula>AND(ISBLANK(E13)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2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2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2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F7">
    <cfRule type="expression" dxfId="0" priority="1">
      <formula>AND(ISBLANK(E7)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F8">
    <cfRule type="expression" dxfId="0" priority="5">
      <formula>AND(ISBLANK(E8)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F9">
    <cfRule type="expression" dxfId="0" priority="9">
      <formula>AND(ISBLANK(E9)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X11">
    <cfRule type="cellIs" dxfId="1" priority="34" operator="equal">
      <formula>0</formula>
    </cfRule>
    <cfRule type="cellIs" dxfId="2" priority="35" operator="lessThan">
      <formula>F11</formula>
    </cfRule>
  </conditionalFormatting>
  <conditionalFormatting sqref="X12">
    <cfRule type="cellIs" dxfId="1" priority="39" operator="equal">
      <formula>0</formula>
    </cfRule>
    <cfRule type="cellIs" dxfId="2" priority="40" operator="lessThan">
      <formula>F12</formula>
    </cfRule>
  </conditionalFormatting>
  <conditionalFormatting sqref="X13">
    <cfRule type="cellIs" dxfId="1" priority="44" operator="equal">
      <formula>0</formula>
    </cfRule>
    <cfRule type="cellIs" dxfId="2" priority="45" operator="lessThan">
      <formula>F13</formula>
    </cfRule>
  </conditionalFormatting>
  <conditionalFormatting sqref="X9">
    <cfRule type="cellIs" dxfId="1" priority="29" operator="equal">
      <formula>0</formula>
    </cfRule>
    <cfRule type="cellIs" dxfId="2" priority="30" operator="lessThan">
      <formula>F9</formula>
    </cfRule>
  </conditionalFormatting>
  <conditionalFormatting sqref="Y11">
    <cfRule type="cellIs" dxfId="1" priority="36" operator="greaterThan">
      <formula>X11</formula>
    </cfRule>
  </conditionalFormatting>
  <conditionalFormatting sqref="Y12">
    <cfRule type="cellIs" dxfId="1" priority="41" operator="greaterThan">
      <formula>X12</formula>
    </cfRule>
  </conditionalFormatting>
  <conditionalFormatting sqref="Y13">
    <cfRule type="cellIs" dxfId="1" priority="46" operator="greaterThan">
      <formula>X13</formula>
    </cfRule>
  </conditionalFormatting>
  <conditionalFormatting sqref="Y9">
    <cfRule type="cellIs" dxfId="1" priority="31" operator="greaterThan">
      <formula>X9</formula>
    </cfRule>
  </conditionalFormatting>
  <conditionalFormatting sqref="Z11">
    <cfRule type="cellIs" dxfId="4" priority="37" operator="lessThanOrEqual">
      <formula>G11</formula>
    </cfRule>
  </conditionalFormatting>
  <conditionalFormatting sqref="Z12">
    <cfRule type="cellIs" dxfId="4" priority="42" operator="lessThanOrEqual">
      <formula>G12</formula>
    </cfRule>
  </conditionalFormatting>
  <conditionalFormatting sqref="Z13">
    <cfRule type="cellIs" dxfId="4" priority="47" operator="lessThanOrEqual">
      <formula>G13</formula>
    </cfRule>
  </conditionalFormatting>
  <conditionalFormatting sqref="Z9">
    <cfRule type="cellIs" dxfId="4" priority="32" operator="lessThanOrEqual">
      <formula>G9</formula>
    </cfRule>
  </conditionalFormatting>
  <hyperlinks>
    <hyperlink ref="AB9" r:id="rId1"/>
    <hyperlink ref="AB11" r:id="rId2"/>
    <hyperlink ref="AB12" r:id="rId3"/>
    <hyperlink ref="AB13" r:id="rId4"/>
    <hyperlink ref="AG13" r:id="rId5"/>
  </hyperlinks>
  <pageMargins left="0.7" right="0.7" top="0.75" bottom="0.75" header="0.3" footer="0.3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din_isolated_SPI. </vt:lpstr>
      <vt:lpstr>BoardQty</vt:lpstr>
      <vt:lpstr>digikey_part_data</vt:lpstr>
      <vt:lpstr>farnell_part_data</vt:lpstr>
      <vt:lpstr>global_part_data</vt:lpstr>
      <vt:lpstr>mouser_part_data</vt:lpstr>
      <vt:lpstr>newark_part_data</vt:lpstr>
      <vt:lpstr>rs_part_data</vt:lpstr>
      <vt:lpstr>tme_part_data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2018-09-10T09:24:00Z</dcterms:created>
  <dcterms:modified xsi:type="dcterms:W3CDTF">2018-09-10T09:24:00Z</dcterms:modified>
</cp:coreProperties>
</file>