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n_power_atm90e26. " sheetId="1" r:id="rId1"/>
  </sheets>
  <definedNames>
    <definedName name="BoardQty">'din_power_atm90e26. '!$I$1</definedName>
    <definedName name="digikey_part_data">'din_power_atm90e26. '!$J$5:$N$29</definedName>
    <definedName name="farnell_part_data">'din_power_atm90e26. '!$O$5:$S$29</definedName>
    <definedName name="global_part_data">'din_power_atm90e26. '!$A$5:$I$29</definedName>
    <definedName name="mouser_part_data">'din_power_atm90e26. '!$T$5:$X$29</definedName>
    <definedName name="newark_part_data">'din_power_atm90e26. '!$Y$5:$AC$29</definedName>
    <definedName name="rs_part_data">'din_power_atm90e26. '!$AD$5:$AH$29</definedName>
    <definedName name="tme_part_data">'din_power_atm90e26. '!$AI$5:$AM$29</definedName>
    <definedName name="TotalCost">'din_power_atm90e26. '!$I$2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M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R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W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B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G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L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
Red -&gt; No parts available.
Orange -&gt; Parts available, but not enough.
Yellow -&gt; Enough parts available, but haven't purchased enough.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O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P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Q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R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T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U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V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W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Y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Z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L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$0.08      $0.76
   100   $0.03      $3.41
   500   $0.02     $12.17
  1000   $0.02     $19.12
  4000   $0.01     $55.68
  8000   $0.01    $101.68
 12000   $0.01    $145.20</t>
        </r>
      </text>
    </comment>
    <comment ref="Q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$0.04      $0.04
   100   $0.04      $3.57
   500   $0.03     $13.10
  1000   $0.02     $17.86
  2000   $0.02     $33.60</t>
        </r>
      </text>
    </comment>
    <comment ref="V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50   $0.04      $1.90
   100   $0.03      $2.50
   500   $0.02     $11.00
  1000   $0.02     $17.00
  4000   $0.01     $52.00</t>
        </r>
      </text>
    </comment>
    <comment ref="AA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25   $0.07      $1.73
    50   $0.04      $1.90
   100   $0.03      $2.50
   250   $0.02      $6.00
   500   $0.02     $11.00
  1000   $0.02     $17.00</t>
        </r>
      </text>
    </comment>
    <comment ref="AF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$0.06      $0.06
    50   $0.06      $2.88
   500   $0.01      $4.70</t>
        </r>
      </text>
    </comment>
    <comment ref="J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$0.43      $0.43
    10   $0.34      $3.45
   100   $0.23     $23.46
   500   $0.18     $87.96
  1000   $0.13    $131.95
  3000   $0.12    $352.29
  6000   $0.11    $661.86
 15000   $0.10   $1548.00
 30000   $0.09   $2839.80</t>
        </r>
      </text>
    </comment>
    <comment ref="O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$0.11      $0.11
   100   $0.11     $11.14
  1000   $0.11    $110.91
  3000   $0.11    $331.32
  7000   $0.11    $768.97
 30000   $0.11   $3281.50
 70000   $0.11   $7500.56
130000   $0.11  $13654.69</t>
        </r>
      </text>
    </comment>
    <comment ref="T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$0.38      $0.38
    10   $0.29      $2.88
   100   $0.16     $15.70
  1000   $0.12    $117.00
  3000   $0.10    $303.00
  9000   $0.09    $846.00
 24000   $0.09   $2088.00
 45000   $0.09   $3825.00</t>
        </r>
      </text>
    </comment>
    <comment ref="Y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$0.35      $0.35
     5   $0.35      $1.74
    10   $0.27      $2.68
    25   $0.18      $4.58
    50   $0.15      $7.60
   100   $0.13     $12.70
   250   $0.10     $25.50
   500   $0.09     $42.50
  1000   $0.07     $70.00</t>
        </r>
      </text>
    </comment>
    <comment ref="AF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$0.11      $0.11
    20   $0.11      $2.14
    40   $0.10      $4.09</t>
        </r>
      </text>
    </comment>
    <comment ref="L1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$0.77      $0.77
     5   $0.75      $3.74
    10   $0.72      $7.25
    50   $0.61     $30.48
   100   $0.51     $50.60
   250   $0.46    $115.00
   500   $0.39    $195.50
  1000   $0.34    $345.00
  5000   $0.31   $1552.50</t>
        </r>
      </text>
    </comment>
    <comment ref="T1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Y1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1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$0.60      $0.60
   500   $0.60    $302.50
  1000   $0.55    $546.00
  5000   $0.49   $2475.00</t>
        </r>
      </text>
    </comment>
    <comment ref="AF1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$0.72      $0.72
    10   $0.72      $7.23
   150   $0.69    $103.27</t>
        </r>
      </text>
    </comment>
    <comment ref="J1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1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$0.12      $0.12
  1000   $0.12    $115.02</t>
        </r>
      </text>
    </comment>
    <comment ref="Q1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$0.25      $0.25
   100   $0.25     $25.14
   250   $0.22     $53.75
   500   $0.19     $93.99</t>
        </r>
      </text>
    </comment>
    <comment ref="T1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1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$0.19      $0.19
    25   $0.18      $4.40
    50   $0.16      $7.85
   100   $0.14     $14.00
   250   $0.12     $31.00
   500   $0.11     $53.50
  1000   $0.11    $107.00</t>
        </r>
      </text>
    </comment>
    <comment ref="Y1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1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$0.17      $0.17
  1000   $0.17    $171.00
  5000   $0.15    $775.00</t>
        </r>
      </text>
    </comment>
    <comment ref="AF1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$0.21      $0.21
    20   $0.21      $4.14
   100   $0.16     $16.33
   200   $0.16     $31.72
   400   $0.15     $61.09
   500   $0.14     $71.67</t>
        </r>
      </text>
    </comment>
    <comment ref="L2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$0.02      $0.17
   100   $0.01      $0.70
  1000   $0.00      $3.15
  2500   $0.00      $6.82
  5000   $0.00     $10.25
 10000   $0.00     $17.80
 25000   $0.00     $39.00
 50000   $0.00     $71.50
125000   $0.00    $177.50</t>
        </r>
      </text>
    </comment>
    <comment ref="V2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$0.01      $0.01
  5000   $0.01     $25.00
 25000   $0.00    $100.00</t>
        </r>
      </text>
    </comment>
    <comment ref="Y2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2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$0.01      $0.01
 10000   $0.01     $50.00
 20000   $0.00     $80.00
 30000   $0.00     $90.00</t>
        </r>
      </text>
    </comment>
    <comment ref="AF2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$0.01      $0.01
    50   $0.01      $0.47
   500   $0.01      $4.11</t>
        </r>
      </text>
    </comment>
    <comment ref="J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2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$0.01      $0.01
  5000   $0.01     $27.90</t>
        </r>
      </text>
    </comment>
    <comment ref="V2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$0.01      $0.01
  5000   $0.01     $35.00
 50000   $0.01    $300.00
100000   $0.01    $500.00</t>
        </r>
      </text>
    </comment>
    <comment ref="Y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2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$0.01      $0.01
  5000   $0.01     $55.00
 10000   $0.01     $90.00
 15000   $0.01     $75.00</t>
        </r>
      </text>
    </comment>
    <comment ref="L2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$1.05      $1.05
    10   $0.93      $9.29
    25   $0.84     $20.98
   100   $0.73     $73.43
   250   $0.64    $161.10
   500   $0.57    $284.74
  1000   $0.45    $449.60
  2000   $0.41    $814.80
  5000   $0.39   $1935.15
 10000   $0.37   $3724.80
 25000   $0.36   $9021.00</t>
        </r>
      </text>
    </comment>
    <comment ref="Q2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$1.12      $1.12
    50   $1.05     $52.46
   100   $0.83     $82.83
   250   $0.74    $184.17
   500   $0.65    $322.51
  1000   $0.62    $622.70
  5000   $0.60   $3001.87
 10000   $0.58   $5780.51</t>
        </r>
      </text>
    </comment>
    <comment ref="V2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$1.01      $1.01
    10   $0.91      $9.05
   100   $0.71     $71.50
   500   $0.56    $277.50
  1000   $0.44    $438.00
  2000   $0.39    $778.00
 10000   $0.38   $3790.00</t>
        </r>
      </text>
    </comment>
    <comment ref="AA2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$1.01      $1.01
    10   $0.90      $9.02
    25   $0.84     $20.97
    50   $0.78     $38.80
   100   $0.71     $71.30
   500   $0.55    $276.50</t>
        </r>
      </text>
    </comment>
    <comment ref="AD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2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$0.71      $0.71
     5   $0.71      $3.55
    25   $0.69     $17.15
   125   $0.66     $82.83
   250   $0.64    $159.20
   500   $0.61    $304.30</t>
        </r>
      </text>
    </comment>
    <comment ref="L2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$0.59      $0.59
  3000   $0.44   $1323.00</t>
        </r>
      </text>
    </comment>
    <comment ref="V2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$0.60      $0.60
    10   $0.56      $5.62
    25   $0.47     $11.80
   100   $0.42     $42.10
  3000   $0.42   $1263.00</t>
        </r>
      </text>
    </comment>
    <comment ref="Y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2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$0.42      $0.42
  3000   $0.42   $1260.00</t>
        </r>
      </text>
    </comment>
    <comment ref="J2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2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$0.15      $0.15
  2500   $0.15    $368.12</t>
        </r>
      </text>
    </comment>
    <comment ref="V2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$0.42      $0.42
    10   $0.34      $3.45
   100   $0.21     $21.10
  1000   $0.16    $163.00
  2500   $0.14    $345.00
 10000   $0.13   $1300.00
 25000   $0.12   $3100.00</t>
        </r>
      </text>
    </comment>
    <comment ref="L2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$2.75      $2.75
     5   $2.71     $13.54
    10   $2.67     $26.69
    25   $2.59     $64.76
    50   $2.51    $125.60
   100   $2.43    $243.35
   250   $2.35    $588.75
   500   $2.20   $1099.00</t>
        </r>
      </text>
    </comment>
    <comment ref="Q2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$2.93      $2.93
     5   $2.80     $13.98
    10   $2.74     $27.38
    25   $2.69     $67.26
    50   $2.63    $131.59
   100   $2.58    $258.48</t>
        </r>
      </text>
    </comment>
    <comment ref="V2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$2.76      $2.76
     5   $2.71     $13.55
    10   $2.68     $26.80
    25   $2.61     $65.25
    50   $2.53    $126.50
   100   $2.44    $244.00
   250   $2.37    $592.50
   500   $2.21   $1105.00
  1000   $2.12   $2120.00</t>
        </r>
      </text>
    </comment>
    <comment ref="AA2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$3.47      $3.47</t>
        </r>
      </text>
    </comment>
    <comment ref="AF2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$3.15      $3.15
     5   $3.00     $14.98</t>
        </r>
      </text>
    </comment>
    <comment ref="K3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P3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U3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Z3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E3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J3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</commentList>
</comments>
</file>

<file path=xl/sharedStrings.xml><?xml version="1.0" encoding="utf-8"?>
<sst xmlns="http://schemas.openxmlformats.org/spreadsheetml/2006/main" count="233" uniqueCount="144">
  <si>
    <t>Global Part Info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</si>
  <si>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</si>
  <si>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</si>
  <si>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</si>
  <si>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</si>
  <si>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</si>
  <si>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</si>
  <si>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</si>
  <si>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</si>
  <si>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</si>
  <si>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C1-C3</t>
  </si>
  <si>
    <t>33n</t>
  </si>
  <si>
    <t>Capacitors_SMD:C_0603</t>
  </si>
  <si>
    <t>C4-C9</t>
  </si>
  <si>
    <t>1uF</t>
  </si>
  <si>
    <t>0603ZD105KAT2A</t>
  </si>
  <si>
    <t>D1</t>
  </si>
  <si>
    <t>D_Schottky</t>
  </si>
  <si>
    <t>Diodes_SMD:D_SOD-323F</t>
  </si>
  <si>
    <t>PMEG1020EA</t>
  </si>
  <si>
    <t>D2</t>
  </si>
  <si>
    <t>LED</t>
  </si>
  <si>
    <t>LEDs:LED_0603</t>
  </si>
  <si>
    <t>F1</t>
  </si>
  <si>
    <t>Polyfuse</t>
  </si>
  <si>
    <t>Capacitors_THT:C_Disc_D10.0mm_W2.5mm_P5.00mm</t>
  </si>
  <si>
    <t>F74007-000</t>
  </si>
  <si>
    <t>G1</t>
  </si>
  <si>
    <t>LOGO</t>
  </si>
  <si>
    <t>Whatnick_logo:Whatnick_logo</t>
  </si>
  <si>
    <t>J1</t>
  </si>
  <si>
    <t>CONN_01X06</t>
  </si>
  <si>
    <t>Connectors_Phoenix:PhoenixContact_MC-G_06x5.08mm_Angled</t>
  </si>
  <si>
    <t>J2</t>
  </si>
  <si>
    <t>VBAT</t>
  </si>
  <si>
    <t>Connectors_JST:JST_SH_BM02B-SRSS-TB_02x1.00mm_Straight</t>
  </si>
  <si>
    <t>J3,J5</t>
  </si>
  <si>
    <t>CONN_01X08</t>
  </si>
  <si>
    <t>Connectors_Molex:Molex_NanoFit_2x04x2.50mm_Angled</t>
  </si>
  <si>
    <t>J4</t>
  </si>
  <si>
    <t>CONN_02X18</t>
  </si>
  <si>
    <t>hi-link_smps:PCIE-36-SKT</t>
  </si>
  <si>
    <t>L1</t>
  </si>
  <si>
    <t>Ferrite_Bead_Small</t>
  </si>
  <si>
    <t>Inductors_SMD:L_1206</t>
  </si>
  <si>
    <t>OSHW1</t>
  </si>
  <si>
    <t>Logo_Open_Hardware_Small</t>
  </si>
  <si>
    <t>Symbols:OSHW-Symbol_6.7x6mm_SilkScreen</t>
  </si>
  <si>
    <t>R1-R4,R8-R11,R18-R21,R28-R31</t>
  </si>
  <si>
    <t>5.8R</t>
  </si>
  <si>
    <t>Resistors_SMD:R_0603</t>
  </si>
  <si>
    <t>CPF0603B5R76E1</t>
  </si>
  <si>
    <t>R25-R27</t>
  </si>
  <si>
    <t>1K</t>
  </si>
  <si>
    <t>CRG0603F1K0</t>
  </si>
  <si>
    <t>R32</t>
  </si>
  <si>
    <t>2K</t>
  </si>
  <si>
    <t>R33</t>
  </si>
  <si>
    <t>470R</t>
  </si>
  <si>
    <t>R5,R6,R12,R13,R15,R16,R22-R24</t>
  </si>
  <si>
    <t>220K</t>
  </si>
  <si>
    <t>Resistors_SMD:R_1206</t>
  </si>
  <si>
    <t>CRG1206F220K</t>
  </si>
  <si>
    <t>R7,R14,R17</t>
  </si>
  <si>
    <t>R</t>
  </si>
  <si>
    <t>RV1-RV3</t>
  </si>
  <si>
    <t>Varistor</t>
  </si>
  <si>
    <t>SMD_Packages:SMD-4032</t>
  </si>
  <si>
    <t>B72660M0251K072</t>
  </si>
  <si>
    <t>U1</t>
  </si>
  <si>
    <t>MCP73831-2-OT</t>
  </si>
  <si>
    <t>TO_SOT_Packages_SMD:SOT-23-5</t>
  </si>
  <si>
    <t>MCP73831T-3ACI/OT</t>
  </si>
  <si>
    <t>U2,U3</t>
  </si>
  <si>
    <t>TLV1117-33</t>
  </si>
  <si>
    <t>TO_SOT_Packages_SMD:SOT-89-3</t>
  </si>
  <si>
    <t>AP7365-33YG-13</t>
  </si>
  <si>
    <t>U4</t>
  </si>
  <si>
    <t>Hi-Link_SMPS</t>
  </si>
  <si>
    <t>hi-link_smps:HKLPM01</t>
  </si>
  <si>
    <t>U5</t>
  </si>
  <si>
    <t>dc-dc</t>
  </si>
  <si>
    <t>hi-link_smps:SIP4</t>
  </si>
  <si>
    <t>ROE-0505S</t>
  </si>
  <si>
    <t>Proj:</t>
  </si>
  <si>
    <t>None</t>
  </si>
  <si>
    <t>Co.:</t>
  </si>
  <si>
    <t>Date:</t>
  </si>
  <si>
    <t>2017-11-27 23:49:22</t>
  </si>
  <si>
    <t>Board Qty:</t>
  </si>
  <si>
    <t>Total Cost:</t>
  </si>
  <si>
    <t>Unit Cost:</t>
  </si>
  <si>
    <t>Digi-Key</t>
  </si>
  <si>
    <t>Avail</t>
  </si>
  <si>
    <t>Purch</t>
  </si>
  <si>
    <t>Cat#</t>
  </si>
  <si>
    <t>478-1251-1-ND</t>
  </si>
  <si>
    <t>1727-5185-1-ND</t>
  </si>
  <si>
    <t>NonStk</t>
  </si>
  <si>
    <t>LVR033K-ND</t>
  </si>
  <si>
    <t>CPF0603B5R76E1-ND</t>
  </si>
  <si>
    <t>A106049CT-ND</t>
  </si>
  <si>
    <t>CRG1206F220K-ND</t>
  </si>
  <si>
    <t>495-7116-1-ND</t>
  </si>
  <si>
    <t>MCP73831T-3ACI/OTCT-ND</t>
  </si>
  <si>
    <t>AP7365-33YG-13DI-ND</t>
  </si>
  <si>
    <t>945-1655-5-ND</t>
  </si>
  <si>
    <t>Farnell</t>
  </si>
  <si>
    <t>1327684</t>
  </si>
  <si>
    <t>8737819</t>
  </si>
  <si>
    <t>2331306</t>
  </si>
  <si>
    <t>2523790</t>
  </si>
  <si>
    <t>2218597</t>
  </si>
  <si>
    <t>Mouser</t>
  </si>
  <si>
    <t>581-0603ZD105K</t>
  </si>
  <si>
    <t>771-PMEG1020EAT/R</t>
  </si>
  <si>
    <t>Not Assigned</t>
  </si>
  <si>
    <t>279-CPF0603B5R76E1</t>
  </si>
  <si>
    <t>279-CRG0603F1K0</t>
  </si>
  <si>
    <t>279-CRG1206F220K</t>
  </si>
  <si>
    <t>871-B72660M0251K072</t>
  </si>
  <si>
    <t>579-MCP73831T-3ACIOT</t>
  </si>
  <si>
    <t>621-AP7365-33YG-13</t>
  </si>
  <si>
    <t>919-ROE-0505S</t>
  </si>
  <si>
    <t>Newark</t>
  </si>
  <si>
    <t>84K8388</t>
  </si>
  <si>
    <t>38K6864</t>
  </si>
  <si>
    <t>34AC3139</t>
  </si>
  <si>
    <t>06AC1362</t>
  </si>
  <si>
    <t>20R1193</t>
  </si>
  <si>
    <t>46M3975</t>
  </si>
  <si>
    <t>79Y4052</t>
  </si>
  <si>
    <t>56K7051</t>
  </si>
  <si>
    <t>63X9545</t>
  </si>
  <si>
    <t>Rs Components</t>
  </si>
  <si>
    <t>391-040</t>
  </si>
  <si>
    <t>485-470</t>
  </si>
  <si>
    <t>867-5236</t>
  </si>
  <si>
    <t>122-9570</t>
  </si>
  <si>
    <t>213-2266</t>
  </si>
  <si>
    <t>223-2574</t>
  </si>
  <si>
    <t>769-2022</t>
  </si>
  <si>
    <t>777-3285</t>
  </si>
  <si>
    <t>Tme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</si>
</sst>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164" fontId="0" fillId="0" borderId="0" xfId="0" applyNumberFormat="1"/>
    <xf numFmtId="0" fontId="9" fillId="0" borderId="0" xfId="1" applyAlignment="1" applyProtection="1"/>
    <xf numFmtId="0" fontId="10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4"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product-detail/en/avx-corporation/0603ZD105KAT2A/478-1251-1-ND/564283" TargetMode="External"/><Relationship Id="rId2" Type="http://schemas.openxmlformats.org/officeDocument/2006/relationships/hyperlink" Target="http://it.farnell.com/avx/0603zd105kat2a/condensatore-mlcc-x5r-1uf-10v/dp/1327684" TargetMode="External"/><Relationship Id="rId3" Type="http://schemas.openxmlformats.org/officeDocument/2006/relationships/hyperlink" Target="http://www.mouser.com/Search/Refine.aspx?Keyword=0603ZD105KAT2A%20" TargetMode="External"/><Relationship Id="rId4" Type="http://schemas.openxmlformats.org/officeDocument/2006/relationships/hyperlink" Target="http://www.newark.com/avx/0603zd105kat2a/ceramic-capacitor-1uf-10v-x5r/dp/84K8388" TargetMode="External"/><Relationship Id="rId5" Type="http://schemas.openxmlformats.org/officeDocument/2006/relationships/hyperlink" Target="https://it.rs-online.com/web/p/condensatori-ceramici-multistrato/0391040/" TargetMode="External"/><Relationship Id="rId6" Type="http://schemas.openxmlformats.org/officeDocument/2006/relationships/hyperlink" Target="http://www.digikey.com/product-detail/en/nexperia-usa-inc/PMEG1020EA115/1727-5185-1-ND/2531784" TargetMode="External"/><Relationship Id="rId7" Type="http://schemas.openxmlformats.org/officeDocument/2006/relationships/hyperlink" Target="http://it.farnell.com/nexperia/pmeg1020ea/diodo-schottky-sod-323/dp/8737819" TargetMode="External"/><Relationship Id="rId8" Type="http://schemas.openxmlformats.org/officeDocument/2006/relationships/hyperlink" Target="http://www.mouser.com/Search/Refine.aspx?Keyword=PMEG1020EA%20" TargetMode="External"/><Relationship Id="rId9" Type="http://schemas.openxmlformats.org/officeDocument/2006/relationships/hyperlink" Target="http://www.newark.com/nexperia/pmeg1020ea/schottky-rectifier-2a-10v-sc-76/dp/38K6864" TargetMode="External"/><Relationship Id="rId10" Type="http://schemas.openxmlformats.org/officeDocument/2006/relationships/hyperlink" Target="http://it.rs-online.com/web/c/?searchTerm=PMEG1020EA%20" TargetMode="External"/><Relationship Id="rId11" Type="http://schemas.openxmlformats.org/officeDocument/2006/relationships/hyperlink" Target="http://www.digikey.com/scripts/DkSearch/dksus.dll?WT.z_header=search_go&amp;lang=en&amp;keywords=F74007-000%20" TargetMode="External"/><Relationship Id="rId12" Type="http://schemas.openxmlformats.org/officeDocument/2006/relationships/hyperlink" Target="http://www.mouser.com/Search/../ProductDetail/Littelfuse/F74007-000/?qs=sGAEpiMZZMvVdBlXEaMJhD1xN6NsOsqsQQUP%252bp0aO5U%3d" TargetMode="External"/><Relationship Id="rId13" Type="http://schemas.openxmlformats.org/officeDocument/2006/relationships/hyperlink" Target="http://www.newark.com/littelfuse/f74007-000/lvr033k-bulk/dp/34AC3139" TargetMode="External"/><Relationship Id="rId14" Type="http://schemas.openxmlformats.org/officeDocument/2006/relationships/hyperlink" Target="http://it.rs-online.com/web/c/?searchTerm=F74007-000%20" TargetMode="External"/><Relationship Id="rId15" Type="http://schemas.openxmlformats.org/officeDocument/2006/relationships/hyperlink" Target="http://www.digikey.com/scripts/DkSearch/dksus.dll?WT.z_header=search_go&amp;lang=en&amp;keywords=CPF0603B5R76E1%20" TargetMode="External"/><Relationship Id="rId16" Type="http://schemas.openxmlformats.org/officeDocument/2006/relationships/hyperlink" Target="http://it.farnell.com/te-connectivity/cpf0603b5r76e1/res-film-sott-5r76-0-1-0-063w/dp/2331306" TargetMode="External"/><Relationship Id="rId17" Type="http://schemas.openxmlformats.org/officeDocument/2006/relationships/hyperlink" Target="http://www.mouser.com/Search/Refine.aspx?Keyword=CPF0603B5R76E1%20" TargetMode="External"/><Relationship Id="rId18" Type="http://schemas.openxmlformats.org/officeDocument/2006/relationships/hyperlink" Target="http://www.newark.com/te-connectivity/cpf0603b5r76e1/res-thin-film-5r76-0-1-0-063w/dp/06AC1362" TargetMode="External"/><Relationship Id="rId19" Type="http://schemas.openxmlformats.org/officeDocument/2006/relationships/hyperlink" Target="https://it.rs-online.com/web/p/resistori-smd/1229570/" TargetMode="External"/><Relationship Id="rId20" Type="http://schemas.openxmlformats.org/officeDocument/2006/relationships/hyperlink" Target="http://www.digikey.com/product-detail/en/te-connectivity-passive-product/CRG0603F1K0/A106049CT-ND/3477689" TargetMode="External"/><Relationship Id="rId21" Type="http://schemas.openxmlformats.org/officeDocument/2006/relationships/hyperlink" Target="http://www.mouser.com/Search/../ProductDetail/TE-Connectivity-Neohm/CRG0603F1K0/?qs=sGAEpiMZZMu61qfTUdNhG8184cjmesFPMX9RT5lAkwQ%3d" TargetMode="External"/><Relationship Id="rId22" Type="http://schemas.openxmlformats.org/officeDocument/2006/relationships/hyperlink" Target="http://www.newark.com/te-connectivity-neohm/crg0603f1k0-10/crg0603-1-1k0-10k-rl/dp/20R1193" TargetMode="External"/><Relationship Id="rId23" Type="http://schemas.openxmlformats.org/officeDocument/2006/relationships/hyperlink" Target="https://it.rs-online.com/web/p/resistori-smd/2132266/" TargetMode="External"/><Relationship Id="rId24" Type="http://schemas.openxmlformats.org/officeDocument/2006/relationships/hyperlink" Target="http://www.digikey.com/scripts/DkSearch/dksus.dll?WT.z_header=search_go&amp;lang=en&amp;keywords=CRG1206F220K%20" TargetMode="External"/><Relationship Id="rId25" Type="http://schemas.openxmlformats.org/officeDocument/2006/relationships/hyperlink" Target="http://www.mouser.com/Search/Refine.aspx?Keyword=CRG1206F220K%20" TargetMode="External"/><Relationship Id="rId26" Type="http://schemas.openxmlformats.org/officeDocument/2006/relationships/hyperlink" Target="http://www.newark.com/webapp/wcs/stores/servlet/Search?catalogId=15003&amp;langId=-1&amp;storeId=10194&amp;gs=true&amp;st=CRG1206F220K%20" TargetMode="External"/><Relationship Id="rId27" Type="http://schemas.openxmlformats.org/officeDocument/2006/relationships/hyperlink" Target="https://it.rs-online.com/web/p/resistori-smd/2232574/" TargetMode="External"/><Relationship Id="rId28" Type="http://schemas.openxmlformats.org/officeDocument/2006/relationships/hyperlink" Target="http://www.digikey.com/product-detail/en/epcos-tdk/B72660M0251K072/495-7116-1-ND/5418169" TargetMode="External"/><Relationship Id="rId29" Type="http://schemas.openxmlformats.org/officeDocument/2006/relationships/hyperlink" Target="http://it.farnell.com/webapp/wcs/stores/servlet/Search?catalogId=15001&amp;langId=-4&amp;storeId=10165&amp;gs=true&amp;st=B72660M0251K072%20" TargetMode="External"/><Relationship Id="rId30" Type="http://schemas.openxmlformats.org/officeDocument/2006/relationships/hyperlink" Target="http://www.mouser.com/Search/Refine.aspx?Keyword=B72660M0251K072%20" TargetMode="External"/><Relationship Id="rId31" Type="http://schemas.openxmlformats.org/officeDocument/2006/relationships/hyperlink" Target="http://www.newark.com/webapp/wcs/stores/servlet/Search?catalogId=15003&amp;langId=-1&amp;storeId=10194&amp;gs=true&amp;st=B72660M0251K072%20" TargetMode="External"/><Relationship Id="rId32" Type="http://schemas.openxmlformats.org/officeDocument/2006/relationships/hyperlink" Target="http://it.rs-online.com/web/c/?searchTerm=B72660M0251K072%20" TargetMode="External"/><Relationship Id="rId33" Type="http://schemas.openxmlformats.org/officeDocument/2006/relationships/hyperlink" Target="http://www.digikey.com/product-detail/en/microchip-technology/MCP73831T-3ACI-OT/MCP73831T-3ACI-OTCT-ND/5148863" TargetMode="External"/><Relationship Id="rId34" Type="http://schemas.openxmlformats.org/officeDocument/2006/relationships/hyperlink" Target="http://www.mouser.com/Search/Refine.aspx?Keyword=MCP73831T-3ACI%2FOT%20" TargetMode="External"/><Relationship Id="rId35" Type="http://schemas.openxmlformats.org/officeDocument/2006/relationships/hyperlink" Target="http://www.newark.com/webapp/wcs/stores/servlet/Search?catalogId=15003&amp;langId=-1&amp;storeId=10194&amp;gs=true&amp;st=MCP73831T-3ACI%2FOT%20" TargetMode="External"/><Relationship Id="rId36" Type="http://schemas.openxmlformats.org/officeDocument/2006/relationships/hyperlink" Target="http://www.digikey.com/scripts/DkSearch/dksus.dll?WT.z_header=search_go&amp;lang=en&amp;keywords=AP7365-33YG-13%20" TargetMode="External"/><Relationship Id="rId37" Type="http://schemas.openxmlformats.org/officeDocument/2006/relationships/hyperlink" Target="http://www.mouser.com/Search/Refine.aspx?Keyword=AP7365-33YG-13%20" TargetMode="External"/><Relationship Id="rId38" Type="http://schemas.openxmlformats.org/officeDocument/2006/relationships/hyperlink" Target="http://www.digikey.com/scripts/DkSearch/dksus.dll?WT.z_header=search_go&amp;lang=en&amp;keywords=ROE-0505S%20" TargetMode="External"/><Relationship Id="rId39" Type="http://schemas.openxmlformats.org/officeDocument/2006/relationships/hyperlink" Target="http://it.farnell.com/webapp/wcs/stores/servlet/Search?catalogId=15001&amp;langId=-4&amp;storeId=10165&amp;gs=true&amp;st=ROE-0505S%20" TargetMode="External"/><Relationship Id="rId40" Type="http://schemas.openxmlformats.org/officeDocument/2006/relationships/hyperlink" Target="http://www.mouser.com/Search/Refine.aspx?Keyword=ROE-0505S%20" TargetMode="External"/><Relationship Id="rId41" Type="http://schemas.openxmlformats.org/officeDocument/2006/relationships/hyperlink" Target="http://www.newark.com/webapp/wcs/stores/servlet/Search?catalogId=15003&amp;langId=-1&amp;storeId=10194&amp;gs=true&amp;st=ROE-0505S%20" TargetMode="External"/><Relationship Id="rId42" Type="http://schemas.openxmlformats.org/officeDocument/2006/relationships/hyperlink" Target="http://it.rs-online.com/web/c/?searchTerm=ROE-0505S%20" TargetMode="External"/><Relationship Id="rId43" Type="http://schemas.openxmlformats.org/officeDocument/2006/relationships/vmlDrawing" Target="../drawings/vmlDrawing1.vml"/><Relationship Id="rId4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54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15.7109375" customWidth="1" outlineLevel="2"/>
    <col min="15" max="15" width="9.140625" outlineLevel="1"/>
    <col min="16" max="16" width="9.140625" outlineLevel="2"/>
    <col min="17" max="17" width="9.140625" outlineLevel="2"/>
    <col min="18" max="18" width="15.7109375" customWidth="1"/>
    <col min="19" max="19" width="15.7109375" customWidth="1" outlineLevel="2"/>
    <col min="20" max="20" width="9.140625" outlineLevel="1"/>
    <col min="21" max="21" width="9.140625" outlineLevel="2"/>
    <col min="22" max="22" width="9.140625" outlineLevel="2"/>
    <col min="23" max="23" width="15.7109375" customWidth="1"/>
    <col min="24" max="24" width="15.7109375" customWidth="1" outlineLevel="2"/>
    <col min="25" max="25" width="9.140625" outlineLevel="1"/>
    <col min="26" max="26" width="9.140625" outlineLevel="2"/>
    <col min="27" max="27" width="9.140625" outlineLevel="2"/>
    <col min="28" max="28" width="15.7109375" customWidth="1"/>
    <col min="29" max="29" width="15.7109375" customWidth="1" outlineLevel="2"/>
    <col min="30" max="30" width="9.140625" outlineLevel="1"/>
    <col min="31" max="31" width="9.140625" outlineLevel="2"/>
    <col min="32" max="32" width="9.140625" outlineLevel="2"/>
    <col min="33" max="33" width="15.7109375" customWidth="1"/>
    <col min="34" max="34" width="15.7109375" customWidth="1" outlineLevel="2"/>
    <col min="35" max="35" width="9.140625" outlineLevel="1"/>
    <col min="36" max="36" width="9.140625" outlineLevel="2"/>
    <col min="37" max="37" width="9.140625" outlineLevel="2"/>
    <col min="38" max="38" width="15.7109375" customWidth="1"/>
    <col min="39" max="39" width="15.7109375" customWidth="1" outlineLevel="2"/>
  </cols>
  <sheetData>
    <row r="1" spans="1:39">
      <c r="A1" s="2" t="s">
        <v>84</v>
      </c>
      <c r="B1" s="3" t="s">
        <v>85</v>
      </c>
      <c r="H1" s="4" t="s">
        <v>89</v>
      </c>
      <c r="I1" s="4">
        <v>100</v>
      </c>
    </row>
    <row r="2" spans="1:39">
      <c r="A2" s="2" t="s">
        <v>86</v>
      </c>
      <c r="B2" s="3" t="s">
        <v>85</v>
      </c>
      <c r="H2" s="2" t="s">
        <v>90</v>
      </c>
      <c r="I2" s="5">
        <f>sum(I7:I29)</f>
        <v>0</v>
      </c>
      <c r="M2" s="5">
        <f>sum(M7:M29)</f>
        <v>0</v>
      </c>
      <c r="R2" s="5">
        <f>sum(R7:R29)</f>
        <v>0</v>
      </c>
      <c r="W2" s="5">
        <f>sum(W7:W29)</f>
        <v>0</v>
      </c>
      <c r="AB2" s="5">
        <f>sum(AB7:AB29)</f>
        <v>0</v>
      </c>
      <c r="AG2" s="5">
        <f>sum(AG7:AG29)</f>
        <v>0</v>
      </c>
      <c r="AL2" s="5">
        <f>sum(AL7:AL29)</f>
        <v>0</v>
      </c>
    </row>
    <row r="3" spans="1:39">
      <c r="A3" s="2" t="s">
        <v>87</v>
      </c>
      <c r="B3" s="3" t="s">
        <v>88</v>
      </c>
      <c r="H3" s="2" t="s">
        <v>91</v>
      </c>
      <c r="I3" s="6">
        <f>TotalCost/BoardQty</f>
        <v>0</v>
      </c>
      <c r="M3" s="7">
        <f>(ROWS(M7:M29)-COUNTBLANK(M7:M29))&amp;" of "&amp;ROWS(M7:M29)&amp;" parts found"</f>
        <v>0</v>
      </c>
      <c r="R3" s="7">
        <f>(ROWS(R7:R29)-COUNTBLANK(R7:R29))&amp;" of "&amp;ROWS(R7:R29)&amp;" parts found"</f>
        <v>0</v>
      </c>
      <c r="W3" s="7">
        <f>(ROWS(W7:W29)-COUNTBLANK(W7:W29))&amp;" of "&amp;ROWS(W7:W29)&amp;" parts found"</f>
        <v>0</v>
      </c>
      <c r="AB3" s="7">
        <f>(ROWS(AB7:AB29)-COUNTBLANK(AB7:AB29))&amp;" of "&amp;ROWS(AB7:AB29)&amp;" parts found"</f>
        <v>0</v>
      </c>
      <c r="AG3" s="7">
        <f>(ROWS(AG7:AG29)-COUNTBLANK(AG7:AG29))&amp;" of "&amp;ROWS(AG7:AG29)&amp;" parts found"</f>
        <v>0</v>
      </c>
      <c r="AL3" s="7">
        <f>(ROWS(AL7:AL29)-COUNTBLANK(AL7:AL29))&amp;" of "&amp;ROWS(AL7:AL29)&amp;" parts found"</f>
        <v>0</v>
      </c>
    </row>
    <row r="5" spans="1:39">
      <c r="A5" s="8" t="s">
        <v>0</v>
      </c>
      <c r="B5" s="8"/>
      <c r="C5" s="8"/>
      <c r="D5" s="8"/>
      <c r="E5" s="8"/>
      <c r="F5" s="8"/>
      <c r="G5" s="8"/>
      <c r="H5" s="8"/>
      <c r="I5" s="8"/>
      <c r="J5" s="9" t="s">
        <v>92</v>
      </c>
      <c r="K5" s="9"/>
      <c r="L5" s="9"/>
      <c r="M5" s="9"/>
      <c r="N5" s="9"/>
      <c r="O5" s="10" t="s">
        <v>107</v>
      </c>
      <c r="P5" s="10"/>
      <c r="Q5" s="10"/>
      <c r="R5" s="10"/>
      <c r="S5" s="10"/>
      <c r="T5" s="11" t="s">
        <v>113</v>
      </c>
      <c r="U5" s="11"/>
      <c r="V5" s="11"/>
      <c r="W5" s="11"/>
      <c r="X5" s="11"/>
      <c r="Y5" s="12" t="s">
        <v>124</v>
      </c>
      <c r="Z5" s="12"/>
      <c r="AA5" s="12"/>
      <c r="AB5" s="12"/>
      <c r="AC5" s="12"/>
      <c r="AD5" s="13" t="s">
        <v>134</v>
      </c>
      <c r="AE5" s="13"/>
      <c r="AF5" s="13"/>
      <c r="AG5" s="13"/>
      <c r="AH5" s="13"/>
      <c r="AI5" s="14" t="s">
        <v>143</v>
      </c>
      <c r="AJ5" s="14"/>
      <c r="AK5" s="14"/>
      <c r="AL5" s="14"/>
      <c r="AM5" s="14"/>
    </row>
    <row r="6" spans="1:39">
      <c r="A6" s="15" t="s">
        <v>1</v>
      </c>
      <c r="B6" s="15" t="s">
        <v>2</v>
      </c>
      <c r="C6" s="15" t="s">
        <v>3</v>
      </c>
      <c r="D6" s="15" t="s">
        <v>4</v>
      </c>
      <c r="E6" s="15" t="s">
        <v>5</v>
      </c>
      <c r="F6" s="15" t="s">
        <v>6</v>
      </c>
      <c r="G6" s="15" t="s">
        <v>7</v>
      </c>
      <c r="H6" s="15" t="s">
        <v>8</v>
      </c>
      <c r="I6" s="15" t="s">
        <v>9</v>
      </c>
      <c r="J6" s="15" t="s">
        <v>93</v>
      </c>
      <c r="K6" s="15" t="s">
        <v>94</v>
      </c>
      <c r="L6" s="15" t="s">
        <v>8</v>
      </c>
      <c r="M6" s="15" t="s">
        <v>9</v>
      </c>
      <c r="N6" s="15" t="s">
        <v>95</v>
      </c>
      <c r="O6" s="15" t="s">
        <v>93</v>
      </c>
      <c r="P6" s="15" t="s">
        <v>94</v>
      </c>
      <c r="Q6" s="15" t="s">
        <v>8</v>
      </c>
      <c r="R6" s="15" t="s">
        <v>9</v>
      </c>
      <c r="S6" s="15" t="s">
        <v>95</v>
      </c>
      <c r="T6" s="15" t="s">
        <v>93</v>
      </c>
      <c r="U6" s="15" t="s">
        <v>94</v>
      </c>
      <c r="V6" s="15" t="s">
        <v>8</v>
      </c>
      <c r="W6" s="15" t="s">
        <v>9</v>
      </c>
      <c r="X6" s="15" t="s">
        <v>95</v>
      </c>
      <c r="Y6" s="15" t="s">
        <v>93</v>
      </c>
      <c r="Z6" s="15" t="s">
        <v>94</v>
      </c>
      <c r="AA6" s="15" t="s">
        <v>8</v>
      </c>
      <c r="AB6" s="15" t="s">
        <v>9</v>
      </c>
      <c r="AC6" s="15" t="s">
        <v>95</v>
      </c>
      <c r="AD6" s="15" t="s">
        <v>93</v>
      </c>
      <c r="AE6" s="15" t="s">
        <v>94</v>
      </c>
      <c r="AF6" s="15" t="s">
        <v>8</v>
      </c>
      <c r="AG6" s="15" t="s">
        <v>9</v>
      </c>
      <c r="AH6" s="15" t="s">
        <v>95</v>
      </c>
      <c r="AI6" s="15" t="s">
        <v>93</v>
      </c>
      <c r="AJ6" s="15" t="s">
        <v>94</v>
      </c>
      <c r="AK6" s="15" t="s">
        <v>8</v>
      </c>
      <c r="AL6" s="15" t="s">
        <v>9</v>
      </c>
      <c r="AM6" s="15" t="s">
        <v>95</v>
      </c>
    </row>
    <row r="7" spans="1:39">
      <c r="A7" t="s">
        <v>10</v>
      </c>
      <c r="B7" t="s">
        <v>11</v>
      </c>
      <c r="D7" t="s">
        <v>12</v>
      </c>
      <c r="G7">
        <f>BoardQty*3</f>
        <v>0</v>
      </c>
      <c r="H7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I7" s="16">
        <f>iferror(G7*H7,"")</f>
        <v>0</v>
      </c>
    </row>
    <row r="8" spans="1:39">
      <c r="A8" t="s">
        <v>13</v>
      </c>
      <c r="B8" t="s">
        <v>14</v>
      </c>
      <c r="D8" t="s">
        <v>12</v>
      </c>
      <c r="F8" t="s">
        <v>15</v>
      </c>
      <c r="G8">
        <f>BoardQty*6</f>
        <v>0</v>
      </c>
      <c r="H8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I8" s="16">
        <f>iferror(G8*H8,"")</f>
        <v>0</v>
      </c>
      <c r="J8">
        <v>241592</v>
      </c>
      <c r="L8" s="16">
        <f>iferror(lookup(if(K8="",G8,K8),{0,1,10,100,500,1000,4000,8000,12000},{0.0,0.1,0.076,0.0341,0.02434,0.01912,0.01392,0.01271,0.0121}),"")</f>
        <v>0</v>
      </c>
      <c r="M8" s="16">
        <f>iferror(if(K8="",G8,K8)*L8,"")</f>
        <v>0</v>
      </c>
      <c r="N8" s="17" t="s">
        <v>96</v>
      </c>
      <c r="O8">
        <v>9586</v>
      </c>
      <c r="Q8" s="16">
        <f>iferror(lookup(if(P8="",G8,P8),{0,1,100,500,1000,2000},{0.0,0.03571696,0.03571696,0.02620027,0.01785848,0.01680107}),"")</f>
        <v>0</v>
      </c>
      <c r="R8" s="16">
        <f>iferror(if(P8="",G8,P8)*Q8,"")</f>
        <v>0</v>
      </c>
      <c r="S8" s="17" t="s">
        <v>108</v>
      </c>
      <c r="T8">
        <v>38544</v>
      </c>
      <c r="V8" s="16">
        <f>iferror(lookup(if(U8="",G8,U8),{0,1,50,100,500,1000,4000},{0.0,0.1,0.038,0.025,0.022,0.017,0.013}),"")</f>
        <v>0</v>
      </c>
      <c r="W8" s="16">
        <f>iferror(if(U8="",G8,U8)*V8,"")</f>
        <v>0</v>
      </c>
      <c r="X8" s="17" t="s">
        <v>114</v>
      </c>
      <c r="Y8">
        <v>19466</v>
      </c>
      <c r="AA8" s="16">
        <f>iferror(lookup(if(Z8="",G8,Z8),{0,1,25,50,100,250,500,1000},{0.0,0.1,0.069,0.038,0.025,0.024,0.022,0.017}),"")</f>
        <v>0</v>
      </c>
      <c r="AB8" s="16">
        <f>iferror(if(Z8="",G8,Z8)*AA8,"")</f>
        <v>0</v>
      </c>
      <c r="AC8" s="17" t="s">
        <v>125</v>
      </c>
      <c r="AD8">
        <v>4200</v>
      </c>
      <c r="AF8" s="16">
        <f>iferror(lookup(if(AE8="",G8,AE8),{0,1,50,500},{0.0,0.057570100000000006,0.057570100000000006,0.0093992}),"")</f>
        <v>0</v>
      </c>
      <c r="AG8" s="16">
        <f>iferror(if(AE8="",G8,AE8)*AF8,"")</f>
        <v>0</v>
      </c>
      <c r="AH8" s="17" t="s">
        <v>135</v>
      </c>
    </row>
    <row r="9" spans="1:39">
      <c r="A9" t="s">
        <v>16</v>
      </c>
      <c r="B9" t="s">
        <v>17</v>
      </c>
      <c r="D9" t="s">
        <v>18</v>
      </c>
      <c r="F9" t="s">
        <v>19</v>
      </c>
      <c r="G9">
        <f>BoardQty*1</f>
        <v>0</v>
      </c>
      <c r="H9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I9" s="16">
        <f>iferror(G9*H9,"")</f>
        <v>0</v>
      </c>
      <c r="J9" s="18" t="s">
        <v>98</v>
      </c>
      <c r="L9" s="16">
        <f>iferror(lookup(if(K9="",G9,K9),{0,1,10,100,500,1000,3000,6000,15000,30000},{0.0,0.43,0.345,0.2346,0.17592,0.13195,0.11743,0.11031,0.1032,0.09466}),"")</f>
        <v>0</v>
      </c>
      <c r="M9" s="16">
        <f>iferror(if(K9="",G9,K9)*L9,"")</f>
        <v>0</v>
      </c>
      <c r="N9" s="17" t="s">
        <v>97</v>
      </c>
      <c r="O9" s="18" t="s">
        <v>98</v>
      </c>
      <c r="Q9" s="16">
        <f>iferror(lookup(if(P9="",G9,P9),{0,1,100,1000,3000,7000,30000,70000,130000},{0.0,0.11138052,0.11138052,0.11091056,0.1104406,0.10985315000000001,0.10938319,0.10715088,0.10503606}),"")</f>
        <v>0</v>
      </c>
      <c r="R9" s="16">
        <f>iferror(if(P9="",G9,P9)*Q9,"")</f>
        <v>0</v>
      </c>
      <c r="S9" s="17" t="s">
        <v>109</v>
      </c>
      <c r="T9" s="18" t="s">
        <v>98</v>
      </c>
      <c r="V9" s="16">
        <f>iferror(lookup(if(U9="",G9,U9),{0,1,10,100,1000,3000,9000,24000,45000},{0.0,0.381,0.288,0.157,0.117,0.101,0.094,0.087,0.085}),"")</f>
        <v>0</v>
      </c>
      <c r="W9" s="16">
        <f>iferror(if(U9="",G9,U9)*V9,"")</f>
        <v>0</v>
      </c>
      <c r="X9" s="17" t="s">
        <v>115</v>
      </c>
      <c r="Y9" s="18" t="s">
        <v>98</v>
      </c>
      <c r="AA9" s="16">
        <f>iferror(lookup(if(Z9="",G9,Z9),{0,1,5,10,25,50,100,250,500,1000},{0.0,0.349,0.349,0.268,0.183,0.152,0.127,0.102,0.085,0.07}),"")</f>
        <v>0</v>
      </c>
      <c r="AB9" s="16">
        <f>iferror(if(Z9="",G9,Z9)*AA9,"")</f>
        <v>0</v>
      </c>
      <c r="AC9" s="17" t="s">
        <v>126</v>
      </c>
      <c r="AD9">
        <v>1560</v>
      </c>
      <c r="AF9" s="16">
        <f>iferror(lookup(if(AE9="",G9,AE9),{0,1,20,40},{0.0,0.10691590000000001,0.10691590000000001,0.1022163}),"")</f>
        <v>0</v>
      </c>
      <c r="AG9" s="16">
        <f>iferror(if(AE9="",G9,AE9)*AF9,"")</f>
        <v>0</v>
      </c>
      <c r="AH9" s="17" t="s">
        <v>136</v>
      </c>
    </row>
    <row r="10" spans="1:39">
      <c r="A10" t="s">
        <v>20</v>
      </c>
      <c r="B10" t="s">
        <v>21</v>
      </c>
      <c r="D10" t="s">
        <v>22</v>
      </c>
      <c r="G10">
        <f>BoardQty*1</f>
        <v>0</v>
      </c>
      <c r="H10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I10" s="16">
        <f>iferror(G10*H10,"")</f>
        <v>0</v>
      </c>
    </row>
    <row r="11" spans="1:39">
      <c r="A11" t="s">
        <v>23</v>
      </c>
      <c r="B11" t="s">
        <v>24</v>
      </c>
      <c r="D11" t="s">
        <v>25</v>
      </c>
      <c r="F11" t="s">
        <v>26</v>
      </c>
      <c r="G11">
        <f>BoardQty*1</f>
        <v>0</v>
      </c>
      <c r="H11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I11" s="16">
        <f>iferror(G11*H11,"")</f>
        <v>0</v>
      </c>
      <c r="J11">
        <v>790</v>
      </c>
      <c r="L11" s="16">
        <f>iferror(lookup(if(K11="",G11,K11),{0,1,5,10,50,100,250,500,1000,5000},{0.0,0.77,0.748,0.725,0.6096,0.506,0.46,0.391,0.345,0.3105}),"")</f>
        <v>0</v>
      </c>
      <c r="M11" s="16">
        <f>iferror(if(K11="",G11,K11)*L11,"")</f>
        <v>0</v>
      </c>
      <c r="N11" s="17" t="s">
        <v>99</v>
      </c>
      <c r="T11" s="18" t="s">
        <v>98</v>
      </c>
      <c r="X11" s="17" t="s">
        <v>116</v>
      </c>
      <c r="Y11" s="18" t="s">
        <v>98</v>
      </c>
      <c r="AA11" s="16">
        <f>iferror(lookup(if(Z11="",G11,Z11),{0,1,500,1000,5000},{0.0,0.605,0.605,0.546,0.495}),"")</f>
        <v>0</v>
      </c>
      <c r="AB11" s="16">
        <f>iferror(if(Z11="",G11,Z11)*AA11,"")</f>
        <v>0</v>
      </c>
      <c r="AC11" s="17" t="s">
        <v>127</v>
      </c>
      <c r="AD11">
        <v>160</v>
      </c>
      <c r="AF11" s="16">
        <f>iferror(lookup(if(AE11="",G11,AE11),{0,1,10,150},{0.0,0.7225635,0.7225635,0.6884914}),"")</f>
        <v>0</v>
      </c>
      <c r="AG11" s="16">
        <f>iferror(if(AE11="",G11,AE11)*AF11,"")</f>
        <v>0</v>
      </c>
      <c r="AH11" s="17" t="s">
        <v>137</v>
      </c>
    </row>
    <row r="12" spans="1:39">
      <c r="A12" t="s">
        <v>27</v>
      </c>
      <c r="B12" t="s">
        <v>28</v>
      </c>
      <c r="D12" t="s">
        <v>29</v>
      </c>
      <c r="G12">
        <f>BoardQty*1</f>
        <v>0</v>
      </c>
      <c r="H12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I12" s="16">
        <f>iferror(G12*H12,"")</f>
        <v>0</v>
      </c>
    </row>
    <row r="13" spans="1:39">
      <c r="A13" t="s">
        <v>30</v>
      </c>
      <c r="B13" t="s">
        <v>31</v>
      </c>
      <c r="D13" t="s">
        <v>32</v>
      </c>
      <c r="G13">
        <f>BoardQty*1</f>
        <v>0</v>
      </c>
      <c r="H13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I13" s="16">
        <f>iferror(G13*H13,"")</f>
        <v>0</v>
      </c>
    </row>
    <row r="14" spans="1:39">
      <c r="A14" t="s">
        <v>33</v>
      </c>
      <c r="B14" t="s">
        <v>34</v>
      </c>
      <c r="D14" t="s">
        <v>35</v>
      </c>
      <c r="G14">
        <f>BoardQty*1</f>
        <v>0</v>
      </c>
      <c r="H14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I14" s="16">
        <f>iferror(G14*H14,"")</f>
        <v>0</v>
      </c>
    </row>
    <row r="15" spans="1:39">
      <c r="A15" t="s">
        <v>36</v>
      </c>
      <c r="B15" t="s">
        <v>37</v>
      </c>
      <c r="D15" t="s">
        <v>38</v>
      </c>
      <c r="G15">
        <f>BoardQty*2</f>
        <v>0</v>
      </c>
      <c r="H15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I15" s="16">
        <f>iferror(G15*H15,"")</f>
        <v>0</v>
      </c>
    </row>
    <row r="16" spans="1:39">
      <c r="A16" t="s">
        <v>39</v>
      </c>
      <c r="B16" t="s">
        <v>40</v>
      </c>
      <c r="D16" t="s">
        <v>41</v>
      </c>
      <c r="G16">
        <f>BoardQty*1</f>
        <v>0</v>
      </c>
      <c r="H16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I16" s="16">
        <f>iferror(G16*H16,"")</f>
        <v>0</v>
      </c>
    </row>
    <row r="17" spans="1:38">
      <c r="A17" t="s">
        <v>42</v>
      </c>
      <c r="B17" t="s">
        <v>43</v>
      </c>
      <c r="D17" t="s">
        <v>44</v>
      </c>
      <c r="G17">
        <f>BoardQty*1</f>
        <v>0</v>
      </c>
      <c r="H17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I17" s="16">
        <f>iferror(G17*H17,"")</f>
        <v>0</v>
      </c>
    </row>
    <row r="18" spans="1:38">
      <c r="A18" t="s">
        <v>45</v>
      </c>
      <c r="B18" t="s">
        <v>46</v>
      </c>
      <c r="D18" t="s">
        <v>47</v>
      </c>
      <c r="G18">
        <f>BoardQty*1</f>
        <v>0</v>
      </c>
      <c r="H18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I18" s="16">
        <f>iferror(G18*H18,"")</f>
        <v>0</v>
      </c>
    </row>
    <row r="19" spans="1:38">
      <c r="A19" t="s">
        <v>48</v>
      </c>
      <c r="B19" t="s">
        <v>49</v>
      </c>
      <c r="D19" t="s">
        <v>50</v>
      </c>
      <c r="F19" t="s">
        <v>51</v>
      </c>
      <c r="G19">
        <f>BoardQty*16</f>
        <v>0</v>
      </c>
      <c r="H19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I19" s="16">
        <f>iferror(G19*H19,"")</f>
        <v>0</v>
      </c>
      <c r="J19" s="18" t="s">
        <v>98</v>
      </c>
      <c r="L19" s="16">
        <f>iferror(lookup(if(K19="",G19,K19),{0,1,1000},{0.0,0.11502,0.11502}),"")</f>
        <v>0</v>
      </c>
      <c r="M19" s="16">
        <f>iferror(if(K19="",G19,K19)*L19,"")</f>
        <v>0</v>
      </c>
      <c r="N19" s="17" t="s">
        <v>100</v>
      </c>
      <c r="O19">
        <v>93</v>
      </c>
      <c r="Q19" s="16">
        <f>iferror(lookup(if(P19="",G19,P19),{0,1,100,250,500},{0.0,0.2514286,0.2514286,0.2150067,0.187984}),"")</f>
        <v>0</v>
      </c>
      <c r="R19" s="16">
        <f>iferror(if(P19="",G19,P19)*Q19,"")</f>
        <v>0</v>
      </c>
      <c r="S19" s="17" t="s">
        <v>110</v>
      </c>
      <c r="T19" s="18" t="s">
        <v>98</v>
      </c>
      <c r="V19" s="16">
        <f>iferror(lookup(if(U19="",G19,U19),{0,1,25,50,100,250,500,1000},{0.0,0.191,0.176,0.157,0.14,0.124,0.107,0.107}),"")</f>
        <v>0</v>
      </c>
      <c r="W19" s="16">
        <f>iferror(if(U19="",G19,U19)*V19,"")</f>
        <v>0</v>
      </c>
      <c r="X19" s="17" t="s">
        <v>117</v>
      </c>
      <c r="Y19" s="18" t="s">
        <v>98</v>
      </c>
      <c r="AA19" s="16">
        <f>iferror(lookup(if(Z19="",G19,Z19),{0,1,1000,5000},{0.0,0.171,0.171,0.155}),"")</f>
        <v>0</v>
      </c>
      <c r="AB19" s="16">
        <f>iferror(if(Z19="",G19,Z19)*AA19,"")</f>
        <v>0</v>
      </c>
      <c r="AC19" s="17" t="s">
        <v>128</v>
      </c>
      <c r="AD19">
        <v>1960</v>
      </c>
      <c r="AF19" s="16">
        <f>iferror(lookup(if(AE19="",G19,AE19),{0,1,20,100,200,400,500},{0.0,0.2067824,0.2067824,0.16331110000000001,0.15861150000000002,0.152737,0.14333780000000002}),"")</f>
        <v>0</v>
      </c>
      <c r="AG19" s="16">
        <f>iferror(if(AE19="",G19,AE19)*AF19,"")</f>
        <v>0</v>
      </c>
      <c r="AH19" s="17" t="s">
        <v>138</v>
      </c>
    </row>
    <row r="20" spans="1:38">
      <c r="A20" t="s">
        <v>52</v>
      </c>
      <c r="B20" t="s">
        <v>53</v>
      </c>
      <c r="D20" t="s">
        <v>50</v>
      </c>
      <c r="F20" t="s">
        <v>54</v>
      </c>
      <c r="G20">
        <f>BoardQty*3</f>
        <v>0</v>
      </c>
      <c r="H20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I20" s="16">
        <f>iferror(G20*H20,"")</f>
        <v>0</v>
      </c>
      <c r="J20">
        <v>230050</v>
      </c>
      <c r="L20" s="16">
        <f>iferror(lookup(if(K20="",G20,K20),{0,1,10,100,1000,2500,5000,10000,25000,50000,125000},{0.0,0.1,0.017,0.007,0.00315,0.00273,0.00205,0.00178,0.00156,0.00143,0.00142}),"")</f>
        <v>0</v>
      </c>
      <c r="M20" s="16">
        <f>iferror(if(K20="",G20,K20)*L20,"")</f>
        <v>0</v>
      </c>
      <c r="N20" s="17" t="s">
        <v>101</v>
      </c>
      <c r="T20">
        <v>155000</v>
      </c>
      <c r="V20" s="16">
        <f>iferror(lookup(if(U20="",G20,U20),{0,1,5000,25000},{0.0,0.005,0.005,0.004}),"")</f>
        <v>0</v>
      </c>
      <c r="W20" s="16">
        <f>iferror(if(U20="",G20,U20)*V20,"")</f>
        <v>0</v>
      </c>
      <c r="X20" s="17" t="s">
        <v>118</v>
      </c>
      <c r="Y20" s="18" t="s">
        <v>98</v>
      </c>
      <c r="AA20" s="16">
        <f>iferror(lookup(if(Z20="",G20,Z20),{0,1,10000,20000,30000},{0.0,0.005,0.005,0.004,0.003}),"")</f>
        <v>0</v>
      </c>
      <c r="AB20" s="16">
        <f>iferror(if(Z20="",G20,Z20)*AA20,"")</f>
        <v>0</v>
      </c>
      <c r="AC20" s="17" t="s">
        <v>129</v>
      </c>
      <c r="AD20">
        <v>2750</v>
      </c>
      <c r="AF20" s="16">
        <f>iferror(lookup(if(AE20="",G20,AE20),{0,1,50,500},{0.0,0.0093992,0.0093992,0.0082243}),"")</f>
        <v>0</v>
      </c>
      <c r="AG20" s="16">
        <f>iferror(if(AE20="",G20,AE20)*AF20,"")</f>
        <v>0</v>
      </c>
      <c r="AH20" s="17" t="s">
        <v>139</v>
      </c>
    </row>
    <row r="21" spans="1:38">
      <c r="A21" t="s">
        <v>55</v>
      </c>
      <c r="B21" t="s">
        <v>56</v>
      </c>
      <c r="D21" t="s">
        <v>50</v>
      </c>
      <c r="G21">
        <f>BoardQty*1</f>
        <v>0</v>
      </c>
      <c r="H21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I21" s="16">
        <f>iferror(G21*H21,"")</f>
        <v>0</v>
      </c>
    </row>
    <row r="22" spans="1:38">
      <c r="A22" t="s">
        <v>57</v>
      </c>
      <c r="B22" t="s">
        <v>58</v>
      </c>
      <c r="D22" t="s">
        <v>50</v>
      </c>
      <c r="G22">
        <f>BoardQty*1</f>
        <v>0</v>
      </c>
      <c r="H22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I22" s="16">
        <f>iferror(G22*H22,"")</f>
        <v>0</v>
      </c>
    </row>
    <row r="23" spans="1:38">
      <c r="A23" t="s">
        <v>59</v>
      </c>
      <c r="B23" t="s">
        <v>60</v>
      </c>
      <c r="D23" t="s">
        <v>61</v>
      </c>
      <c r="F23" t="s">
        <v>62</v>
      </c>
      <c r="G23">
        <f>BoardQty*9</f>
        <v>0</v>
      </c>
      <c r="H23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I23" s="16">
        <f>iferror(G23*H23,"")</f>
        <v>0</v>
      </c>
      <c r="J23" s="18" t="s">
        <v>98</v>
      </c>
      <c r="L23" s="16">
        <f>iferror(lookup(if(K23="",G23,K23),{0,1,5000},{0.0,0.00558,0.00558}),"")</f>
        <v>0</v>
      </c>
      <c r="M23" s="16">
        <f>iferror(if(K23="",G23,K23)*L23,"")</f>
        <v>0</v>
      </c>
      <c r="N23" s="17" t="s">
        <v>102</v>
      </c>
      <c r="T23">
        <v>15000</v>
      </c>
      <c r="V23" s="16">
        <f>iferror(lookup(if(U23="",G23,U23),{0,1,5000,50000,100000},{0.0,0.007,0.007,0.006,0.005}),"")</f>
        <v>0</v>
      </c>
      <c r="W23" s="16">
        <f>iferror(if(U23="",G23,U23)*V23,"")</f>
        <v>0</v>
      </c>
      <c r="X23" s="17" t="s">
        <v>119</v>
      </c>
      <c r="Y23" s="18" t="s">
        <v>98</v>
      </c>
      <c r="AA23" s="16">
        <f>iferror(lookup(if(Z23="",G23,Z23),{0,1,5000,10000,15000},{0.0,0.011,0.011,0.009,0.005}),"")</f>
        <v>0</v>
      </c>
      <c r="AB23" s="16">
        <f>iferror(if(Z23="",G23,Z23)*AA23,"")</f>
        <v>0</v>
      </c>
      <c r="AC23" s="17" t="s">
        <v>130</v>
      </c>
      <c r="AD23">
        <v>10000</v>
      </c>
      <c r="AH23" s="17" t="s">
        <v>140</v>
      </c>
    </row>
    <row r="24" spans="1:38">
      <c r="A24" t="s">
        <v>63</v>
      </c>
      <c r="B24" t="s">
        <v>64</v>
      </c>
      <c r="D24" t="s">
        <v>61</v>
      </c>
      <c r="G24">
        <f>BoardQty*3</f>
        <v>0</v>
      </c>
      <c r="H24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I24" s="16">
        <f>iferror(G24*H24,"")</f>
        <v>0</v>
      </c>
    </row>
    <row r="25" spans="1:38">
      <c r="A25" t="s">
        <v>65</v>
      </c>
      <c r="B25" t="s">
        <v>66</v>
      </c>
      <c r="D25" t="s">
        <v>67</v>
      </c>
      <c r="F25" t="s">
        <v>68</v>
      </c>
      <c r="G25">
        <f>BoardQty*3</f>
        <v>0</v>
      </c>
      <c r="H25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I25" s="16">
        <f>iferror(G25*H25,"")</f>
        <v>0</v>
      </c>
      <c r="J25">
        <v>3245</v>
      </c>
      <c r="L25" s="16">
        <f>iferror(lookup(if(K25="",G25,K25),{0,1,10,25,100,250,500,1000,2000,5000,10000,25000},{0.0,1.05,0.929,0.8392,0.7343,0.6444,0.56948,0.4496,0.4074,0.38703,0.37248,0.36084}),"")</f>
        <v>0</v>
      </c>
      <c r="M25" s="16">
        <f>iferror(if(K25="",G25,K25)*L25,"")</f>
        <v>0</v>
      </c>
      <c r="N25" s="17" t="s">
        <v>103</v>
      </c>
      <c r="O25">
        <v>1136</v>
      </c>
      <c r="Q25" s="16">
        <f>iferror(lookup(if(P25="",G25,P25),{0,1,50,100,250,500,1000,5000,10000},{0.0,1.1196797,1.0491857,0.8283045,0.7366623,0.6450201000000001,0.6226970000000001,0.6003739,0.5780508}),"")</f>
        <v>0</v>
      </c>
      <c r="R25" s="16">
        <f>iferror(if(P25="",G25,P25)*Q25,"")</f>
        <v>0</v>
      </c>
      <c r="S25" s="17" t="s">
        <v>111</v>
      </c>
      <c r="T25">
        <v>3565</v>
      </c>
      <c r="V25" s="16">
        <f>iferror(lookup(if(U25="",G25,U25),{0,1,10,100,500,1000,2000,10000},{0.0,1.01,0.905,0.715,0.555,0.438,0.389,0.379}),"")</f>
        <v>0</v>
      </c>
      <c r="W25" s="16">
        <f>iferror(if(U25="",G25,U25)*V25,"")</f>
        <v>0</v>
      </c>
      <c r="X25" s="17" t="s">
        <v>120</v>
      </c>
      <c r="Y25">
        <v>518</v>
      </c>
      <c r="AA25" s="16">
        <f>iferror(lookup(if(Z25="",G25,Z25),{0,1,10,25,50,100,500},{0.0,1.01,0.902,0.839,0.776,0.713,0.553}),"")</f>
        <v>0</v>
      </c>
      <c r="AB25" s="16">
        <f>iferror(if(Z25="",G25,Z25)*AA25,"")</f>
        <v>0</v>
      </c>
      <c r="AC25" s="17" t="s">
        <v>131</v>
      </c>
      <c r="AD25" s="18" t="s">
        <v>98</v>
      </c>
      <c r="AF25" s="16">
        <f>iferror(lookup(if(AE25="",G25,AE25),{0,1,5,25,125,250,500},{0.0,0.7096396,0.7096396,0.6861416,0.6626436,0.6367958,0.6085982000000001}),"")</f>
        <v>0</v>
      </c>
      <c r="AG25" s="16">
        <f>iferror(if(AE25="",G25,AE25)*AF25,"")</f>
        <v>0</v>
      </c>
      <c r="AH25" s="17" t="s">
        <v>141</v>
      </c>
    </row>
    <row r="26" spans="1:38">
      <c r="A26" t="s">
        <v>69</v>
      </c>
      <c r="B26" t="s">
        <v>70</v>
      </c>
      <c r="D26" t="s">
        <v>71</v>
      </c>
      <c r="F26" t="s">
        <v>72</v>
      </c>
      <c r="G26">
        <f>BoardQty*1</f>
        <v>0</v>
      </c>
      <c r="H26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I26" s="16">
        <f>iferror(G26*H26,"")</f>
        <v>0</v>
      </c>
      <c r="J26">
        <v>12</v>
      </c>
      <c r="L26" s="16">
        <f>iferror(lookup(if(K26="",G26,K26),{0,1,3000},{0.0,0.59,0.441}),"")</f>
        <v>0</v>
      </c>
      <c r="M26" s="16">
        <f>iferror(if(K26="",G26,K26)*L26,"")</f>
        <v>0</v>
      </c>
      <c r="N26" s="17" t="s">
        <v>104</v>
      </c>
      <c r="T26">
        <v>4640</v>
      </c>
      <c r="V26" s="16">
        <f>iferror(lookup(if(U26="",G26,U26),{0,1,10,25,100,3000},{0.0,0.602,0.562,0.472,0.421,0.421}),"")</f>
        <v>0</v>
      </c>
      <c r="W26" s="16">
        <f>iferror(if(U26="",G26,U26)*V26,"")</f>
        <v>0</v>
      </c>
      <c r="X26" s="17" t="s">
        <v>121</v>
      </c>
      <c r="Y26" s="18" t="s">
        <v>98</v>
      </c>
      <c r="AA26" s="16">
        <f>iferror(lookup(if(Z26="",G26,Z26),{0,1,3000},{0.0,0.42,0.42}),"")</f>
        <v>0</v>
      </c>
      <c r="AB26" s="16">
        <f>iferror(if(Z26="",G26,Z26)*AA26,"")</f>
        <v>0</v>
      </c>
      <c r="AC26" s="17" t="s">
        <v>132</v>
      </c>
    </row>
    <row r="27" spans="1:38">
      <c r="A27" t="s">
        <v>73</v>
      </c>
      <c r="B27" t="s">
        <v>74</v>
      </c>
      <c r="D27" t="s">
        <v>75</v>
      </c>
      <c r="F27" t="s">
        <v>76</v>
      </c>
      <c r="G27">
        <f>BoardQty*2</f>
        <v>0</v>
      </c>
      <c r="H27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I27" s="16">
        <f>iferror(G27*H27,"")</f>
        <v>0</v>
      </c>
      <c r="J27" s="18" t="s">
        <v>98</v>
      </c>
      <c r="L27" s="16">
        <f>iferror(lookup(if(K27="",G27,K27),{0,1,2500},{0.0,0.14725,0.14725}),"")</f>
        <v>0</v>
      </c>
      <c r="M27" s="16">
        <f>iferror(if(K27="",G27,K27)*L27,"")</f>
        <v>0</v>
      </c>
      <c r="N27" s="17" t="s">
        <v>105</v>
      </c>
      <c r="T27">
        <v>4638</v>
      </c>
      <c r="V27" s="16">
        <f>iferror(lookup(if(U27="",G27,U27),{0,1,10,100,1000,2500,10000,25000},{0.0,0.421,0.345,0.211,0.163,0.138,0.13,0.124}),"")</f>
        <v>0</v>
      </c>
      <c r="W27" s="16">
        <f>iferror(if(U27="",G27,U27)*V27,"")</f>
        <v>0</v>
      </c>
      <c r="X27" s="17" t="s">
        <v>122</v>
      </c>
    </row>
    <row r="28" spans="1:38">
      <c r="A28" t="s">
        <v>77</v>
      </c>
      <c r="B28" t="s">
        <v>78</v>
      </c>
      <c r="D28" t="s">
        <v>79</v>
      </c>
      <c r="G28">
        <f>BoardQty*1</f>
        <v>0</v>
      </c>
      <c r="H28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I28" s="16">
        <f>iferror(G28*H28,"")</f>
        <v>0</v>
      </c>
    </row>
    <row r="29" spans="1:38">
      <c r="A29" t="s">
        <v>80</v>
      </c>
      <c r="B29" t="s">
        <v>81</v>
      </c>
      <c r="D29" t="s">
        <v>82</v>
      </c>
      <c r="F29" t="s">
        <v>83</v>
      </c>
      <c r="G29">
        <f>BoardQty*1</f>
        <v>0</v>
      </c>
      <c r="H29" s="16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I29" s="16">
        <f>iferror(G29*H29,"")</f>
        <v>0</v>
      </c>
      <c r="J29">
        <v>13909</v>
      </c>
      <c r="L29" s="16">
        <f>iferror(lookup(if(K29="",G29,K29),{0,1,5,10,25,50,100,250,500},{0.0,2.75,2.708,2.669,2.5904,2.512,2.4335,2.355,2.198}),"")</f>
        <v>0</v>
      </c>
      <c r="M29" s="16">
        <f>iferror(if(K29="",G29,K29)*L29,"")</f>
        <v>0</v>
      </c>
      <c r="N29" s="17" t="s">
        <v>106</v>
      </c>
      <c r="O29">
        <v>7870</v>
      </c>
      <c r="Q29" s="16">
        <f>iferror(lookup(if(P29="",G29,P29),{0,1,5,10,25,50,100},{0.0,2.9255010000000006,2.796262,2.7375170000000004,2.6905210000000004,2.6317760000000003,2.5847800000000003}),"")</f>
        <v>0</v>
      </c>
      <c r="R29" s="16">
        <f>iferror(if(P29="",G29,P29)*Q29,"")</f>
        <v>0</v>
      </c>
      <c r="S29" s="17" t="s">
        <v>112</v>
      </c>
      <c r="T29">
        <v>4242</v>
      </c>
      <c r="V29" s="16">
        <f>iferror(lookup(if(U29="",G29,U29),{0,1,5,10,25,50,100,250,500,1000},{0.0,2.76,2.71,2.68,2.61,2.53,2.44,2.37,2.21,2.12}),"")</f>
        <v>0</v>
      </c>
      <c r="W29" s="16">
        <f>iferror(if(U29="",G29,U29)*V29,"")</f>
        <v>0</v>
      </c>
      <c r="X29" s="17" t="s">
        <v>123</v>
      </c>
      <c r="Y29">
        <v>198</v>
      </c>
      <c r="AA29" s="16">
        <f>iferror(lookup(if(Z29="",G29,Z29),{0,1},{0.0,3.47}),"")</f>
        <v>0</v>
      </c>
      <c r="AB29" s="16">
        <f>iferror(if(Z29="",G29,Z29)*AA29,"")</f>
        <v>0</v>
      </c>
      <c r="AC29" s="17" t="s">
        <v>133</v>
      </c>
      <c r="AD29">
        <v>17</v>
      </c>
      <c r="AF29" s="16">
        <f>iferror(lookup(if(AE29="",G29,AE29),{0,1,5},{0.0,3.1487320000000003,2.9959949999999997}),"")</f>
        <v>0</v>
      </c>
      <c r="AG29" s="16">
        <f>iferror(if(AE29="",G29,AE29)*AF29,"")</f>
        <v>0</v>
      </c>
      <c r="AH29" s="17" t="s">
        <v>142</v>
      </c>
    </row>
    <row r="31" spans="1:38">
      <c r="K31" s="7">
        <f>IFERROR(IF(OR(K7:K29),COUNTIF(K7:K29,"&gt;0")&amp;" of "&amp;ROWS(K7:K29)&amp;" parts purchased",""),"")</f>
        <v>0</v>
      </c>
      <c r="P31" s="7">
        <f>IFERROR(IF(OR(P7:P29),COUNTIF(P7:P29,"&gt;0")&amp;" of "&amp;ROWS(P7:P29)&amp;" parts purchased",""),"")</f>
        <v>0</v>
      </c>
      <c r="U31" s="7">
        <f>IFERROR(IF(OR(U7:U29),COUNTIF(U7:U29,"&gt;0")&amp;" of "&amp;ROWS(U7:U29)&amp;" parts purchased",""),"")</f>
        <v>0</v>
      </c>
      <c r="Z31" s="7">
        <f>IFERROR(IF(OR(Z7:Z29),COUNTIF(Z7:Z29,"&gt;0")&amp;" of "&amp;ROWS(Z7:Z29)&amp;" parts purchased",""),"")</f>
        <v>0</v>
      </c>
      <c r="AE31" s="7">
        <f>IFERROR(IF(OR(AE7:AE29),COUNTIF(AE7:AE29,"&gt;0")&amp;" of "&amp;ROWS(AE7:AE29)&amp;" parts purchased",""),"")</f>
        <v>0</v>
      </c>
      <c r="AJ31" s="7">
        <f>IFERROR(IF(OR(AJ7:AJ29),COUNTIF(AJ7:AJ29,"&gt;0")&amp;" of "&amp;ROWS(AJ7:AJ29)&amp;" parts purchased",""),"")</f>
        <v>0</v>
      </c>
    </row>
    <row r="32" spans="1:38">
      <c r="K32">
        <f t="array" ref="K32">IFERROR(CONCATENATE(TEXT(INDEX($K$7:$K$29,SMALL(IF($N$7:$N$29&lt;&gt;"",IF($K$7:$K$29&lt;&gt;"",ROW($K$7:$K$29)-MIN(ROW($K$7:$K$29))+1,""),""),ROW()-ROW(A$32)+1)),"##0"),","),"")</f>
        <v>0</v>
      </c>
      <c r="L32">
        <f t="array" ref="L32">IFERROR(CONCATENATE((INDEX($N$7:$N$29,SMALL(IF($N$7:$N$29&lt;&gt;"",IF($K$7:$K$29&lt;&gt;"",ROW($K$7:$K$29)-MIN(ROW($K$7:$K$29))+1,""),""),ROW()-ROW(A$32)+1))),","),"")</f>
        <v>0</v>
      </c>
      <c r="M32">
        <f t="array" ref="M32">IFERROR(CONCATENATE((INDEX($A$7:$A$29,SMALL(IF($N$7:$N$29&lt;&gt;"",IF($K$7:$K$29&lt;&gt;"",ROW($K$7:$K$29)-MIN(ROW($K$7:$K$29))+1,""),""),ROW()-ROW(A$32)+1))),),"")</f>
        <v>0</v>
      </c>
      <c r="P32">
        <f t="array" ref="P32">IFERROR(CONCATENATE((INDEX($S$7:$S$29,SMALL(IF($S$7:$S$29&lt;&gt;"",IF($P$7:$P$29&lt;&gt;"",ROW($P$7:$P$29)-MIN(ROW($P$7:$P$29))+1,""),""),ROW()-ROW(A$32)+1)))," "),"")</f>
        <v>0</v>
      </c>
      <c r="Q32">
        <f t="array" ref="Q32">IFERROR(CONCATENATE(TEXT(INDEX($P$7:$P$29,SMALL(IF($S$7:$S$29&lt;&gt;"",IF($P$7:$P$29&lt;&gt;"",ROW($P$7:$P$29)-MIN(ROW($P$7:$P$29))+1,""),""),ROW()-ROW(A$32)+1)),"##0")," "),"")</f>
        <v>0</v>
      </c>
      <c r="R32">
        <f t="array" ref="R32">IFERROR(CONCATENATE((INDEX($A$7:$A$29,SMALL(IF($S$7:$S$29&lt;&gt;"",IF($P$7:$P$29&lt;&gt;"",ROW($P$7:$P$29)-MIN(ROW($P$7:$P$29))+1,""),""),ROW()-ROW(A$32)+1))),),"")</f>
        <v>0</v>
      </c>
      <c r="U32">
        <f t="array" ref="U32">IFERROR(CONCATENATE((INDEX($X$7:$X$29,SMALL(IF($X$7:$X$29&lt;&gt;"",IF($U$7:$U$29&lt;&gt;"",ROW($U$7:$U$29)-MIN(ROW($U$7:$U$29))+1,""),""),ROW()-ROW(A$32)+1)))," "),"")</f>
        <v>0</v>
      </c>
      <c r="V32">
        <f t="array" ref="V32">IFERROR(CONCATENATE(TEXT(INDEX($U$7:$U$29,SMALL(IF($X$7:$X$29&lt;&gt;"",IF($U$7:$U$29&lt;&gt;"",ROW($U$7:$U$29)-MIN(ROW($U$7:$U$29))+1,""),""),ROW()-ROW(A$32)+1)),"##0")," "),"")</f>
        <v>0</v>
      </c>
      <c r="W32">
        <f t="array" ref="W32">IFERROR(CONCATENATE((INDEX($A$7:$A$29,SMALL(IF($X$7:$X$29&lt;&gt;"",IF($U$7:$U$29&lt;&gt;"",ROW($U$7:$U$29)-MIN(ROW($U$7:$U$29))+1,""),""),ROW()-ROW(A$32)+1))),),"")</f>
        <v>0</v>
      </c>
      <c r="Z32">
        <f t="array" ref="Z32">IFERROR(CONCATENATE((INDEX($AC$7:$AC$29,SMALL(IF($AC$7:$AC$29&lt;&gt;"",IF($Z$7:$Z$29&lt;&gt;"",ROW($Z$7:$Z$29)-MIN(ROW($Z$7:$Z$29))+1,""),""),ROW()-ROW(A$32)+1))),","),"")</f>
        <v>0</v>
      </c>
      <c r="AA32">
        <f t="array" ref="AA32">IFERROR(CONCATENATE(TEXT(INDEX($Z$7:$Z$29,SMALL(IF($AC$7:$AC$29&lt;&gt;"",IF($Z$7:$Z$29&lt;&gt;"",ROW($Z$7:$Z$29)-MIN(ROW($Z$7:$Z$29))+1,""),""),ROW()-ROW(A$32)+1)),"##0"),","),"")</f>
        <v>0</v>
      </c>
      <c r="AB32">
        <f t="array" ref="AB32">IFERROR(CONCATENATE((INDEX($A$7:$A$29,SMALL(IF($AC$7:$AC$29&lt;&gt;"",IF($Z$7:$Z$29&lt;&gt;"",ROW($Z$7:$Z$29)-MIN(ROW($Z$7:$Z$29))+1,""),""),ROW()-ROW(A$32)+1))),),"")</f>
        <v>0</v>
      </c>
      <c r="AE32">
        <f t="array" ref="AE32">IFERROR(CONCATENATE((INDEX($AH$7:$AH$29,SMALL(IF($AH$7:$AH$29&lt;&gt;"",IF($AE$7:$AE$29&lt;&gt;"",ROW($AE$7:$AE$29)-MIN(ROW($AE$7:$AE$29))+1,""),""),ROW()-ROW(A$32)+1)))," "),"")</f>
        <v>0</v>
      </c>
      <c r="AF32">
        <f t="array" ref="AF32">IFERROR(CONCATENATE(TEXT(INDEX($AE$7:$AE$29,SMALL(IF($AH$7:$AH$29&lt;&gt;"",IF($AE$7:$AE$29&lt;&gt;"",ROW($AE$7:$AE$29)-MIN(ROW($AE$7:$AE$29))+1,""),""),ROW()-ROW(A$32)+1)),"##0")," "),"")</f>
        <v>0</v>
      </c>
      <c r="AG32">
        <f t="array" ref="AG32">IFERROR(CONCATENATE((INDEX($A$7:$A$29,SMALL(IF($AH$7:$AH$29&lt;&gt;"",IF($AE$7:$AE$29&lt;&gt;"",ROW($AE$7:$AE$29)-MIN(ROW($AE$7:$AE$29))+1,""),""),ROW()-ROW(A$32)+1))),),"")</f>
        <v>0</v>
      </c>
      <c r="AJ32">
        <f t="array" ref="AJ32">IFERROR(CONCATENATE((INDEX($AM$7:$AM$29,SMALL(IF($AM$7:$AM$29&lt;&gt;"",IF($AJ$7:$AJ$29&lt;&gt;"",ROW($AJ$7:$AJ$29)-MIN(ROW($AJ$7:$AJ$29))+1,""),""),ROW()-ROW(A$32)+1)))," "),"")</f>
        <v>0</v>
      </c>
      <c r="AK32">
        <f t="array" ref="AK32">IFERROR(CONCATENATE(TEXT(INDEX($AJ$7:$AJ$29,SMALL(IF($AM$7:$AM$29&lt;&gt;"",IF($AJ$7:$AJ$29&lt;&gt;"",ROW($AJ$7:$AJ$29)-MIN(ROW($AJ$7:$AJ$29))+1,""),""),ROW()-ROW(A$32)+1)),"##0")," "),"")</f>
        <v>0</v>
      </c>
      <c r="AL32">
        <f t="array" ref="AL32">IFERROR(CONCATENATE((INDEX($A$7:$A$29,SMALL(IF($AM$7:$AM$29&lt;&gt;"",IF($AJ$7:$AJ$29&lt;&gt;"",ROW($AJ$7:$AJ$29)-MIN(ROW($AJ$7:$AJ$29))+1,""),""),ROW()-ROW(A$32)+1))),),"")</f>
        <v>0</v>
      </c>
    </row>
    <row r="33" spans="11:38">
      <c r="K33">
        <f t="array" ref="K33">IFERROR(CONCATENATE(TEXT(INDEX($K$7:$K$29,SMALL(IF($N$7:$N$29&lt;&gt;"",IF($K$7:$K$29&lt;&gt;"",ROW($K$7:$K$29)-MIN(ROW($K$7:$K$29))+1,""),""),ROW()-ROW(A$32)+1)),"##0"),","),"")</f>
        <v>0</v>
      </c>
      <c r="L33">
        <f t="array" ref="L33">IFERROR(CONCATENATE((INDEX($N$7:$N$29,SMALL(IF($N$7:$N$29&lt;&gt;"",IF($K$7:$K$29&lt;&gt;"",ROW($K$7:$K$29)-MIN(ROW($K$7:$K$29))+1,""),""),ROW()-ROW(A$32)+1))),","),"")</f>
        <v>0</v>
      </c>
      <c r="M33">
        <f t="array" ref="M33">IFERROR(CONCATENATE((INDEX($A$7:$A$29,SMALL(IF($N$7:$N$29&lt;&gt;"",IF($K$7:$K$29&lt;&gt;"",ROW($K$7:$K$29)-MIN(ROW($K$7:$K$29))+1,""),""),ROW()-ROW(A$32)+1))),),"")</f>
        <v>0</v>
      </c>
      <c r="P33">
        <f t="array" ref="P33">IFERROR(CONCATENATE((INDEX($S$7:$S$29,SMALL(IF($S$7:$S$29&lt;&gt;"",IF($P$7:$P$29&lt;&gt;"",ROW($P$7:$P$29)-MIN(ROW($P$7:$P$29))+1,""),""),ROW()-ROW(A$32)+1)))," "),"")</f>
        <v>0</v>
      </c>
      <c r="Q33">
        <f t="array" ref="Q33">IFERROR(CONCATENATE(TEXT(INDEX($P$7:$P$29,SMALL(IF($S$7:$S$29&lt;&gt;"",IF($P$7:$P$29&lt;&gt;"",ROW($P$7:$P$29)-MIN(ROW($P$7:$P$29))+1,""),""),ROW()-ROW(A$32)+1)),"##0")," "),"")</f>
        <v>0</v>
      </c>
      <c r="R33">
        <f t="array" ref="R33">IFERROR(CONCATENATE((INDEX($A$7:$A$29,SMALL(IF($S$7:$S$29&lt;&gt;"",IF($P$7:$P$29&lt;&gt;"",ROW($P$7:$P$29)-MIN(ROW($P$7:$P$29))+1,""),""),ROW()-ROW(A$32)+1))),),"")</f>
        <v>0</v>
      </c>
      <c r="U33">
        <f t="array" ref="U33">IFERROR(CONCATENATE((INDEX($X$7:$X$29,SMALL(IF($X$7:$X$29&lt;&gt;"",IF($U$7:$U$29&lt;&gt;"",ROW($U$7:$U$29)-MIN(ROW($U$7:$U$29))+1,""),""),ROW()-ROW(A$32)+1)))," "),"")</f>
        <v>0</v>
      </c>
      <c r="V33">
        <f t="array" ref="V33">IFERROR(CONCATENATE(TEXT(INDEX($U$7:$U$29,SMALL(IF($X$7:$X$29&lt;&gt;"",IF($U$7:$U$29&lt;&gt;"",ROW($U$7:$U$29)-MIN(ROW($U$7:$U$29))+1,""),""),ROW()-ROW(A$32)+1)),"##0")," "),"")</f>
        <v>0</v>
      </c>
      <c r="W33">
        <f t="array" ref="W33">IFERROR(CONCATENATE((INDEX($A$7:$A$29,SMALL(IF($X$7:$X$29&lt;&gt;"",IF($U$7:$U$29&lt;&gt;"",ROW($U$7:$U$29)-MIN(ROW($U$7:$U$29))+1,""),""),ROW()-ROW(A$32)+1))),),"")</f>
        <v>0</v>
      </c>
      <c r="Z33">
        <f t="array" ref="Z33">IFERROR(CONCATENATE((INDEX($AC$7:$AC$29,SMALL(IF($AC$7:$AC$29&lt;&gt;"",IF($Z$7:$Z$29&lt;&gt;"",ROW($Z$7:$Z$29)-MIN(ROW($Z$7:$Z$29))+1,""),""),ROW()-ROW(A$32)+1))),","),"")</f>
        <v>0</v>
      </c>
      <c r="AA33">
        <f t="array" ref="AA33">IFERROR(CONCATENATE(TEXT(INDEX($Z$7:$Z$29,SMALL(IF($AC$7:$AC$29&lt;&gt;"",IF($Z$7:$Z$29&lt;&gt;"",ROW($Z$7:$Z$29)-MIN(ROW($Z$7:$Z$29))+1,""),""),ROW()-ROW(A$32)+1)),"##0"),","),"")</f>
        <v>0</v>
      </c>
      <c r="AB33">
        <f t="array" ref="AB33">IFERROR(CONCATENATE((INDEX($A$7:$A$29,SMALL(IF($AC$7:$AC$29&lt;&gt;"",IF($Z$7:$Z$29&lt;&gt;"",ROW($Z$7:$Z$29)-MIN(ROW($Z$7:$Z$29))+1,""),""),ROW()-ROW(A$32)+1))),),"")</f>
        <v>0</v>
      </c>
      <c r="AE33">
        <f t="array" ref="AE33">IFERROR(CONCATENATE((INDEX($AH$7:$AH$29,SMALL(IF($AH$7:$AH$29&lt;&gt;"",IF($AE$7:$AE$29&lt;&gt;"",ROW($AE$7:$AE$29)-MIN(ROW($AE$7:$AE$29))+1,""),""),ROW()-ROW(A$32)+1)))," "),"")</f>
        <v>0</v>
      </c>
      <c r="AF33">
        <f t="array" ref="AF33">IFERROR(CONCATENATE(TEXT(INDEX($AE$7:$AE$29,SMALL(IF($AH$7:$AH$29&lt;&gt;"",IF($AE$7:$AE$29&lt;&gt;"",ROW($AE$7:$AE$29)-MIN(ROW($AE$7:$AE$29))+1,""),""),ROW()-ROW(A$32)+1)),"##0")," "),"")</f>
        <v>0</v>
      </c>
      <c r="AG33">
        <f t="array" ref="AG33">IFERROR(CONCATENATE((INDEX($A$7:$A$29,SMALL(IF($AH$7:$AH$29&lt;&gt;"",IF($AE$7:$AE$29&lt;&gt;"",ROW($AE$7:$AE$29)-MIN(ROW($AE$7:$AE$29))+1,""),""),ROW()-ROW(A$32)+1))),),"")</f>
        <v>0</v>
      </c>
      <c r="AJ33">
        <f t="array" ref="AJ33">IFERROR(CONCATENATE((INDEX($AM$7:$AM$29,SMALL(IF($AM$7:$AM$29&lt;&gt;"",IF($AJ$7:$AJ$29&lt;&gt;"",ROW($AJ$7:$AJ$29)-MIN(ROW($AJ$7:$AJ$29))+1,""),""),ROW()-ROW(A$32)+1)))," "),"")</f>
        <v>0</v>
      </c>
      <c r="AK33">
        <f t="array" ref="AK33">IFERROR(CONCATENATE(TEXT(INDEX($AJ$7:$AJ$29,SMALL(IF($AM$7:$AM$29&lt;&gt;"",IF($AJ$7:$AJ$29&lt;&gt;"",ROW($AJ$7:$AJ$29)-MIN(ROW($AJ$7:$AJ$29))+1,""),""),ROW()-ROW(A$32)+1)),"##0")," "),"")</f>
        <v>0</v>
      </c>
      <c r="AL33">
        <f t="array" ref="AL33">IFERROR(CONCATENATE((INDEX($A$7:$A$29,SMALL(IF($AM$7:$AM$29&lt;&gt;"",IF($AJ$7:$AJ$29&lt;&gt;"",ROW($AJ$7:$AJ$29)-MIN(ROW($AJ$7:$AJ$29))+1,""),""),ROW()-ROW(A$32)+1))),),"")</f>
        <v>0</v>
      </c>
    </row>
    <row r="34" spans="11:38">
      <c r="K34">
        <f t="array" ref="K34">IFERROR(CONCATENATE(TEXT(INDEX($K$7:$K$29,SMALL(IF($N$7:$N$29&lt;&gt;"",IF($K$7:$K$29&lt;&gt;"",ROW($K$7:$K$29)-MIN(ROW($K$7:$K$29))+1,""),""),ROW()-ROW(A$32)+1)),"##0"),","),"")</f>
        <v>0</v>
      </c>
      <c r="L34">
        <f t="array" ref="L34">IFERROR(CONCATENATE((INDEX($N$7:$N$29,SMALL(IF($N$7:$N$29&lt;&gt;"",IF($K$7:$K$29&lt;&gt;"",ROW($K$7:$K$29)-MIN(ROW($K$7:$K$29))+1,""),""),ROW()-ROW(A$32)+1))),","),"")</f>
        <v>0</v>
      </c>
      <c r="M34">
        <f t="array" ref="M34">IFERROR(CONCATENATE((INDEX($A$7:$A$29,SMALL(IF($N$7:$N$29&lt;&gt;"",IF($K$7:$K$29&lt;&gt;"",ROW($K$7:$K$29)-MIN(ROW($K$7:$K$29))+1,""),""),ROW()-ROW(A$32)+1))),),"")</f>
        <v>0</v>
      </c>
      <c r="P34">
        <f t="array" ref="P34">IFERROR(CONCATENATE((INDEX($S$7:$S$29,SMALL(IF($S$7:$S$29&lt;&gt;"",IF($P$7:$P$29&lt;&gt;"",ROW($P$7:$P$29)-MIN(ROW($P$7:$P$29))+1,""),""),ROW()-ROW(A$32)+1)))," "),"")</f>
        <v>0</v>
      </c>
      <c r="Q34">
        <f t="array" ref="Q34">IFERROR(CONCATENATE(TEXT(INDEX($P$7:$P$29,SMALL(IF($S$7:$S$29&lt;&gt;"",IF($P$7:$P$29&lt;&gt;"",ROW($P$7:$P$29)-MIN(ROW($P$7:$P$29))+1,""),""),ROW()-ROW(A$32)+1)),"##0")," "),"")</f>
        <v>0</v>
      </c>
      <c r="R34">
        <f t="array" ref="R34">IFERROR(CONCATENATE((INDEX($A$7:$A$29,SMALL(IF($S$7:$S$29&lt;&gt;"",IF($P$7:$P$29&lt;&gt;"",ROW($P$7:$P$29)-MIN(ROW($P$7:$P$29))+1,""),""),ROW()-ROW(A$32)+1))),),"")</f>
        <v>0</v>
      </c>
      <c r="U34">
        <f t="array" ref="U34">IFERROR(CONCATENATE((INDEX($X$7:$X$29,SMALL(IF($X$7:$X$29&lt;&gt;"",IF($U$7:$U$29&lt;&gt;"",ROW($U$7:$U$29)-MIN(ROW($U$7:$U$29))+1,""),""),ROW()-ROW(A$32)+1)))," "),"")</f>
        <v>0</v>
      </c>
      <c r="V34">
        <f t="array" ref="V34">IFERROR(CONCATENATE(TEXT(INDEX($U$7:$U$29,SMALL(IF($X$7:$X$29&lt;&gt;"",IF($U$7:$U$29&lt;&gt;"",ROW($U$7:$U$29)-MIN(ROW($U$7:$U$29))+1,""),""),ROW()-ROW(A$32)+1)),"##0")," "),"")</f>
        <v>0</v>
      </c>
      <c r="W34">
        <f t="array" ref="W34">IFERROR(CONCATENATE((INDEX($A$7:$A$29,SMALL(IF($X$7:$X$29&lt;&gt;"",IF($U$7:$U$29&lt;&gt;"",ROW($U$7:$U$29)-MIN(ROW($U$7:$U$29))+1,""),""),ROW()-ROW(A$32)+1))),),"")</f>
        <v>0</v>
      </c>
      <c r="Z34">
        <f t="array" ref="Z34">IFERROR(CONCATENATE((INDEX($AC$7:$AC$29,SMALL(IF($AC$7:$AC$29&lt;&gt;"",IF($Z$7:$Z$29&lt;&gt;"",ROW($Z$7:$Z$29)-MIN(ROW($Z$7:$Z$29))+1,""),""),ROW()-ROW(A$32)+1))),","),"")</f>
        <v>0</v>
      </c>
      <c r="AA34">
        <f t="array" ref="AA34">IFERROR(CONCATENATE(TEXT(INDEX($Z$7:$Z$29,SMALL(IF($AC$7:$AC$29&lt;&gt;"",IF($Z$7:$Z$29&lt;&gt;"",ROW($Z$7:$Z$29)-MIN(ROW($Z$7:$Z$29))+1,""),""),ROW()-ROW(A$32)+1)),"##0"),","),"")</f>
        <v>0</v>
      </c>
      <c r="AB34">
        <f t="array" ref="AB34">IFERROR(CONCATENATE((INDEX($A$7:$A$29,SMALL(IF($AC$7:$AC$29&lt;&gt;"",IF($Z$7:$Z$29&lt;&gt;"",ROW($Z$7:$Z$29)-MIN(ROW($Z$7:$Z$29))+1,""),""),ROW()-ROW(A$32)+1))),),"")</f>
        <v>0</v>
      </c>
      <c r="AE34">
        <f t="array" ref="AE34">IFERROR(CONCATENATE((INDEX($AH$7:$AH$29,SMALL(IF($AH$7:$AH$29&lt;&gt;"",IF($AE$7:$AE$29&lt;&gt;"",ROW($AE$7:$AE$29)-MIN(ROW($AE$7:$AE$29))+1,""),""),ROW()-ROW(A$32)+1)))," "),"")</f>
        <v>0</v>
      </c>
      <c r="AF34">
        <f t="array" ref="AF34">IFERROR(CONCATENATE(TEXT(INDEX($AE$7:$AE$29,SMALL(IF($AH$7:$AH$29&lt;&gt;"",IF($AE$7:$AE$29&lt;&gt;"",ROW($AE$7:$AE$29)-MIN(ROW($AE$7:$AE$29))+1,""),""),ROW()-ROW(A$32)+1)),"##0")," "),"")</f>
        <v>0</v>
      </c>
      <c r="AG34">
        <f t="array" ref="AG34">IFERROR(CONCATENATE((INDEX($A$7:$A$29,SMALL(IF($AH$7:$AH$29&lt;&gt;"",IF($AE$7:$AE$29&lt;&gt;"",ROW($AE$7:$AE$29)-MIN(ROW($AE$7:$AE$29))+1,""),""),ROW()-ROW(A$32)+1))),),"")</f>
        <v>0</v>
      </c>
      <c r="AJ34">
        <f t="array" ref="AJ34">IFERROR(CONCATENATE((INDEX($AM$7:$AM$29,SMALL(IF($AM$7:$AM$29&lt;&gt;"",IF($AJ$7:$AJ$29&lt;&gt;"",ROW($AJ$7:$AJ$29)-MIN(ROW($AJ$7:$AJ$29))+1,""),""),ROW()-ROW(A$32)+1)))," "),"")</f>
        <v>0</v>
      </c>
      <c r="AK34">
        <f t="array" ref="AK34">IFERROR(CONCATENATE(TEXT(INDEX($AJ$7:$AJ$29,SMALL(IF($AM$7:$AM$29&lt;&gt;"",IF($AJ$7:$AJ$29&lt;&gt;"",ROW($AJ$7:$AJ$29)-MIN(ROW($AJ$7:$AJ$29))+1,""),""),ROW()-ROW(A$32)+1)),"##0")," "),"")</f>
        <v>0</v>
      </c>
      <c r="AL34">
        <f t="array" ref="AL34">IFERROR(CONCATENATE((INDEX($A$7:$A$29,SMALL(IF($AM$7:$AM$29&lt;&gt;"",IF($AJ$7:$AJ$29&lt;&gt;"",ROW($AJ$7:$AJ$29)-MIN(ROW($AJ$7:$AJ$29))+1,""),""),ROW()-ROW(A$32)+1))),),"")</f>
        <v>0</v>
      </c>
    </row>
    <row r="35" spans="11:38">
      <c r="K35">
        <f t="array" ref="K35">IFERROR(CONCATENATE(TEXT(INDEX($K$7:$K$29,SMALL(IF($N$7:$N$29&lt;&gt;"",IF($K$7:$K$29&lt;&gt;"",ROW($K$7:$K$29)-MIN(ROW($K$7:$K$29))+1,""),""),ROW()-ROW(A$32)+1)),"##0"),","),"")</f>
        <v>0</v>
      </c>
      <c r="L35">
        <f t="array" ref="L35">IFERROR(CONCATENATE((INDEX($N$7:$N$29,SMALL(IF($N$7:$N$29&lt;&gt;"",IF($K$7:$K$29&lt;&gt;"",ROW($K$7:$K$29)-MIN(ROW($K$7:$K$29))+1,""),""),ROW()-ROW(A$32)+1))),","),"")</f>
        <v>0</v>
      </c>
      <c r="M35">
        <f t="array" ref="M35">IFERROR(CONCATENATE((INDEX($A$7:$A$29,SMALL(IF($N$7:$N$29&lt;&gt;"",IF($K$7:$K$29&lt;&gt;"",ROW($K$7:$K$29)-MIN(ROW($K$7:$K$29))+1,""),""),ROW()-ROW(A$32)+1))),),"")</f>
        <v>0</v>
      </c>
      <c r="P35">
        <f t="array" ref="P35">IFERROR(CONCATENATE((INDEX($S$7:$S$29,SMALL(IF($S$7:$S$29&lt;&gt;"",IF($P$7:$P$29&lt;&gt;"",ROW($P$7:$P$29)-MIN(ROW($P$7:$P$29))+1,""),""),ROW()-ROW(A$32)+1)))," "),"")</f>
        <v>0</v>
      </c>
      <c r="Q35">
        <f t="array" ref="Q35">IFERROR(CONCATENATE(TEXT(INDEX($P$7:$P$29,SMALL(IF($S$7:$S$29&lt;&gt;"",IF($P$7:$P$29&lt;&gt;"",ROW($P$7:$P$29)-MIN(ROW($P$7:$P$29))+1,""),""),ROW()-ROW(A$32)+1)),"##0")," "),"")</f>
        <v>0</v>
      </c>
      <c r="R35">
        <f t="array" ref="R35">IFERROR(CONCATENATE((INDEX($A$7:$A$29,SMALL(IF($S$7:$S$29&lt;&gt;"",IF($P$7:$P$29&lt;&gt;"",ROW($P$7:$P$29)-MIN(ROW($P$7:$P$29))+1,""),""),ROW()-ROW(A$32)+1))),),"")</f>
        <v>0</v>
      </c>
      <c r="U35">
        <f t="array" ref="U35">IFERROR(CONCATENATE((INDEX($X$7:$X$29,SMALL(IF($X$7:$X$29&lt;&gt;"",IF($U$7:$U$29&lt;&gt;"",ROW($U$7:$U$29)-MIN(ROW($U$7:$U$29))+1,""),""),ROW()-ROW(A$32)+1)))," "),"")</f>
        <v>0</v>
      </c>
      <c r="V35">
        <f t="array" ref="V35">IFERROR(CONCATENATE(TEXT(INDEX($U$7:$U$29,SMALL(IF($X$7:$X$29&lt;&gt;"",IF($U$7:$U$29&lt;&gt;"",ROW($U$7:$U$29)-MIN(ROW($U$7:$U$29))+1,""),""),ROW()-ROW(A$32)+1)),"##0")," "),"")</f>
        <v>0</v>
      </c>
      <c r="W35">
        <f t="array" ref="W35">IFERROR(CONCATENATE((INDEX($A$7:$A$29,SMALL(IF($X$7:$X$29&lt;&gt;"",IF($U$7:$U$29&lt;&gt;"",ROW($U$7:$U$29)-MIN(ROW($U$7:$U$29))+1,""),""),ROW()-ROW(A$32)+1))),),"")</f>
        <v>0</v>
      </c>
      <c r="Z35">
        <f t="array" ref="Z35">IFERROR(CONCATENATE((INDEX($AC$7:$AC$29,SMALL(IF($AC$7:$AC$29&lt;&gt;"",IF($Z$7:$Z$29&lt;&gt;"",ROW($Z$7:$Z$29)-MIN(ROW($Z$7:$Z$29))+1,""),""),ROW()-ROW(A$32)+1))),","),"")</f>
        <v>0</v>
      </c>
      <c r="AA35">
        <f t="array" ref="AA35">IFERROR(CONCATENATE(TEXT(INDEX($Z$7:$Z$29,SMALL(IF($AC$7:$AC$29&lt;&gt;"",IF($Z$7:$Z$29&lt;&gt;"",ROW($Z$7:$Z$29)-MIN(ROW($Z$7:$Z$29))+1,""),""),ROW()-ROW(A$32)+1)),"##0"),","),"")</f>
        <v>0</v>
      </c>
      <c r="AB35">
        <f t="array" ref="AB35">IFERROR(CONCATENATE((INDEX($A$7:$A$29,SMALL(IF($AC$7:$AC$29&lt;&gt;"",IF($Z$7:$Z$29&lt;&gt;"",ROW($Z$7:$Z$29)-MIN(ROW($Z$7:$Z$29))+1,""),""),ROW()-ROW(A$32)+1))),),"")</f>
        <v>0</v>
      </c>
      <c r="AE35">
        <f t="array" ref="AE35">IFERROR(CONCATENATE((INDEX($AH$7:$AH$29,SMALL(IF($AH$7:$AH$29&lt;&gt;"",IF($AE$7:$AE$29&lt;&gt;"",ROW($AE$7:$AE$29)-MIN(ROW($AE$7:$AE$29))+1,""),""),ROW()-ROW(A$32)+1)))," "),"")</f>
        <v>0</v>
      </c>
      <c r="AF35">
        <f t="array" ref="AF35">IFERROR(CONCATENATE(TEXT(INDEX($AE$7:$AE$29,SMALL(IF($AH$7:$AH$29&lt;&gt;"",IF($AE$7:$AE$29&lt;&gt;"",ROW($AE$7:$AE$29)-MIN(ROW($AE$7:$AE$29))+1,""),""),ROW()-ROW(A$32)+1)),"##0")," "),"")</f>
        <v>0</v>
      </c>
      <c r="AG35">
        <f t="array" ref="AG35">IFERROR(CONCATENATE((INDEX($A$7:$A$29,SMALL(IF($AH$7:$AH$29&lt;&gt;"",IF($AE$7:$AE$29&lt;&gt;"",ROW($AE$7:$AE$29)-MIN(ROW($AE$7:$AE$29))+1,""),""),ROW()-ROW(A$32)+1))),),"")</f>
        <v>0</v>
      </c>
      <c r="AJ35">
        <f t="array" ref="AJ35">IFERROR(CONCATENATE((INDEX($AM$7:$AM$29,SMALL(IF($AM$7:$AM$29&lt;&gt;"",IF($AJ$7:$AJ$29&lt;&gt;"",ROW($AJ$7:$AJ$29)-MIN(ROW($AJ$7:$AJ$29))+1,""),""),ROW()-ROW(A$32)+1)))," "),"")</f>
        <v>0</v>
      </c>
      <c r="AK35">
        <f t="array" ref="AK35">IFERROR(CONCATENATE(TEXT(INDEX($AJ$7:$AJ$29,SMALL(IF($AM$7:$AM$29&lt;&gt;"",IF($AJ$7:$AJ$29&lt;&gt;"",ROW($AJ$7:$AJ$29)-MIN(ROW($AJ$7:$AJ$29))+1,""),""),ROW()-ROW(A$32)+1)),"##0")," "),"")</f>
        <v>0</v>
      </c>
      <c r="AL35">
        <f t="array" ref="AL35">IFERROR(CONCATENATE((INDEX($A$7:$A$29,SMALL(IF($AM$7:$AM$29&lt;&gt;"",IF($AJ$7:$AJ$29&lt;&gt;"",ROW($AJ$7:$AJ$29)-MIN(ROW($AJ$7:$AJ$29))+1,""),""),ROW()-ROW(A$32)+1))),),"")</f>
        <v>0</v>
      </c>
    </row>
    <row r="36" spans="11:38">
      <c r="K36">
        <f t="array" ref="K36">IFERROR(CONCATENATE(TEXT(INDEX($K$7:$K$29,SMALL(IF($N$7:$N$29&lt;&gt;"",IF($K$7:$K$29&lt;&gt;"",ROW($K$7:$K$29)-MIN(ROW($K$7:$K$29))+1,""),""),ROW()-ROW(A$32)+1)),"##0"),","),"")</f>
        <v>0</v>
      </c>
      <c r="L36">
        <f t="array" ref="L36">IFERROR(CONCATENATE((INDEX($N$7:$N$29,SMALL(IF($N$7:$N$29&lt;&gt;"",IF($K$7:$K$29&lt;&gt;"",ROW($K$7:$K$29)-MIN(ROW($K$7:$K$29))+1,""),""),ROW()-ROW(A$32)+1))),","),"")</f>
        <v>0</v>
      </c>
      <c r="M36">
        <f t="array" ref="M36">IFERROR(CONCATENATE((INDEX($A$7:$A$29,SMALL(IF($N$7:$N$29&lt;&gt;"",IF($K$7:$K$29&lt;&gt;"",ROW($K$7:$K$29)-MIN(ROW($K$7:$K$29))+1,""),""),ROW()-ROW(A$32)+1))),),"")</f>
        <v>0</v>
      </c>
      <c r="P36">
        <f t="array" ref="P36">IFERROR(CONCATENATE((INDEX($S$7:$S$29,SMALL(IF($S$7:$S$29&lt;&gt;"",IF($P$7:$P$29&lt;&gt;"",ROW($P$7:$P$29)-MIN(ROW($P$7:$P$29))+1,""),""),ROW()-ROW(A$32)+1)))," "),"")</f>
        <v>0</v>
      </c>
      <c r="Q36">
        <f t="array" ref="Q36">IFERROR(CONCATENATE(TEXT(INDEX($P$7:$P$29,SMALL(IF($S$7:$S$29&lt;&gt;"",IF($P$7:$P$29&lt;&gt;"",ROW($P$7:$P$29)-MIN(ROW($P$7:$P$29))+1,""),""),ROW()-ROW(A$32)+1)),"##0")," "),"")</f>
        <v>0</v>
      </c>
      <c r="R36">
        <f t="array" ref="R36">IFERROR(CONCATENATE((INDEX($A$7:$A$29,SMALL(IF($S$7:$S$29&lt;&gt;"",IF($P$7:$P$29&lt;&gt;"",ROW($P$7:$P$29)-MIN(ROW($P$7:$P$29))+1,""),""),ROW()-ROW(A$32)+1))),),"")</f>
        <v>0</v>
      </c>
      <c r="U36">
        <f t="array" ref="U36">IFERROR(CONCATENATE((INDEX($X$7:$X$29,SMALL(IF($X$7:$X$29&lt;&gt;"",IF($U$7:$U$29&lt;&gt;"",ROW($U$7:$U$29)-MIN(ROW($U$7:$U$29))+1,""),""),ROW()-ROW(A$32)+1)))," "),"")</f>
        <v>0</v>
      </c>
      <c r="V36">
        <f t="array" ref="V36">IFERROR(CONCATENATE(TEXT(INDEX($U$7:$U$29,SMALL(IF($X$7:$X$29&lt;&gt;"",IF($U$7:$U$29&lt;&gt;"",ROW($U$7:$U$29)-MIN(ROW($U$7:$U$29))+1,""),""),ROW()-ROW(A$32)+1)),"##0")," "),"")</f>
        <v>0</v>
      </c>
      <c r="W36">
        <f t="array" ref="W36">IFERROR(CONCATENATE((INDEX($A$7:$A$29,SMALL(IF($X$7:$X$29&lt;&gt;"",IF($U$7:$U$29&lt;&gt;"",ROW($U$7:$U$29)-MIN(ROW($U$7:$U$29))+1,""),""),ROW()-ROW(A$32)+1))),),"")</f>
        <v>0</v>
      </c>
      <c r="Z36">
        <f t="array" ref="Z36">IFERROR(CONCATENATE((INDEX($AC$7:$AC$29,SMALL(IF($AC$7:$AC$29&lt;&gt;"",IF($Z$7:$Z$29&lt;&gt;"",ROW($Z$7:$Z$29)-MIN(ROW($Z$7:$Z$29))+1,""),""),ROW()-ROW(A$32)+1))),","),"")</f>
        <v>0</v>
      </c>
      <c r="AA36">
        <f t="array" ref="AA36">IFERROR(CONCATENATE(TEXT(INDEX($Z$7:$Z$29,SMALL(IF($AC$7:$AC$29&lt;&gt;"",IF($Z$7:$Z$29&lt;&gt;"",ROW($Z$7:$Z$29)-MIN(ROW($Z$7:$Z$29))+1,""),""),ROW()-ROW(A$32)+1)),"##0"),","),"")</f>
        <v>0</v>
      </c>
      <c r="AB36">
        <f t="array" ref="AB36">IFERROR(CONCATENATE((INDEX($A$7:$A$29,SMALL(IF($AC$7:$AC$29&lt;&gt;"",IF($Z$7:$Z$29&lt;&gt;"",ROW($Z$7:$Z$29)-MIN(ROW($Z$7:$Z$29))+1,""),""),ROW()-ROW(A$32)+1))),),"")</f>
        <v>0</v>
      </c>
      <c r="AE36">
        <f t="array" ref="AE36">IFERROR(CONCATENATE((INDEX($AH$7:$AH$29,SMALL(IF($AH$7:$AH$29&lt;&gt;"",IF($AE$7:$AE$29&lt;&gt;"",ROW($AE$7:$AE$29)-MIN(ROW($AE$7:$AE$29))+1,""),""),ROW()-ROW(A$32)+1)))," "),"")</f>
        <v>0</v>
      </c>
      <c r="AF36">
        <f t="array" ref="AF36">IFERROR(CONCATENATE(TEXT(INDEX($AE$7:$AE$29,SMALL(IF($AH$7:$AH$29&lt;&gt;"",IF($AE$7:$AE$29&lt;&gt;"",ROW($AE$7:$AE$29)-MIN(ROW($AE$7:$AE$29))+1,""),""),ROW()-ROW(A$32)+1)),"##0")," "),"")</f>
        <v>0</v>
      </c>
      <c r="AG36">
        <f t="array" ref="AG36">IFERROR(CONCATENATE((INDEX($A$7:$A$29,SMALL(IF($AH$7:$AH$29&lt;&gt;"",IF($AE$7:$AE$29&lt;&gt;"",ROW($AE$7:$AE$29)-MIN(ROW($AE$7:$AE$29))+1,""),""),ROW()-ROW(A$32)+1))),),"")</f>
        <v>0</v>
      </c>
      <c r="AJ36">
        <f t="array" ref="AJ36">IFERROR(CONCATENATE((INDEX($AM$7:$AM$29,SMALL(IF($AM$7:$AM$29&lt;&gt;"",IF($AJ$7:$AJ$29&lt;&gt;"",ROW($AJ$7:$AJ$29)-MIN(ROW($AJ$7:$AJ$29))+1,""),""),ROW()-ROW(A$32)+1)))," "),"")</f>
        <v>0</v>
      </c>
      <c r="AK36">
        <f t="array" ref="AK36">IFERROR(CONCATENATE(TEXT(INDEX($AJ$7:$AJ$29,SMALL(IF($AM$7:$AM$29&lt;&gt;"",IF($AJ$7:$AJ$29&lt;&gt;"",ROW($AJ$7:$AJ$29)-MIN(ROW($AJ$7:$AJ$29))+1,""),""),ROW()-ROW(A$32)+1)),"##0")," "),"")</f>
        <v>0</v>
      </c>
      <c r="AL36">
        <f t="array" ref="AL36">IFERROR(CONCATENATE((INDEX($A$7:$A$29,SMALL(IF($AM$7:$AM$29&lt;&gt;"",IF($AJ$7:$AJ$29&lt;&gt;"",ROW($AJ$7:$AJ$29)-MIN(ROW($AJ$7:$AJ$29))+1,""),""),ROW()-ROW(A$32)+1))),),"")</f>
        <v>0</v>
      </c>
    </row>
    <row r="37" spans="11:38">
      <c r="K37">
        <f t="array" ref="K37">IFERROR(CONCATENATE(TEXT(INDEX($K$7:$K$29,SMALL(IF($N$7:$N$29&lt;&gt;"",IF($K$7:$K$29&lt;&gt;"",ROW($K$7:$K$29)-MIN(ROW($K$7:$K$29))+1,""),""),ROW()-ROW(A$32)+1)),"##0"),","),"")</f>
        <v>0</v>
      </c>
      <c r="L37">
        <f t="array" ref="L37">IFERROR(CONCATENATE((INDEX($N$7:$N$29,SMALL(IF($N$7:$N$29&lt;&gt;"",IF($K$7:$K$29&lt;&gt;"",ROW($K$7:$K$29)-MIN(ROW($K$7:$K$29))+1,""),""),ROW()-ROW(A$32)+1))),","),"")</f>
        <v>0</v>
      </c>
      <c r="M37">
        <f t="array" ref="M37">IFERROR(CONCATENATE((INDEX($A$7:$A$29,SMALL(IF($N$7:$N$29&lt;&gt;"",IF($K$7:$K$29&lt;&gt;"",ROW($K$7:$K$29)-MIN(ROW($K$7:$K$29))+1,""),""),ROW()-ROW(A$32)+1))),),"")</f>
        <v>0</v>
      </c>
      <c r="P37">
        <f t="array" ref="P37">IFERROR(CONCATENATE((INDEX($S$7:$S$29,SMALL(IF($S$7:$S$29&lt;&gt;"",IF($P$7:$P$29&lt;&gt;"",ROW($P$7:$P$29)-MIN(ROW($P$7:$P$29))+1,""),""),ROW()-ROW(A$32)+1)))," "),"")</f>
        <v>0</v>
      </c>
      <c r="Q37">
        <f t="array" ref="Q37">IFERROR(CONCATENATE(TEXT(INDEX($P$7:$P$29,SMALL(IF($S$7:$S$29&lt;&gt;"",IF($P$7:$P$29&lt;&gt;"",ROW($P$7:$P$29)-MIN(ROW($P$7:$P$29))+1,""),""),ROW()-ROW(A$32)+1)),"##0")," "),"")</f>
        <v>0</v>
      </c>
      <c r="R37">
        <f t="array" ref="R37">IFERROR(CONCATENATE((INDEX($A$7:$A$29,SMALL(IF($S$7:$S$29&lt;&gt;"",IF($P$7:$P$29&lt;&gt;"",ROW($P$7:$P$29)-MIN(ROW($P$7:$P$29))+1,""),""),ROW()-ROW(A$32)+1))),),"")</f>
        <v>0</v>
      </c>
      <c r="U37">
        <f t="array" ref="U37">IFERROR(CONCATENATE((INDEX($X$7:$X$29,SMALL(IF($X$7:$X$29&lt;&gt;"",IF($U$7:$U$29&lt;&gt;"",ROW($U$7:$U$29)-MIN(ROW($U$7:$U$29))+1,""),""),ROW()-ROW(A$32)+1)))," "),"")</f>
        <v>0</v>
      </c>
      <c r="V37">
        <f t="array" ref="V37">IFERROR(CONCATENATE(TEXT(INDEX($U$7:$U$29,SMALL(IF($X$7:$X$29&lt;&gt;"",IF($U$7:$U$29&lt;&gt;"",ROW($U$7:$U$29)-MIN(ROW($U$7:$U$29))+1,""),""),ROW()-ROW(A$32)+1)),"##0")," "),"")</f>
        <v>0</v>
      </c>
      <c r="W37">
        <f t="array" ref="W37">IFERROR(CONCATENATE((INDEX($A$7:$A$29,SMALL(IF($X$7:$X$29&lt;&gt;"",IF($U$7:$U$29&lt;&gt;"",ROW($U$7:$U$29)-MIN(ROW($U$7:$U$29))+1,""),""),ROW()-ROW(A$32)+1))),),"")</f>
        <v>0</v>
      </c>
      <c r="Z37">
        <f t="array" ref="Z37">IFERROR(CONCATENATE((INDEX($AC$7:$AC$29,SMALL(IF($AC$7:$AC$29&lt;&gt;"",IF($Z$7:$Z$29&lt;&gt;"",ROW($Z$7:$Z$29)-MIN(ROW($Z$7:$Z$29))+1,""),""),ROW()-ROW(A$32)+1))),","),"")</f>
        <v>0</v>
      </c>
      <c r="AA37">
        <f t="array" ref="AA37">IFERROR(CONCATENATE(TEXT(INDEX($Z$7:$Z$29,SMALL(IF($AC$7:$AC$29&lt;&gt;"",IF($Z$7:$Z$29&lt;&gt;"",ROW($Z$7:$Z$29)-MIN(ROW($Z$7:$Z$29))+1,""),""),ROW()-ROW(A$32)+1)),"##0"),","),"")</f>
        <v>0</v>
      </c>
      <c r="AB37">
        <f t="array" ref="AB37">IFERROR(CONCATENATE((INDEX($A$7:$A$29,SMALL(IF($AC$7:$AC$29&lt;&gt;"",IF($Z$7:$Z$29&lt;&gt;"",ROW($Z$7:$Z$29)-MIN(ROW($Z$7:$Z$29))+1,""),""),ROW()-ROW(A$32)+1))),),"")</f>
        <v>0</v>
      </c>
      <c r="AE37">
        <f t="array" ref="AE37">IFERROR(CONCATENATE((INDEX($AH$7:$AH$29,SMALL(IF($AH$7:$AH$29&lt;&gt;"",IF($AE$7:$AE$29&lt;&gt;"",ROW($AE$7:$AE$29)-MIN(ROW($AE$7:$AE$29))+1,""),""),ROW()-ROW(A$32)+1)))," "),"")</f>
        <v>0</v>
      </c>
      <c r="AF37">
        <f t="array" ref="AF37">IFERROR(CONCATENATE(TEXT(INDEX($AE$7:$AE$29,SMALL(IF($AH$7:$AH$29&lt;&gt;"",IF($AE$7:$AE$29&lt;&gt;"",ROW($AE$7:$AE$29)-MIN(ROW($AE$7:$AE$29))+1,""),""),ROW()-ROW(A$32)+1)),"##0")," "),"")</f>
        <v>0</v>
      </c>
      <c r="AG37">
        <f t="array" ref="AG37">IFERROR(CONCATENATE((INDEX($A$7:$A$29,SMALL(IF($AH$7:$AH$29&lt;&gt;"",IF($AE$7:$AE$29&lt;&gt;"",ROW($AE$7:$AE$29)-MIN(ROW($AE$7:$AE$29))+1,""),""),ROW()-ROW(A$32)+1))),),"")</f>
        <v>0</v>
      </c>
      <c r="AJ37">
        <f t="array" ref="AJ37">IFERROR(CONCATENATE((INDEX($AM$7:$AM$29,SMALL(IF($AM$7:$AM$29&lt;&gt;"",IF($AJ$7:$AJ$29&lt;&gt;"",ROW($AJ$7:$AJ$29)-MIN(ROW($AJ$7:$AJ$29))+1,""),""),ROW()-ROW(A$32)+1)))," "),"")</f>
        <v>0</v>
      </c>
      <c r="AK37">
        <f t="array" ref="AK37">IFERROR(CONCATENATE(TEXT(INDEX($AJ$7:$AJ$29,SMALL(IF($AM$7:$AM$29&lt;&gt;"",IF($AJ$7:$AJ$29&lt;&gt;"",ROW($AJ$7:$AJ$29)-MIN(ROW($AJ$7:$AJ$29))+1,""),""),ROW()-ROW(A$32)+1)),"##0")," "),"")</f>
        <v>0</v>
      </c>
      <c r="AL37">
        <f t="array" ref="AL37">IFERROR(CONCATENATE((INDEX($A$7:$A$29,SMALL(IF($AM$7:$AM$29&lt;&gt;"",IF($AJ$7:$AJ$29&lt;&gt;"",ROW($AJ$7:$AJ$29)-MIN(ROW($AJ$7:$AJ$29))+1,""),""),ROW()-ROW(A$32)+1))),),"")</f>
        <v>0</v>
      </c>
    </row>
    <row r="38" spans="11:38">
      <c r="K38">
        <f t="array" ref="K38">IFERROR(CONCATENATE(TEXT(INDEX($K$7:$K$29,SMALL(IF($N$7:$N$29&lt;&gt;"",IF($K$7:$K$29&lt;&gt;"",ROW($K$7:$K$29)-MIN(ROW($K$7:$K$29))+1,""),""),ROW()-ROW(A$32)+1)),"##0"),","),"")</f>
        <v>0</v>
      </c>
      <c r="L38">
        <f t="array" ref="L38">IFERROR(CONCATENATE((INDEX($N$7:$N$29,SMALL(IF($N$7:$N$29&lt;&gt;"",IF($K$7:$K$29&lt;&gt;"",ROW($K$7:$K$29)-MIN(ROW($K$7:$K$29))+1,""),""),ROW()-ROW(A$32)+1))),","),"")</f>
        <v>0</v>
      </c>
      <c r="M38">
        <f t="array" ref="M38">IFERROR(CONCATENATE((INDEX($A$7:$A$29,SMALL(IF($N$7:$N$29&lt;&gt;"",IF($K$7:$K$29&lt;&gt;"",ROW($K$7:$K$29)-MIN(ROW($K$7:$K$29))+1,""),""),ROW()-ROW(A$32)+1))),),"")</f>
        <v>0</v>
      </c>
      <c r="P38">
        <f t="array" ref="P38">IFERROR(CONCATENATE((INDEX($S$7:$S$29,SMALL(IF($S$7:$S$29&lt;&gt;"",IF($P$7:$P$29&lt;&gt;"",ROW($P$7:$P$29)-MIN(ROW($P$7:$P$29))+1,""),""),ROW()-ROW(A$32)+1)))," "),"")</f>
        <v>0</v>
      </c>
      <c r="Q38">
        <f t="array" ref="Q38">IFERROR(CONCATENATE(TEXT(INDEX($P$7:$P$29,SMALL(IF($S$7:$S$29&lt;&gt;"",IF($P$7:$P$29&lt;&gt;"",ROW($P$7:$P$29)-MIN(ROW($P$7:$P$29))+1,""),""),ROW()-ROW(A$32)+1)),"##0")," "),"")</f>
        <v>0</v>
      </c>
      <c r="R38">
        <f t="array" ref="R38">IFERROR(CONCATENATE((INDEX($A$7:$A$29,SMALL(IF($S$7:$S$29&lt;&gt;"",IF($P$7:$P$29&lt;&gt;"",ROW($P$7:$P$29)-MIN(ROW($P$7:$P$29))+1,""),""),ROW()-ROW(A$32)+1))),),"")</f>
        <v>0</v>
      </c>
      <c r="U38">
        <f t="array" ref="U38">IFERROR(CONCATENATE((INDEX($X$7:$X$29,SMALL(IF($X$7:$X$29&lt;&gt;"",IF($U$7:$U$29&lt;&gt;"",ROW($U$7:$U$29)-MIN(ROW($U$7:$U$29))+1,""),""),ROW()-ROW(A$32)+1)))," "),"")</f>
        <v>0</v>
      </c>
      <c r="V38">
        <f t="array" ref="V38">IFERROR(CONCATENATE(TEXT(INDEX($U$7:$U$29,SMALL(IF($X$7:$X$29&lt;&gt;"",IF($U$7:$U$29&lt;&gt;"",ROW($U$7:$U$29)-MIN(ROW($U$7:$U$29))+1,""),""),ROW()-ROW(A$32)+1)),"##0")," "),"")</f>
        <v>0</v>
      </c>
      <c r="W38">
        <f t="array" ref="W38">IFERROR(CONCATENATE((INDEX($A$7:$A$29,SMALL(IF($X$7:$X$29&lt;&gt;"",IF($U$7:$U$29&lt;&gt;"",ROW($U$7:$U$29)-MIN(ROW($U$7:$U$29))+1,""),""),ROW()-ROW(A$32)+1))),),"")</f>
        <v>0</v>
      </c>
      <c r="Z38">
        <f t="array" ref="Z38">IFERROR(CONCATENATE((INDEX($AC$7:$AC$29,SMALL(IF($AC$7:$AC$29&lt;&gt;"",IF($Z$7:$Z$29&lt;&gt;"",ROW($Z$7:$Z$29)-MIN(ROW($Z$7:$Z$29))+1,""),""),ROW()-ROW(A$32)+1))),","),"")</f>
        <v>0</v>
      </c>
      <c r="AA38">
        <f t="array" ref="AA38">IFERROR(CONCATENATE(TEXT(INDEX($Z$7:$Z$29,SMALL(IF($AC$7:$AC$29&lt;&gt;"",IF($Z$7:$Z$29&lt;&gt;"",ROW($Z$7:$Z$29)-MIN(ROW($Z$7:$Z$29))+1,""),""),ROW()-ROW(A$32)+1)),"##0"),","),"")</f>
        <v>0</v>
      </c>
      <c r="AB38">
        <f t="array" ref="AB38">IFERROR(CONCATENATE((INDEX($A$7:$A$29,SMALL(IF($AC$7:$AC$29&lt;&gt;"",IF($Z$7:$Z$29&lt;&gt;"",ROW($Z$7:$Z$29)-MIN(ROW($Z$7:$Z$29))+1,""),""),ROW()-ROW(A$32)+1))),),"")</f>
        <v>0</v>
      </c>
      <c r="AE38">
        <f t="array" ref="AE38">IFERROR(CONCATENATE((INDEX($AH$7:$AH$29,SMALL(IF($AH$7:$AH$29&lt;&gt;"",IF($AE$7:$AE$29&lt;&gt;"",ROW($AE$7:$AE$29)-MIN(ROW($AE$7:$AE$29))+1,""),""),ROW()-ROW(A$32)+1)))," "),"")</f>
        <v>0</v>
      </c>
      <c r="AF38">
        <f t="array" ref="AF38">IFERROR(CONCATENATE(TEXT(INDEX($AE$7:$AE$29,SMALL(IF($AH$7:$AH$29&lt;&gt;"",IF($AE$7:$AE$29&lt;&gt;"",ROW($AE$7:$AE$29)-MIN(ROW($AE$7:$AE$29))+1,""),""),ROW()-ROW(A$32)+1)),"##0")," "),"")</f>
        <v>0</v>
      </c>
      <c r="AG38">
        <f t="array" ref="AG38">IFERROR(CONCATENATE((INDEX($A$7:$A$29,SMALL(IF($AH$7:$AH$29&lt;&gt;"",IF($AE$7:$AE$29&lt;&gt;"",ROW($AE$7:$AE$29)-MIN(ROW($AE$7:$AE$29))+1,""),""),ROW()-ROW(A$32)+1))),),"")</f>
        <v>0</v>
      </c>
      <c r="AJ38">
        <f t="array" ref="AJ38">IFERROR(CONCATENATE((INDEX($AM$7:$AM$29,SMALL(IF($AM$7:$AM$29&lt;&gt;"",IF($AJ$7:$AJ$29&lt;&gt;"",ROW($AJ$7:$AJ$29)-MIN(ROW($AJ$7:$AJ$29))+1,""),""),ROW()-ROW(A$32)+1)))," "),"")</f>
        <v>0</v>
      </c>
      <c r="AK38">
        <f t="array" ref="AK38">IFERROR(CONCATENATE(TEXT(INDEX($AJ$7:$AJ$29,SMALL(IF($AM$7:$AM$29&lt;&gt;"",IF($AJ$7:$AJ$29&lt;&gt;"",ROW($AJ$7:$AJ$29)-MIN(ROW($AJ$7:$AJ$29))+1,""),""),ROW()-ROW(A$32)+1)),"##0")," "),"")</f>
        <v>0</v>
      </c>
      <c r="AL38">
        <f t="array" ref="AL38">IFERROR(CONCATENATE((INDEX($A$7:$A$29,SMALL(IF($AM$7:$AM$29&lt;&gt;"",IF($AJ$7:$AJ$29&lt;&gt;"",ROW($AJ$7:$AJ$29)-MIN(ROW($AJ$7:$AJ$29))+1,""),""),ROW()-ROW(A$32)+1))),),"")</f>
        <v>0</v>
      </c>
    </row>
    <row r="39" spans="11:38">
      <c r="K39">
        <f t="array" ref="K39">IFERROR(CONCATENATE(TEXT(INDEX($K$7:$K$29,SMALL(IF($N$7:$N$29&lt;&gt;"",IF($K$7:$K$29&lt;&gt;"",ROW($K$7:$K$29)-MIN(ROW($K$7:$K$29))+1,""),""),ROW()-ROW(A$32)+1)),"##0"),","),"")</f>
        <v>0</v>
      </c>
      <c r="L39">
        <f t="array" ref="L39">IFERROR(CONCATENATE((INDEX($N$7:$N$29,SMALL(IF($N$7:$N$29&lt;&gt;"",IF($K$7:$K$29&lt;&gt;"",ROW($K$7:$K$29)-MIN(ROW($K$7:$K$29))+1,""),""),ROW()-ROW(A$32)+1))),","),"")</f>
        <v>0</v>
      </c>
      <c r="M39">
        <f t="array" ref="M39">IFERROR(CONCATENATE((INDEX($A$7:$A$29,SMALL(IF($N$7:$N$29&lt;&gt;"",IF($K$7:$K$29&lt;&gt;"",ROW($K$7:$K$29)-MIN(ROW($K$7:$K$29))+1,""),""),ROW()-ROW(A$32)+1))),),"")</f>
        <v>0</v>
      </c>
      <c r="P39">
        <f t="array" ref="P39">IFERROR(CONCATENATE((INDEX($S$7:$S$29,SMALL(IF($S$7:$S$29&lt;&gt;"",IF($P$7:$P$29&lt;&gt;"",ROW($P$7:$P$29)-MIN(ROW($P$7:$P$29))+1,""),""),ROW()-ROW(A$32)+1)))," "),"")</f>
        <v>0</v>
      </c>
      <c r="Q39">
        <f t="array" ref="Q39">IFERROR(CONCATENATE(TEXT(INDEX($P$7:$P$29,SMALL(IF($S$7:$S$29&lt;&gt;"",IF($P$7:$P$29&lt;&gt;"",ROW($P$7:$P$29)-MIN(ROW($P$7:$P$29))+1,""),""),ROW()-ROW(A$32)+1)),"##0")," "),"")</f>
        <v>0</v>
      </c>
      <c r="R39">
        <f t="array" ref="R39">IFERROR(CONCATENATE((INDEX($A$7:$A$29,SMALL(IF($S$7:$S$29&lt;&gt;"",IF($P$7:$P$29&lt;&gt;"",ROW($P$7:$P$29)-MIN(ROW($P$7:$P$29))+1,""),""),ROW()-ROW(A$32)+1))),),"")</f>
        <v>0</v>
      </c>
      <c r="U39">
        <f t="array" ref="U39">IFERROR(CONCATENATE((INDEX($X$7:$X$29,SMALL(IF($X$7:$X$29&lt;&gt;"",IF($U$7:$U$29&lt;&gt;"",ROW($U$7:$U$29)-MIN(ROW($U$7:$U$29))+1,""),""),ROW()-ROW(A$32)+1)))," "),"")</f>
        <v>0</v>
      </c>
      <c r="V39">
        <f t="array" ref="V39">IFERROR(CONCATENATE(TEXT(INDEX($U$7:$U$29,SMALL(IF($X$7:$X$29&lt;&gt;"",IF($U$7:$U$29&lt;&gt;"",ROW($U$7:$U$29)-MIN(ROW($U$7:$U$29))+1,""),""),ROW()-ROW(A$32)+1)),"##0")," "),"")</f>
        <v>0</v>
      </c>
      <c r="W39">
        <f t="array" ref="W39">IFERROR(CONCATENATE((INDEX($A$7:$A$29,SMALL(IF($X$7:$X$29&lt;&gt;"",IF($U$7:$U$29&lt;&gt;"",ROW($U$7:$U$29)-MIN(ROW($U$7:$U$29))+1,""),""),ROW()-ROW(A$32)+1))),),"")</f>
        <v>0</v>
      </c>
      <c r="Z39">
        <f t="array" ref="Z39">IFERROR(CONCATENATE((INDEX($AC$7:$AC$29,SMALL(IF($AC$7:$AC$29&lt;&gt;"",IF($Z$7:$Z$29&lt;&gt;"",ROW($Z$7:$Z$29)-MIN(ROW($Z$7:$Z$29))+1,""),""),ROW()-ROW(A$32)+1))),","),"")</f>
        <v>0</v>
      </c>
      <c r="AA39">
        <f t="array" ref="AA39">IFERROR(CONCATENATE(TEXT(INDEX($Z$7:$Z$29,SMALL(IF($AC$7:$AC$29&lt;&gt;"",IF($Z$7:$Z$29&lt;&gt;"",ROW($Z$7:$Z$29)-MIN(ROW($Z$7:$Z$29))+1,""),""),ROW()-ROW(A$32)+1)),"##0"),","),"")</f>
        <v>0</v>
      </c>
      <c r="AB39">
        <f t="array" ref="AB39">IFERROR(CONCATENATE((INDEX($A$7:$A$29,SMALL(IF($AC$7:$AC$29&lt;&gt;"",IF($Z$7:$Z$29&lt;&gt;"",ROW($Z$7:$Z$29)-MIN(ROW($Z$7:$Z$29))+1,""),""),ROW()-ROW(A$32)+1))),),"")</f>
        <v>0</v>
      </c>
      <c r="AE39">
        <f t="array" ref="AE39">IFERROR(CONCATENATE((INDEX($AH$7:$AH$29,SMALL(IF($AH$7:$AH$29&lt;&gt;"",IF($AE$7:$AE$29&lt;&gt;"",ROW($AE$7:$AE$29)-MIN(ROW($AE$7:$AE$29))+1,""),""),ROW()-ROW(A$32)+1)))," "),"")</f>
        <v>0</v>
      </c>
      <c r="AF39">
        <f t="array" ref="AF39">IFERROR(CONCATENATE(TEXT(INDEX($AE$7:$AE$29,SMALL(IF($AH$7:$AH$29&lt;&gt;"",IF($AE$7:$AE$29&lt;&gt;"",ROW($AE$7:$AE$29)-MIN(ROW($AE$7:$AE$29))+1,""),""),ROW()-ROW(A$32)+1)),"##0")," "),"")</f>
        <v>0</v>
      </c>
      <c r="AG39">
        <f t="array" ref="AG39">IFERROR(CONCATENATE((INDEX($A$7:$A$29,SMALL(IF($AH$7:$AH$29&lt;&gt;"",IF($AE$7:$AE$29&lt;&gt;"",ROW($AE$7:$AE$29)-MIN(ROW($AE$7:$AE$29))+1,""),""),ROW()-ROW(A$32)+1))),),"")</f>
        <v>0</v>
      </c>
      <c r="AJ39">
        <f t="array" ref="AJ39">IFERROR(CONCATENATE((INDEX($AM$7:$AM$29,SMALL(IF($AM$7:$AM$29&lt;&gt;"",IF($AJ$7:$AJ$29&lt;&gt;"",ROW($AJ$7:$AJ$29)-MIN(ROW($AJ$7:$AJ$29))+1,""),""),ROW()-ROW(A$32)+1)))," "),"")</f>
        <v>0</v>
      </c>
      <c r="AK39">
        <f t="array" ref="AK39">IFERROR(CONCATENATE(TEXT(INDEX($AJ$7:$AJ$29,SMALL(IF($AM$7:$AM$29&lt;&gt;"",IF($AJ$7:$AJ$29&lt;&gt;"",ROW($AJ$7:$AJ$29)-MIN(ROW($AJ$7:$AJ$29))+1,""),""),ROW()-ROW(A$32)+1)),"##0")," "),"")</f>
        <v>0</v>
      </c>
      <c r="AL39">
        <f t="array" ref="AL39">IFERROR(CONCATENATE((INDEX($A$7:$A$29,SMALL(IF($AM$7:$AM$29&lt;&gt;"",IF($AJ$7:$AJ$29&lt;&gt;"",ROW($AJ$7:$AJ$29)-MIN(ROW($AJ$7:$AJ$29))+1,""),""),ROW()-ROW(A$32)+1))),),"")</f>
        <v>0</v>
      </c>
    </row>
    <row r="40" spans="11:38">
      <c r="K40">
        <f t="array" ref="K40">IFERROR(CONCATENATE(TEXT(INDEX($K$7:$K$29,SMALL(IF($N$7:$N$29&lt;&gt;"",IF($K$7:$K$29&lt;&gt;"",ROW($K$7:$K$29)-MIN(ROW($K$7:$K$29))+1,""),""),ROW()-ROW(A$32)+1)),"##0"),","),"")</f>
        <v>0</v>
      </c>
      <c r="L40">
        <f t="array" ref="L40">IFERROR(CONCATENATE((INDEX($N$7:$N$29,SMALL(IF($N$7:$N$29&lt;&gt;"",IF($K$7:$K$29&lt;&gt;"",ROW($K$7:$K$29)-MIN(ROW($K$7:$K$29))+1,""),""),ROW()-ROW(A$32)+1))),","),"")</f>
        <v>0</v>
      </c>
      <c r="M40">
        <f t="array" ref="M40">IFERROR(CONCATENATE((INDEX($A$7:$A$29,SMALL(IF($N$7:$N$29&lt;&gt;"",IF($K$7:$K$29&lt;&gt;"",ROW($K$7:$K$29)-MIN(ROW($K$7:$K$29))+1,""),""),ROW()-ROW(A$32)+1))),),"")</f>
        <v>0</v>
      </c>
      <c r="P40">
        <f t="array" ref="P40">IFERROR(CONCATENATE((INDEX($S$7:$S$29,SMALL(IF($S$7:$S$29&lt;&gt;"",IF($P$7:$P$29&lt;&gt;"",ROW($P$7:$P$29)-MIN(ROW($P$7:$P$29))+1,""),""),ROW()-ROW(A$32)+1)))," "),"")</f>
        <v>0</v>
      </c>
      <c r="Q40">
        <f t="array" ref="Q40">IFERROR(CONCATENATE(TEXT(INDEX($P$7:$P$29,SMALL(IF($S$7:$S$29&lt;&gt;"",IF($P$7:$P$29&lt;&gt;"",ROW($P$7:$P$29)-MIN(ROW($P$7:$P$29))+1,""),""),ROW()-ROW(A$32)+1)),"##0")," "),"")</f>
        <v>0</v>
      </c>
      <c r="R40">
        <f t="array" ref="R40">IFERROR(CONCATENATE((INDEX($A$7:$A$29,SMALL(IF($S$7:$S$29&lt;&gt;"",IF($P$7:$P$29&lt;&gt;"",ROW($P$7:$P$29)-MIN(ROW($P$7:$P$29))+1,""),""),ROW()-ROW(A$32)+1))),),"")</f>
        <v>0</v>
      </c>
      <c r="U40">
        <f t="array" ref="U40">IFERROR(CONCATENATE((INDEX($X$7:$X$29,SMALL(IF($X$7:$X$29&lt;&gt;"",IF($U$7:$U$29&lt;&gt;"",ROW($U$7:$U$29)-MIN(ROW($U$7:$U$29))+1,""),""),ROW()-ROW(A$32)+1)))," "),"")</f>
        <v>0</v>
      </c>
      <c r="V40">
        <f t="array" ref="V40">IFERROR(CONCATENATE(TEXT(INDEX($U$7:$U$29,SMALL(IF($X$7:$X$29&lt;&gt;"",IF($U$7:$U$29&lt;&gt;"",ROW($U$7:$U$29)-MIN(ROW($U$7:$U$29))+1,""),""),ROW()-ROW(A$32)+1)),"##0")," "),"")</f>
        <v>0</v>
      </c>
      <c r="W40">
        <f t="array" ref="W40">IFERROR(CONCATENATE((INDEX($A$7:$A$29,SMALL(IF($X$7:$X$29&lt;&gt;"",IF($U$7:$U$29&lt;&gt;"",ROW($U$7:$U$29)-MIN(ROW($U$7:$U$29))+1,""),""),ROW()-ROW(A$32)+1))),),"")</f>
        <v>0</v>
      </c>
      <c r="Z40">
        <f t="array" ref="Z40">IFERROR(CONCATENATE((INDEX($AC$7:$AC$29,SMALL(IF($AC$7:$AC$29&lt;&gt;"",IF($Z$7:$Z$29&lt;&gt;"",ROW($Z$7:$Z$29)-MIN(ROW($Z$7:$Z$29))+1,""),""),ROW()-ROW(A$32)+1))),","),"")</f>
        <v>0</v>
      </c>
      <c r="AA40">
        <f t="array" ref="AA40">IFERROR(CONCATENATE(TEXT(INDEX($Z$7:$Z$29,SMALL(IF($AC$7:$AC$29&lt;&gt;"",IF($Z$7:$Z$29&lt;&gt;"",ROW($Z$7:$Z$29)-MIN(ROW($Z$7:$Z$29))+1,""),""),ROW()-ROW(A$32)+1)),"##0"),","),"")</f>
        <v>0</v>
      </c>
      <c r="AB40">
        <f t="array" ref="AB40">IFERROR(CONCATENATE((INDEX($A$7:$A$29,SMALL(IF($AC$7:$AC$29&lt;&gt;"",IF($Z$7:$Z$29&lt;&gt;"",ROW($Z$7:$Z$29)-MIN(ROW($Z$7:$Z$29))+1,""),""),ROW()-ROW(A$32)+1))),),"")</f>
        <v>0</v>
      </c>
      <c r="AE40">
        <f t="array" ref="AE40">IFERROR(CONCATENATE((INDEX($AH$7:$AH$29,SMALL(IF($AH$7:$AH$29&lt;&gt;"",IF($AE$7:$AE$29&lt;&gt;"",ROW($AE$7:$AE$29)-MIN(ROW($AE$7:$AE$29))+1,""),""),ROW()-ROW(A$32)+1)))," "),"")</f>
        <v>0</v>
      </c>
      <c r="AF40">
        <f t="array" ref="AF40">IFERROR(CONCATENATE(TEXT(INDEX($AE$7:$AE$29,SMALL(IF($AH$7:$AH$29&lt;&gt;"",IF($AE$7:$AE$29&lt;&gt;"",ROW($AE$7:$AE$29)-MIN(ROW($AE$7:$AE$29))+1,""),""),ROW()-ROW(A$32)+1)),"##0")," "),"")</f>
        <v>0</v>
      </c>
      <c r="AG40">
        <f t="array" ref="AG40">IFERROR(CONCATENATE((INDEX($A$7:$A$29,SMALL(IF($AH$7:$AH$29&lt;&gt;"",IF($AE$7:$AE$29&lt;&gt;"",ROW($AE$7:$AE$29)-MIN(ROW($AE$7:$AE$29))+1,""),""),ROW()-ROW(A$32)+1))),),"")</f>
        <v>0</v>
      </c>
      <c r="AJ40">
        <f t="array" ref="AJ40">IFERROR(CONCATENATE((INDEX($AM$7:$AM$29,SMALL(IF($AM$7:$AM$29&lt;&gt;"",IF($AJ$7:$AJ$29&lt;&gt;"",ROW($AJ$7:$AJ$29)-MIN(ROW($AJ$7:$AJ$29))+1,""),""),ROW()-ROW(A$32)+1)))," "),"")</f>
        <v>0</v>
      </c>
      <c r="AK40">
        <f t="array" ref="AK40">IFERROR(CONCATENATE(TEXT(INDEX($AJ$7:$AJ$29,SMALL(IF($AM$7:$AM$29&lt;&gt;"",IF($AJ$7:$AJ$29&lt;&gt;"",ROW($AJ$7:$AJ$29)-MIN(ROW($AJ$7:$AJ$29))+1,""),""),ROW()-ROW(A$32)+1)),"##0")," "),"")</f>
        <v>0</v>
      </c>
      <c r="AL40">
        <f t="array" ref="AL40">IFERROR(CONCATENATE((INDEX($A$7:$A$29,SMALL(IF($AM$7:$AM$29&lt;&gt;"",IF($AJ$7:$AJ$29&lt;&gt;"",ROW($AJ$7:$AJ$29)-MIN(ROW($AJ$7:$AJ$29))+1,""),""),ROW()-ROW(A$32)+1))),),"")</f>
        <v>0</v>
      </c>
    </row>
    <row r="41" spans="11:38">
      <c r="K41">
        <f t="array" ref="K41">IFERROR(CONCATENATE(TEXT(INDEX($K$7:$K$29,SMALL(IF($N$7:$N$29&lt;&gt;"",IF($K$7:$K$29&lt;&gt;"",ROW($K$7:$K$29)-MIN(ROW($K$7:$K$29))+1,""),""),ROW()-ROW(A$32)+1)),"##0"),","),"")</f>
        <v>0</v>
      </c>
      <c r="L41">
        <f t="array" ref="L41">IFERROR(CONCATENATE((INDEX($N$7:$N$29,SMALL(IF($N$7:$N$29&lt;&gt;"",IF($K$7:$K$29&lt;&gt;"",ROW($K$7:$K$29)-MIN(ROW($K$7:$K$29))+1,""),""),ROW()-ROW(A$32)+1))),","),"")</f>
        <v>0</v>
      </c>
      <c r="M41">
        <f t="array" ref="M41">IFERROR(CONCATENATE((INDEX($A$7:$A$29,SMALL(IF($N$7:$N$29&lt;&gt;"",IF($K$7:$K$29&lt;&gt;"",ROW($K$7:$K$29)-MIN(ROW($K$7:$K$29))+1,""),""),ROW()-ROW(A$32)+1))),),"")</f>
        <v>0</v>
      </c>
      <c r="P41">
        <f t="array" ref="P41">IFERROR(CONCATENATE((INDEX($S$7:$S$29,SMALL(IF($S$7:$S$29&lt;&gt;"",IF($P$7:$P$29&lt;&gt;"",ROW($P$7:$P$29)-MIN(ROW($P$7:$P$29))+1,""),""),ROW()-ROW(A$32)+1)))," "),"")</f>
        <v>0</v>
      </c>
      <c r="Q41">
        <f t="array" ref="Q41">IFERROR(CONCATENATE(TEXT(INDEX($P$7:$P$29,SMALL(IF($S$7:$S$29&lt;&gt;"",IF($P$7:$P$29&lt;&gt;"",ROW($P$7:$P$29)-MIN(ROW($P$7:$P$29))+1,""),""),ROW()-ROW(A$32)+1)),"##0")," "),"")</f>
        <v>0</v>
      </c>
      <c r="R41">
        <f t="array" ref="R41">IFERROR(CONCATENATE((INDEX($A$7:$A$29,SMALL(IF($S$7:$S$29&lt;&gt;"",IF($P$7:$P$29&lt;&gt;"",ROW($P$7:$P$29)-MIN(ROW($P$7:$P$29))+1,""),""),ROW()-ROW(A$32)+1))),),"")</f>
        <v>0</v>
      </c>
      <c r="U41">
        <f t="array" ref="U41">IFERROR(CONCATENATE((INDEX($X$7:$X$29,SMALL(IF($X$7:$X$29&lt;&gt;"",IF($U$7:$U$29&lt;&gt;"",ROW($U$7:$U$29)-MIN(ROW($U$7:$U$29))+1,""),""),ROW()-ROW(A$32)+1)))," "),"")</f>
        <v>0</v>
      </c>
      <c r="V41">
        <f t="array" ref="V41">IFERROR(CONCATENATE(TEXT(INDEX($U$7:$U$29,SMALL(IF($X$7:$X$29&lt;&gt;"",IF($U$7:$U$29&lt;&gt;"",ROW($U$7:$U$29)-MIN(ROW($U$7:$U$29))+1,""),""),ROW()-ROW(A$32)+1)),"##0")," "),"")</f>
        <v>0</v>
      </c>
      <c r="W41">
        <f t="array" ref="W41">IFERROR(CONCATENATE((INDEX($A$7:$A$29,SMALL(IF($X$7:$X$29&lt;&gt;"",IF($U$7:$U$29&lt;&gt;"",ROW($U$7:$U$29)-MIN(ROW($U$7:$U$29))+1,""),""),ROW()-ROW(A$32)+1))),),"")</f>
        <v>0</v>
      </c>
      <c r="Z41">
        <f t="array" ref="Z41">IFERROR(CONCATENATE((INDEX($AC$7:$AC$29,SMALL(IF($AC$7:$AC$29&lt;&gt;"",IF($Z$7:$Z$29&lt;&gt;"",ROW($Z$7:$Z$29)-MIN(ROW($Z$7:$Z$29))+1,""),""),ROW()-ROW(A$32)+1))),","),"")</f>
        <v>0</v>
      </c>
      <c r="AA41">
        <f t="array" ref="AA41">IFERROR(CONCATENATE(TEXT(INDEX($Z$7:$Z$29,SMALL(IF($AC$7:$AC$29&lt;&gt;"",IF($Z$7:$Z$29&lt;&gt;"",ROW($Z$7:$Z$29)-MIN(ROW($Z$7:$Z$29))+1,""),""),ROW()-ROW(A$32)+1)),"##0"),","),"")</f>
        <v>0</v>
      </c>
      <c r="AB41">
        <f t="array" ref="AB41">IFERROR(CONCATENATE((INDEX($A$7:$A$29,SMALL(IF($AC$7:$AC$29&lt;&gt;"",IF($Z$7:$Z$29&lt;&gt;"",ROW($Z$7:$Z$29)-MIN(ROW($Z$7:$Z$29))+1,""),""),ROW()-ROW(A$32)+1))),),"")</f>
        <v>0</v>
      </c>
      <c r="AE41">
        <f t="array" ref="AE41">IFERROR(CONCATENATE((INDEX($AH$7:$AH$29,SMALL(IF($AH$7:$AH$29&lt;&gt;"",IF($AE$7:$AE$29&lt;&gt;"",ROW($AE$7:$AE$29)-MIN(ROW($AE$7:$AE$29))+1,""),""),ROW()-ROW(A$32)+1)))," "),"")</f>
        <v>0</v>
      </c>
      <c r="AF41">
        <f t="array" ref="AF41">IFERROR(CONCATENATE(TEXT(INDEX($AE$7:$AE$29,SMALL(IF($AH$7:$AH$29&lt;&gt;"",IF($AE$7:$AE$29&lt;&gt;"",ROW($AE$7:$AE$29)-MIN(ROW($AE$7:$AE$29))+1,""),""),ROW()-ROW(A$32)+1)),"##0")," "),"")</f>
        <v>0</v>
      </c>
      <c r="AG41">
        <f t="array" ref="AG41">IFERROR(CONCATENATE((INDEX($A$7:$A$29,SMALL(IF($AH$7:$AH$29&lt;&gt;"",IF($AE$7:$AE$29&lt;&gt;"",ROW($AE$7:$AE$29)-MIN(ROW($AE$7:$AE$29))+1,""),""),ROW()-ROW(A$32)+1))),),"")</f>
        <v>0</v>
      </c>
      <c r="AJ41">
        <f t="array" ref="AJ41">IFERROR(CONCATENATE((INDEX($AM$7:$AM$29,SMALL(IF($AM$7:$AM$29&lt;&gt;"",IF($AJ$7:$AJ$29&lt;&gt;"",ROW($AJ$7:$AJ$29)-MIN(ROW($AJ$7:$AJ$29))+1,""),""),ROW()-ROW(A$32)+1)))," "),"")</f>
        <v>0</v>
      </c>
      <c r="AK41">
        <f t="array" ref="AK41">IFERROR(CONCATENATE(TEXT(INDEX($AJ$7:$AJ$29,SMALL(IF($AM$7:$AM$29&lt;&gt;"",IF($AJ$7:$AJ$29&lt;&gt;"",ROW($AJ$7:$AJ$29)-MIN(ROW($AJ$7:$AJ$29))+1,""),""),ROW()-ROW(A$32)+1)),"##0")," "),"")</f>
        <v>0</v>
      </c>
      <c r="AL41">
        <f t="array" ref="AL41">IFERROR(CONCATENATE((INDEX($A$7:$A$29,SMALL(IF($AM$7:$AM$29&lt;&gt;"",IF($AJ$7:$AJ$29&lt;&gt;"",ROW($AJ$7:$AJ$29)-MIN(ROW($AJ$7:$AJ$29))+1,""),""),ROW()-ROW(A$32)+1))),),"")</f>
        <v>0</v>
      </c>
    </row>
    <row r="42" spans="11:38">
      <c r="K42">
        <f t="array" ref="K42">IFERROR(CONCATENATE(TEXT(INDEX($K$7:$K$29,SMALL(IF($N$7:$N$29&lt;&gt;"",IF($K$7:$K$29&lt;&gt;"",ROW($K$7:$K$29)-MIN(ROW($K$7:$K$29))+1,""),""),ROW()-ROW(A$32)+1)),"##0"),","),"")</f>
        <v>0</v>
      </c>
      <c r="L42">
        <f t="array" ref="L42">IFERROR(CONCATENATE((INDEX($N$7:$N$29,SMALL(IF($N$7:$N$29&lt;&gt;"",IF($K$7:$K$29&lt;&gt;"",ROW($K$7:$K$29)-MIN(ROW($K$7:$K$29))+1,""),""),ROW()-ROW(A$32)+1))),","),"")</f>
        <v>0</v>
      </c>
      <c r="M42">
        <f t="array" ref="M42">IFERROR(CONCATENATE((INDEX($A$7:$A$29,SMALL(IF($N$7:$N$29&lt;&gt;"",IF($K$7:$K$29&lt;&gt;"",ROW($K$7:$K$29)-MIN(ROW($K$7:$K$29))+1,""),""),ROW()-ROW(A$32)+1))),),"")</f>
        <v>0</v>
      </c>
      <c r="P42">
        <f t="array" ref="P42">IFERROR(CONCATENATE((INDEX($S$7:$S$29,SMALL(IF($S$7:$S$29&lt;&gt;"",IF($P$7:$P$29&lt;&gt;"",ROW($P$7:$P$29)-MIN(ROW($P$7:$P$29))+1,""),""),ROW()-ROW(A$32)+1)))," "),"")</f>
        <v>0</v>
      </c>
      <c r="Q42">
        <f t="array" ref="Q42">IFERROR(CONCATENATE(TEXT(INDEX($P$7:$P$29,SMALL(IF($S$7:$S$29&lt;&gt;"",IF($P$7:$P$29&lt;&gt;"",ROW($P$7:$P$29)-MIN(ROW($P$7:$P$29))+1,""),""),ROW()-ROW(A$32)+1)),"##0")," "),"")</f>
        <v>0</v>
      </c>
      <c r="R42">
        <f t="array" ref="R42">IFERROR(CONCATENATE((INDEX($A$7:$A$29,SMALL(IF($S$7:$S$29&lt;&gt;"",IF($P$7:$P$29&lt;&gt;"",ROW($P$7:$P$29)-MIN(ROW($P$7:$P$29))+1,""),""),ROW()-ROW(A$32)+1))),),"")</f>
        <v>0</v>
      </c>
      <c r="U42">
        <f t="array" ref="U42">IFERROR(CONCATENATE((INDEX($X$7:$X$29,SMALL(IF($X$7:$X$29&lt;&gt;"",IF($U$7:$U$29&lt;&gt;"",ROW($U$7:$U$29)-MIN(ROW($U$7:$U$29))+1,""),""),ROW()-ROW(A$32)+1)))," "),"")</f>
        <v>0</v>
      </c>
      <c r="V42">
        <f t="array" ref="V42">IFERROR(CONCATENATE(TEXT(INDEX($U$7:$U$29,SMALL(IF($X$7:$X$29&lt;&gt;"",IF($U$7:$U$29&lt;&gt;"",ROW($U$7:$U$29)-MIN(ROW($U$7:$U$29))+1,""),""),ROW()-ROW(A$32)+1)),"##0")," "),"")</f>
        <v>0</v>
      </c>
      <c r="W42">
        <f t="array" ref="W42">IFERROR(CONCATENATE((INDEX($A$7:$A$29,SMALL(IF($X$7:$X$29&lt;&gt;"",IF($U$7:$U$29&lt;&gt;"",ROW($U$7:$U$29)-MIN(ROW($U$7:$U$29))+1,""),""),ROW()-ROW(A$32)+1))),),"")</f>
        <v>0</v>
      </c>
      <c r="Z42">
        <f t="array" ref="Z42">IFERROR(CONCATENATE((INDEX($AC$7:$AC$29,SMALL(IF($AC$7:$AC$29&lt;&gt;"",IF($Z$7:$Z$29&lt;&gt;"",ROW($Z$7:$Z$29)-MIN(ROW($Z$7:$Z$29))+1,""),""),ROW()-ROW(A$32)+1))),","),"")</f>
        <v>0</v>
      </c>
      <c r="AA42">
        <f t="array" ref="AA42">IFERROR(CONCATENATE(TEXT(INDEX($Z$7:$Z$29,SMALL(IF($AC$7:$AC$29&lt;&gt;"",IF($Z$7:$Z$29&lt;&gt;"",ROW($Z$7:$Z$29)-MIN(ROW($Z$7:$Z$29))+1,""),""),ROW()-ROW(A$32)+1)),"##0"),","),"")</f>
        <v>0</v>
      </c>
      <c r="AB42">
        <f t="array" ref="AB42">IFERROR(CONCATENATE((INDEX($A$7:$A$29,SMALL(IF($AC$7:$AC$29&lt;&gt;"",IF($Z$7:$Z$29&lt;&gt;"",ROW($Z$7:$Z$29)-MIN(ROW($Z$7:$Z$29))+1,""),""),ROW()-ROW(A$32)+1))),),"")</f>
        <v>0</v>
      </c>
      <c r="AE42">
        <f t="array" ref="AE42">IFERROR(CONCATENATE((INDEX($AH$7:$AH$29,SMALL(IF($AH$7:$AH$29&lt;&gt;"",IF($AE$7:$AE$29&lt;&gt;"",ROW($AE$7:$AE$29)-MIN(ROW($AE$7:$AE$29))+1,""),""),ROW()-ROW(A$32)+1)))," "),"")</f>
        <v>0</v>
      </c>
      <c r="AF42">
        <f t="array" ref="AF42">IFERROR(CONCATENATE(TEXT(INDEX($AE$7:$AE$29,SMALL(IF($AH$7:$AH$29&lt;&gt;"",IF($AE$7:$AE$29&lt;&gt;"",ROW($AE$7:$AE$29)-MIN(ROW($AE$7:$AE$29))+1,""),""),ROW()-ROW(A$32)+1)),"##0")," "),"")</f>
        <v>0</v>
      </c>
      <c r="AG42">
        <f t="array" ref="AG42">IFERROR(CONCATENATE((INDEX($A$7:$A$29,SMALL(IF($AH$7:$AH$29&lt;&gt;"",IF($AE$7:$AE$29&lt;&gt;"",ROW($AE$7:$AE$29)-MIN(ROW($AE$7:$AE$29))+1,""),""),ROW()-ROW(A$32)+1))),),"")</f>
        <v>0</v>
      </c>
      <c r="AJ42">
        <f t="array" ref="AJ42">IFERROR(CONCATENATE((INDEX($AM$7:$AM$29,SMALL(IF($AM$7:$AM$29&lt;&gt;"",IF($AJ$7:$AJ$29&lt;&gt;"",ROW($AJ$7:$AJ$29)-MIN(ROW($AJ$7:$AJ$29))+1,""),""),ROW()-ROW(A$32)+1)))," "),"")</f>
        <v>0</v>
      </c>
      <c r="AK42">
        <f t="array" ref="AK42">IFERROR(CONCATENATE(TEXT(INDEX($AJ$7:$AJ$29,SMALL(IF($AM$7:$AM$29&lt;&gt;"",IF($AJ$7:$AJ$29&lt;&gt;"",ROW($AJ$7:$AJ$29)-MIN(ROW($AJ$7:$AJ$29))+1,""),""),ROW()-ROW(A$32)+1)),"##0")," "),"")</f>
        <v>0</v>
      </c>
      <c r="AL42">
        <f t="array" ref="AL42">IFERROR(CONCATENATE((INDEX($A$7:$A$29,SMALL(IF($AM$7:$AM$29&lt;&gt;"",IF($AJ$7:$AJ$29&lt;&gt;"",ROW($AJ$7:$AJ$29)-MIN(ROW($AJ$7:$AJ$29))+1,""),""),ROW()-ROW(A$32)+1))),),"")</f>
        <v>0</v>
      </c>
    </row>
    <row r="43" spans="11:38">
      <c r="K43">
        <f t="array" ref="K43">IFERROR(CONCATENATE(TEXT(INDEX($K$7:$K$29,SMALL(IF($N$7:$N$29&lt;&gt;"",IF($K$7:$K$29&lt;&gt;"",ROW($K$7:$K$29)-MIN(ROW($K$7:$K$29))+1,""),""),ROW()-ROW(A$32)+1)),"##0"),","),"")</f>
        <v>0</v>
      </c>
      <c r="L43">
        <f t="array" ref="L43">IFERROR(CONCATENATE((INDEX($N$7:$N$29,SMALL(IF($N$7:$N$29&lt;&gt;"",IF($K$7:$K$29&lt;&gt;"",ROW($K$7:$K$29)-MIN(ROW($K$7:$K$29))+1,""),""),ROW()-ROW(A$32)+1))),","),"")</f>
        <v>0</v>
      </c>
      <c r="M43">
        <f t="array" ref="M43">IFERROR(CONCATENATE((INDEX($A$7:$A$29,SMALL(IF($N$7:$N$29&lt;&gt;"",IF($K$7:$K$29&lt;&gt;"",ROW($K$7:$K$29)-MIN(ROW($K$7:$K$29))+1,""),""),ROW()-ROW(A$32)+1))),),"")</f>
        <v>0</v>
      </c>
      <c r="P43">
        <f t="array" ref="P43">IFERROR(CONCATENATE((INDEX($S$7:$S$29,SMALL(IF($S$7:$S$29&lt;&gt;"",IF($P$7:$P$29&lt;&gt;"",ROW($P$7:$P$29)-MIN(ROW($P$7:$P$29))+1,""),""),ROW()-ROW(A$32)+1)))," "),"")</f>
        <v>0</v>
      </c>
      <c r="Q43">
        <f t="array" ref="Q43">IFERROR(CONCATENATE(TEXT(INDEX($P$7:$P$29,SMALL(IF($S$7:$S$29&lt;&gt;"",IF($P$7:$P$29&lt;&gt;"",ROW($P$7:$P$29)-MIN(ROW($P$7:$P$29))+1,""),""),ROW()-ROW(A$32)+1)),"##0")," "),"")</f>
        <v>0</v>
      </c>
      <c r="R43">
        <f t="array" ref="R43">IFERROR(CONCATENATE((INDEX($A$7:$A$29,SMALL(IF($S$7:$S$29&lt;&gt;"",IF($P$7:$P$29&lt;&gt;"",ROW($P$7:$P$29)-MIN(ROW($P$7:$P$29))+1,""),""),ROW()-ROW(A$32)+1))),),"")</f>
        <v>0</v>
      </c>
      <c r="U43">
        <f t="array" ref="U43">IFERROR(CONCATENATE((INDEX($X$7:$X$29,SMALL(IF($X$7:$X$29&lt;&gt;"",IF($U$7:$U$29&lt;&gt;"",ROW($U$7:$U$29)-MIN(ROW($U$7:$U$29))+1,""),""),ROW()-ROW(A$32)+1)))," "),"")</f>
        <v>0</v>
      </c>
      <c r="V43">
        <f t="array" ref="V43">IFERROR(CONCATENATE(TEXT(INDEX($U$7:$U$29,SMALL(IF($X$7:$X$29&lt;&gt;"",IF($U$7:$U$29&lt;&gt;"",ROW($U$7:$U$29)-MIN(ROW($U$7:$U$29))+1,""),""),ROW()-ROW(A$32)+1)),"##0")," "),"")</f>
        <v>0</v>
      </c>
      <c r="W43">
        <f t="array" ref="W43">IFERROR(CONCATENATE((INDEX($A$7:$A$29,SMALL(IF($X$7:$X$29&lt;&gt;"",IF($U$7:$U$29&lt;&gt;"",ROW($U$7:$U$29)-MIN(ROW($U$7:$U$29))+1,""),""),ROW()-ROW(A$32)+1))),),"")</f>
        <v>0</v>
      </c>
      <c r="Z43">
        <f t="array" ref="Z43">IFERROR(CONCATENATE((INDEX($AC$7:$AC$29,SMALL(IF($AC$7:$AC$29&lt;&gt;"",IF($Z$7:$Z$29&lt;&gt;"",ROW($Z$7:$Z$29)-MIN(ROW($Z$7:$Z$29))+1,""),""),ROW()-ROW(A$32)+1))),","),"")</f>
        <v>0</v>
      </c>
      <c r="AA43">
        <f t="array" ref="AA43">IFERROR(CONCATENATE(TEXT(INDEX($Z$7:$Z$29,SMALL(IF($AC$7:$AC$29&lt;&gt;"",IF($Z$7:$Z$29&lt;&gt;"",ROW($Z$7:$Z$29)-MIN(ROW($Z$7:$Z$29))+1,""),""),ROW()-ROW(A$32)+1)),"##0"),","),"")</f>
        <v>0</v>
      </c>
      <c r="AB43">
        <f t="array" ref="AB43">IFERROR(CONCATENATE((INDEX($A$7:$A$29,SMALL(IF($AC$7:$AC$29&lt;&gt;"",IF($Z$7:$Z$29&lt;&gt;"",ROW($Z$7:$Z$29)-MIN(ROW($Z$7:$Z$29))+1,""),""),ROW()-ROW(A$32)+1))),),"")</f>
        <v>0</v>
      </c>
      <c r="AE43">
        <f t="array" ref="AE43">IFERROR(CONCATENATE((INDEX($AH$7:$AH$29,SMALL(IF($AH$7:$AH$29&lt;&gt;"",IF($AE$7:$AE$29&lt;&gt;"",ROW($AE$7:$AE$29)-MIN(ROW($AE$7:$AE$29))+1,""),""),ROW()-ROW(A$32)+1)))," "),"")</f>
        <v>0</v>
      </c>
      <c r="AF43">
        <f t="array" ref="AF43">IFERROR(CONCATENATE(TEXT(INDEX($AE$7:$AE$29,SMALL(IF($AH$7:$AH$29&lt;&gt;"",IF($AE$7:$AE$29&lt;&gt;"",ROW($AE$7:$AE$29)-MIN(ROW($AE$7:$AE$29))+1,""),""),ROW()-ROW(A$32)+1)),"##0")," "),"")</f>
        <v>0</v>
      </c>
      <c r="AG43">
        <f t="array" ref="AG43">IFERROR(CONCATENATE((INDEX($A$7:$A$29,SMALL(IF($AH$7:$AH$29&lt;&gt;"",IF($AE$7:$AE$29&lt;&gt;"",ROW($AE$7:$AE$29)-MIN(ROW($AE$7:$AE$29))+1,""),""),ROW()-ROW(A$32)+1))),),"")</f>
        <v>0</v>
      </c>
      <c r="AJ43">
        <f t="array" ref="AJ43">IFERROR(CONCATENATE((INDEX($AM$7:$AM$29,SMALL(IF($AM$7:$AM$29&lt;&gt;"",IF($AJ$7:$AJ$29&lt;&gt;"",ROW($AJ$7:$AJ$29)-MIN(ROW($AJ$7:$AJ$29))+1,""),""),ROW()-ROW(A$32)+1)))," "),"")</f>
        <v>0</v>
      </c>
      <c r="AK43">
        <f t="array" ref="AK43">IFERROR(CONCATENATE(TEXT(INDEX($AJ$7:$AJ$29,SMALL(IF($AM$7:$AM$29&lt;&gt;"",IF($AJ$7:$AJ$29&lt;&gt;"",ROW($AJ$7:$AJ$29)-MIN(ROW($AJ$7:$AJ$29))+1,""),""),ROW()-ROW(A$32)+1)),"##0")," "),"")</f>
        <v>0</v>
      </c>
      <c r="AL43">
        <f t="array" ref="AL43">IFERROR(CONCATENATE((INDEX($A$7:$A$29,SMALL(IF($AM$7:$AM$29&lt;&gt;"",IF($AJ$7:$AJ$29&lt;&gt;"",ROW($AJ$7:$AJ$29)-MIN(ROW($AJ$7:$AJ$29))+1,""),""),ROW()-ROW(A$32)+1))),),"")</f>
        <v>0</v>
      </c>
    </row>
    <row r="44" spans="11:38">
      <c r="K44">
        <f t="array" ref="K44">IFERROR(CONCATENATE(TEXT(INDEX($K$7:$K$29,SMALL(IF($N$7:$N$29&lt;&gt;"",IF($K$7:$K$29&lt;&gt;"",ROW($K$7:$K$29)-MIN(ROW($K$7:$K$29))+1,""),""),ROW()-ROW(A$32)+1)),"##0"),","),"")</f>
        <v>0</v>
      </c>
      <c r="L44">
        <f t="array" ref="L44">IFERROR(CONCATENATE((INDEX($N$7:$N$29,SMALL(IF($N$7:$N$29&lt;&gt;"",IF($K$7:$K$29&lt;&gt;"",ROW($K$7:$K$29)-MIN(ROW($K$7:$K$29))+1,""),""),ROW()-ROW(A$32)+1))),","),"")</f>
        <v>0</v>
      </c>
      <c r="M44">
        <f t="array" ref="M44">IFERROR(CONCATENATE((INDEX($A$7:$A$29,SMALL(IF($N$7:$N$29&lt;&gt;"",IF($K$7:$K$29&lt;&gt;"",ROW($K$7:$K$29)-MIN(ROW($K$7:$K$29))+1,""),""),ROW()-ROW(A$32)+1))),),"")</f>
        <v>0</v>
      </c>
      <c r="P44">
        <f t="array" ref="P44">IFERROR(CONCATENATE((INDEX($S$7:$S$29,SMALL(IF($S$7:$S$29&lt;&gt;"",IF($P$7:$P$29&lt;&gt;"",ROW($P$7:$P$29)-MIN(ROW($P$7:$P$29))+1,""),""),ROW()-ROW(A$32)+1)))," "),"")</f>
        <v>0</v>
      </c>
      <c r="Q44">
        <f t="array" ref="Q44">IFERROR(CONCATENATE(TEXT(INDEX($P$7:$P$29,SMALL(IF($S$7:$S$29&lt;&gt;"",IF($P$7:$P$29&lt;&gt;"",ROW($P$7:$P$29)-MIN(ROW($P$7:$P$29))+1,""),""),ROW()-ROW(A$32)+1)),"##0")," "),"")</f>
        <v>0</v>
      </c>
      <c r="R44">
        <f t="array" ref="R44">IFERROR(CONCATENATE((INDEX($A$7:$A$29,SMALL(IF($S$7:$S$29&lt;&gt;"",IF($P$7:$P$29&lt;&gt;"",ROW($P$7:$P$29)-MIN(ROW($P$7:$P$29))+1,""),""),ROW()-ROW(A$32)+1))),),"")</f>
        <v>0</v>
      </c>
      <c r="U44">
        <f t="array" ref="U44">IFERROR(CONCATENATE((INDEX($X$7:$X$29,SMALL(IF($X$7:$X$29&lt;&gt;"",IF($U$7:$U$29&lt;&gt;"",ROW($U$7:$U$29)-MIN(ROW($U$7:$U$29))+1,""),""),ROW()-ROW(A$32)+1)))," "),"")</f>
        <v>0</v>
      </c>
      <c r="V44">
        <f t="array" ref="V44">IFERROR(CONCATENATE(TEXT(INDEX($U$7:$U$29,SMALL(IF($X$7:$X$29&lt;&gt;"",IF($U$7:$U$29&lt;&gt;"",ROW($U$7:$U$29)-MIN(ROW($U$7:$U$29))+1,""),""),ROW()-ROW(A$32)+1)),"##0")," "),"")</f>
        <v>0</v>
      </c>
      <c r="W44">
        <f t="array" ref="W44">IFERROR(CONCATENATE((INDEX($A$7:$A$29,SMALL(IF($X$7:$X$29&lt;&gt;"",IF($U$7:$U$29&lt;&gt;"",ROW($U$7:$U$29)-MIN(ROW($U$7:$U$29))+1,""),""),ROW()-ROW(A$32)+1))),),"")</f>
        <v>0</v>
      </c>
      <c r="Z44">
        <f t="array" ref="Z44">IFERROR(CONCATENATE((INDEX($AC$7:$AC$29,SMALL(IF($AC$7:$AC$29&lt;&gt;"",IF($Z$7:$Z$29&lt;&gt;"",ROW($Z$7:$Z$29)-MIN(ROW($Z$7:$Z$29))+1,""),""),ROW()-ROW(A$32)+1))),","),"")</f>
        <v>0</v>
      </c>
      <c r="AA44">
        <f t="array" ref="AA44">IFERROR(CONCATENATE(TEXT(INDEX($Z$7:$Z$29,SMALL(IF($AC$7:$AC$29&lt;&gt;"",IF($Z$7:$Z$29&lt;&gt;"",ROW($Z$7:$Z$29)-MIN(ROW($Z$7:$Z$29))+1,""),""),ROW()-ROW(A$32)+1)),"##0"),","),"")</f>
        <v>0</v>
      </c>
      <c r="AB44">
        <f t="array" ref="AB44">IFERROR(CONCATENATE((INDEX($A$7:$A$29,SMALL(IF($AC$7:$AC$29&lt;&gt;"",IF($Z$7:$Z$29&lt;&gt;"",ROW($Z$7:$Z$29)-MIN(ROW($Z$7:$Z$29))+1,""),""),ROW()-ROW(A$32)+1))),),"")</f>
        <v>0</v>
      </c>
      <c r="AE44">
        <f t="array" ref="AE44">IFERROR(CONCATENATE((INDEX($AH$7:$AH$29,SMALL(IF($AH$7:$AH$29&lt;&gt;"",IF($AE$7:$AE$29&lt;&gt;"",ROW($AE$7:$AE$29)-MIN(ROW($AE$7:$AE$29))+1,""),""),ROW()-ROW(A$32)+1)))," "),"")</f>
        <v>0</v>
      </c>
      <c r="AF44">
        <f t="array" ref="AF44">IFERROR(CONCATENATE(TEXT(INDEX($AE$7:$AE$29,SMALL(IF($AH$7:$AH$29&lt;&gt;"",IF($AE$7:$AE$29&lt;&gt;"",ROW($AE$7:$AE$29)-MIN(ROW($AE$7:$AE$29))+1,""),""),ROW()-ROW(A$32)+1)),"##0")," "),"")</f>
        <v>0</v>
      </c>
      <c r="AG44">
        <f t="array" ref="AG44">IFERROR(CONCATENATE((INDEX($A$7:$A$29,SMALL(IF($AH$7:$AH$29&lt;&gt;"",IF($AE$7:$AE$29&lt;&gt;"",ROW($AE$7:$AE$29)-MIN(ROW($AE$7:$AE$29))+1,""),""),ROW()-ROW(A$32)+1))),),"")</f>
        <v>0</v>
      </c>
      <c r="AJ44">
        <f t="array" ref="AJ44">IFERROR(CONCATENATE((INDEX($AM$7:$AM$29,SMALL(IF($AM$7:$AM$29&lt;&gt;"",IF($AJ$7:$AJ$29&lt;&gt;"",ROW($AJ$7:$AJ$29)-MIN(ROW($AJ$7:$AJ$29))+1,""),""),ROW()-ROW(A$32)+1)))," "),"")</f>
        <v>0</v>
      </c>
      <c r="AK44">
        <f t="array" ref="AK44">IFERROR(CONCATENATE(TEXT(INDEX($AJ$7:$AJ$29,SMALL(IF($AM$7:$AM$29&lt;&gt;"",IF($AJ$7:$AJ$29&lt;&gt;"",ROW($AJ$7:$AJ$29)-MIN(ROW($AJ$7:$AJ$29))+1,""),""),ROW()-ROW(A$32)+1)),"##0")," "),"")</f>
        <v>0</v>
      </c>
      <c r="AL44">
        <f t="array" ref="AL44">IFERROR(CONCATENATE((INDEX($A$7:$A$29,SMALL(IF($AM$7:$AM$29&lt;&gt;"",IF($AJ$7:$AJ$29&lt;&gt;"",ROW($AJ$7:$AJ$29)-MIN(ROW($AJ$7:$AJ$29))+1,""),""),ROW()-ROW(A$32)+1))),),"")</f>
        <v>0</v>
      </c>
    </row>
    <row r="45" spans="11:38">
      <c r="K45">
        <f t="array" ref="K45">IFERROR(CONCATENATE(TEXT(INDEX($K$7:$K$29,SMALL(IF($N$7:$N$29&lt;&gt;"",IF($K$7:$K$29&lt;&gt;"",ROW($K$7:$K$29)-MIN(ROW($K$7:$K$29))+1,""),""),ROW()-ROW(A$32)+1)),"##0"),","),"")</f>
        <v>0</v>
      </c>
      <c r="L45">
        <f t="array" ref="L45">IFERROR(CONCATENATE((INDEX($N$7:$N$29,SMALL(IF($N$7:$N$29&lt;&gt;"",IF($K$7:$K$29&lt;&gt;"",ROW($K$7:$K$29)-MIN(ROW($K$7:$K$29))+1,""),""),ROW()-ROW(A$32)+1))),","),"")</f>
        <v>0</v>
      </c>
      <c r="M45">
        <f t="array" ref="M45">IFERROR(CONCATENATE((INDEX($A$7:$A$29,SMALL(IF($N$7:$N$29&lt;&gt;"",IF($K$7:$K$29&lt;&gt;"",ROW($K$7:$K$29)-MIN(ROW($K$7:$K$29))+1,""),""),ROW()-ROW(A$32)+1))),),"")</f>
        <v>0</v>
      </c>
      <c r="P45">
        <f t="array" ref="P45">IFERROR(CONCATENATE((INDEX($S$7:$S$29,SMALL(IF($S$7:$S$29&lt;&gt;"",IF($P$7:$P$29&lt;&gt;"",ROW($P$7:$P$29)-MIN(ROW($P$7:$P$29))+1,""),""),ROW()-ROW(A$32)+1)))," "),"")</f>
        <v>0</v>
      </c>
      <c r="Q45">
        <f t="array" ref="Q45">IFERROR(CONCATENATE(TEXT(INDEX($P$7:$P$29,SMALL(IF($S$7:$S$29&lt;&gt;"",IF($P$7:$P$29&lt;&gt;"",ROW($P$7:$P$29)-MIN(ROW($P$7:$P$29))+1,""),""),ROW()-ROW(A$32)+1)),"##0")," "),"")</f>
        <v>0</v>
      </c>
      <c r="R45">
        <f t="array" ref="R45">IFERROR(CONCATENATE((INDEX($A$7:$A$29,SMALL(IF($S$7:$S$29&lt;&gt;"",IF($P$7:$P$29&lt;&gt;"",ROW($P$7:$P$29)-MIN(ROW($P$7:$P$29))+1,""),""),ROW()-ROW(A$32)+1))),),"")</f>
        <v>0</v>
      </c>
      <c r="U45">
        <f t="array" ref="U45">IFERROR(CONCATENATE((INDEX($X$7:$X$29,SMALL(IF($X$7:$X$29&lt;&gt;"",IF($U$7:$U$29&lt;&gt;"",ROW($U$7:$U$29)-MIN(ROW($U$7:$U$29))+1,""),""),ROW()-ROW(A$32)+1)))," "),"")</f>
        <v>0</v>
      </c>
      <c r="V45">
        <f t="array" ref="V45">IFERROR(CONCATENATE(TEXT(INDEX($U$7:$U$29,SMALL(IF($X$7:$X$29&lt;&gt;"",IF($U$7:$U$29&lt;&gt;"",ROW($U$7:$U$29)-MIN(ROW($U$7:$U$29))+1,""),""),ROW()-ROW(A$32)+1)),"##0")," "),"")</f>
        <v>0</v>
      </c>
      <c r="W45">
        <f t="array" ref="W45">IFERROR(CONCATENATE((INDEX($A$7:$A$29,SMALL(IF($X$7:$X$29&lt;&gt;"",IF($U$7:$U$29&lt;&gt;"",ROW($U$7:$U$29)-MIN(ROW($U$7:$U$29))+1,""),""),ROW()-ROW(A$32)+1))),),"")</f>
        <v>0</v>
      </c>
      <c r="Z45">
        <f t="array" ref="Z45">IFERROR(CONCATENATE((INDEX($AC$7:$AC$29,SMALL(IF($AC$7:$AC$29&lt;&gt;"",IF($Z$7:$Z$29&lt;&gt;"",ROW($Z$7:$Z$29)-MIN(ROW($Z$7:$Z$29))+1,""),""),ROW()-ROW(A$32)+1))),","),"")</f>
        <v>0</v>
      </c>
      <c r="AA45">
        <f t="array" ref="AA45">IFERROR(CONCATENATE(TEXT(INDEX($Z$7:$Z$29,SMALL(IF($AC$7:$AC$29&lt;&gt;"",IF($Z$7:$Z$29&lt;&gt;"",ROW($Z$7:$Z$29)-MIN(ROW($Z$7:$Z$29))+1,""),""),ROW()-ROW(A$32)+1)),"##0"),","),"")</f>
        <v>0</v>
      </c>
      <c r="AB45">
        <f t="array" ref="AB45">IFERROR(CONCATENATE((INDEX($A$7:$A$29,SMALL(IF($AC$7:$AC$29&lt;&gt;"",IF($Z$7:$Z$29&lt;&gt;"",ROW($Z$7:$Z$29)-MIN(ROW($Z$7:$Z$29))+1,""),""),ROW()-ROW(A$32)+1))),),"")</f>
        <v>0</v>
      </c>
      <c r="AE45">
        <f t="array" ref="AE45">IFERROR(CONCATENATE((INDEX($AH$7:$AH$29,SMALL(IF($AH$7:$AH$29&lt;&gt;"",IF($AE$7:$AE$29&lt;&gt;"",ROW($AE$7:$AE$29)-MIN(ROW($AE$7:$AE$29))+1,""),""),ROW()-ROW(A$32)+1)))," "),"")</f>
        <v>0</v>
      </c>
      <c r="AF45">
        <f t="array" ref="AF45">IFERROR(CONCATENATE(TEXT(INDEX($AE$7:$AE$29,SMALL(IF($AH$7:$AH$29&lt;&gt;"",IF($AE$7:$AE$29&lt;&gt;"",ROW($AE$7:$AE$29)-MIN(ROW($AE$7:$AE$29))+1,""),""),ROW()-ROW(A$32)+1)),"##0")," "),"")</f>
        <v>0</v>
      </c>
      <c r="AG45">
        <f t="array" ref="AG45">IFERROR(CONCATENATE((INDEX($A$7:$A$29,SMALL(IF($AH$7:$AH$29&lt;&gt;"",IF($AE$7:$AE$29&lt;&gt;"",ROW($AE$7:$AE$29)-MIN(ROW($AE$7:$AE$29))+1,""),""),ROW()-ROW(A$32)+1))),),"")</f>
        <v>0</v>
      </c>
      <c r="AJ45">
        <f t="array" ref="AJ45">IFERROR(CONCATENATE((INDEX($AM$7:$AM$29,SMALL(IF($AM$7:$AM$29&lt;&gt;"",IF($AJ$7:$AJ$29&lt;&gt;"",ROW($AJ$7:$AJ$29)-MIN(ROW($AJ$7:$AJ$29))+1,""),""),ROW()-ROW(A$32)+1)))," "),"")</f>
        <v>0</v>
      </c>
      <c r="AK45">
        <f t="array" ref="AK45">IFERROR(CONCATENATE(TEXT(INDEX($AJ$7:$AJ$29,SMALL(IF($AM$7:$AM$29&lt;&gt;"",IF($AJ$7:$AJ$29&lt;&gt;"",ROW($AJ$7:$AJ$29)-MIN(ROW($AJ$7:$AJ$29))+1,""),""),ROW()-ROW(A$32)+1)),"##0")," "),"")</f>
        <v>0</v>
      </c>
      <c r="AL45">
        <f t="array" ref="AL45">IFERROR(CONCATENATE((INDEX($A$7:$A$29,SMALL(IF($AM$7:$AM$29&lt;&gt;"",IF($AJ$7:$AJ$29&lt;&gt;"",ROW($AJ$7:$AJ$29)-MIN(ROW($AJ$7:$AJ$29))+1,""),""),ROW()-ROW(A$32)+1))),),"")</f>
        <v>0</v>
      </c>
    </row>
    <row r="46" spans="11:38">
      <c r="K46">
        <f t="array" ref="K46">IFERROR(CONCATENATE(TEXT(INDEX($K$7:$K$29,SMALL(IF($N$7:$N$29&lt;&gt;"",IF($K$7:$K$29&lt;&gt;"",ROW($K$7:$K$29)-MIN(ROW($K$7:$K$29))+1,""),""),ROW()-ROW(A$32)+1)),"##0"),","),"")</f>
        <v>0</v>
      </c>
      <c r="L46">
        <f t="array" ref="L46">IFERROR(CONCATENATE((INDEX($N$7:$N$29,SMALL(IF($N$7:$N$29&lt;&gt;"",IF($K$7:$K$29&lt;&gt;"",ROW($K$7:$K$29)-MIN(ROW($K$7:$K$29))+1,""),""),ROW()-ROW(A$32)+1))),","),"")</f>
        <v>0</v>
      </c>
      <c r="M46">
        <f t="array" ref="M46">IFERROR(CONCATENATE((INDEX($A$7:$A$29,SMALL(IF($N$7:$N$29&lt;&gt;"",IF($K$7:$K$29&lt;&gt;"",ROW($K$7:$K$29)-MIN(ROW($K$7:$K$29))+1,""),""),ROW()-ROW(A$32)+1))),),"")</f>
        <v>0</v>
      </c>
      <c r="P46">
        <f t="array" ref="P46">IFERROR(CONCATENATE((INDEX($S$7:$S$29,SMALL(IF($S$7:$S$29&lt;&gt;"",IF($P$7:$P$29&lt;&gt;"",ROW($P$7:$P$29)-MIN(ROW($P$7:$P$29))+1,""),""),ROW()-ROW(A$32)+1)))," "),"")</f>
        <v>0</v>
      </c>
      <c r="Q46">
        <f t="array" ref="Q46">IFERROR(CONCATENATE(TEXT(INDEX($P$7:$P$29,SMALL(IF($S$7:$S$29&lt;&gt;"",IF($P$7:$P$29&lt;&gt;"",ROW($P$7:$P$29)-MIN(ROW($P$7:$P$29))+1,""),""),ROW()-ROW(A$32)+1)),"##0")," "),"")</f>
        <v>0</v>
      </c>
      <c r="R46">
        <f t="array" ref="R46">IFERROR(CONCATENATE((INDEX($A$7:$A$29,SMALL(IF($S$7:$S$29&lt;&gt;"",IF($P$7:$P$29&lt;&gt;"",ROW($P$7:$P$29)-MIN(ROW($P$7:$P$29))+1,""),""),ROW()-ROW(A$32)+1))),),"")</f>
        <v>0</v>
      </c>
      <c r="U46">
        <f t="array" ref="U46">IFERROR(CONCATENATE((INDEX($X$7:$X$29,SMALL(IF($X$7:$X$29&lt;&gt;"",IF($U$7:$U$29&lt;&gt;"",ROW($U$7:$U$29)-MIN(ROW($U$7:$U$29))+1,""),""),ROW()-ROW(A$32)+1)))," "),"")</f>
        <v>0</v>
      </c>
      <c r="V46">
        <f t="array" ref="V46">IFERROR(CONCATENATE(TEXT(INDEX($U$7:$U$29,SMALL(IF($X$7:$X$29&lt;&gt;"",IF($U$7:$U$29&lt;&gt;"",ROW($U$7:$U$29)-MIN(ROW($U$7:$U$29))+1,""),""),ROW()-ROW(A$32)+1)),"##0")," "),"")</f>
        <v>0</v>
      </c>
      <c r="W46">
        <f t="array" ref="W46">IFERROR(CONCATENATE((INDEX($A$7:$A$29,SMALL(IF($X$7:$X$29&lt;&gt;"",IF($U$7:$U$29&lt;&gt;"",ROW($U$7:$U$29)-MIN(ROW($U$7:$U$29))+1,""),""),ROW()-ROW(A$32)+1))),),"")</f>
        <v>0</v>
      </c>
      <c r="Z46">
        <f t="array" ref="Z46">IFERROR(CONCATENATE((INDEX($AC$7:$AC$29,SMALL(IF($AC$7:$AC$29&lt;&gt;"",IF($Z$7:$Z$29&lt;&gt;"",ROW($Z$7:$Z$29)-MIN(ROW($Z$7:$Z$29))+1,""),""),ROW()-ROW(A$32)+1))),","),"")</f>
        <v>0</v>
      </c>
      <c r="AA46">
        <f t="array" ref="AA46">IFERROR(CONCATENATE(TEXT(INDEX($Z$7:$Z$29,SMALL(IF($AC$7:$AC$29&lt;&gt;"",IF($Z$7:$Z$29&lt;&gt;"",ROW($Z$7:$Z$29)-MIN(ROW($Z$7:$Z$29))+1,""),""),ROW()-ROW(A$32)+1)),"##0"),","),"")</f>
        <v>0</v>
      </c>
      <c r="AB46">
        <f t="array" ref="AB46">IFERROR(CONCATENATE((INDEX($A$7:$A$29,SMALL(IF($AC$7:$AC$29&lt;&gt;"",IF($Z$7:$Z$29&lt;&gt;"",ROW($Z$7:$Z$29)-MIN(ROW($Z$7:$Z$29))+1,""),""),ROW()-ROW(A$32)+1))),),"")</f>
        <v>0</v>
      </c>
      <c r="AE46">
        <f t="array" ref="AE46">IFERROR(CONCATENATE((INDEX($AH$7:$AH$29,SMALL(IF($AH$7:$AH$29&lt;&gt;"",IF($AE$7:$AE$29&lt;&gt;"",ROW($AE$7:$AE$29)-MIN(ROW($AE$7:$AE$29))+1,""),""),ROW()-ROW(A$32)+1)))," "),"")</f>
        <v>0</v>
      </c>
      <c r="AF46">
        <f t="array" ref="AF46">IFERROR(CONCATENATE(TEXT(INDEX($AE$7:$AE$29,SMALL(IF($AH$7:$AH$29&lt;&gt;"",IF($AE$7:$AE$29&lt;&gt;"",ROW($AE$7:$AE$29)-MIN(ROW($AE$7:$AE$29))+1,""),""),ROW()-ROW(A$32)+1)),"##0")," "),"")</f>
        <v>0</v>
      </c>
      <c r="AG46">
        <f t="array" ref="AG46">IFERROR(CONCATENATE((INDEX($A$7:$A$29,SMALL(IF($AH$7:$AH$29&lt;&gt;"",IF($AE$7:$AE$29&lt;&gt;"",ROW($AE$7:$AE$29)-MIN(ROW($AE$7:$AE$29))+1,""),""),ROW()-ROW(A$32)+1))),),"")</f>
        <v>0</v>
      </c>
      <c r="AJ46">
        <f t="array" ref="AJ46">IFERROR(CONCATENATE((INDEX($AM$7:$AM$29,SMALL(IF($AM$7:$AM$29&lt;&gt;"",IF($AJ$7:$AJ$29&lt;&gt;"",ROW($AJ$7:$AJ$29)-MIN(ROW($AJ$7:$AJ$29))+1,""),""),ROW()-ROW(A$32)+1)))," "),"")</f>
        <v>0</v>
      </c>
      <c r="AK46">
        <f t="array" ref="AK46">IFERROR(CONCATENATE(TEXT(INDEX($AJ$7:$AJ$29,SMALL(IF($AM$7:$AM$29&lt;&gt;"",IF($AJ$7:$AJ$29&lt;&gt;"",ROW($AJ$7:$AJ$29)-MIN(ROW($AJ$7:$AJ$29))+1,""),""),ROW()-ROW(A$32)+1)),"##0")," "),"")</f>
        <v>0</v>
      </c>
      <c r="AL46">
        <f t="array" ref="AL46">IFERROR(CONCATENATE((INDEX($A$7:$A$29,SMALL(IF($AM$7:$AM$29&lt;&gt;"",IF($AJ$7:$AJ$29&lt;&gt;"",ROW($AJ$7:$AJ$29)-MIN(ROW($AJ$7:$AJ$29))+1,""),""),ROW()-ROW(A$32)+1))),),"")</f>
        <v>0</v>
      </c>
    </row>
    <row r="47" spans="11:38">
      <c r="K47">
        <f t="array" ref="K47">IFERROR(CONCATENATE(TEXT(INDEX($K$7:$K$29,SMALL(IF($N$7:$N$29&lt;&gt;"",IF($K$7:$K$29&lt;&gt;"",ROW($K$7:$K$29)-MIN(ROW($K$7:$K$29))+1,""),""),ROW()-ROW(A$32)+1)),"##0"),","),"")</f>
        <v>0</v>
      </c>
      <c r="L47">
        <f t="array" ref="L47">IFERROR(CONCATENATE((INDEX($N$7:$N$29,SMALL(IF($N$7:$N$29&lt;&gt;"",IF($K$7:$K$29&lt;&gt;"",ROW($K$7:$K$29)-MIN(ROW($K$7:$K$29))+1,""),""),ROW()-ROW(A$32)+1))),","),"")</f>
        <v>0</v>
      </c>
      <c r="M47">
        <f t="array" ref="M47">IFERROR(CONCATENATE((INDEX($A$7:$A$29,SMALL(IF($N$7:$N$29&lt;&gt;"",IF($K$7:$K$29&lt;&gt;"",ROW($K$7:$K$29)-MIN(ROW($K$7:$K$29))+1,""),""),ROW()-ROW(A$32)+1))),),"")</f>
        <v>0</v>
      </c>
      <c r="P47">
        <f t="array" ref="P47">IFERROR(CONCATENATE((INDEX($S$7:$S$29,SMALL(IF($S$7:$S$29&lt;&gt;"",IF($P$7:$P$29&lt;&gt;"",ROW($P$7:$P$29)-MIN(ROW($P$7:$P$29))+1,""),""),ROW()-ROW(A$32)+1)))," "),"")</f>
        <v>0</v>
      </c>
      <c r="Q47">
        <f t="array" ref="Q47">IFERROR(CONCATENATE(TEXT(INDEX($P$7:$P$29,SMALL(IF($S$7:$S$29&lt;&gt;"",IF($P$7:$P$29&lt;&gt;"",ROW($P$7:$P$29)-MIN(ROW($P$7:$P$29))+1,""),""),ROW()-ROW(A$32)+1)),"##0")," "),"")</f>
        <v>0</v>
      </c>
      <c r="R47">
        <f t="array" ref="R47">IFERROR(CONCATENATE((INDEX($A$7:$A$29,SMALL(IF($S$7:$S$29&lt;&gt;"",IF($P$7:$P$29&lt;&gt;"",ROW($P$7:$P$29)-MIN(ROW($P$7:$P$29))+1,""),""),ROW()-ROW(A$32)+1))),),"")</f>
        <v>0</v>
      </c>
      <c r="U47">
        <f t="array" ref="U47">IFERROR(CONCATENATE((INDEX($X$7:$X$29,SMALL(IF($X$7:$X$29&lt;&gt;"",IF($U$7:$U$29&lt;&gt;"",ROW($U$7:$U$29)-MIN(ROW($U$7:$U$29))+1,""),""),ROW()-ROW(A$32)+1)))," "),"")</f>
        <v>0</v>
      </c>
      <c r="V47">
        <f t="array" ref="V47">IFERROR(CONCATENATE(TEXT(INDEX($U$7:$U$29,SMALL(IF($X$7:$X$29&lt;&gt;"",IF($U$7:$U$29&lt;&gt;"",ROW($U$7:$U$29)-MIN(ROW($U$7:$U$29))+1,""),""),ROW()-ROW(A$32)+1)),"##0")," "),"")</f>
        <v>0</v>
      </c>
      <c r="W47">
        <f t="array" ref="W47">IFERROR(CONCATENATE((INDEX($A$7:$A$29,SMALL(IF($X$7:$X$29&lt;&gt;"",IF($U$7:$U$29&lt;&gt;"",ROW($U$7:$U$29)-MIN(ROW($U$7:$U$29))+1,""),""),ROW()-ROW(A$32)+1))),),"")</f>
        <v>0</v>
      </c>
      <c r="Z47">
        <f t="array" ref="Z47">IFERROR(CONCATENATE((INDEX($AC$7:$AC$29,SMALL(IF($AC$7:$AC$29&lt;&gt;"",IF($Z$7:$Z$29&lt;&gt;"",ROW($Z$7:$Z$29)-MIN(ROW($Z$7:$Z$29))+1,""),""),ROW()-ROW(A$32)+1))),","),"")</f>
        <v>0</v>
      </c>
      <c r="AA47">
        <f t="array" ref="AA47">IFERROR(CONCATENATE(TEXT(INDEX($Z$7:$Z$29,SMALL(IF($AC$7:$AC$29&lt;&gt;"",IF($Z$7:$Z$29&lt;&gt;"",ROW($Z$7:$Z$29)-MIN(ROW($Z$7:$Z$29))+1,""),""),ROW()-ROW(A$32)+1)),"##0"),","),"")</f>
        <v>0</v>
      </c>
      <c r="AB47">
        <f t="array" ref="AB47">IFERROR(CONCATENATE((INDEX($A$7:$A$29,SMALL(IF($AC$7:$AC$29&lt;&gt;"",IF($Z$7:$Z$29&lt;&gt;"",ROW($Z$7:$Z$29)-MIN(ROW($Z$7:$Z$29))+1,""),""),ROW()-ROW(A$32)+1))),),"")</f>
        <v>0</v>
      </c>
      <c r="AE47">
        <f t="array" ref="AE47">IFERROR(CONCATENATE((INDEX($AH$7:$AH$29,SMALL(IF($AH$7:$AH$29&lt;&gt;"",IF($AE$7:$AE$29&lt;&gt;"",ROW($AE$7:$AE$29)-MIN(ROW($AE$7:$AE$29))+1,""),""),ROW()-ROW(A$32)+1)))," "),"")</f>
        <v>0</v>
      </c>
      <c r="AF47">
        <f t="array" ref="AF47">IFERROR(CONCATENATE(TEXT(INDEX($AE$7:$AE$29,SMALL(IF($AH$7:$AH$29&lt;&gt;"",IF($AE$7:$AE$29&lt;&gt;"",ROW($AE$7:$AE$29)-MIN(ROW($AE$7:$AE$29))+1,""),""),ROW()-ROW(A$32)+1)),"##0")," "),"")</f>
        <v>0</v>
      </c>
      <c r="AG47">
        <f t="array" ref="AG47">IFERROR(CONCATENATE((INDEX($A$7:$A$29,SMALL(IF($AH$7:$AH$29&lt;&gt;"",IF($AE$7:$AE$29&lt;&gt;"",ROW($AE$7:$AE$29)-MIN(ROW($AE$7:$AE$29))+1,""),""),ROW()-ROW(A$32)+1))),),"")</f>
        <v>0</v>
      </c>
      <c r="AJ47">
        <f t="array" ref="AJ47">IFERROR(CONCATENATE((INDEX($AM$7:$AM$29,SMALL(IF($AM$7:$AM$29&lt;&gt;"",IF($AJ$7:$AJ$29&lt;&gt;"",ROW($AJ$7:$AJ$29)-MIN(ROW($AJ$7:$AJ$29))+1,""),""),ROW()-ROW(A$32)+1)))," "),"")</f>
        <v>0</v>
      </c>
      <c r="AK47">
        <f t="array" ref="AK47">IFERROR(CONCATENATE(TEXT(INDEX($AJ$7:$AJ$29,SMALL(IF($AM$7:$AM$29&lt;&gt;"",IF($AJ$7:$AJ$29&lt;&gt;"",ROW($AJ$7:$AJ$29)-MIN(ROW($AJ$7:$AJ$29))+1,""),""),ROW()-ROW(A$32)+1)),"##0")," "),"")</f>
        <v>0</v>
      </c>
      <c r="AL47">
        <f t="array" ref="AL47">IFERROR(CONCATENATE((INDEX($A$7:$A$29,SMALL(IF($AM$7:$AM$29&lt;&gt;"",IF($AJ$7:$AJ$29&lt;&gt;"",ROW($AJ$7:$AJ$29)-MIN(ROW($AJ$7:$AJ$29))+1,""),""),ROW()-ROW(A$32)+1))),),"")</f>
        <v>0</v>
      </c>
    </row>
    <row r="48" spans="11:38">
      <c r="K48">
        <f t="array" ref="K48">IFERROR(CONCATENATE(TEXT(INDEX($K$7:$K$29,SMALL(IF($N$7:$N$29&lt;&gt;"",IF($K$7:$K$29&lt;&gt;"",ROW($K$7:$K$29)-MIN(ROW($K$7:$K$29))+1,""),""),ROW()-ROW(A$32)+1)),"##0"),","),"")</f>
        <v>0</v>
      </c>
      <c r="L48">
        <f t="array" ref="L48">IFERROR(CONCATENATE((INDEX($N$7:$N$29,SMALL(IF($N$7:$N$29&lt;&gt;"",IF($K$7:$K$29&lt;&gt;"",ROW($K$7:$K$29)-MIN(ROW($K$7:$K$29))+1,""),""),ROW()-ROW(A$32)+1))),","),"")</f>
        <v>0</v>
      </c>
      <c r="M48">
        <f t="array" ref="M48">IFERROR(CONCATENATE((INDEX($A$7:$A$29,SMALL(IF($N$7:$N$29&lt;&gt;"",IF($K$7:$K$29&lt;&gt;"",ROW($K$7:$K$29)-MIN(ROW($K$7:$K$29))+1,""),""),ROW()-ROW(A$32)+1))),),"")</f>
        <v>0</v>
      </c>
      <c r="P48">
        <f t="array" ref="P48">IFERROR(CONCATENATE((INDEX($S$7:$S$29,SMALL(IF($S$7:$S$29&lt;&gt;"",IF($P$7:$P$29&lt;&gt;"",ROW($P$7:$P$29)-MIN(ROW($P$7:$P$29))+1,""),""),ROW()-ROW(A$32)+1)))," "),"")</f>
        <v>0</v>
      </c>
      <c r="Q48">
        <f t="array" ref="Q48">IFERROR(CONCATENATE(TEXT(INDEX($P$7:$P$29,SMALL(IF($S$7:$S$29&lt;&gt;"",IF($P$7:$P$29&lt;&gt;"",ROW($P$7:$P$29)-MIN(ROW($P$7:$P$29))+1,""),""),ROW()-ROW(A$32)+1)),"##0")," "),"")</f>
        <v>0</v>
      </c>
      <c r="R48">
        <f t="array" ref="R48">IFERROR(CONCATENATE((INDEX($A$7:$A$29,SMALL(IF($S$7:$S$29&lt;&gt;"",IF($P$7:$P$29&lt;&gt;"",ROW($P$7:$P$29)-MIN(ROW($P$7:$P$29))+1,""),""),ROW()-ROW(A$32)+1))),),"")</f>
        <v>0</v>
      </c>
      <c r="U48">
        <f t="array" ref="U48">IFERROR(CONCATENATE((INDEX($X$7:$X$29,SMALL(IF($X$7:$X$29&lt;&gt;"",IF($U$7:$U$29&lt;&gt;"",ROW($U$7:$U$29)-MIN(ROW($U$7:$U$29))+1,""),""),ROW()-ROW(A$32)+1)))," "),"")</f>
        <v>0</v>
      </c>
      <c r="V48">
        <f t="array" ref="V48">IFERROR(CONCATENATE(TEXT(INDEX($U$7:$U$29,SMALL(IF($X$7:$X$29&lt;&gt;"",IF($U$7:$U$29&lt;&gt;"",ROW($U$7:$U$29)-MIN(ROW($U$7:$U$29))+1,""),""),ROW()-ROW(A$32)+1)),"##0")," "),"")</f>
        <v>0</v>
      </c>
      <c r="W48">
        <f t="array" ref="W48">IFERROR(CONCATENATE((INDEX($A$7:$A$29,SMALL(IF($X$7:$X$29&lt;&gt;"",IF($U$7:$U$29&lt;&gt;"",ROW($U$7:$U$29)-MIN(ROW($U$7:$U$29))+1,""),""),ROW()-ROW(A$32)+1))),),"")</f>
        <v>0</v>
      </c>
      <c r="Z48">
        <f t="array" ref="Z48">IFERROR(CONCATENATE((INDEX($AC$7:$AC$29,SMALL(IF($AC$7:$AC$29&lt;&gt;"",IF($Z$7:$Z$29&lt;&gt;"",ROW($Z$7:$Z$29)-MIN(ROW($Z$7:$Z$29))+1,""),""),ROW()-ROW(A$32)+1))),","),"")</f>
        <v>0</v>
      </c>
      <c r="AA48">
        <f t="array" ref="AA48">IFERROR(CONCATENATE(TEXT(INDEX($Z$7:$Z$29,SMALL(IF($AC$7:$AC$29&lt;&gt;"",IF($Z$7:$Z$29&lt;&gt;"",ROW($Z$7:$Z$29)-MIN(ROW($Z$7:$Z$29))+1,""),""),ROW()-ROW(A$32)+1)),"##0"),","),"")</f>
        <v>0</v>
      </c>
      <c r="AB48">
        <f t="array" ref="AB48">IFERROR(CONCATENATE((INDEX($A$7:$A$29,SMALL(IF($AC$7:$AC$29&lt;&gt;"",IF($Z$7:$Z$29&lt;&gt;"",ROW($Z$7:$Z$29)-MIN(ROW($Z$7:$Z$29))+1,""),""),ROW()-ROW(A$32)+1))),),"")</f>
        <v>0</v>
      </c>
      <c r="AE48">
        <f t="array" ref="AE48">IFERROR(CONCATENATE((INDEX($AH$7:$AH$29,SMALL(IF($AH$7:$AH$29&lt;&gt;"",IF($AE$7:$AE$29&lt;&gt;"",ROW($AE$7:$AE$29)-MIN(ROW($AE$7:$AE$29))+1,""),""),ROW()-ROW(A$32)+1)))," "),"")</f>
        <v>0</v>
      </c>
      <c r="AF48">
        <f t="array" ref="AF48">IFERROR(CONCATENATE(TEXT(INDEX($AE$7:$AE$29,SMALL(IF($AH$7:$AH$29&lt;&gt;"",IF($AE$7:$AE$29&lt;&gt;"",ROW($AE$7:$AE$29)-MIN(ROW($AE$7:$AE$29))+1,""),""),ROW()-ROW(A$32)+1)),"##0")," "),"")</f>
        <v>0</v>
      </c>
      <c r="AG48">
        <f t="array" ref="AG48">IFERROR(CONCATENATE((INDEX($A$7:$A$29,SMALL(IF($AH$7:$AH$29&lt;&gt;"",IF($AE$7:$AE$29&lt;&gt;"",ROW($AE$7:$AE$29)-MIN(ROW($AE$7:$AE$29))+1,""),""),ROW()-ROW(A$32)+1))),),"")</f>
        <v>0</v>
      </c>
      <c r="AJ48">
        <f t="array" ref="AJ48">IFERROR(CONCATENATE((INDEX($AM$7:$AM$29,SMALL(IF($AM$7:$AM$29&lt;&gt;"",IF($AJ$7:$AJ$29&lt;&gt;"",ROW($AJ$7:$AJ$29)-MIN(ROW($AJ$7:$AJ$29))+1,""),""),ROW()-ROW(A$32)+1)))," "),"")</f>
        <v>0</v>
      </c>
      <c r="AK48">
        <f t="array" ref="AK48">IFERROR(CONCATENATE(TEXT(INDEX($AJ$7:$AJ$29,SMALL(IF($AM$7:$AM$29&lt;&gt;"",IF($AJ$7:$AJ$29&lt;&gt;"",ROW($AJ$7:$AJ$29)-MIN(ROW($AJ$7:$AJ$29))+1,""),""),ROW()-ROW(A$32)+1)),"##0")," "),"")</f>
        <v>0</v>
      </c>
      <c r="AL48">
        <f t="array" ref="AL48">IFERROR(CONCATENATE((INDEX($A$7:$A$29,SMALL(IF($AM$7:$AM$29&lt;&gt;"",IF($AJ$7:$AJ$29&lt;&gt;"",ROW($AJ$7:$AJ$29)-MIN(ROW($AJ$7:$AJ$29))+1,""),""),ROW()-ROW(A$32)+1))),),"")</f>
        <v>0</v>
      </c>
    </row>
    <row r="49" spans="11:38">
      <c r="K49">
        <f t="array" ref="K49">IFERROR(CONCATENATE(TEXT(INDEX($K$7:$K$29,SMALL(IF($N$7:$N$29&lt;&gt;"",IF($K$7:$K$29&lt;&gt;"",ROW($K$7:$K$29)-MIN(ROW($K$7:$K$29))+1,""),""),ROW()-ROW(A$32)+1)),"##0"),","),"")</f>
        <v>0</v>
      </c>
      <c r="L49">
        <f t="array" ref="L49">IFERROR(CONCATENATE((INDEX($N$7:$N$29,SMALL(IF($N$7:$N$29&lt;&gt;"",IF($K$7:$K$29&lt;&gt;"",ROW($K$7:$K$29)-MIN(ROW($K$7:$K$29))+1,""),""),ROW()-ROW(A$32)+1))),","),"")</f>
        <v>0</v>
      </c>
      <c r="M49">
        <f t="array" ref="M49">IFERROR(CONCATENATE((INDEX($A$7:$A$29,SMALL(IF($N$7:$N$29&lt;&gt;"",IF($K$7:$K$29&lt;&gt;"",ROW($K$7:$K$29)-MIN(ROW($K$7:$K$29))+1,""),""),ROW()-ROW(A$32)+1))),),"")</f>
        <v>0</v>
      </c>
      <c r="P49">
        <f t="array" ref="P49">IFERROR(CONCATENATE((INDEX($S$7:$S$29,SMALL(IF($S$7:$S$29&lt;&gt;"",IF($P$7:$P$29&lt;&gt;"",ROW($P$7:$P$29)-MIN(ROW($P$7:$P$29))+1,""),""),ROW()-ROW(A$32)+1)))," "),"")</f>
        <v>0</v>
      </c>
      <c r="Q49">
        <f t="array" ref="Q49">IFERROR(CONCATENATE(TEXT(INDEX($P$7:$P$29,SMALL(IF($S$7:$S$29&lt;&gt;"",IF($P$7:$P$29&lt;&gt;"",ROW($P$7:$P$29)-MIN(ROW($P$7:$P$29))+1,""),""),ROW()-ROW(A$32)+1)),"##0")," "),"")</f>
        <v>0</v>
      </c>
      <c r="R49">
        <f t="array" ref="R49">IFERROR(CONCATENATE((INDEX($A$7:$A$29,SMALL(IF($S$7:$S$29&lt;&gt;"",IF($P$7:$P$29&lt;&gt;"",ROW($P$7:$P$29)-MIN(ROW($P$7:$P$29))+1,""),""),ROW()-ROW(A$32)+1))),),"")</f>
        <v>0</v>
      </c>
      <c r="U49">
        <f t="array" ref="U49">IFERROR(CONCATENATE((INDEX($X$7:$X$29,SMALL(IF($X$7:$X$29&lt;&gt;"",IF($U$7:$U$29&lt;&gt;"",ROW($U$7:$U$29)-MIN(ROW($U$7:$U$29))+1,""),""),ROW()-ROW(A$32)+1)))," "),"")</f>
        <v>0</v>
      </c>
      <c r="V49">
        <f t="array" ref="V49">IFERROR(CONCATENATE(TEXT(INDEX($U$7:$U$29,SMALL(IF($X$7:$X$29&lt;&gt;"",IF($U$7:$U$29&lt;&gt;"",ROW($U$7:$U$29)-MIN(ROW($U$7:$U$29))+1,""),""),ROW()-ROW(A$32)+1)),"##0")," "),"")</f>
        <v>0</v>
      </c>
      <c r="W49">
        <f t="array" ref="W49">IFERROR(CONCATENATE((INDEX($A$7:$A$29,SMALL(IF($X$7:$X$29&lt;&gt;"",IF($U$7:$U$29&lt;&gt;"",ROW($U$7:$U$29)-MIN(ROW($U$7:$U$29))+1,""),""),ROW()-ROW(A$32)+1))),),"")</f>
        <v>0</v>
      </c>
      <c r="Z49">
        <f t="array" ref="Z49">IFERROR(CONCATENATE((INDEX($AC$7:$AC$29,SMALL(IF($AC$7:$AC$29&lt;&gt;"",IF($Z$7:$Z$29&lt;&gt;"",ROW($Z$7:$Z$29)-MIN(ROW($Z$7:$Z$29))+1,""),""),ROW()-ROW(A$32)+1))),","),"")</f>
        <v>0</v>
      </c>
      <c r="AA49">
        <f t="array" ref="AA49">IFERROR(CONCATENATE(TEXT(INDEX($Z$7:$Z$29,SMALL(IF($AC$7:$AC$29&lt;&gt;"",IF($Z$7:$Z$29&lt;&gt;"",ROW($Z$7:$Z$29)-MIN(ROW($Z$7:$Z$29))+1,""),""),ROW()-ROW(A$32)+1)),"##0"),","),"")</f>
        <v>0</v>
      </c>
      <c r="AB49">
        <f t="array" ref="AB49">IFERROR(CONCATENATE((INDEX($A$7:$A$29,SMALL(IF($AC$7:$AC$29&lt;&gt;"",IF($Z$7:$Z$29&lt;&gt;"",ROW($Z$7:$Z$29)-MIN(ROW($Z$7:$Z$29))+1,""),""),ROW()-ROW(A$32)+1))),),"")</f>
        <v>0</v>
      </c>
      <c r="AE49">
        <f t="array" ref="AE49">IFERROR(CONCATENATE((INDEX($AH$7:$AH$29,SMALL(IF($AH$7:$AH$29&lt;&gt;"",IF($AE$7:$AE$29&lt;&gt;"",ROW($AE$7:$AE$29)-MIN(ROW($AE$7:$AE$29))+1,""),""),ROW()-ROW(A$32)+1)))," "),"")</f>
        <v>0</v>
      </c>
      <c r="AF49">
        <f t="array" ref="AF49">IFERROR(CONCATENATE(TEXT(INDEX($AE$7:$AE$29,SMALL(IF($AH$7:$AH$29&lt;&gt;"",IF($AE$7:$AE$29&lt;&gt;"",ROW($AE$7:$AE$29)-MIN(ROW($AE$7:$AE$29))+1,""),""),ROW()-ROW(A$32)+1)),"##0")," "),"")</f>
        <v>0</v>
      </c>
      <c r="AG49">
        <f t="array" ref="AG49">IFERROR(CONCATENATE((INDEX($A$7:$A$29,SMALL(IF($AH$7:$AH$29&lt;&gt;"",IF($AE$7:$AE$29&lt;&gt;"",ROW($AE$7:$AE$29)-MIN(ROW($AE$7:$AE$29))+1,""),""),ROW()-ROW(A$32)+1))),),"")</f>
        <v>0</v>
      </c>
      <c r="AJ49">
        <f t="array" ref="AJ49">IFERROR(CONCATENATE((INDEX($AM$7:$AM$29,SMALL(IF($AM$7:$AM$29&lt;&gt;"",IF($AJ$7:$AJ$29&lt;&gt;"",ROW($AJ$7:$AJ$29)-MIN(ROW($AJ$7:$AJ$29))+1,""),""),ROW()-ROW(A$32)+1)))," "),"")</f>
        <v>0</v>
      </c>
      <c r="AK49">
        <f t="array" ref="AK49">IFERROR(CONCATENATE(TEXT(INDEX($AJ$7:$AJ$29,SMALL(IF($AM$7:$AM$29&lt;&gt;"",IF($AJ$7:$AJ$29&lt;&gt;"",ROW($AJ$7:$AJ$29)-MIN(ROW($AJ$7:$AJ$29))+1,""),""),ROW()-ROW(A$32)+1)),"##0")," "),"")</f>
        <v>0</v>
      </c>
      <c r="AL49">
        <f t="array" ref="AL49">IFERROR(CONCATENATE((INDEX($A$7:$A$29,SMALL(IF($AM$7:$AM$29&lt;&gt;"",IF($AJ$7:$AJ$29&lt;&gt;"",ROW($AJ$7:$AJ$29)-MIN(ROW($AJ$7:$AJ$29))+1,""),""),ROW()-ROW(A$32)+1))),),"")</f>
        <v>0</v>
      </c>
    </row>
    <row r="50" spans="11:38">
      <c r="K50">
        <f t="array" ref="K50">IFERROR(CONCATENATE(TEXT(INDEX($K$7:$K$29,SMALL(IF($N$7:$N$29&lt;&gt;"",IF($K$7:$K$29&lt;&gt;"",ROW($K$7:$K$29)-MIN(ROW($K$7:$K$29))+1,""),""),ROW()-ROW(A$32)+1)),"##0"),","),"")</f>
        <v>0</v>
      </c>
      <c r="L50">
        <f t="array" ref="L50">IFERROR(CONCATENATE((INDEX($N$7:$N$29,SMALL(IF($N$7:$N$29&lt;&gt;"",IF($K$7:$K$29&lt;&gt;"",ROW($K$7:$K$29)-MIN(ROW($K$7:$K$29))+1,""),""),ROW()-ROW(A$32)+1))),","),"")</f>
        <v>0</v>
      </c>
      <c r="M50">
        <f t="array" ref="M50">IFERROR(CONCATENATE((INDEX($A$7:$A$29,SMALL(IF($N$7:$N$29&lt;&gt;"",IF($K$7:$K$29&lt;&gt;"",ROW($K$7:$K$29)-MIN(ROW($K$7:$K$29))+1,""),""),ROW()-ROW(A$32)+1))),),"")</f>
        <v>0</v>
      </c>
      <c r="P50">
        <f t="array" ref="P50">IFERROR(CONCATENATE((INDEX($S$7:$S$29,SMALL(IF($S$7:$S$29&lt;&gt;"",IF($P$7:$P$29&lt;&gt;"",ROW($P$7:$P$29)-MIN(ROW($P$7:$P$29))+1,""),""),ROW()-ROW(A$32)+1)))," "),"")</f>
        <v>0</v>
      </c>
      <c r="Q50">
        <f t="array" ref="Q50">IFERROR(CONCATENATE(TEXT(INDEX($P$7:$P$29,SMALL(IF($S$7:$S$29&lt;&gt;"",IF($P$7:$P$29&lt;&gt;"",ROW($P$7:$P$29)-MIN(ROW($P$7:$P$29))+1,""),""),ROW()-ROW(A$32)+1)),"##0")," "),"")</f>
        <v>0</v>
      </c>
      <c r="R50">
        <f t="array" ref="R50">IFERROR(CONCATENATE((INDEX($A$7:$A$29,SMALL(IF($S$7:$S$29&lt;&gt;"",IF($P$7:$P$29&lt;&gt;"",ROW($P$7:$P$29)-MIN(ROW($P$7:$P$29))+1,""),""),ROW()-ROW(A$32)+1))),),"")</f>
        <v>0</v>
      </c>
      <c r="U50">
        <f t="array" ref="U50">IFERROR(CONCATENATE((INDEX($X$7:$X$29,SMALL(IF($X$7:$X$29&lt;&gt;"",IF($U$7:$U$29&lt;&gt;"",ROW($U$7:$U$29)-MIN(ROW($U$7:$U$29))+1,""),""),ROW()-ROW(A$32)+1)))," "),"")</f>
        <v>0</v>
      </c>
      <c r="V50">
        <f t="array" ref="V50">IFERROR(CONCATENATE(TEXT(INDEX($U$7:$U$29,SMALL(IF($X$7:$X$29&lt;&gt;"",IF($U$7:$U$29&lt;&gt;"",ROW($U$7:$U$29)-MIN(ROW($U$7:$U$29))+1,""),""),ROW()-ROW(A$32)+1)),"##0")," "),"")</f>
        <v>0</v>
      </c>
      <c r="W50">
        <f t="array" ref="W50">IFERROR(CONCATENATE((INDEX($A$7:$A$29,SMALL(IF($X$7:$X$29&lt;&gt;"",IF($U$7:$U$29&lt;&gt;"",ROW($U$7:$U$29)-MIN(ROW($U$7:$U$29))+1,""),""),ROW()-ROW(A$32)+1))),),"")</f>
        <v>0</v>
      </c>
      <c r="Z50">
        <f t="array" ref="Z50">IFERROR(CONCATENATE((INDEX($AC$7:$AC$29,SMALL(IF($AC$7:$AC$29&lt;&gt;"",IF($Z$7:$Z$29&lt;&gt;"",ROW($Z$7:$Z$29)-MIN(ROW($Z$7:$Z$29))+1,""),""),ROW()-ROW(A$32)+1))),","),"")</f>
        <v>0</v>
      </c>
      <c r="AA50">
        <f t="array" ref="AA50">IFERROR(CONCATENATE(TEXT(INDEX($Z$7:$Z$29,SMALL(IF($AC$7:$AC$29&lt;&gt;"",IF($Z$7:$Z$29&lt;&gt;"",ROW($Z$7:$Z$29)-MIN(ROW($Z$7:$Z$29))+1,""),""),ROW()-ROW(A$32)+1)),"##0"),","),"")</f>
        <v>0</v>
      </c>
      <c r="AB50">
        <f t="array" ref="AB50">IFERROR(CONCATENATE((INDEX($A$7:$A$29,SMALL(IF($AC$7:$AC$29&lt;&gt;"",IF($Z$7:$Z$29&lt;&gt;"",ROW($Z$7:$Z$29)-MIN(ROW($Z$7:$Z$29))+1,""),""),ROW()-ROW(A$32)+1))),),"")</f>
        <v>0</v>
      </c>
      <c r="AE50">
        <f t="array" ref="AE50">IFERROR(CONCATENATE((INDEX($AH$7:$AH$29,SMALL(IF($AH$7:$AH$29&lt;&gt;"",IF($AE$7:$AE$29&lt;&gt;"",ROW($AE$7:$AE$29)-MIN(ROW($AE$7:$AE$29))+1,""),""),ROW()-ROW(A$32)+1)))," "),"")</f>
        <v>0</v>
      </c>
      <c r="AF50">
        <f t="array" ref="AF50">IFERROR(CONCATENATE(TEXT(INDEX($AE$7:$AE$29,SMALL(IF($AH$7:$AH$29&lt;&gt;"",IF($AE$7:$AE$29&lt;&gt;"",ROW($AE$7:$AE$29)-MIN(ROW($AE$7:$AE$29))+1,""),""),ROW()-ROW(A$32)+1)),"##0")," "),"")</f>
        <v>0</v>
      </c>
      <c r="AG50">
        <f t="array" ref="AG50">IFERROR(CONCATENATE((INDEX($A$7:$A$29,SMALL(IF($AH$7:$AH$29&lt;&gt;"",IF($AE$7:$AE$29&lt;&gt;"",ROW($AE$7:$AE$29)-MIN(ROW($AE$7:$AE$29))+1,""),""),ROW()-ROW(A$32)+1))),),"")</f>
        <v>0</v>
      </c>
      <c r="AJ50">
        <f t="array" ref="AJ50">IFERROR(CONCATENATE((INDEX($AM$7:$AM$29,SMALL(IF($AM$7:$AM$29&lt;&gt;"",IF($AJ$7:$AJ$29&lt;&gt;"",ROW($AJ$7:$AJ$29)-MIN(ROW($AJ$7:$AJ$29))+1,""),""),ROW()-ROW(A$32)+1)))," "),"")</f>
        <v>0</v>
      </c>
      <c r="AK50">
        <f t="array" ref="AK50">IFERROR(CONCATENATE(TEXT(INDEX($AJ$7:$AJ$29,SMALL(IF($AM$7:$AM$29&lt;&gt;"",IF($AJ$7:$AJ$29&lt;&gt;"",ROW($AJ$7:$AJ$29)-MIN(ROW($AJ$7:$AJ$29))+1,""),""),ROW()-ROW(A$32)+1)),"##0")," "),"")</f>
        <v>0</v>
      </c>
      <c r="AL50">
        <f t="array" ref="AL50">IFERROR(CONCATENATE((INDEX($A$7:$A$29,SMALL(IF($AM$7:$AM$29&lt;&gt;"",IF($AJ$7:$AJ$29&lt;&gt;"",ROW($AJ$7:$AJ$29)-MIN(ROW($AJ$7:$AJ$29))+1,""),""),ROW()-ROW(A$32)+1))),),"")</f>
        <v>0</v>
      </c>
    </row>
    <row r="51" spans="11:38">
      <c r="K51">
        <f t="array" ref="K51">IFERROR(CONCATENATE(TEXT(INDEX($K$7:$K$29,SMALL(IF($N$7:$N$29&lt;&gt;"",IF($K$7:$K$29&lt;&gt;"",ROW($K$7:$K$29)-MIN(ROW($K$7:$K$29))+1,""),""),ROW()-ROW(A$32)+1)),"##0"),","),"")</f>
        <v>0</v>
      </c>
      <c r="L51">
        <f t="array" ref="L51">IFERROR(CONCATENATE((INDEX($N$7:$N$29,SMALL(IF($N$7:$N$29&lt;&gt;"",IF($K$7:$K$29&lt;&gt;"",ROW($K$7:$K$29)-MIN(ROW($K$7:$K$29))+1,""),""),ROW()-ROW(A$32)+1))),","),"")</f>
        <v>0</v>
      </c>
      <c r="M51">
        <f t="array" ref="M51">IFERROR(CONCATENATE((INDEX($A$7:$A$29,SMALL(IF($N$7:$N$29&lt;&gt;"",IF($K$7:$K$29&lt;&gt;"",ROW($K$7:$K$29)-MIN(ROW($K$7:$K$29))+1,""),""),ROW()-ROW(A$32)+1))),),"")</f>
        <v>0</v>
      </c>
      <c r="P51">
        <f t="array" ref="P51">IFERROR(CONCATENATE((INDEX($S$7:$S$29,SMALL(IF($S$7:$S$29&lt;&gt;"",IF($P$7:$P$29&lt;&gt;"",ROW($P$7:$P$29)-MIN(ROW($P$7:$P$29))+1,""),""),ROW()-ROW(A$32)+1)))," "),"")</f>
        <v>0</v>
      </c>
      <c r="Q51">
        <f t="array" ref="Q51">IFERROR(CONCATENATE(TEXT(INDEX($P$7:$P$29,SMALL(IF($S$7:$S$29&lt;&gt;"",IF($P$7:$P$29&lt;&gt;"",ROW($P$7:$P$29)-MIN(ROW($P$7:$P$29))+1,""),""),ROW()-ROW(A$32)+1)),"##0")," "),"")</f>
        <v>0</v>
      </c>
      <c r="R51">
        <f t="array" ref="R51">IFERROR(CONCATENATE((INDEX($A$7:$A$29,SMALL(IF($S$7:$S$29&lt;&gt;"",IF($P$7:$P$29&lt;&gt;"",ROW($P$7:$P$29)-MIN(ROW($P$7:$P$29))+1,""),""),ROW()-ROW(A$32)+1))),),"")</f>
        <v>0</v>
      </c>
      <c r="U51">
        <f t="array" ref="U51">IFERROR(CONCATENATE((INDEX($X$7:$X$29,SMALL(IF($X$7:$X$29&lt;&gt;"",IF($U$7:$U$29&lt;&gt;"",ROW($U$7:$U$29)-MIN(ROW($U$7:$U$29))+1,""),""),ROW()-ROW(A$32)+1)))," "),"")</f>
        <v>0</v>
      </c>
      <c r="V51">
        <f t="array" ref="V51">IFERROR(CONCATENATE(TEXT(INDEX($U$7:$U$29,SMALL(IF($X$7:$X$29&lt;&gt;"",IF($U$7:$U$29&lt;&gt;"",ROW($U$7:$U$29)-MIN(ROW($U$7:$U$29))+1,""),""),ROW()-ROW(A$32)+1)),"##0")," "),"")</f>
        <v>0</v>
      </c>
      <c r="W51">
        <f t="array" ref="W51">IFERROR(CONCATENATE((INDEX($A$7:$A$29,SMALL(IF($X$7:$X$29&lt;&gt;"",IF($U$7:$U$29&lt;&gt;"",ROW($U$7:$U$29)-MIN(ROW($U$7:$U$29))+1,""),""),ROW()-ROW(A$32)+1))),),"")</f>
        <v>0</v>
      </c>
      <c r="Z51">
        <f t="array" ref="Z51">IFERROR(CONCATENATE((INDEX($AC$7:$AC$29,SMALL(IF($AC$7:$AC$29&lt;&gt;"",IF($Z$7:$Z$29&lt;&gt;"",ROW($Z$7:$Z$29)-MIN(ROW($Z$7:$Z$29))+1,""),""),ROW()-ROW(A$32)+1))),","),"")</f>
        <v>0</v>
      </c>
      <c r="AA51">
        <f t="array" ref="AA51">IFERROR(CONCATENATE(TEXT(INDEX($Z$7:$Z$29,SMALL(IF($AC$7:$AC$29&lt;&gt;"",IF($Z$7:$Z$29&lt;&gt;"",ROW($Z$7:$Z$29)-MIN(ROW($Z$7:$Z$29))+1,""),""),ROW()-ROW(A$32)+1)),"##0"),","),"")</f>
        <v>0</v>
      </c>
      <c r="AB51">
        <f t="array" ref="AB51">IFERROR(CONCATENATE((INDEX($A$7:$A$29,SMALL(IF($AC$7:$AC$29&lt;&gt;"",IF($Z$7:$Z$29&lt;&gt;"",ROW($Z$7:$Z$29)-MIN(ROW($Z$7:$Z$29))+1,""),""),ROW()-ROW(A$32)+1))),),"")</f>
        <v>0</v>
      </c>
      <c r="AE51">
        <f t="array" ref="AE51">IFERROR(CONCATENATE((INDEX($AH$7:$AH$29,SMALL(IF($AH$7:$AH$29&lt;&gt;"",IF($AE$7:$AE$29&lt;&gt;"",ROW($AE$7:$AE$29)-MIN(ROW($AE$7:$AE$29))+1,""),""),ROW()-ROW(A$32)+1)))," "),"")</f>
        <v>0</v>
      </c>
      <c r="AF51">
        <f t="array" ref="AF51">IFERROR(CONCATENATE(TEXT(INDEX($AE$7:$AE$29,SMALL(IF($AH$7:$AH$29&lt;&gt;"",IF($AE$7:$AE$29&lt;&gt;"",ROW($AE$7:$AE$29)-MIN(ROW($AE$7:$AE$29))+1,""),""),ROW()-ROW(A$32)+1)),"##0")," "),"")</f>
        <v>0</v>
      </c>
      <c r="AG51">
        <f t="array" ref="AG51">IFERROR(CONCATENATE((INDEX($A$7:$A$29,SMALL(IF($AH$7:$AH$29&lt;&gt;"",IF($AE$7:$AE$29&lt;&gt;"",ROW($AE$7:$AE$29)-MIN(ROW($AE$7:$AE$29))+1,""),""),ROW()-ROW(A$32)+1))),),"")</f>
        <v>0</v>
      </c>
      <c r="AJ51">
        <f t="array" ref="AJ51">IFERROR(CONCATENATE((INDEX($AM$7:$AM$29,SMALL(IF($AM$7:$AM$29&lt;&gt;"",IF($AJ$7:$AJ$29&lt;&gt;"",ROW($AJ$7:$AJ$29)-MIN(ROW($AJ$7:$AJ$29))+1,""),""),ROW()-ROW(A$32)+1)))," "),"")</f>
        <v>0</v>
      </c>
      <c r="AK51">
        <f t="array" ref="AK51">IFERROR(CONCATENATE(TEXT(INDEX($AJ$7:$AJ$29,SMALL(IF($AM$7:$AM$29&lt;&gt;"",IF($AJ$7:$AJ$29&lt;&gt;"",ROW($AJ$7:$AJ$29)-MIN(ROW($AJ$7:$AJ$29))+1,""),""),ROW()-ROW(A$32)+1)),"##0")," "),"")</f>
        <v>0</v>
      </c>
      <c r="AL51">
        <f t="array" ref="AL51">IFERROR(CONCATENATE((INDEX($A$7:$A$29,SMALL(IF($AM$7:$AM$29&lt;&gt;"",IF($AJ$7:$AJ$29&lt;&gt;"",ROW($AJ$7:$AJ$29)-MIN(ROW($AJ$7:$AJ$29))+1,""),""),ROW()-ROW(A$32)+1))),),"")</f>
        <v>0</v>
      </c>
    </row>
    <row r="52" spans="11:38">
      <c r="K52">
        <f t="array" ref="K52">IFERROR(CONCATENATE(TEXT(INDEX($K$7:$K$29,SMALL(IF($N$7:$N$29&lt;&gt;"",IF($K$7:$K$29&lt;&gt;"",ROW($K$7:$K$29)-MIN(ROW($K$7:$K$29))+1,""),""),ROW()-ROW(A$32)+1)),"##0"),","),"")</f>
        <v>0</v>
      </c>
      <c r="L52">
        <f t="array" ref="L52">IFERROR(CONCATENATE((INDEX($N$7:$N$29,SMALL(IF($N$7:$N$29&lt;&gt;"",IF($K$7:$K$29&lt;&gt;"",ROW($K$7:$K$29)-MIN(ROW($K$7:$K$29))+1,""),""),ROW()-ROW(A$32)+1))),","),"")</f>
        <v>0</v>
      </c>
      <c r="M52">
        <f t="array" ref="M52">IFERROR(CONCATENATE((INDEX($A$7:$A$29,SMALL(IF($N$7:$N$29&lt;&gt;"",IF($K$7:$K$29&lt;&gt;"",ROW($K$7:$K$29)-MIN(ROW($K$7:$K$29))+1,""),""),ROW()-ROW(A$32)+1))),),"")</f>
        <v>0</v>
      </c>
      <c r="P52">
        <f t="array" ref="P52">IFERROR(CONCATENATE((INDEX($S$7:$S$29,SMALL(IF($S$7:$S$29&lt;&gt;"",IF($P$7:$P$29&lt;&gt;"",ROW($P$7:$P$29)-MIN(ROW($P$7:$P$29))+1,""),""),ROW()-ROW(A$32)+1)))," "),"")</f>
        <v>0</v>
      </c>
      <c r="Q52">
        <f t="array" ref="Q52">IFERROR(CONCATENATE(TEXT(INDEX($P$7:$P$29,SMALL(IF($S$7:$S$29&lt;&gt;"",IF($P$7:$P$29&lt;&gt;"",ROW($P$7:$P$29)-MIN(ROW($P$7:$P$29))+1,""),""),ROW()-ROW(A$32)+1)),"##0")," "),"")</f>
        <v>0</v>
      </c>
      <c r="R52">
        <f t="array" ref="R52">IFERROR(CONCATENATE((INDEX($A$7:$A$29,SMALL(IF($S$7:$S$29&lt;&gt;"",IF($P$7:$P$29&lt;&gt;"",ROW($P$7:$P$29)-MIN(ROW($P$7:$P$29))+1,""),""),ROW()-ROW(A$32)+1))),),"")</f>
        <v>0</v>
      </c>
      <c r="U52">
        <f t="array" ref="U52">IFERROR(CONCATENATE((INDEX($X$7:$X$29,SMALL(IF($X$7:$X$29&lt;&gt;"",IF($U$7:$U$29&lt;&gt;"",ROW($U$7:$U$29)-MIN(ROW($U$7:$U$29))+1,""),""),ROW()-ROW(A$32)+1)))," "),"")</f>
        <v>0</v>
      </c>
      <c r="V52">
        <f t="array" ref="V52">IFERROR(CONCATENATE(TEXT(INDEX($U$7:$U$29,SMALL(IF($X$7:$X$29&lt;&gt;"",IF($U$7:$U$29&lt;&gt;"",ROW($U$7:$U$29)-MIN(ROW($U$7:$U$29))+1,""),""),ROW()-ROW(A$32)+1)),"##0")," "),"")</f>
        <v>0</v>
      </c>
      <c r="W52">
        <f t="array" ref="W52">IFERROR(CONCATENATE((INDEX($A$7:$A$29,SMALL(IF($X$7:$X$29&lt;&gt;"",IF($U$7:$U$29&lt;&gt;"",ROW($U$7:$U$29)-MIN(ROW($U$7:$U$29))+1,""),""),ROW()-ROW(A$32)+1))),),"")</f>
        <v>0</v>
      </c>
      <c r="Z52">
        <f t="array" ref="Z52">IFERROR(CONCATENATE((INDEX($AC$7:$AC$29,SMALL(IF($AC$7:$AC$29&lt;&gt;"",IF($Z$7:$Z$29&lt;&gt;"",ROW($Z$7:$Z$29)-MIN(ROW($Z$7:$Z$29))+1,""),""),ROW()-ROW(A$32)+1))),","),"")</f>
        <v>0</v>
      </c>
      <c r="AA52">
        <f t="array" ref="AA52">IFERROR(CONCATENATE(TEXT(INDEX($Z$7:$Z$29,SMALL(IF($AC$7:$AC$29&lt;&gt;"",IF($Z$7:$Z$29&lt;&gt;"",ROW($Z$7:$Z$29)-MIN(ROW($Z$7:$Z$29))+1,""),""),ROW()-ROW(A$32)+1)),"##0"),","),"")</f>
        <v>0</v>
      </c>
      <c r="AB52">
        <f t="array" ref="AB52">IFERROR(CONCATENATE((INDEX($A$7:$A$29,SMALL(IF($AC$7:$AC$29&lt;&gt;"",IF($Z$7:$Z$29&lt;&gt;"",ROW($Z$7:$Z$29)-MIN(ROW($Z$7:$Z$29))+1,""),""),ROW()-ROW(A$32)+1))),),"")</f>
        <v>0</v>
      </c>
      <c r="AE52">
        <f t="array" ref="AE52">IFERROR(CONCATENATE((INDEX($AH$7:$AH$29,SMALL(IF($AH$7:$AH$29&lt;&gt;"",IF($AE$7:$AE$29&lt;&gt;"",ROW($AE$7:$AE$29)-MIN(ROW($AE$7:$AE$29))+1,""),""),ROW()-ROW(A$32)+1)))," "),"")</f>
        <v>0</v>
      </c>
      <c r="AF52">
        <f t="array" ref="AF52">IFERROR(CONCATENATE(TEXT(INDEX($AE$7:$AE$29,SMALL(IF($AH$7:$AH$29&lt;&gt;"",IF($AE$7:$AE$29&lt;&gt;"",ROW($AE$7:$AE$29)-MIN(ROW($AE$7:$AE$29))+1,""),""),ROW()-ROW(A$32)+1)),"##0")," "),"")</f>
        <v>0</v>
      </c>
      <c r="AG52">
        <f t="array" ref="AG52">IFERROR(CONCATENATE((INDEX($A$7:$A$29,SMALL(IF($AH$7:$AH$29&lt;&gt;"",IF($AE$7:$AE$29&lt;&gt;"",ROW($AE$7:$AE$29)-MIN(ROW($AE$7:$AE$29))+1,""),""),ROW()-ROW(A$32)+1))),),"")</f>
        <v>0</v>
      </c>
      <c r="AJ52">
        <f t="array" ref="AJ52">IFERROR(CONCATENATE((INDEX($AM$7:$AM$29,SMALL(IF($AM$7:$AM$29&lt;&gt;"",IF($AJ$7:$AJ$29&lt;&gt;"",ROW($AJ$7:$AJ$29)-MIN(ROW($AJ$7:$AJ$29))+1,""),""),ROW()-ROW(A$32)+1)))," "),"")</f>
        <v>0</v>
      </c>
      <c r="AK52">
        <f t="array" ref="AK52">IFERROR(CONCATENATE(TEXT(INDEX($AJ$7:$AJ$29,SMALL(IF($AM$7:$AM$29&lt;&gt;"",IF($AJ$7:$AJ$29&lt;&gt;"",ROW($AJ$7:$AJ$29)-MIN(ROW($AJ$7:$AJ$29))+1,""),""),ROW()-ROW(A$32)+1)),"##0")," "),"")</f>
        <v>0</v>
      </c>
      <c r="AL52">
        <f t="array" ref="AL52">IFERROR(CONCATENATE((INDEX($A$7:$A$29,SMALL(IF($AM$7:$AM$29&lt;&gt;"",IF($AJ$7:$AJ$29&lt;&gt;"",ROW($AJ$7:$AJ$29)-MIN(ROW($AJ$7:$AJ$29))+1,""),""),ROW()-ROW(A$32)+1))),),"")</f>
        <v>0</v>
      </c>
    </row>
    <row r="53" spans="11:38">
      <c r="K53">
        <f t="array" ref="K53">IFERROR(CONCATENATE(TEXT(INDEX($K$7:$K$29,SMALL(IF($N$7:$N$29&lt;&gt;"",IF($K$7:$K$29&lt;&gt;"",ROW($K$7:$K$29)-MIN(ROW($K$7:$K$29))+1,""),""),ROW()-ROW(A$32)+1)),"##0"),","),"")</f>
        <v>0</v>
      </c>
      <c r="L53">
        <f t="array" ref="L53">IFERROR(CONCATENATE((INDEX($N$7:$N$29,SMALL(IF($N$7:$N$29&lt;&gt;"",IF($K$7:$K$29&lt;&gt;"",ROW($K$7:$K$29)-MIN(ROW($K$7:$K$29))+1,""),""),ROW()-ROW(A$32)+1))),","),"")</f>
        <v>0</v>
      </c>
      <c r="M53">
        <f t="array" ref="M53">IFERROR(CONCATENATE((INDEX($A$7:$A$29,SMALL(IF($N$7:$N$29&lt;&gt;"",IF($K$7:$K$29&lt;&gt;"",ROW($K$7:$K$29)-MIN(ROW($K$7:$K$29))+1,""),""),ROW()-ROW(A$32)+1))),),"")</f>
        <v>0</v>
      </c>
      <c r="P53">
        <f t="array" ref="P53">IFERROR(CONCATENATE((INDEX($S$7:$S$29,SMALL(IF($S$7:$S$29&lt;&gt;"",IF($P$7:$P$29&lt;&gt;"",ROW($P$7:$P$29)-MIN(ROW($P$7:$P$29))+1,""),""),ROW()-ROW(A$32)+1)))," "),"")</f>
        <v>0</v>
      </c>
      <c r="Q53">
        <f t="array" ref="Q53">IFERROR(CONCATENATE(TEXT(INDEX($P$7:$P$29,SMALL(IF($S$7:$S$29&lt;&gt;"",IF($P$7:$P$29&lt;&gt;"",ROW($P$7:$P$29)-MIN(ROW($P$7:$P$29))+1,""),""),ROW()-ROW(A$32)+1)),"##0")," "),"")</f>
        <v>0</v>
      </c>
      <c r="R53">
        <f t="array" ref="R53">IFERROR(CONCATENATE((INDEX($A$7:$A$29,SMALL(IF($S$7:$S$29&lt;&gt;"",IF($P$7:$P$29&lt;&gt;"",ROW($P$7:$P$29)-MIN(ROW($P$7:$P$29))+1,""),""),ROW()-ROW(A$32)+1))),),"")</f>
        <v>0</v>
      </c>
      <c r="U53">
        <f t="array" ref="U53">IFERROR(CONCATENATE((INDEX($X$7:$X$29,SMALL(IF($X$7:$X$29&lt;&gt;"",IF($U$7:$U$29&lt;&gt;"",ROW($U$7:$U$29)-MIN(ROW($U$7:$U$29))+1,""),""),ROW()-ROW(A$32)+1)))," "),"")</f>
        <v>0</v>
      </c>
      <c r="V53">
        <f t="array" ref="V53">IFERROR(CONCATENATE(TEXT(INDEX($U$7:$U$29,SMALL(IF($X$7:$X$29&lt;&gt;"",IF($U$7:$U$29&lt;&gt;"",ROW($U$7:$U$29)-MIN(ROW($U$7:$U$29))+1,""),""),ROW()-ROW(A$32)+1)),"##0")," "),"")</f>
        <v>0</v>
      </c>
      <c r="W53">
        <f t="array" ref="W53">IFERROR(CONCATENATE((INDEX($A$7:$A$29,SMALL(IF($X$7:$X$29&lt;&gt;"",IF($U$7:$U$29&lt;&gt;"",ROW($U$7:$U$29)-MIN(ROW($U$7:$U$29))+1,""),""),ROW()-ROW(A$32)+1))),),"")</f>
        <v>0</v>
      </c>
      <c r="Z53">
        <f t="array" ref="Z53">IFERROR(CONCATENATE((INDEX($AC$7:$AC$29,SMALL(IF($AC$7:$AC$29&lt;&gt;"",IF($Z$7:$Z$29&lt;&gt;"",ROW($Z$7:$Z$29)-MIN(ROW($Z$7:$Z$29))+1,""),""),ROW()-ROW(A$32)+1))),","),"")</f>
        <v>0</v>
      </c>
      <c r="AA53">
        <f t="array" ref="AA53">IFERROR(CONCATENATE(TEXT(INDEX($Z$7:$Z$29,SMALL(IF($AC$7:$AC$29&lt;&gt;"",IF($Z$7:$Z$29&lt;&gt;"",ROW($Z$7:$Z$29)-MIN(ROW($Z$7:$Z$29))+1,""),""),ROW()-ROW(A$32)+1)),"##0"),","),"")</f>
        <v>0</v>
      </c>
      <c r="AB53">
        <f t="array" ref="AB53">IFERROR(CONCATENATE((INDEX($A$7:$A$29,SMALL(IF($AC$7:$AC$29&lt;&gt;"",IF($Z$7:$Z$29&lt;&gt;"",ROW($Z$7:$Z$29)-MIN(ROW($Z$7:$Z$29))+1,""),""),ROW()-ROW(A$32)+1))),),"")</f>
        <v>0</v>
      </c>
      <c r="AE53">
        <f t="array" ref="AE53">IFERROR(CONCATENATE((INDEX($AH$7:$AH$29,SMALL(IF($AH$7:$AH$29&lt;&gt;"",IF($AE$7:$AE$29&lt;&gt;"",ROW($AE$7:$AE$29)-MIN(ROW($AE$7:$AE$29))+1,""),""),ROW()-ROW(A$32)+1)))," "),"")</f>
        <v>0</v>
      </c>
      <c r="AF53">
        <f t="array" ref="AF53">IFERROR(CONCATENATE(TEXT(INDEX($AE$7:$AE$29,SMALL(IF($AH$7:$AH$29&lt;&gt;"",IF($AE$7:$AE$29&lt;&gt;"",ROW($AE$7:$AE$29)-MIN(ROW($AE$7:$AE$29))+1,""),""),ROW()-ROW(A$32)+1)),"##0")," "),"")</f>
        <v>0</v>
      </c>
      <c r="AG53">
        <f t="array" ref="AG53">IFERROR(CONCATENATE((INDEX($A$7:$A$29,SMALL(IF($AH$7:$AH$29&lt;&gt;"",IF($AE$7:$AE$29&lt;&gt;"",ROW($AE$7:$AE$29)-MIN(ROW($AE$7:$AE$29))+1,""),""),ROW()-ROW(A$32)+1))),),"")</f>
        <v>0</v>
      </c>
      <c r="AJ53">
        <f t="array" ref="AJ53">IFERROR(CONCATENATE((INDEX($AM$7:$AM$29,SMALL(IF($AM$7:$AM$29&lt;&gt;"",IF($AJ$7:$AJ$29&lt;&gt;"",ROW($AJ$7:$AJ$29)-MIN(ROW($AJ$7:$AJ$29))+1,""),""),ROW()-ROW(A$32)+1)))," "),"")</f>
        <v>0</v>
      </c>
      <c r="AK53">
        <f t="array" ref="AK53">IFERROR(CONCATENATE(TEXT(INDEX($AJ$7:$AJ$29,SMALL(IF($AM$7:$AM$29&lt;&gt;"",IF($AJ$7:$AJ$29&lt;&gt;"",ROW($AJ$7:$AJ$29)-MIN(ROW($AJ$7:$AJ$29))+1,""),""),ROW()-ROW(A$32)+1)),"##0")," "),"")</f>
        <v>0</v>
      </c>
      <c r="AL53">
        <f t="array" ref="AL53">IFERROR(CONCATENATE((INDEX($A$7:$A$29,SMALL(IF($AM$7:$AM$29&lt;&gt;"",IF($AJ$7:$AJ$29&lt;&gt;"",ROW($AJ$7:$AJ$29)-MIN(ROW($AJ$7:$AJ$29))+1,""),""),ROW()-ROW(A$32)+1))),),"")</f>
        <v>0</v>
      </c>
    </row>
    <row r="54" spans="11:38">
      <c r="K54">
        <f t="array" ref="K54">IFERROR(CONCATENATE(TEXT(INDEX($K$7:$K$29,SMALL(IF($N$7:$N$29&lt;&gt;"",IF($K$7:$K$29&lt;&gt;"",ROW($K$7:$K$29)-MIN(ROW($K$7:$K$29))+1,""),""),ROW()-ROW(A$32)+1)),"##0"),","),"")</f>
        <v>0</v>
      </c>
      <c r="L54">
        <f t="array" ref="L54">IFERROR(CONCATENATE((INDEX($N$7:$N$29,SMALL(IF($N$7:$N$29&lt;&gt;"",IF($K$7:$K$29&lt;&gt;"",ROW($K$7:$K$29)-MIN(ROW($K$7:$K$29))+1,""),""),ROW()-ROW(A$32)+1))),","),"")</f>
        <v>0</v>
      </c>
      <c r="M54">
        <f t="array" ref="M54">IFERROR(CONCATENATE((INDEX($A$7:$A$29,SMALL(IF($N$7:$N$29&lt;&gt;"",IF($K$7:$K$29&lt;&gt;"",ROW($K$7:$K$29)-MIN(ROW($K$7:$K$29))+1,""),""),ROW()-ROW(A$32)+1))),),"")</f>
        <v>0</v>
      </c>
      <c r="P54">
        <f t="array" ref="P54">IFERROR(CONCATENATE((INDEX($S$7:$S$29,SMALL(IF($S$7:$S$29&lt;&gt;"",IF($P$7:$P$29&lt;&gt;"",ROW($P$7:$P$29)-MIN(ROW($P$7:$P$29))+1,""),""),ROW()-ROW(A$32)+1)))," "),"")</f>
        <v>0</v>
      </c>
      <c r="Q54">
        <f t="array" ref="Q54">IFERROR(CONCATENATE(TEXT(INDEX($P$7:$P$29,SMALL(IF($S$7:$S$29&lt;&gt;"",IF($P$7:$P$29&lt;&gt;"",ROW($P$7:$P$29)-MIN(ROW($P$7:$P$29))+1,""),""),ROW()-ROW(A$32)+1)),"##0")," "),"")</f>
        <v>0</v>
      </c>
      <c r="R54">
        <f t="array" ref="R54">IFERROR(CONCATENATE((INDEX($A$7:$A$29,SMALL(IF($S$7:$S$29&lt;&gt;"",IF($P$7:$P$29&lt;&gt;"",ROW($P$7:$P$29)-MIN(ROW($P$7:$P$29))+1,""),""),ROW()-ROW(A$32)+1))),),"")</f>
        <v>0</v>
      </c>
      <c r="U54">
        <f t="array" ref="U54">IFERROR(CONCATENATE((INDEX($X$7:$X$29,SMALL(IF($X$7:$X$29&lt;&gt;"",IF($U$7:$U$29&lt;&gt;"",ROW($U$7:$U$29)-MIN(ROW($U$7:$U$29))+1,""),""),ROW()-ROW(A$32)+1)))," "),"")</f>
        <v>0</v>
      </c>
      <c r="V54">
        <f t="array" ref="V54">IFERROR(CONCATENATE(TEXT(INDEX($U$7:$U$29,SMALL(IF($X$7:$X$29&lt;&gt;"",IF($U$7:$U$29&lt;&gt;"",ROW($U$7:$U$29)-MIN(ROW($U$7:$U$29))+1,""),""),ROW()-ROW(A$32)+1)),"##0")," "),"")</f>
        <v>0</v>
      </c>
      <c r="W54">
        <f t="array" ref="W54">IFERROR(CONCATENATE((INDEX($A$7:$A$29,SMALL(IF($X$7:$X$29&lt;&gt;"",IF($U$7:$U$29&lt;&gt;"",ROW($U$7:$U$29)-MIN(ROW($U$7:$U$29))+1,""),""),ROW()-ROW(A$32)+1))),),"")</f>
        <v>0</v>
      </c>
      <c r="Z54">
        <f t="array" ref="Z54">IFERROR(CONCATENATE((INDEX($AC$7:$AC$29,SMALL(IF($AC$7:$AC$29&lt;&gt;"",IF($Z$7:$Z$29&lt;&gt;"",ROW($Z$7:$Z$29)-MIN(ROW($Z$7:$Z$29))+1,""),""),ROW()-ROW(A$32)+1))),","),"")</f>
        <v>0</v>
      </c>
      <c r="AA54">
        <f t="array" ref="AA54">IFERROR(CONCATENATE(TEXT(INDEX($Z$7:$Z$29,SMALL(IF($AC$7:$AC$29&lt;&gt;"",IF($Z$7:$Z$29&lt;&gt;"",ROW($Z$7:$Z$29)-MIN(ROW($Z$7:$Z$29))+1,""),""),ROW()-ROW(A$32)+1)),"##0"),","),"")</f>
        <v>0</v>
      </c>
      <c r="AB54">
        <f t="array" ref="AB54">IFERROR(CONCATENATE((INDEX($A$7:$A$29,SMALL(IF($AC$7:$AC$29&lt;&gt;"",IF($Z$7:$Z$29&lt;&gt;"",ROW($Z$7:$Z$29)-MIN(ROW($Z$7:$Z$29))+1,""),""),ROW()-ROW(A$32)+1))),),"")</f>
        <v>0</v>
      </c>
      <c r="AE54">
        <f t="array" ref="AE54">IFERROR(CONCATENATE((INDEX($AH$7:$AH$29,SMALL(IF($AH$7:$AH$29&lt;&gt;"",IF($AE$7:$AE$29&lt;&gt;"",ROW($AE$7:$AE$29)-MIN(ROW($AE$7:$AE$29))+1,""),""),ROW()-ROW(A$32)+1)))," "),"")</f>
        <v>0</v>
      </c>
      <c r="AF54">
        <f t="array" ref="AF54">IFERROR(CONCATENATE(TEXT(INDEX($AE$7:$AE$29,SMALL(IF($AH$7:$AH$29&lt;&gt;"",IF($AE$7:$AE$29&lt;&gt;"",ROW($AE$7:$AE$29)-MIN(ROW($AE$7:$AE$29))+1,""),""),ROW()-ROW(A$32)+1)),"##0")," "),"")</f>
        <v>0</v>
      </c>
      <c r="AG54">
        <f t="array" ref="AG54">IFERROR(CONCATENATE((INDEX($A$7:$A$29,SMALL(IF($AH$7:$AH$29&lt;&gt;"",IF($AE$7:$AE$29&lt;&gt;"",ROW($AE$7:$AE$29)-MIN(ROW($AE$7:$AE$29))+1,""),""),ROW()-ROW(A$32)+1))),),"")</f>
        <v>0</v>
      </c>
      <c r="AJ54">
        <f t="array" ref="AJ54">IFERROR(CONCATENATE((INDEX($AM$7:$AM$29,SMALL(IF($AM$7:$AM$29&lt;&gt;"",IF($AJ$7:$AJ$29&lt;&gt;"",ROW($AJ$7:$AJ$29)-MIN(ROW($AJ$7:$AJ$29))+1,""),""),ROW()-ROW(A$32)+1)))," "),"")</f>
        <v>0</v>
      </c>
      <c r="AK54">
        <f t="array" ref="AK54">IFERROR(CONCATENATE(TEXT(INDEX($AJ$7:$AJ$29,SMALL(IF($AM$7:$AM$29&lt;&gt;"",IF($AJ$7:$AJ$29&lt;&gt;"",ROW($AJ$7:$AJ$29)-MIN(ROW($AJ$7:$AJ$29))+1,""),""),ROW()-ROW(A$32)+1)),"##0")," "),"")</f>
        <v>0</v>
      </c>
      <c r="AL54">
        <f t="array" ref="AL54">IFERROR(CONCATENATE((INDEX($A$7:$A$29,SMALL(IF($AM$7:$AM$29&lt;&gt;"",IF($AJ$7:$AJ$29&lt;&gt;"",ROW($AJ$7:$AJ$29)-MIN(ROW($AJ$7:$AJ$29))+1,""),""),ROW()-ROW(A$32)+1))),),"")</f>
        <v>0</v>
      </c>
    </row>
  </sheetData>
  <mergeCells count="7">
    <mergeCell ref="A5:I5"/>
    <mergeCell ref="J5:N5"/>
    <mergeCell ref="O5:S5"/>
    <mergeCell ref="T5:X5"/>
    <mergeCell ref="Y5:AC5"/>
    <mergeCell ref="AD5:AH5"/>
    <mergeCell ref="AI5:AM5"/>
  </mergeCells>
  <conditionalFormatting sqref="AA11">
    <cfRule type="cellIs" dxfId="3" priority="203" operator="lessThanOrEqual">
      <formula>H11</formula>
    </cfRule>
  </conditionalFormatting>
  <conditionalFormatting sqref="AA19">
    <cfRule type="cellIs" dxfId="3" priority="208" operator="lessThanOrEqual">
      <formula>H19</formula>
    </cfRule>
  </conditionalFormatting>
  <conditionalFormatting sqref="AA20">
    <cfRule type="cellIs" dxfId="3" priority="213" operator="lessThanOrEqual">
      <formula>H20</formula>
    </cfRule>
  </conditionalFormatting>
  <conditionalFormatting sqref="AA23">
    <cfRule type="cellIs" dxfId="3" priority="218" operator="lessThanOrEqual">
      <formula>H23</formula>
    </cfRule>
  </conditionalFormatting>
  <conditionalFormatting sqref="AA25">
    <cfRule type="cellIs" dxfId="3" priority="223" operator="lessThanOrEqual">
      <formula>H25</formula>
    </cfRule>
  </conditionalFormatting>
  <conditionalFormatting sqref="AA26">
    <cfRule type="cellIs" dxfId="3" priority="228" operator="lessThanOrEqual">
      <formula>H26</formula>
    </cfRule>
  </conditionalFormatting>
  <conditionalFormatting sqref="AA29">
    <cfRule type="cellIs" dxfId="3" priority="233" operator="lessThanOrEqual">
      <formula>H29</formula>
    </cfRule>
  </conditionalFormatting>
  <conditionalFormatting sqref="AA8">
    <cfRule type="cellIs" dxfId="3" priority="193" operator="lessThanOrEqual">
      <formula>H8</formula>
    </cfRule>
  </conditionalFormatting>
  <conditionalFormatting sqref="AA9">
    <cfRule type="cellIs" dxfId="3" priority="198" operator="lessThanOrEqual">
      <formula>H9</formula>
    </cfRule>
  </conditionalFormatting>
  <conditionalFormatting sqref="AB11">
    <cfRule type="cellIs" dxfId="3" priority="204" operator="lessThanOrEqual">
      <formula>I11</formula>
    </cfRule>
  </conditionalFormatting>
  <conditionalFormatting sqref="AB19">
    <cfRule type="cellIs" dxfId="3" priority="209" operator="lessThanOrEqual">
      <formula>I19</formula>
    </cfRule>
  </conditionalFormatting>
  <conditionalFormatting sqref="AB20">
    <cfRule type="cellIs" dxfId="3" priority="214" operator="lessThanOrEqual">
      <formula>I20</formula>
    </cfRule>
  </conditionalFormatting>
  <conditionalFormatting sqref="AB23">
    <cfRule type="cellIs" dxfId="3" priority="219" operator="lessThanOrEqual">
      <formula>I23</formula>
    </cfRule>
  </conditionalFormatting>
  <conditionalFormatting sqref="AB25">
    <cfRule type="cellIs" dxfId="3" priority="224" operator="lessThanOrEqual">
      <formula>I25</formula>
    </cfRule>
  </conditionalFormatting>
  <conditionalFormatting sqref="AB26">
    <cfRule type="cellIs" dxfId="3" priority="229" operator="lessThanOrEqual">
      <formula>I26</formula>
    </cfRule>
  </conditionalFormatting>
  <conditionalFormatting sqref="AB29">
    <cfRule type="cellIs" dxfId="3" priority="234" operator="lessThanOrEqual">
      <formula>I29</formula>
    </cfRule>
  </conditionalFormatting>
  <conditionalFormatting sqref="AB8">
    <cfRule type="cellIs" dxfId="3" priority="194" operator="lessThanOrEqual">
      <formula>I8</formula>
    </cfRule>
  </conditionalFormatting>
  <conditionalFormatting sqref="AB9">
    <cfRule type="cellIs" dxfId="3" priority="199" operator="lessThanOrEqual">
      <formula>I9</formula>
    </cfRule>
  </conditionalFormatting>
  <conditionalFormatting sqref="AD11">
    <cfRule type="cellIs" dxfId="0" priority="245" operator="equal">
      <formula>0</formula>
    </cfRule>
    <cfRule type="cellIs" dxfId="1" priority="246" operator="lessThan">
      <formula>G11</formula>
    </cfRule>
  </conditionalFormatting>
  <conditionalFormatting sqref="AD19">
    <cfRule type="cellIs" dxfId="0" priority="250" operator="equal">
      <formula>0</formula>
    </cfRule>
    <cfRule type="cellIs" dxfId="1" priority="251" operator="lessThan">
      <formula>G19</formula>
    </cfRule>
  </conditionalFormatting>
  <conditionalFormatting sqref="AD20">
    <cfRule type="cellIs" dxfId="0" priority="255" operator="equal">
      <formula>0</formula>
    </cfRule>
    <cfRule type="cellIs" dxfId="1" priority="256" operator="lessThan">
      <formula>G20</formula>
    </cfRule>
  </conditionalFormatting>
  <conditionalFormatting sqref="AD25">
    <cfRule type="cellIs" dxfId="0" priority="260" operator="equal">
      <formula>0</formula>
    </cfRule>
    <cfRule type="cellIs" dxfId="1" priority="261" operator="lessThan">
      <formula>G25</formula>
    </cfRule>
  </conditionalFormatting>
  <conditionalFormatting sqref="AD29">
    <cfRule type="cellIs" dxfId="0" priority="265" operator="equal">
      <formula>0</formula>
    </cfRule>
    <cfRule type="cellIs" dxfId="1" priority="266" operator="lessThan">
      <formula>G29</formula>
    </cfRule>
  </conditionalFormatting>
  <conditionalFormatting sqref="AD8">
    <cfRule type="cellIs" dxfId="0" priority="235" operator="equal">
      <formula>0</formula>
    </cfRule>
    <cfRule type="cellIs" dxfId="1" priority="236" operator="lessThan">
      <formula>G8</formula>
    </cfRule>
  </conditionalFormatting>
  <conditionalFormatting sqref="AD9">
    <cfRule type="cellIs" dxfId="0" priority="240" operator="equal">
      <formula>0</formula>
    </cfRule>
    <cfRule type="cellIs" dxfId="1" priority="241" operator="lessThan">
      <formula>G9</formula>
    </cfRule>
  </conditionalFormatting>
  <conditionalFormatting sqref="AE11">
    <cfRule type="cellIs" dxfId="0" priority="247" operator="greaterThan">
      <formula>AD11</formula>
    </cfRule>
  </conditionalFormatting>
  <conditionalFormatting sqref="AE19">
    <cfRule type="cellIs" dxfId="0" priority="252" operator="greaterThan">
      <formula>AD19</formula>
    </cfRule>
  </conditionalFormatting>
  <conditionalFormatting sqref="AE20">
    <cfRule type="cellIs" dxfId="0" priority="257" operator="greaterThan">
      <formula>AD20</formula>
    </cfRule>
  </conditionalFormatting>
  <conditionalFormatting sqref="AE25">
    <cfRule type="cellIs" dxfId="0" priority="262" operator="greaterThan">
      <formula>AD25</formula>
    </cfRule>
  </conditionalFormatting>
  <conditionalFormatting sqref="AE29">
    <cfRule type="cellIs" dxfId="0" priority="267" operator="greaterThan">
      <formula>AD29</formula>
    </cfRule>
  </conditionalFormatting>
  <conditionalFormatting sqref="AE8">
    <cfRule type="cellIs" dxfId="0" priority="237" operator="greaterThan">
      <formula>AD8</formula>
    </cfRule>
  </conditionalFormatting>
  <conditionalFormatting sqref="AE9">
    <cfRule type="cellIs" dxfId="0" priority="242" operator="greaterThan">
      <formula>AD9</formula>
    </cfRule>
  </conditionalFormatting>
  <conditionalFormatting sqref="AF11">
    <cfRule type="cellIs" dxfId="3" priority="248" operator="lessThanOrEqual">
      <formula>H11</formula>
    </cfRule>
  </conditionalFormatting>
  <conditionalFormatting sqref="AF19">
    <cfRule type="cellIs" dxfId="3" priority="253" operator="lessThanOrEqual">
      <formula>H19</formula>
    </cfRule>
  </conditionalFormatting>
  <conditionalFormatting sqref="AF20">
    <cfRule type="cellIs" dxfId="3" priority="258" operator="lessThanOrEqual">
      <formula>H20</formula>
    </cfRule>
  </conditionalFormatting>
  <conditionalFormatting sqref="AF25">
    <cfRule type="cellIs" dxfId="3" priority="263" operator="lessThanOrEqual">
      <formula>H25</formula>
    </cfRule>
  </conditionalFormatting>
  <conditionalFormatting sqref="AF29">
    <cfRule type="cellIs" dxfId="3" priority="268" operator="lessThanOrEqual">
      <formula>H29</formula>
    </cfRule>
  </conditionalFormatting>
  <conditionalFormatting sqref="AF8">
    <cfRule type="cellIs" dxfId="3" priority="238" operator="lessThanOrEqual">
      <formula>H8</formula>
    </cfRule>
  </conditionalFormatting>
  <conditionalFormatting sqref="AF9">
    <cfRule type="cellIs" dxfId="3" priority="243" operator="lessThanOrEqual">
      <formula>H9</formula>
    </cfRule>
  </conditionalFormatting>
  <conditionalFormatting sqref="AG11">
    <cfRule type="cellIs" dxfId="3" priority="249" operator="lessThanOrEqual">
      <formula>I11</formula>
    </cfRule>
  </conditionalFormatting>
  <conditionalFormatting sqref="AG19">
    <cfRule type="cellIs" dxfId="3" priority="254" operator="lessThanOrEqual">
      <formula>I19</formula>
    </cfRule>
  </conditionalFormatting>
  <conditionalFormatting sqref="AG20">
    <cfRule type="cellIs" dxfId="3" priority="259" operator="lessThanOrEqual">
      <formula>I20</formula>
    </cfRule>
  </conditionalFormatting>
  <conditionalFormatting sqref="AG25">
    <cfRule type="cellIs" dxfId="3" priority="264" operator="lessThanOrEqual">
      <formula>I25</formula>
    </cfRule>
  </conditionalFormatting>
  <conditionalFormatting sqref="AG29">
    <cfRule type="cellIs" dxfId="3" priority="269" operator="lessThanOrEqual">
      <formula>I29</formula>
    </cfRule>
  </conditionalFormatting>
  <conditionalFormatting sqref="AG8">
    <cfRule type="cellIs" dxfId="3" priority="239" operator="lessThanOrEqual">
      <formula>I8</formula>
    </cfRule>
  </conditionalFormatting>
  <conditionalFormatting sqref="AG9">
    <cfRule type="cellIs" dxfId="3" priority="244" operator="lessThanOrEqual">
      <formula>I9</formula>
    </cfRule>
  </conditionalFormatting>
  <conditionalFormatting sqref="G10">
    <cfRule type="expression" dxfId="0" priority="1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1" priority="1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2" priority="1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11">
    <cfRule type="expression" dxfId="0" priority="13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1" priority="14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2" priority="15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12">
    <cfRule type="expression" dxfId="0" priority="1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1" priority="1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2" priority="1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13">
    <cfRule type="expression" dxfId="0" priority="19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1" priority="20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2" priority="21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14">
    <cfRule type="expression" dxfId="0" priority="2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1" priority="2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2" priority="2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15">
    <cfRule type="expression" dxfId="0" priority="25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1" priority="26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2" priority="27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16">
    <cfRule type="expression" dxfId="0" priority="2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1" priority="2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2" priority="3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17">
    <cfRule type="expression" dxfId="0" priority="31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1" priority="32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2" priority="33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18">
    <cfRule type="expression" dxfId="0" priority="3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1" priority="3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2" priority="3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19">
    <cfRule type="expression" dxfId="0" priority="37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1" priority="38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2" priority="39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20">
    <cfRule type="expression" dxfId="0" priority="4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1" priority="4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2" priority="4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21">
    <cfRule type="expression" dxfId="0" priority="43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1" priority="44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2" priority="45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22">
    <cfRule type="expression" dxfId="0" priority="4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1" priority="4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2" priority="4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23">
    <cfRule type="expression" dxfId="0" priority="49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1" priority="50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2" priority="51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24">
    <cfRule type="expression" dxfId="0" priority="5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1" priority="5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2" priority="5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25">
    <cfRule type="expression" dxfId="0" priority="55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1" priority="56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2" priority="57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26">
    <cfRule type="expression" dxfId="0" priority="5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1" priority="5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2" priority="6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27">
    <cfRule type="expression" dxfId="0" priority="61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1" priority="62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2" priority="63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28">
    <cfRule type="expression" dxfId="0" priority="6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1" priority="6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2" priority="6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29">
    <cfRule type="expression" dxfId="0" priority="67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1" priority="68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2" priority="69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7">
    <cfRule type="expression" dxfId="0" priority="1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1" priority="2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2" priority="3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8">
    <cfRule type="expression" dxfId="0" priority="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1" priority="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2" priority="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G9">
    <cfRule type="expression" dxfId="0" priority="7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1" priority="8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2" priority="9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J11">
    <cfRule type="cellIs" dxfId="0" priority="80" operator="equal">
      <formula>0</formula>
    </cfRule>
    <cfRule type="cellIs" dxfId="1" priority="81" operator="lessThan">
      <formula>G11</formula>
    </cfRule>
  </conditionalFormatting>
  <conditionalFormatting sqref="J19">
    <cfRule type="cellIs" dxfId="0" priority="85" operator="equal">
      <formula>0</formula>
    </cfRule>
    <cfRule type="cellIs" dxfId="1" priority="86" operator="lessThan">
      <formula>G19</formula>
    </cfRule>
  </conditionalFormatting>
  <conditionalFormatting sqref="J20">
    <cfRule type="cellIs" dxfId="0" priority="90" operator="equal">
      <formula>0</formula>
    </cfRule>
    <cfRule type="cellIs" dxfId="1" priority="91" operator="lessThan">
      <formula>G20</formula>
    </cfRule>
  </conditionalFormatting>
  <conditionalFormatting sqref="J23">
    <cfRule type="cellIs" dxfId="0" priority="95" operator="equal">
      <formula>0</formula>
    </cfRule>
    <cfRule type="cellIs" dxfId="1" priority="96" operator="lessThan">
      <formula>G23</formula>
    </cfRule>
  </conditionalFormatting>
  <conditionalFormatting sqref="J25">
    <cfRule type="cellIs" dxfId="0" priority="100" operator="equal">
      <formula>0</formula>
    </cfRule>
    <cfRule type="cellIs" dxfId="1" priority="101" operator="lessThan">
      <formula>G25</formula>
    </cfRule>
  </conditionalFormatting>
  <conditionalFormatting sqref="J26">
    <cfRule type="cellIs" dxfId="0" priority="105" operator="equal">
      <formula>0</formula>
    </cfRule>
    <cfRule type="cellIs" dxfId="1" priority="106" operator="lessThan">
      <formula>G26</formula>
    </cfRule>
  </conditionalFormatting>
  <conditionalFormatting sqref="J27">
    <cfRule type="cellIs" dxfId="0" priority="110" operator="equal">
      <formula>0</formula>
    </cfRule>
    <cfRule type="cellIs" dxfId="1" priority="111" operator="lessThan">
      <formula>G27</formula>
    </cfRule>
  </conditionalFormatting>
  <conditionalFormatting sqref="J29">
    <cfRule type="cellIs" dxfId="0" priority="115" operator="equal">
      <formula>0</formula>
    </cfRule>
    <cfRule type="cellIs" dxfId="1" priority="116" operator="lessThan">
      <formula>G29</formula>
    </cfRule>
  </conditionalFormatting>
  <conditionalFormatting sqref="J8">
    <cfRule type="cellIs" dxfId="0" priority="70" operator="equal">
      <formula>0</formula>
    </cfRule>
    <cfRule type="cellIs" dxfId="1" priority="71" operator="lessThan">
      <formula>G8</formula>
    </cfRule>
  </conditionalFormatting>
  <conditionalFormatting sqref="J9">
    <cfRule type="cellIs" dxfId="0" priority="75" operator="equal">
      <formula>0</formula>
    </cfRule>
    <cfRule type="cellIs" dxfId="1" priority="76" operator="lessThan">
      <formula>G9</formula>
    </cfRule>
  </conditionalFormatting>
  <conditionalFormatting sqref="K11">
    <cfRule type="cellIs" dxfId="0" priority="82" operator="greaterThan">
      <formula>J11</formula>
    </cfRule>
  </conditionalFormatting>
  <conditionalFormatting sqref="K19">
    <cfRule type="cellIs" dxfId="0" priority="87" operator="greaterThan">
      <formula>J19</formula>
    </cfRule>
  </conditionalFormatting>
  <conditionalFormatting sqref="K20">
    <cfRule type="cellIs" dxfId="0" priority="92" operator="greaterThan">
      <formula>J20</formula>
    </cfRule>
  </conditionalFormatting>
  <conditionalFormatting sqref="K23">
    <cfRule type="cellIs" dxfId="0" priority="97" operator="greaterThan">
      <formula>J23</formula>
    </cfRule>
  </conditionalFormatting>
  <conditionalFormatting sqref="K25">
    <cfRule type="cellIs" dxfId="0" priority="102" operator="greaterThan">
      <formula>J25</formula>
    </cfRule>
  </conditionalFormatting>
  <conditionalFormatting sqref="K26">
    <cfRule type="cellIs" dxfId="0" priority="107" operator="greaterThan">
      <formula>J26</formula>
    </cfRule>
  </conditionalFormatting>
  <conditionalFormatting sqref="K27">
    <cfRule type="cellIs" dxfId="0" priority="112" operator="greaterThan">
      <formula>J27</formula>
    </cfRule>
  </conditionalFormatting>
  <conditionalFormatting sqref="K29">
    <cfRule type="cellIs" dxfId="0" priority="117" operator="greaterThan">
      <formula>J29</formula>
    </cfRule>
  </conditionalFormatting>
  <conditionalFormatting sqref="K8">
    <cfRule type="cellIs" dxfId="0" priority="72" operator="greaterThan">
      <formula>J8</formula>
    </cfRule>
  </conditionalFormatting>
  <conditionalFormatting sqref="K9">
    <cfRule type="cellIs" dxfId="0" priority="77" operator="greaterThan">
      <formula>J9</formula>
    </cfRule>
  </conditionalFormatting>
  <conditionalFormatting sqref="L11">
    <cfRule type="cellIs" dxfId="3" priority="83" operator="lessThanOrEqual">
      <formula>H11</formula>
    </cfRule>
  </conditionalFormatting>
  <conditionalFormatting sqref="L19">
    <cfRule type="cellIs" dxfId="3" priority="88" operator="lessThanOrEqual">
      <formula>H19</formula>
    </cfRule>
  </conditionalFormatting>
  <conditionalFormatting sqref="L20">
    <cfRule type="cellIs" dxfId="3" priority="93" operator="lessThanOrEqual">
      <formula>H20</formula>
    </cfRule>
  </conditionalFormatting>
  <conditionalFormatting sqref="L23">
    <cfRule type="cellIs" dxfId="3" priority="98" operator="lessThanOrEqual">
      <formula>H23</formula>
    </cfRule>
  </conditionalFormatting>
  <conditionalFormatting sqref="L25">
    <cfRule type="cellIs" dxfId="3" priority="103" operator="lessThanOrEqual">
      <formula>H25</formula>
    </cfRule>
  </conditionalFormatting>
  <conditionalFormatting sqref="L26">
    <cfRule type="cellIs" dxfId="3" priority="108" operator="lessThanOrEqual">
      <formula>H26</formula>
    </cfRule>
  </conditionalFormatting>
  <conditionalFormatting sqref="L27">
    <cfRule type="cellIs" dxfId="3" priority="113" operator="lessThanOrEqual">
      <formula>H27</formula>
    </cfRule>
  </conditionalFormatting>
  <conditionalFormatting sqref="L29">
    <cfRule type="cellIs" dxfId="3" priority="118" operator="lessThanOrEqual">
      <formula>H29</formula>
    </cfRule>
  </conditionalFormatting>
  <conditionalFormatting sqref="L8">
    <cfRule type="cellIs" dxfId="3" priority="73" operator="lessThanOrEqual">
      <formula>H8</formula>
    </cfRule>
  </conditionalFormatting>
  <conditionalFormatting sqref="L9">
    <cfRule type="cellIs" dxfId="3" priority="78" operator="lessThanOrEqual">
      <formula>H9</formula>
    </cfRule>
  </conditionalFormatting>
  <conditionalFormatting sqref="M11">
    <cfRule type="cellIs" dxfId="3" priority="84" operator="lessThanOrEqual">
      <formula>I11</formula>
    </cfRule>
  </conditionalFormatting>
  <conditionalFormatting sqref="M19">
    <cfRule type="cellIs" dxfId="3" priority="89" operator="lessThanOrEqual">
      <formula>I19</formula>
    </cfRule>
  </conditionalFormatting>
  <conditionalFormatting sqref="M20">
    <cfRule type="cellIs" dxfId="3" priority="94" operator="lessThanOrEqual">
      <formula>I20</formula>
    </cfRule>
  </conditionalFormatting>
  <conditionalFormatting sqref="M23">
    <cfRule type="cellIs" dxfId="3" priority="99" operator="lessThanOrEqual">
      <formula>I23</formula>
    </cfRule>
  </conditionalFormatting>
  <conditionalFormatting sqref="M25">
    <cfRule type="cellIs" dxfId="3" priority="104" operator="lessThanOrEqual">
      <formula>I25</formula>
    </cfRule>
  </conditionalFormatting>
  <conditionalFormatting sqref="M26">
    <cfRule type="cellIs" dxfId="3" priority="109" operator="lessThanOrEqual">
      <formula>I26</formula>
    </cfRule>
  </conditionalFormatting>
  <conditionalFormatting sqref="M27">
    <cfRule type="cellIs" dxfId="3" priority="114" operator="lessThanOrEqual">
      <formula>I27</formula>
    </cfRule>
  </conditionalFormatting>
  <conditionalFormatting sqref="M29">
    <cfRule type="cellIs" dxfId="3" priority="119" operator="lessThanOrEqual">
      <formula>I29</formula>
    </cfRule>
  </conditionalFormatting>
  <conditionalFormatting sqref="M8">
    <cfRule type="cellIs" dxfId="3" priority="74" operator="lessThanOrEqual">
      <formula>I8</formula>
    </cfRule>
  </conditionalFormatting>
  <conditionalFormatting sqref="M9">
    <cfRule type="cellIs" dxfId="3" priority="79" operator="lessThanOrEqual">
      <formula>I9</formula>
    </cfRule>
  </conditionalFormatting>
  <conditionalFormatting sqref="O19">
    <cfRule type="cellIs" dxfId="0" priority="130" operator="equal">
      <formula>0</formula>
    </cfRule>
    <cfRule type="cellIs" dxfId="1" priority="131" operator="lessThan">
      <formula>G19</formula>
    </cfRule>
  </conditionalFormatting>
  <conditionalFormatting sqref="O25">
    <cfRule type="cellIs" dxfId="0" priority="135" operator="equal">
      <formula>0</formula>
    </cfRule>
    <cfRule type="cellIs" dxfId="1" priority="136" operator="lessThan">
      <formula>G25</formula>
    </cfRule>
  </conditionalFormatting>
  <conditionalFormatting sqref="O29">
    <cfRule type="cellIs" dxfId="0" priority="140" operator="equal">
      <formula>0</formula>
    </cfRule>
    <cfRule type="cellIs" dxfId="1" priority="141" operator="lessThan">
      <formula>G29</formula>
    </cfRule>
  </conditionalFormatting>
  <conditionalFormatting sqref="O8">
    <cfRule type="cellIs" dxfId="0" priority="120" operator="equal">
      <formula>0</formula>
    </cfRule>
    <cfRule type="cellIs" dxfId="1" priority="121" operator="lessThan">
      <formula>G8</formula>
    </cfRule>
  </conditionalFormatting>
  <conditionalFormatting sqref="O9">
    <cfRule type="cellIs" dxfId="0" priority="125" operator="equal">
      <formula>0</formula>
    </cfRule>
    <cfRule type="cellIs" dxfId="1" priority="126" operator="lessThan">
      <formula>G9</formula>
    </cfRule>
  </conditionalFormatting>
  <conditionalFormatting sqref="P19">
    <cfRule type="cellIs" dxfId="0" priority="132" operator="greaterThan">
      <formula>O19</formula>
    </cfRule>
  </conditionalFormatting>
  <conditionalFormatting sqref="P25">
    <cfRule type="cellIs" dxfId="0" priority="137" operator="greaterThan">
      <formula>O25</formula>
    </cfRule>
  </conditionalFormatting>
  <conditionalFormatting sqref="P29">
    <cfRule type="cellIs" dxfId="0" priority="142" operator="greaterThan">
      <formula>O29</formula>
    </cfRule>
  </conditionalFormatting>
  <conditionalFormatting sqref="P8">
    <cfRule type="cellIs" dxfId="0" priority="122" operator="greaterThan">
      <formula>O8</formula>
    </cfRule>
  </conditionalFormatting>
  <conditionalFormatting sqref="P9">
    <cfRule type="cellIs" dxfId="0" priority="127" operator="greaterThan">
      <formula>O9</formula>
    </cfRule>
  </conditionalFormatting>
  <conditionalFormatting sqref="Q19">
    <cfRule type="cellIs" dxfId="3" priority="133" operator="lessThanOrEqual">
      <formula>H19</formula>
    </cfRule>
  </conditionalFormatting>
  <conditionalFormatting sqref="Q25">
    <cfRule type="cellIs" dxfId="3" priority="138" operator="lessThanOrEqual">
      <formula>H25</formula>
    </cfRule>
  </conditionalFormatting>
  <conditionalFormatting sqref="Q29">
    <cfRule type="cellIs" dxfId="3" priority="143" operator="lessThanOrEqual">
      <formula>H29</formula>
    </cfRule>
  </conditionalFormatting>
  <conditionalFormatting sqref="Q8">
    <cfRule type="cellIs" dxfId="3" priority="123" operator="lessThanOrEqual">
      <formula>H8</formula>
    </cfRule>
  </conditionalFormatting>
  <conditionalFormatting sqref="Q9">
    <cfRule type="cellIs" dxfId="3" priority="128" operator="lessThanOrEqual">
      <formula>H9</formula>
    </cfRule>
  </conditionalFormatting>
  <conditionalFormatting sqref="R19">
    <cfRule type="cellIs" dxfId="3" priority="134" operator="lessThanOrEqual">
      <formula>I19</formula>
    </cfRule>
  </conditionalFormatting>
  <conditionalFormatting sqref="R25">
    <cfRule type="cellIs" dxfId="3" priority="139" operator="lessThanOrEqual">
      <formula>I25</formula>
    </cfRule>
  </conditionalFormatting>
  <conditionalFormatting sqref="R29">
    <cfRule type="cellIs" dxfId="3" priority="144" operator="lessThanOrEqual">
      <formula>I29</formula>
    </cfRule>
  </conditionalFormatting>
  <conditionalFormatting sqref="R8">
    <cfRule type="cellIs" dxfId="3" priority="124" operator="lessThanOrEqual">
      <formula>I8</formula>
    </cfRule>
  </conditionalFormatting>
  <conditionalFormatting sqref="R9">
    <cfRule type="cellIs" dxfId="3" priority="129" operator="lessThanOrEqual">
      <formula>I9</formula>
    </cfRule>
  </conditionalFormatting>
  <conditionalFormatting sqref="T19">
    <cfRule type="cellIs" dxfId="0" priority="155" operator="equal">
      <formula>0</formula>
    </cfRule>
    <cfRule type="cellIs" dxfId="1" priority="156" operator="lessThan">
      <formula>G19</formula>
    </cfRule>
  </conditionalFormatting>
  <conditionalFormatting sqref="T20">
    <cfRule type="cellIs" dxfId="0" priority="160" operator="equal">
      <formula>0</formula>
    </cfRule>
    <cfRule type="cellIs" dxfId="1" priority="161" operator="lessThan">
      <formula>G20</formula>
    </cfRule>
  </conditionalFormatting>
  <conditionalFormatting sqref="T23">
    <cfRule type="cellIs" dxfId="0" priority="165" operator="equal">
      <formula>0</formula>
    </cfRule>
    <cfRule type="cellIs" dxfId="1" priority="166" operator="lessThan">
      <formula>G23</formula>
    </cfRule>
  </conditionalFormatting>
  <conditionalFormatting sqref="T25">
    <cfRule type="cellIs" dxfId="0" priority="170" operator="equal">
      <formula>0</formula>
    </cfRule>
    <cfRule type="cellIs" dxfId="1" priority="171" operator="lessThan">
      <formula>G25</formula>
    </cfRule>
  </conditionalFormatting>
  <conditionalFormatting sqref="T26">
    <cfRule type="cellIs" dxfId="0" priority="175" operator="equal">
      <formula>0</formula>
    </cfRule>
    <cfRule type="cellIs" dxfId="1" priority="176" operator="lessThan">
      <formula>G26</formula>
    </cfRule>
  </conditionalFormatting>
  <conditionalFormatting sqref="T27">
    <cfRule type="cellIs" dxfId="0" priority="180" operator="equal">
      <formula>0</formula>
    </cfRule>
    <cfRule type="cellIs" dxfId="1" priority="181" operator="lessThan">
      <formula>G27</formula>
    </cfRule>
  </conditionalFormatting>
  <conditionalFormatting sqref="T29">
    <cfRule type="cellIs" dxfId="0" priority="185" operator="equal">
      <formula>0</formula>
    </cfRule>
    <cfRule type="cellIs" dxfId="1" priority="186" operator="lessThan">
      <formula>G29</formula>
    </cfRule>
  </conditionalFormatting>
  <conditionalFormatting sqref="T8">
    <cfRule type="cellIs" dxfId="0" priority="145" operator="equal">
      <formula>0</formula>
    </cfRule>
    <cfRule type="cellIs" dxfId="1" priority="146" operator="lessThan">
      <formula>G8</formula>
    </cfRule>
  </conditionalFormatting>
  <conditionalFormatting sqref="T9">
    <cfRule type="cellIs" dxfId="0" priority="150" operator="equal">
      <formula>0</formula>
    </cfRule>
    <cfRule type="cellIs" dxfId="1" priority="151" operator="lessThan">
      <formula>G9</formula>
    </cfRule>
  </conditionalFormatting>
  <conditionalFormatting sqref="U19">
    <cfRule type="cellIs" dxfId="0" priority="157" operator="greaterThan">
      <formula>T19</formula>
    </cfRule>
  </conditionalFormatting>
  <conditionalFormatting sqref="U20">
    <cfRule type="cellIs" dxfId="0" priority="162" operator="greaterThan">
      <formula>T20</formula>
    </cfRule>
  </conditionalFormatting>
  <conditionalFormatting sqref="U23">
    <cfRule type="cellIs" dxfId="0" priority="167" operator="greaterThan">
      <formula>T23</formula>
    </cfRule>
  </conditionalFormatting>
  <conditionalFormatting sqref="U25">
    <cfRule type="cellIs" dxfId="0" priority="172" operator="greaterThan">
      <formula>T25</formula>
    </cfRule>
  </conditionalFormatting>
  <conditionalFormatting sqref="U26">
    <cfRule type="cellIs" dxfId="0" priority="177" operator="greaterThan">
      <formula>T26</formula>
    </cfRule>
  </conditionalFormatting>
  <conditionalFormatting sqref="U27">
    <cfRule type="cellIs" dxfId="0" priority="182" operator="greaterThan">
      <formula>T27</formula>
    </cfRule>
  </conditionalFormatting>
  <conditionalFormatting sqref="U29">
    <cfRule type="cellIs" dxfId="0" priority="187" operator="greaterThan">
      <formula>T29</formula>
    </cfRule>
  </conditionalFormatting>
  <conditionalFormatting sqref="U8">
    <cfRule type="cellIs" dxfId="0" priority="147" operator="greaterThan">
      <formula>T8</formula>
    </cfRule>
  </conditionalFormatting>
  <conditionalFormatting sqref="U9">
    <cfRule type="cellIs" dxfId="0" priority="152" operator="greaterThan">
      <formula>T9</formula>
    </cfRule>
  </conditionalFormatting>
  <conditionalFormatting sqref="V19">
    <cfRule type="cellIs" dxfId="3" priority="158" operator="lessThanOrEqual">
      <formula>H19</formula>
    </cfRule>
  </conditionalFormatting>
  <conditionalFormatting sqref="V20">
    <cfRule type="cellIs" dxfId="3" priority="163" operator="lessThanOrEqual">
      <formula>H20</formula>
    </cfRule>
  </conditionalFormatting>
  <conditionalFormatting sqref="V23">
    <cfRule type="cellIs" dxfId="3" priority="168" operator="lessThanOrEqual">
      <formula>H23</formula>
    </cfRule>
  </conditionalFormatting>
  <conditionalFormatting sqref="V25">
    <cfRule type="cellIs" dxfId="3" priority="173" operator="lessThanOrEqual">
      <formula>H25</formula>
    </cfRule>
  </conditionalFormatting>
  <conditionalFormatting sqref="V26">
    <cfRule type="cellIs" dxfId="3" priority="178" operator="lessThanOrEqual">
      <formula>H26</formula>
    </cfRule>
  </conditionalFormatting>
  <conditionalFormatting sqref="V27">
    <cfRule type="cellIs" dxfId="3" priority="183" operator="lessThanOrEqual">
      <formula>H27</formula>
    </cfRule>
  </conditionalFormatting>
  <conditionalFormatting sqref="V29">
    <cfRule type="cellIs" dxfId="3" priority="188" operator="lessThanOrEqual">
      <formula>H29</formula>
    </cfRule>
  </conditionalFormatting>
  <conditionalFormatting sqref="V8">
    <cfRule type="cellIs" dxfId="3" priority="148" operator="lessThanOrEqual">
      <formula>H8</formula>
    </cfRule>
  </conditionalFormatting>
  <conditionalFormatting sqref="V9">
    <cfRule type="cellIs" dxfId="3" priority="153" operator="lessThanOrEqual">
      <formula>H9</formula>
    </cfRule>
  </conditionalFormatting>
  <conditionalFormatting sqref="W19">
    <cfRule type="cellIs" dxfId="3" priority="159" operator="lessThanOrEqual">
      <formula>I19</formula>
    </cfRule>
  </conditionalFormatting>
  <conditionalFormatting sqref="W20">
    <cfRule type="cellIs" dxfId="3" priority="164" operator="lessThanOrEqual">
      <formula>I20</formula>
    </cfRule>
  </conditionalFormatting>
  <conditionalFormatting sqref="W23">
    <cfRule type="cellIs" dxfId="3" priority="169" operator="lessThanOrEqual">
      <formula>I23</formula>
    </cfRule>
  </conditionalFormatting>
  <conditionalFormatting sqref="W25">
    <cfRule type="cellIs" dxfId="3" priority="174" operator="lessThanOrEqual">
      <formula>I25</formula>
    </cfRule>
  </conditionalFormatting>
  <conditionalFormatting sqref="W26">
    <cfRule type="cellIs" dxfId="3" priority="179" operator="lessThanOrEqual">
      <formula>I26</formula>
    </cfRule>
  </conditionalFormatting>
  <conditionalFormatting sqref="W27">
    <cfRule type="cellIs" dxfId="3" priority="184" operator="lessThanOrEqual">
      <formula>I27</formula>
    </cfRule>
  </conditionalFormatting>
  <conditionalFormatting sqref="W29">
    <cfRule type="cellIs" dxfId="3" priority="189" operator="lessThanOrEqual">
      <formula>I29</formula>
    </cfRule>
  </conditionalFormatting>
  <conditionalFormatting sqref="W8">
    <cfRule type="cellIs" dxfId="3" priority="149" operator="lessThanOrEqual">
      <formula>I8</formula>
    </cfRule>
  </conditionalFormatting>
  <conditionalFormatting sqref="W9">
    <cfRule type="cellIs" dxfId="3" priority="154" operator="lessThanOrEqual">
      <formula>I9</formula>
    </cfRule>
  </conditionalFormatting>
  <conditionalFormatting sqref="Y11">
    <cfRule type="cellIs" dxfId="0" priority="200" operator="equal">
      <formula>0</formula>
    </cfRule>
    <cfRule type="cellIs" dxfId="1" priority="201" operator="lessThan">
      <formula>G11</formula>
    </cfRule>
  </conditionalFormatting>
  <conditionalFormatting sqref="Y19">
    <cfRule type="cellIs" dxfId="0" priority="205" operator="equal">
      <formula>0</formula>
    </cfRule>
    <cfRule type="cellIs" dxfId="1" priority="206" operator="lessThan">
      <formula>G19</formula>
    </cfRule>
  </conditionalFormatting>
  <conditionalFormatting sqref="Y20">
    <cfRule type="cellIs" dxfId="0" priority="210" operator="equal">
      <formula>0</formula>
    </cfRule>
    <cfRule type="cellIs" dxfId="1" priority="211" operator="lessThan">
      <formula>G20</formula>
    </cfRule>
  </conditionalFormatting>
  <conditionalFormatting sqref="Y23">
    <cfRule type="cellIs" dxfId="0" priority="215" operator="equal">
      <formula>0</formula>
    </cfRule>
    <cfRule type="cellIs" dxfId="1" priority="216" operator="lessThan">
      <formula>G23</formula>
    </cfRule>
  </conditionalFormatting>
  <conditionalFormatting sqref="Y25">
    <cfRule type="cellIs" dxfId="0" priority="220" operator="equal">
      <formula>0</formula>
    </cfRule>
    <cfRule type="cellIs" dxfId="1" priority="221" operator="lessThan">
      <formula>G25</formula>
    </cfRule>
  </conditionalFormatting>
  <conditionalFormatting sqref="Y26">
    <cfRule type="cellIs" dxfId="0" priority="225" operator="equal">
      <formula>0</formula>
    </cfRule>
    <cfRule type="cellIs" dxfId="1" priority="226" operator="lessThan">
      <formula>G26</formula>
    </cfRule>
  </conditionalFormatting>
  <conditionalFormatting sqref="Y29">
    <cfRule type="cellIs" dxfId="0" priority="230" operator="equal">
      <formula>0</formula>
    </cfRule>
    <cfRule type="cellIs" dxfId="1" priority="231" operator="lessThan">
      <formula>G29</formula>
    </cfRule>
  </conditionalFormatting>
  <conditionalFormatting sqref="Y8">
    <cfRule type="cellIs" dxfId="0" priority="190" operator="equal">
      <formula>0</formula>
    </cfRule>
    <cfRule type="cellIs" dxfId="1" priority="191" operator="lessThan">
      <formula>G8</formula>
    </cfRule>
  </conditionalFormatting>
  <conditionalFormatting sqref="Y9">
    <cfRule type="cellIs" dxfId="0" priority="195" operator="equal">
      <formula>0</formula>
    </cfRule>
    <cfRule type="cellIs" dxfId="1" priority="196" operator="lessThan">
      <formula>G9</formula>
    </cfRule>
  </conditionalFormatting>
  <conditionalFormatting sqref="Z11">
    <cfRule type="cellIs" dxfId="0" priority="202" operator="greaterThan">
      <formula>Y11</formula>
    </cfRule>
  </conditionalFormatting>
  <conditionalFormatting sqref="Z19">
    <cfRule type="cellIs" dxfId="0" priority="207" operator="greaterThan">
      <formula>Y19</formula>
    </cfRule>
  </conditionalFormatting>
  <conditionalFormatting sqref="Z20">
    <cfRule type="cellIs" dxfId="0" priority="212" operator="greaterThan">
      <formula>Y20</formula>
    </cfRule>
  </conditionalFormatting>
  <conditionalFormatting sqref="Z23">
    <cfRule type="cellIs" dxfId="0" priority="217" operator="greaterThan">
      <formula>Y23</formula>
    </cfRule>
  </conditionalFormatting>
  <conditionalFormatting sqref="Z25">
    <cfRule type="cellIs" dxfId="0" priority="222" operator="greaterThan">
      <formula>Y25</formula>
    </cfRule>
  </conditionalFormatting>
  <conditionalFormatting sqref="Z26">
    <cfRule type="cellIs" dxfId="0" priority="227" operator="greaterThan">
      <formula>Y26</formula>
    </cfRule>
  </conditionalFormatting>
  <conditionalFormatting sqref="Z29">
    <cfRule type="cellIs" dxfId="0" priority="232" operator="greaterThan">
      <formula>Y29</formula>
    </cfRule>
  </conditionalFormatting>
  <conditionalFormatting sqref="Z8">
    <cfRule type="cellIs" dxfId="0" priority="192" operator="greaterThan">
      <formula>Y8</formula>
    </cfRule>
  </conditionalFormatting>
  <conditionalFormatting sqref="Z9">
    <cfRule type="cellIs" dxfId="0" priority="197" operator="greaterThan">
      <formula>Y9</formula>
    </cfRule>
  </conditionalFormatting>
  <hyperlinks>
    <hyperlink ref="N8" r:id="rId1"/>
    <hyperlink ref="S8" r:id="rId2"/>
    <hyperlink ref="X8" r:id="rId3"/>
    <hyperlink ref="AC8" r:id="rId4"/>
    <hyperlink ref="AH8" r:id="rId5"/>
    <hyperlink ref="N9" r:id="rId6"/>
    <hyperlink ref="S9" r:id="rId7"/>
    <hyperlink ref="X9" r:id="rId8"/>
    <hyperlink ref="AC9" r:id="rId9"/>
    <hyperlink ref="AH9" r:id="rId10"/>
    <hyperlink ref="N11" r:id="rId11"/>
    <hyperlink ref="X11" r:id="rId12"/>
    <hyperlink ref="AC11" r:id="rId13"/>
    <hyperlink ref="AH11" r:id="rId14"/>
    <hyperlink ref="N19" r:id="rId15"/>
    <hyperlink ref="S19" r:id="rId16"/>
    <hyperlink ref="X19" r:id="rId17"/>
    <hyperlink ref="AC19" r:id="rId18"/>
    <hyperlink ref="AH19" r:id="rId19"/>
    <hyperlink ref="N20" r:id="rId20"/>
    <hyperlink ref="X20" r:id="rId21"/>
    <hyperlink ref="AC20" r:id="rId22"/>
    <hyperlink ref="AH20" r:id="rId23"/>
    <hyperlink ref="N23" r:id="rId24"/>
    <hyperlink ref="X23" r:id="rId25"/>
    <hyperlink ref="AC23" r:id="rId26"/>
    <hyperlink ref="AH23" r:id="rId27"/>
    <hyperlink ref="N25" r:id="rId28"/>
    <hyperlink ref="S25" r:id="rId29"/>
    <hyperlink ref="X25" r:id="rId30"/>
    <hyperlink ref="AC25" r:id="rId31"/>
    <hyperlink ref="AH25" r:id="rId32"/>
    <hyperlink ref="N26" r:id="rId33"/>
    <hyperlink ref="X26" r:id="rId34"/>
    <hyperlink ref="AC26" r:id="rId35"/>
    <hyperlink ref="N27" r:id="rId36"/>
    <hyperlink ref="X27" r:id="rId37"/>
    <hyperlink ref="N29" r:id="rId38"/>
    <hyperlink ref="S29" r:id="rId39"/>
    <hyperlink ref="X29" r:id="rId40"/>
    <hyperlink ref="AC29" r:id="rId41"/>
    <hyperlink ref="AH29" r:id="rId42"/>
  </hyperlinks>
  <pageMargins left="0.7" right="0.7" top="0.75" bottom="0.75" header="0.3" footer="0.3"/>
  <legacyDrawing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din_power_atm90e26. </vt:lpstr>
      <vt:lpstr>BoardQty</vt:lpstr>
      <vt:lpstr>digikey_part_data</vt:lpstr>
      <vt:lpstr>farnell_part_data</vt:lpstr>
      <vt:lpstr>global_part_data</vt:lpstr>
      <vt:lpstr>mouser_part_data</vt:lpstr>
      <vt:lpstr>newark_part_data</vt:lpstr>
      <vt:lpstr>rs_part_data</vt:lpstr>
      <vt:lpstr>tme_part_data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2017-11-27T13:19:22Z</dcterms:created>
  <dcterms:modified xsi:type="dcterms:W3CDTF">2017-11-27T13:19:22Z</dcterms:modified>
</cp:coreProperties>
</file>