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n_power_atm90e26. " sheetId="1" r:id="rId1"/>
  </sheets>
  <definedNames>
    <definedName name="BoardQty">'din_power_atm90e26. '!$I$1</definedName>
    <definedName name="digikey_part_data">'din_power_atm90e26. '!$J$5:$N$25</definedName>
    <definedName name="farnell_part_data">'din_power_atm90e26. '!$O$5:$S$25</definedName>
    <definedName name="global_part_data">'din_power_atm90e26. '!$A$5:$I$25</definedName>
    <definedName name="local_part_data">'din_power_atm90e26. '!$AN$5:$AR$25</definedName>
    <definedName name="mouser_part_data">'din_power_atm90e26. '!$T$5:$X$25</definedName>
    <definedName name="newark_part_data">'din_power_atm90e26. '!$Y$5:$AC$25</definedName>
    <definedName name="rs_part_data">'din_power_atm90e26. '!$AD$5:$AH$25</definedName>
    <definedName name="tme_part_data">'din_power_atm90e26. '!$AI$5:$AM$25</definedName>
    <definedName name="TotalCost">'din_power_atm90e26. '!$I$2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M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R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W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B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G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L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Q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
Red -&gt; No parts available.
Orange -&gt; Parts available, but not enough.
Yellow -&gt; Enough parts available, but haven't purchased enough.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P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R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U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W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Y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Z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L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$0.04      $0.37
   100   $0.02      $1.65
   500   $0.01      $5.88
  1000   $0.01      $9.23
  4000   $0.01     $27.00
  8000   $0.01     $49.28
 12000   $0.01     $70.44</t>
        </r>
      </text>
    </comment>
    <comment ref="Y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$0.01      $0.01
  4000   $0.01     $40.00
  8000   $0.01     $64.00
 12000   $0.01     $60.00</t>
        </r>
      </text>
    </comment>
    <comment ref="AF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$66.70     $66.70
     2  $56.70    $113.40</t>
        </r>
      </text>
    </comment>
    <comment ref="AK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$0.01      $0.01
   100   $0.01      $0.77
   300   $0.00      $1.44
  1000   $0.00      $3.60
  4000   $0.00     $11.44
 12000   $0.00     $30.24</t>
        </r>
      </text>
    </comment>
    <comment ref="L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$0.08      $0.76
   100   $0.03      $3.41
   500   $0.02     $12.17
  1000   $0.02     $19.12
  4000   $0.01     $55.68
  8000   $0.01    $101.68
 12000   $0.01    $145.20</t>
        </r>
      </text>
    </comment>
    <comment ref="Q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$0.04      $0.04
   100   $0.04      $3.57
   500   $0.03     $13.10
  1000   $0.02     $17.86
  2000   $0.02     $33.60</t>
        </r>
      </text>
    </comment>
    <comment ref="AA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25   $0.07      $1.73
    50   $0.04      $1.90
   100   $0.03      $2.50
   250   $0.02      $6.00
   500   $0.02     $11.00
  1000   $0.02     $17.00</t>
        </r>
      </text>
    </comment>
    <comment ref="AK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$0.01      $0.01
   100   $0.01      $1.48
   300   $0.01      $2.63
  1000   $0.01      $5.75
  4000   $0.00     $19.36
 12000   $0.00     $53.64</t>
        </r>
      </text>
    </comment>
    <comment ref="J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$0.43      $0.43
    10   $0.34      $3.45
   100   $0.23     $23.46
   500   $0.18     $87.96
  1000   $0.13    $131.95
  3000   $0.12    $352.29
  6000   $0.11    $661.86
 15000   $0.10   $1548.00
 30000   $0.09   $2839.80</t>
        </r>
      </text>
    </comment>
    <comment ref="O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$0.11      $0.11
   100   $0.11     $11.47
   250   $0.11     $27.76
   500   $0.11     $55.46
  1000   $0.11    $110.79
  5000   $0.11    $553.38</t>
        </r>
      </text>
    </comment>
    <comment ref="Y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$0.35      $0.35
     5   $0.35      $1.77
    10   $0.27      $2.73
    25   $0.19      $4.65
    50   $0.15      $7.70
   100   $0.13     $12.90
   250   $0.10     $25.75
   500   $0.09     $43.50
  1000   $0.07     $72.00</t>
        </r>
      </text>
    </comment>
    <comment ref="AF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$0.12      $0.12
    20   $0.12      $2.47
    40   $0.12      $4.70</t>
        </r>
      </text>
    </comment>
    <comment ref="L1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$0.27      $0.27
    10   $0.20      $1.96
    25   $0.14      $3.62
   100   $0.10     $10.34
   250   $0.07     $17.58
   500   $0.06     $31.02
  1000   $0.05     $48.60
  4000   $0.04    $172.96
  8000   $0.04    $300.80
 12000   $0.03    $406.08
 28000   $0.03    $842.24
100000   $0.03   $2538.00</t>
        </r>
      </text>
    </comment>
    <comment ref="AA1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$0.62      $0.62
    25   $0.40     $10.03
    50   $0.35     $17.75
   100   $0.31     $30.90
   250   $0.29     $71.75
   500   $0.27    $132.50
  1000   $0.20    $205.00
  2500   $0.17    $420.00</t>
        </r>
      </text>
    </comment>
    <comment ref="AF1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$0.20      $0.20
    50   $0.20     $10.10
   250   $0.06     $15.86</t>
        </r>
      </text>
    </comment>
    <comment ref="AI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K1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$0.06      $0.06
    10   $0.06      $0.56
    50   $0.04      $2.02
   250   $0.04      $8.90
  1000   $0.03     $29.00
  3000   $0.03     $81.00</t>
        </r>
      </text>
    </comment>
    <comment ref="L1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$0.34      $0.34
     5   $0.33      $1.64
    10   $0.32      $3.19
    50   $0.27     $13.41
   100   $0.22     $22.26
   250   $0.20     $50.60
   500   $0.17     $86.02
  1000   $0.15    $151.80
  5000   $0.14    $683.10</t>
        </r>
      </text>
    </comment>
    <comment ref="L1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$1.76      $1.76
    10   $1.68     $16.83
    50   $1.64     $81.86
   100   $1.53    $153.00
   250   $1.41    $351.90
   500   $1.30    $650.25
  1000   $1.24   $1239.30
  2500   $1.16   $2907.00</t>
        </r>
      </text>
    </comment>
    <comment ref="Q1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$0.01      $0.01
   100   $0.01      $1.42
   500   $0.01      $4.41
  1000   $0.01      $7.17
  2000   $0.01     $12.22</t>
        </r>
      </text>
    </comment>
    <comment ref="Y1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1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$0.46      $0.46
    10   $0.43      $4.30
   100   $0.33     $32.93
   500   $0.29    $143.19
  1500   $0.22    $324.12
  3000   $0.21    $624.81
  7500   $0.20   $1464.38
 10500   $0.18   $1913.52
 15000   $0.18   $2635.95
 37500   $0.17   $6492.00</t>
        </r>
      </text>
    </comment>
    <comment ref="Q1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$0.42      $0.42
    10   $0.42      $4.19
    50   $0.32     $16.04
   150   $0.31     $46.00
   250   $0.29     $73.43
   500   $0.28    $139.81
  1500   $0.21    $315.46
  2500   $0.20    $508.14</t>
        </r>
      </text>
    </comment>
    <comment ref="AA1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$0.45      $0.45
    10   $0.44      $4.38
    25   $0.34      $8.60
    50   $0.29     $14.70
   100   $0.27     $27.40
   250   $0.25     $62.25
   500   $0.22    $111.00</t>
        </r>
      </text>
    </comment>
    <comment ref="L1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$1.63      $1.63
    10   $1.48     $14.78
   100   $1.27    $126.67
   500   $1.06    $527.80
  1000   $0.90    $904.80
  5000   $0.80   $4011.30
 10000   $0.78   $7841.60</t>
        </r>
      </text>
    </comment>
    <comment ref="Q1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$2.40      $2.40
    10   $1.53     $15.27
    25   $1.42     $35.54
   100   $1.30    $130.41
   150   $1.26    $188.57
   250   $1.17    $293.73</t>
        </r>
      </text>
    </comment>
    <comment ref="AA1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$1.10      $1.10
   500   $1.09    $545.00
  1000   $0.89    $893.00
  1500   $0.83   $1240.50</t>
        </r>
      </text>
    </comment>
    <comment ref="L1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$0.37      $0.37
    10   $0.35      $3.48
    25   $0.30      $7.45
    50   $0.25     $12.66
   100   $0.24     $24.33
   250   $0.22     $54.62
   500   $0.21    $104.27
  1000   $0.17    $173.78
  2500   $0.16    $397.20</t>
        </r>
      </text>
    </comment>
    <comment ref="L1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$0.35      $0.35
    10   $0.31      $3.13
   100   $0.22     $21.51
   500   $0.18     $91.89
  1000   $0.14    $140.76
  3000   $0.12    $346.80
  6000   $0.11    $652.80
 15000   $0.11   $1581.00
 30000   $0.10   $3060.00
 75000   $0.10   $7395.00</t>
        </r>
      </text>
    </comment>
    <comment ref="J1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1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$0.12      $0.12
  1000   $0.12    $120.78</t>
        </r>
      </text>
    </comment>
    <comment ref="Q1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$0.25      $0.25
   100   $0.25     $25.14
   250   $0.22     $53.75
   500   $0.19     $93.99</t>
        </r>
      </text>
    </comment>
    <comment ref="AA1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$0.17      $0.17
  1000   $0.17    $174.00
  5000   $0.16    $790.00</t>
        </r>
      </text>
    </comment>
    <comment ref="L1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$0.02      $0.17
   100   $0.01      $0.70
  1000   $0.00      $3.15
  2500   $0.00      $6.82
  5000   $0.00     $10.25
 10000   $0.00     $17.80
 25000   $0.00     $39.00
 50000   $0.00     $71.50
125000   $0.00    $177.50</t>
        </r>
      </text>
    </comment>
    <comment ref="Y1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1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$0.01      $0.01
 10000   $0.01     $50.00
 20000   $0.00     $80.00
 30000   $0.00     $90.00</t>
        </r>
      </text>
    </comment>
    <comment ref="L1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$0.12      $0.12
    10   $0.11      $1.12
   100   $0.04      $4.30
  1000   $0.02     $18.90
  2500   $0.02     $40.80
  5000   $0.01     $66.50
 10000   $0.01    $119.30
 25000   $0.01    $273.75
 50000   $0.01    $515.50</t>
        </r>
      </text>
    </comment>
    <comment ref="L2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$0.07      $0.75
   100   $0.03      $3.04
  1000   $0.01     $13.64
  2500   $0.01     $29.60
  5000   $0.01     $44.40
 10000   $0.01     $77.10
 20000   $0.01    $154.20
 25000   $0.01    $180.75
 30000   $0.01    $216.90
 40000   $0.01    $289.20</t>
        </r>
      </text>
    </comment>
    <comment ref="Q2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$0.03      $0.03
   100   $0.03      $3.38
   500   $0.03     $13.81
  1000   $0.01     $12.57
  2500   $0.01     $25.26</t>
        </r>
      </text>
    </comment>
    <comment ref="AA2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25   $0.06      $1.38
    50   $0.04      $2.20
   100   $0.03      $3.20
   250   $0.03      $7.25
   500   $0.03     $12.50
  1000   $0.02     $22.00</t>
        </r>
      </text>
    </comment>
    <comment ref="AI2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K2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$0.01      $0.01
  5000   $0.01     $26.15</t>
        </r>
      </text>
    </comment>
    <comment ref="L2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$0.70      $0.70
    10   $0.61      $6.14
    25   $0.54     $13.59
   100   $0.47     $47.33
   250   $0.41    $102.99
   500   $0.35    $175.31
  1000   $0.29    $289.34
  2000   $0.26    $527.62
  5000   $0.25   $1233.95
 10000   $0.23   $2297.70
 25000   $0.22   $5446.50</t>
        </r>
      </text>
    </comment>
    <comment ref="Q2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$1.10      $1.10
    50   $0.58     $28.84
   100   $0.48     $48.05
   250   $0.43    $106.33
   500   $0.34    $171.54
  1000   $0.30    $299.60
  5000   $0.29   $1468.62
 10000   $0.29   $2878.51</t>
        </r>
      </text>
    </comment>
    <comment ref="AA2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$0.71      $0.71
    10   $0.64      $6.38
    25   $0.58     $14.55
    50   $0.51     $25.70
   100   $0.46     $45.80
   250   $0.39     $98.00
   500   $0.34    $172.00
  1000   $0.27    $272.00</t>
        </r>
      </text>
    </comment>
    <comment ref="J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2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$0.45      $0.45
  3000   $0.45   $1335.60</t>
        </r>
      </text>
    </comment>
    <comment ref="Y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A2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$0.42      $0.42
  3000   $0.42   $1260.00</t>
        </r>
      </text>
    </comment>
    <comment ref="J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2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$0.15      $0.15
  2500   $0.15    $368.12</t>
        </r>
      </text>
    </comment>
    <comment ref="AN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P2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$2.74      $2.74
    50   $2.74    $137.00</t>
        </r>
      </text>
    </comment>
    <comment ref="L2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$2.75      $2.75
     5   $2.71     $13.54
    10   $2.67     $26.69
    25   $2.59     $64.76
    50   $2.51    $125.60
   100   $2.43    $243.35
   250   $2.35    $588.75
   500   $2.20   $1099.00</t>
        </r>
      </text>
    </comment>
    <comment ref="Q2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$3.00      $3.00
    10   $2.83     $28.32
    25   $2.51     $62.86
   150   $2.47    $370.09
   250   $2.41    $602.14</t>
        </r>
      </text>
    </comment>
    <comment ref="AA2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$3.47      $3.47</t>
        </r>
      </text>
    </comment>
    <comment ref="AF2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$3.15      $3.15
     5   $3.00     $14.98</t>
        </r>
      </text>
    </comment>
    <comment ref="K2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P2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U2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Z2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E2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J2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O2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</commentList>
</comments>
</file>

<file path=xl/sharedStrings.xml><?xml version="1.0" encoding="utf-8"?>
<sst xmlns="http://schemas.openxmlformats.org/spreadsheetml/2006/main" count="248" uniqueCount="146">
  <si>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</si>
  <si>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</si>
  <si>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</si>
  <si>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</si>
  <si>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</si>
  <si>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</si>
  <si>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</si>
  <si>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</si>
  <si>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</si>
  <si>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</si>
  <si>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C1-C3</t>
  </si>
  <si>
    <t>33n</t>
  </si>
  <si>
    <t>Capacitors_SMD:C_0603</t>
  </si>
  <si>
    <t>CC0603KRX7R9BB333</t>
  </si>
  <si>
    <t>C4-C9</t>
  </si>
  <si>
    <t>1uF</t>
  </si>
  <si>
    <t>0603ZD105KAT2A</t>
  </si>
  <si>
    <t>D1</t>
  </si>
  <si>
    <t>D_Schottky</t>
  </si>
  <si>
    <t>Diodes_SMD:D_SOD-323F</t>
  </si>
  <si>
    <t>PMEG1020EA</t>
  </si>
  <si>
    <t>D2</t>
  </si>
  <si>
    <t>LED</t>
  </si>
  <si>
    <t>LEDs:LED_0603</t>
  </si>
  <si>
    <t>LTST-C190KRKT</t>
  </si>
  <si>
    <t>F1</t>
  </si>
  <si>
    <t>Polyfuse</t>
  </si>
  <si>
    <t>Capacitors_THT:C_Disc_D10.0mm_W2.5mm_P5.00mm</t>
  </si>
  <si>
    <t>0ZRE0012FF1C</t>
  </si>
  <si>
    <t>J1</t>
  </si>
  <si>
    <t>CONN_01X06</t>
  </si>
  <si>
    <t>Connectors_Phoenix:PhoenixContact_MC-G_06x5.08mm_Angled</t>
  </si>
  <si>
    <t>1759059</t>
  </si>
  <si>
    <t>J2</t>
  </si>
  <si>
    <t>VBAT</t>
  </si>
  <si>
    <t>Connectors_JST:JST_SH_BM02B-SRSS-TB_02x1.00mm_Straight</t>
  </si>
  <si>
    <t>BM02B-SRSS-TB(LFSN)</t>
  </si>
  <si>
    <t>J3,J5</t>
  </si>
  <si>
    <t>CONN_01X08</t>
  </si>
  <si>
    <t>Connectors_Molex:Molex_NanoFit_2x04x2.50mm_Angled</t>
  </si>
  <si>
    <t>1053141108</t>
  </si>
  <si>
    <t>J4</t>
  </si>
  <si>
    <t>CONN_02X18</t>
  </si>
  <si>
    <t>hi-link_smps:PCIE-36-SKT</t>
  </si>
  <si>
    <t>10018784-10210TLF</t>
  </si>
  <si>
    <t>L1</t>
  </si>
  <si>
    <t>Ferrite_Bead_Small</t>
  </si>
  <si>
    <t>Inductors_SMD:L_1206</t>
  </si>
  <si>
    <t>AIML-1206-R27K-T</t>
  </si>
  <si>
    <t>R1-R4,R8-R11,R18-R21,R28-R31</t>
  </si>
  <si>
    <t>5.8R</t>
  </si>
  <si>
    <t>Resistors_SMD:R_0603</t>
  </si>
  <si>
    <t>CPF0603B5R76E1</t>
  </si>
  <si>
    <t>R25-R27,R33</t>
  </si>
  <si>
    <t>1K</t>
  </si>
  <si>
    <t>CRG0603F1K0</t>
  </si>
  <si>
    <t>R32</t>
  </si>
  <si>
    <t>2K</t>
  </si>
  <si>
    <t>RT0603DRE072KL</t>
  </si>
  <si>
    <t>R5-R7,R12-R17,R22-R24</t>
  </si>
  <si>
    <t>220K</t>
  </si>
  <si>
    <t>Resistors_SMD:R_1206</t>
  </si>
  <si>
    <t>CRCW1206220KFKEA</t>
  </si>
  <si>
    <t>RV1-RV3</t>
  </si>
  <si>
    <t>Varistor</t>
  </si>
  <si>
    <t>SMD_Packages:SMD-4032</t>
  </si>
  <si>
    <t>VP3225K401R275</t>
  </si>
  <si>
    <t>U1</t>
  </si>
  <si>
    <t>MCP73831-2-OT</t>
  </si>
  <si>
    <t>TO_SOT_Packages_SMD:SOT-23-5</t>
  </si>
  <si>
    <t>MCP73831T-3ACI/OT</t>
  </si>
  <si>
    <t>U2,U3</t>
  </si>
  <si>
    <t>AP7365-33YG-13</t>
  </si>
  <si>
    <t>TO_SOT_Packages_SMD:SOT-89-3</t>
  </si>
  <si>
    <t>U4</t>
  </si>
  <si>
    <t>Hi-Link_SMPS</t>
  </si>
  <si>
    <t>hi-link_smps:HKLPM01</t>
  </si>
  <si>
    <t>U5</t>
  </si>
  <si>
    <t>dc-dc</t>
  </si>
  <si>
    <t>hi-link_smps:SIP4</t>
  </si>
  <si>
    <t>ROE-0505S</t>
  </si>
  <si>
    <t>Proj:</t>
  </si>
  <si>
    <t>None</t>
  </si>
  <si>
    <t>Co.:</t>
  </si>
  <si>
    <t>Prj date:</t>
  </si>
  <si>
    <t>$ date:</t>
  </si>
  <si>
    <t>2017-12-25 13:13:31</t>
  </si>
  <si>
    <t>Board Qty:</t>
  </si>
  <si>
    <t>Total Cost:</t>
  </si>
  <si>
    <t>Unit Cost:</t>
  </si>
  <si>
    <t>Digi-Key</t>
  </si>
  <si>
    <t>Avail</t>
  </si>
  <si>
    <t>Purch</t>
  </si>
  <si>
    <t>Cat#</t>
  </si>
  <si>
    <t>311-1429-1-ND</t>
  </si>
  <si>
    <t>478-1251-1-ND</t>
  </si>
  <si>
    <t>1727-5185-1-ND</t>
  </si>
  <si>
    <t>NonStk</t>
  </si>
  <si>
    <t>160-1436-1-ND</t>
  </si>
  <si>
    <t>507-1350-ND</t>
  </si>
  <si>
    <t>277-1099-ND</t>
  </si>
  <si>
    <t>455-1788-1-ND</t>
  </si>
  <si>
    <t>WM16909-ND</t>
  </si>
  <si>
    <t>609-2029-ND</t>
  </si>
  <si>
    <t>535-11684-1-ND</t>
  </si>
  <si>
    <t>CPF0603B5R76E1-ND</t>
  </si>
  <si>
    <t>A106049CT-ND</t>
  </si>
  <si>
    <t>311-2525-1-ND</t>
  </si>
  <si>
    <t>541-220KFCT-ND</t>
  </si>
  <si>
    <t>399-13808-1-ND</t>
  </si>
  <si>
    <t>MCP73831T-3ACI/OTTR-ND</t>
  </si>
  <si>
    <t>AP7365-33YG-13DI-ND</t>
  </si>
  <si>
    <t>945-1655-5-ND</t>
  </si>
  <si>
    <t>Farnell</t>
  </si>
  <si>
    <t>1327684</t>
  </si>
  <si>
    <t>8737819</t>
  </si>
  <si>
    <t>1679127</t>
  </si>
  <si>
    <t>2820690</t>
  </si>
  <si>
    <t>2331306</t>
  </si>
  <si>
    <t>2139620</t>
  </si>
  <si>
    <t>2717784</t>
  </si>
  <si>
    <t>2218597</t>
  </si>
  <si>
    <t>Mouser</t>
  </si>
  <si>
    <t>Newark</t>
  </si>
  <si>
    <t>65R8273</t>
  </si>
  <si>
    <t>84K8388</t>
  </si>
  <si>
    <t>38K6864</t>
  </si>
  <si>
    <t>09J9435</t>
  </si>
  <si>
    <t>14X6549</t>
  </si>
  <si>
    <t>26P0950</t>
  </si>
  <si>
    <t>33AC7688</t>
  </si>
  <si>
    <t>06AC1362</t>
  </si>
  <si>
    <t>20R1193</t>
  </si>
  <si>
    <t>53K2157</t>
  </si>
  <si>
    <t>14AC5483</t>
  </si>
  <si>
    <t>56K7051</t>
  </si>
  <si>
    <t>63X9545</t>
  </si>
  <si>
    <t>Rs Components</t>
  </si>
  <si>
    <t>669-8836</t>
  </si>
  <si>
    <t>485-470</t>
  </si>
  <si>
    <t>692-0981</t>
  </si>
  <si>
    <t>777-3285</t>
  </si>
  <si>
    <t>Tme</t>
  </si>
  <si>
    <t>CC0603KRX7R9333</t>
  </si>
  <si>
    <t>Local</t>
  </si>
  <si>
    <t>#AB80C0DC401ACD3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</si>
</sst>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164" fontId="0" fillId="0" borderId="0" xfId="0" applyNumberFormat="1"/>
    <xf numFmtId="0" fontId="9" fillId="0" borderId="0" xfId="1" applyAlignment="1" applyProtection="1"/>
    <xf numFmtId="0" fontId="10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4"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product-detail/en/yageo/CC0603KRX7R9BB333/311-1429-1-ND/2833735" TargetMode="External"/><Relationship Id="rId2" Type="http://schemas.openxmlformats.org/officeDocument/2006/relationships/hyperlink" Target="http://www.newark.com/webapp/wcs/stores/servlet/Search?catalogId=15003&amp;langId=-1&amp;storeId=10194&amp;gs=true&amp;st=CC0603KRX7R9BB333+" TargetMode="External"/><Relationship Id="rId3" Type="http://schemas.openxmlformats.org/officeDocument/2006/relationships/hyperlink" Target="http://it.rs-online.com/web/c/?searchTerm=CC0603KRX7R9BB333+" TargetMode="External"/><Relationship Id="rId4" Type="http://schemas.openxmlformats.org/officeDocument/2006/relationships/hyperlink" Target="https://www.tme.eu/en/details/cc0603krx7r9333/0603-mlcc-smd-capacitors/yageo/cc0603krx7r9bb333/" TargetMode="External"/><Relationship Id="rId5" Type="http://schemas.openxmlformats.org/officeDocument/2006/relationships/hyperlink" Target="http://www.digikey.com/product-detail/en/avx-corporation/0603ZD105KAT2A/478-1251-1-ND/564283" TargetMode="External"/><Relationship Id="rId6" Type="http://schemas.openxmlformats.org/officeDocument/2006/relationships/hyperlink" Target="http://it.farnell.com/avx/0603zd105kat2a/condensatore-mlcc-x5r-1uf-10v/dp/1327684" TargetMode="External"/><Relationship Id="rId7" Type="http://schemas.openxmlformats.org/officeDocument/2006/relationships/hyperlink" Target="http://www.newark.com/avx/0603zd105kat2a/ceramic-capacitor-1uf-10v-x5r/dp/84K8388" TargetMode="External"/><Relationship Id="rId8" Type="http://schemas.openxmlformats.org/officeDocument/2006/relationships/hyperlink" Target="https://www.tme.eu/en/details/0603zd105kat2a/0603-mlcc-smd-capacitors/avx/" TargetMode="External"/><Relationship Id="rId9" Type="http://schemas.openxmlformats.org/officeDocument/2006/relationships/hyperlink" Target="http://www.digikey.com/product-detail/en/nexperia-usa-inc/PMEG1020EA115/1727-5185-1-ND/2531784" TargetMode="External"/><Relationship Id="rId10" Type="http://schemas.openxmlformats.org/officeDocument/2006/relationships/hyperlink" Target="http://it.farnell.com/nexperia/pmeg1020ea/diodo-schottky-sod-323/dp/8737819" TargetMode="External"/><Relationship Id="rId11" Type="http://schemas.openxmlformats.org/officeDocument/2006/relationships/hyperlink" Target="http://www.newark.com/nexperia/pmeg1020ea/schottky-rectifier-2a-10v-sc-76/dp/38K6864" TargetMode="External"/><Relationship Id="rId12" Type="http://schemas.openxmlformats.org/officeDocument/2006/relationships/hyperlink" Target="http://it.rs-online.com/web/c/?searchTerm=PMEG1020EA+" TargetMode="External"/><Relationship Id="rId13" Type="http://schemas.openxmlformats.org/officeDocument/2006/relationships/hyperlink" Target="http://www.digikey.com/product-detail/en/lite-on-inc/LTST-C190KRKT/160-1436-1-ND/386816" TargetMode="External"/><Relationship Id="rId14" Type="http://schemas.openxmlformats.org/officeDocument/2006/relationships/hyperlink" Target="http://www.newark.com/lumex/sml-lx0603siw-tr/led-red-0-8mm-x-1mm-60mcd-636nm/dp/09J9435?rpsku=rel3%3ALTSTC190KRKT" TargetMode="External"/><Relationship Id="rId15" Type="http://schemas.openxmlformats.org/officeDocument/2006/relationships/hyperlink" Target="http://it.rs-online.com/web/c/?searchTerm=LTST-C190KRKT+" TargetMode="External"/><Relationship Id="rId16" Type="http://schemas.openxmlformats.org/officeDocument/2006/relationships/hyperlink" Target="https://www.tme.eu/en/details/ltst-c190krkt/smd-colour-leds/liteon/" TargetMode="External"/><Relationship Id="rId17" Type="http://schemas.openxmlformats.org/officeDocument/2006/relationships/hyperlink" Target="http://www.digikey.com/scripts/DkSearch/dksus.dll?WT.z_header=search_go&amp;lang=en&amp;keywords=0ZRE0012FF1C+" TargetMode="External"/><Relationship Id="rId18" Type="http://schemas.openxmlformats.org/officeDocument/2006/relationships/hyperlink" Target="http://www.digikey.com/scripts/DkSearch/dksus.dll?WT.z_header=search_go&amp;lang=en&amp;keywords=1759059+" TargetMode="External"/><Relationship Id="rId19" Type="http://schemas.openxmlformats.org/officeDocument/2006/relationships/hyperlink" Target="http://it.farnell.com/multicomp/mc0603n330j500ct/condens-mlcc-c0g-np0-33pf-50v/dp/1759059" TargetMode="External"/><Relationship Id="rId20" Type="http://schemas.openxmlformats.org/officeDocument/2006/relationships/hyperlink" Target="http://www.newark.com/phoenix-contact/1759059/mstb-2-5-6-g-5-08/dp/14X6549" TargetMode="External"/><Relationship Id="rId21" Type="http://schemas.openxmlformats.org/officeDocument/2006/relationships/hyperlink" Target="http://www.digikey.com/product-detail/en/jst-sales-america-inc/BM02B-SRSS-TB-LF-SN/455-1788-1-ND/926859" TargetMode="External"/><Relationship Id="rId22" Type="http://schemas.openxmlformats.org/officeDocument/2006/relationships/hyperlink" Target="http://it.farnell.com/webapp/wcs/stores/servlet/Search?catalogId=15001&amp;langId=-4&amp;storeId=10165&amp;gs=true&amp;st=BM02B-SRSS-TB%28LFSN%29+" TargetMode="External"/><Relationship Id="rId23" Type="http://schemas.openxmlformats.org/officeDocument/2006/relationships/hyperlink" Target="http://www.newark.com/webapp/wcs/stores/servlet/Search?catalogId=15003&amp;langId=-1&amp;storeId=10194&amp;gs=true&amp;st=BM02B-SRSS-TB%28LFSN%29+" TargetMode="External"/><Relationship Id="rId24" Type="http://schemas.openxmlformats.org/officeDocument/2006/relationships/hyperlink" Target="http://www.digikey.com/scripts/DkSearch/dksus.dll?WT.z_header=search_go&amp;lang=en&amp;keywords=1053141108+" TargetMode="External"/><Relationship Id="rId25" Type="http://schemas.openxmlformats.org/officeDocument/2006/relationships/hyperlink" Target="http://it.farnell.com/molex/105314-1108/connettore-bas-8pos-r-a-2file2/dp/2820690" TargetMode="External"/><Relationship Id="rId26" Type="http://schemas.openxmlformats.org/officeDocument/2006/relationships/hyperlink" Target="http://www.newark.com/webapp/wcs/stores/servlet/Search?catalogId=15003&amp;langId=-1&amp;storeId=10194&amp;gs=true&amp;st=1053141108+" TargetMode="External"/><Relationship Id="rId27" Type="http://schemas.openxmlformats.org/officeDocument/2006/relationships/hyperlink" Target="http://www.digikey.com/scripts/DkSearch/dksus.dll?WT.z_header=search_go&amp;lang=en&amp;keywords=10018784-10210TLF+" TargetMode="External"/><Relationship Id="rId28" Type="http://schemas.openxmlformats.org/officeDocument/2006/relationships/hyperlink" Target="http://www.digikey.com/product-detail/en/abracon-llc/AIML-1206-R27K-T/535-11684-1-ND/2782899" TargetMode="External"/><Relationship Id="rId29" Type="http://schemas.openxmlformats.org/officeDocument/2006/relationships/hyperlink" Target="http://www.digikey.com/scripts/DkSearch/dksus.dll?WT.z_header=search_go&amp;lang=en&amp;keywords=CPF0603B5R76E1+" TargetMode="External"/><Relationship Id="rId30" Type="http://schemas.openxmlformats.org/officeDocument/2006/relationships/hyperlink" Target="http://it.farnell.com/te-connectivity/cpf0603b5r76e1/res-film-sott-5r76-0-1-0-063w/dp/2331306" TargetMode="External"/><Relationship Id="rId31" Type="http://schemas.openxmlformats.org/officeDocument/2006/relationships/hyperlink" Target="http://www.newark.com/te-connectivity/cpf0603b5r76e1/res-thin-film-5r76-0-1-0-063w/dp/06AC1362" TargetMode="External"/><Relationship Id="rId32" Type="http://schemas.openxmlformats.org/officeDocument/2006/relationships/hyperlink" Target="http://www.digikey.com/product-detail/en/te-connectivity-passive-product/CRG0603F1K0/A106049CT-ND/3477689" TargetMode="External"/><Relationship Id="rId33" Type="http://schemas.openxmlformats.org/officeDocument/2006/relationships/hyperlink" Target="http://www.newark.com/te-connectivity-neohm/crg0603f1k0-10/crg0603-1-1k0-10k-rl/dp/20R1193" TargetMode="External"/><Relationship Id="rId34" Type="http://schemas.openxmlformats.org/officeDocument/2006/relationships/hyperlink" Target="http://www.digikey.com/product-detail/en/yageo/RT0603DRE072KL/311-2525-1-ND/6128944" TargetMode="External"/><Relationship Id="rId35" Type="http://schemas.openxmlformats.org/officeDocument/2006/relationships/hyperlink" Target="http://www.digikey.com/product-detail/en/vishay-dale/CRCW1206220KFKEA/541-220KFCT-ND/1182024" TargetMode="External"/><Relationship Id="rId36" Type="http://schemas.openxmlformats.org/officeDocument/2006/relationships/hyperlink" Target="http://it.farnell.com/vishay/crcw1206220kfkea/res-film-spesso-220k-1-0-25w-1206/dp/2139620" TargetMode="External"/><Relationship Id="rId37" Type="http://schemas.openxmlformats.org/officeDocument/2006/relationships/hyperlink" Target="http://www.newark.com/vishay/crcw1206220kfkea/res-thick-film-220k-1-0-25w-1206/dp/53K2157" TargetMode="External"/><Relationship Id="rId38" Type="http://schemas.openxmlformats.org/officeDocument/2006/relationships/hyperlink" Target="https://www.tme.eu/en/details/crcw1206220kfkea/1206-smd-resistors/vishay/" TargetMode="External"/><Relationship Id="rId39" Type="http://schemas.openxmlformats.org/officeDocument/2006/relationships/hyperlink" Target="http://www.digikey.com/product-detail/en/kemet/VP3225K401R275/399-13808-1-ND/6362952" TargetMode="External"/><Relationship Id="rId40" Type="http://schemas.openxmlformats.org/officeDocument/2006/relationships/hyperlink" Target="http://it.farnell.com/kemet/vp3225k401r275/varistore-mlv-710v-3225/dp/2717784" TargetMode="External"/><Relationship Id="rId41" Type="http://schemas.openxmlformats.org/officeDocument/2006/relationships/hyperlink" Target="http://www.newark.com/webapp/wcs/stores/servlet/Search?catalogId=15003&amp;langId=-1&amp;storeId=10194&amp;gs=true&amp;st=VP3225K401R275+" TargetMode="External"/><Relationship Id="rId42" Type="http://schemas.openxmlformats.org/officeDocument/2006/relationships/hyperlink" Target="http://www.digikey.com/product-detail/en/microchip-technology/MCP73831T-3ACI-OT/MCP73831T-3ACI-OTTR-ND/964307" TargetMode="External"/><Relationship Id="rId43" Type="http://schemas.openxmlformats.org/officeDocument/2006/relationships/hyperlink" Target="http://www.newark.com/webapp/wcs/stores/servlet/Search?catalogId=15003&amp;langId=-1&amp;storeId=10194&amp;gs=true&amp;st=MCP73831T-3ACI%2FOT+" TargetMode="External"/><Relationship Id="rId44" Type="http://schemas.openxmlformats.org/officeDocument/2006/relationships/hyperlink" Target="http://www.digikey.com/scripts/DkSearch/dksus.dll?WT.z_header=search_go&amp;lang=en&amp;keywords=AP7365-33YG-13+" TargetMode="External"/><Relationship Id="rId45" Type="http://schemas.openxmlformats.org/officeDocument/2006/relationships/hyperlink" Target="http://www.digikey.com/scripts/DkSearch/dksus.dll?WT.z_header=search_go&amp;lang=en&amp;keywords=ROE-0505S+" TargetMode="External"/><Relationship Id="rId46" Type="http://schemas.openxmlformats.org/officeDocument/2006/relationships/hyperlink" Target="http://it.farnell.com/webapp/wcs/stores/servlet/Search?catalogId=15001&amp;langId=-4&amp;storeId=10165&amp;gs=true&amp;st=ROE-0505S+" TargetMode="External"/><Relationship Id="rId47" Type="http://schemas.openxmlformats.org/officeDocument/2006/relationships/hyperlink" Target="http://www.newark.com/webapp/wcs/stores/servlet/Search?catalogId=15003&amp;langId=-1&amp;storeId=10194&amp;gs=true&amp;st=ROE-0505S+" TargetMode="External"/><Relationship Id="rId48" Type="http://schemas.openxmlformats.org/officeDocument/2006/relationships/hyperlink" Target="http://it.rs-online.com/web/c/?searchTerm=ROE-0505S+" TargetMode="External"/><Relationship Id="rId49" Type="http://schemas.openxmlformats.org/officeDocument/2006/relationships/vmlDrawing" Target="../drawings/vmlDrawing1.vml"/><Relationship Id="rId50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46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15.7109375" customWidth="1" outlineLevel="2"/>
    <col min="15" max="15" width="9.140625" outlineLevel="1"/>
    <col min="16" max="16" width="9.140625" outlineLevel="2"/>
    <col min="17" max="17" width="9.140625" outlineLevel="2"/>
    <col min="18" max="18" width="15.7109375" customWidth="1"/>
    <col min="19" max="19" width="15.7109375" customWidth="1" outlineLevel="2"/>
    <col min="20" max="20" width="9.140625" outlineLevel="1"/>
    <col min="21" max="21" width="9.140625" outlineLevel="2"/>
    <col min="22" max="22" width="9.140625" outlineLevel="2"/>
    <col min="23" max="23" width="15.7109375" customWidth="1"/>
    <col min="24" max="24" width="15.7109375" customWidth="1" outlineLevel="2"/>
    <col min="25" max="25" width="9.140625" outlineLevel="1"/>
    <col min="26" max="26" width="9.140625" outlineLevel="2"/>
    <col min="27" max="27" width="9.140625" outlineLevel="2"/>
    <col min="28" max="28" width="15.7109375" customWidth="1"/>
    <col min="29" max="29" width="15.7109375" customWidth="1" outlineLevel="2"/>
    <col min="30" max="30" width="9.140625" outlineLevel="1"/>
    <col min="31" max="31" width="9.140625" outlineLevel="2"/>
    <col min="32" max="32" width="9.140625" outlineLevel="2"/>
    <col min="33" max="33" width="15.7109375" customWidth="1"/>
    <col min="34" max="34" width="15.7109375" customWidth="1" outlineLevel="2"/>
    <col min="35" max="35" width="9.140625" outlineLevel="1"/>
    <col min="36" max="36" width="9.140625" outlineLevel="2"/>
    <col min="37" max="37" width="9.140625" outlineLevel="2"/>
    <col min="38" max="38" width="15.7109375" customWidth="1"/>
    <col min="39" max="39" width="15.7109375" customWidth="1" outlineLevel="2"/>
    <col min="40" max="40" width="9.140625" outlineLevel="1"/>
    <col min="41" max="41" width="9.140625" outlineLevel="2"/>
    <col min="42" max="42" width="9.140625" outlineLevel="2"/>
    <col min="43" max="43" width="15.7109375" customWidth="1"/>
    <col min="44" max="44" width="15.7109375" customWidth="1" outlineLevel="2"/>
  </cols>
  <sheetData>
    <row r="1" spans="1:44">
      <c r="A1" s="2" t="s">
        <v>81</v>
      </c>
      <c r="B1" s="3" t="s">
        <v>82</v>
      </c>
      <c r="H1" s="4" t="s">
        <v>87</v>
      </c>
      <c r="I1" s="4">
        <v>100</v>
      </c>
    </row>
    <row r="2" spans="1:44">
      <c r="A2" s="2" t="s">
        <v>83</v>
      </c>
      <c r="B2" s="3" t="s">
        <v>82</v>
      </c>
      <c r="H2" s="2" t="s">
        <v>88</v>
      </c>
      <c r="I2" s="5">
        <f>sum(I7:I25)</f>
        <v>0</v>
      </c>
      <c r="M2" s="5">
        <f>sum(M7:M25)</f>
        <v>0</v>
      </c>
      <c r="R2" s="5">
        <f>sum(R7:R25)</f>
        <v>0</v>
      </c>
      <c r="W2" s="5">
        <f>sum(W7:W25)</f>
        <v>0</v>
      </c>
      <c r="AB2" s="5">
        <f>sum(AB7:AB25)</f>
        <v>0</v>
      </c>
      <c r="AG2" s="5">
        <f>sum(AG7:AG25)</f>
        <v>0</v>
      </c>
      <c r="AL2" s="5">
        <f>sum(AL7:AL25)</f>
        <v>0</v>
      </c>
      <c r="AQ2" s="5">
        <f>sum(AQ7:AQ25)</f>
        <v>0</v>
      </c>
    </row>
    <row r="3" spans="1:44">
      <c r="A3" s="2" t="s">
        <v>84</v>
      </c>
      <c r="B3" s="3" t="s">
        <v>82</v>
      </c>
      <c r="H3" s="2" t="s">
        <v>89</v>
      </c>
      <c r="I3" s="6">
        <f>TotalCost/BoardQty</f>
        <v>0</v>
      </c>
      <c r="M3" s="7">
        <f>(ROWS(M7:M25)-COUNTBLANK(M7:M25))&amp;" of "&amp;ROWS(M7:M25)&amp;" parts found"</f>
        <v>0</v>
      </c>
      <c r="R3" s="7">
        <f>(ROWS(R7:R25)-COUNTBLANK(R7:R25))&amp;" of "&amp;ROWS(R7:R25)&amp;" parts found"</f>
        <v>0</v>
      </c>
      <c r="W3" s="7">
        <f>(ROWS(W7:W25)-COUNTBLANK(W7:W25))&amp;" of "&amp;ROWS(W7:W25)&amp;" parts found"</f>
        <v>0</v>
      </c>
      <c r="AB3" s="7">
        <f>(ROWS(AB7:AB25)-COUNTBLANK(AB7:AB25))&amp;" of "&amp;ROWS(AB7:AB25)&amp;" parts found"</f>
        <v>0</v>
      </c>
      <c r="AG3" s="7">
        <f>(ROWS(AG7:AG25)-COUNTBLANK(AG7:AG25))&amp;" of "&amp;ROWS(AG7:AG25)&amp;" parts found"</f>
        <v>0</v>
      </c>
      <c r="AL3" s="7">
        <f>(ROWS(AL7:AL25)-COUNTBLANK(AL7:AL25))&amp;" of "&amp;ROWS(AL7:AL25)&amp;" parts found"</f>
        <v>0</v>
      </c>
      <c r="AQ3" s="7">
        <f>(ROWS(AQ7:AQ25)-COUNTBLANK(AQ7:AQ25))&amp;" of "&amp;ROWS(AQ7:AQ25)&amp;" parts found"</f>
        <v>0</v>
      </c>
    </row>
    <row r="4" spans="1:44">
      <c r="A4" s="2" t="s">
        <v>85</v>
      </c>
      <c r="B4" s="3" t="s">
        <v>86</v>
      </c>
    </row>
    <row r="5" spans="1:44">
      <c r="A5" s="8" t="s">
        <v>0</v>
      </c>
      <c r="B5" s="8"/>
      <c r="C5" s="8"/>
      <c r="D5" s="8"/>
      <c r="E5" s="8"/>
      <c r="F5" s="8"/>
      <c r="G5" s="8"/>
      <c r="H5" s="8"/>
      <c r="I5" s="8"/>
      <c r="J5" s="9" t="s">
        <v>90</v>
      </c>
      <c r="K5" s="9"/>
      <c r="L5" s="9"/>
      <c r="M5" s="9"/>
      <c r="N5" s="9"/>
      <c r="O5" s="10" t="s">
        <v>113</v>
      </c>
      <c r="P5" s="10"/>
      <c r="Q5" s="10"/>
      <c r="R5" s="10"/>
      <c r="S5" s="10"/>
      <c r="T5" s="11" t="s">
        <v>122</v>
      </c>
      <c r="U5" s="11"/>
      <c r="V5" s="11"/>
      <c r="W5" s="11"/>
      <c r="X5" s="11"/>
      <c r="Y5" s="12" t="s">
        <v>123</v>
      </c>
      <c r="Z5" s="12"/>
      <c r="AA5" s="12"/>
      <c r="AB5" s="12"/>
      <c r="AC5" s="12"/>
      <c r="AD5" s="13" t="s">
        <v>137</v>
      </c>
      <c r="AE5" s="13"/>
      <c r="AF5" s="13"/>
      <c r="AG5" s="13"/>
      <c r="AH5" s="13"/>
      <c r="AI5" s="14" t="s">
        <v>142</v>
      </c>
      <c r="AJ5" s="14"/>
      <c r="AK5" s="14"/>
      <c r="AL5" s="14"/>
      <c r="AM5" s="14"/>
      <c r="AN5" s="15" t="s">
        <v>144</v>
      </c>
      <c r="AO5" s="15"/>
      <c r="AP5" s="15"/>
      <c r="AQ5" s="15"/>
      <c r="AR5" s="15"/>
    </row>
    <row r="6" spans="1:44">
      <c r="A6" s="16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6" t="s">
        <v>6</v>
      </c>
      <c r="G6" s="16" t="s">
        <v>7</v>
      </c>
      <c r="H6" s="16" t="s">
        <v>8</v>
      </c>
      <c r="I6" s="16" t="s">
        <v>9</v>
      </c>
      <c r="J6" s="16" t="s">
        <v>91</v>
      </c>
      <c r="K6" s="16" t="s">
        <v>92</v>
      </c>
      <c r="L6" s="16" t="s">
        <v>8</v>
      </c>
      <c r="M6" s="16" t="s">
        <v>9</v>
      </c>
      <c r="N6" s="16" t="s">
        <v>93</v>
      </c>
      <c r="O6" s="16" t="s">
        <v>91</v>
      </c>
      <c r="P6" s="16" t="s">
        <v>92</v>
      </c>
      <c r="Q6" s="16" t="s">
        <v>8</v>
      </c>
      <c r="R6" s="16" t="s">
        <v>9</v>
      </c>
      <c r="S6" s="16" t="s">
        <v>93</v>
      </c>
      <c r="T6" s="16" t="s">
        <v>91</v>
      </c>
      <c r="U6" s="16" t="s">
        <v>92</v>
      </c>
      <c r="V6" s="16" t="s">
        <v>8</v>
      </c>
      <c r="W6" s="16" t="s">
        <v>9</v>
      </c>
      <c r="X6" s="16" t="s">
        <v>93</v>
      </c>
      <c r="Y6" s="16" t="s">
        <v>91</v>
      </c>
      <c r="Z6" s="16" t="s">
        <v>92</v>
      </c>
      <c r="AA6" s="16" t="s">
        <v>8</v>
      </c>
      <c r="AB6" s="16" t="s">
        <v>9</v>
      </c>
      <c r="AC6" s="16" t="s">
        <v>93</v>
      </c>
      <c r="AD6" s="16" t="s">
        <v>91</v>
      </c>
      <c r="AE6" s="16" t="s">
        <v>92</v>
      </c>
      <c r="AF6" s="16" t="s">
        <v>8</v>
      </c>
      <c r="AG6" s="16" t="s">
        <v>9</v>
      </c>
      <c r="AH6" s="16" t="s">
        <v>93</v>
      </c>
      <c r="AI6" s="16" t="s">
        <v>91</v>
      </c>
      <c r="AJ6" s="16" t="s">
        <v>92</v>
      </c>
      <c r="AK6" s="16" t="s">
        <v>8</v>
      </c>
      <c r="AL6" s="16" t="s">
        <v>9</v>
      </c>
      <c r="AM6" s="16" t="s">
        <v>93</v>
      </c>
      <c r="AN6" s="16" t="s">
        <v>91</v>
      </c>
      <c r="AO6" s="16" t="s">
        <v>92</v>
      </c>
      <c r="AP6" s="16" t="s">
        <v>8</v>
      </c>
      <c r="AQ6" s="16" t="s">
        <v>9</v>
      </c>
      <c r="AR6" s="16" t="s">
        <v>93</v>
      </c>
    </row>
    <row r="7" spans="1:44">
      <c r="A7" t="s">
        <v>10</v>
      </c>
      <c r="B7" t="s">
        <v>11</v>
      </c>
      <c r="D7" t="s">
        <v>12</v>
      </c>
      <c r="F7" t="s">
        <v>13</v>
      </c>
      <c r="G7">
        <f>BoardQty*3</f>
        <v>0</v>
      </c>
      <c r="H7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ocal_part_data)+2)))</f>
        <v>0</v>
      </c>
      <c r="I7" s="17">
        <f>iferror(G7*H7,"")</f>
        <v>0</v>
      </c>
      <c r="J7">
        <v>132551</v>
      </c>
      <c r="L7" s="17">
        <f>iferror(lookup(if(K7="",G7,K7),{0,1,10,100,500,1000,4000,8000,12000},{0.0,0.1,0.037,0.0165,0.01176,0.00923,0.00675,0.00616,0.00587}),"")</f>
        <v>0</v>
      </c>
      <c r="M7" s="17">
        <f>iferror(if(K7="",G7,K7)*L7,"")</f>
        <v>0</v>
      </c>
      <c r="N7" s="18" t="s">
        <v>94</v>
      </c>
      <c r="Y7" s="19" t="s">
        <v>97</v>
      </c>
      <c r="AA7" s="17">
        <f>iferror(lookup(if(Z7="",G7,Z7),{0,1,4000,8000,12000},{0.0,0.01,0.01,0.008,0.005}),"")</f>
        <v>0</v>
      </c>
      <c r="AB7" s="17">
        <f>iferror(if(Z7="",G7,Z7)*AA7,"")</f>
        <v>0</v>
      </c>
      <c r="AC7" s="18" t="s">
        <v>124</v>
      </c>
      <c r="AD7">
        <v>4</v>
      </c>
      <c r="AF7" s="17">
        <f>iferror(lookup(if(AE7="",G7,AE7),{0,1,2},{0.0,66.69907300000001,56.700674}),"")</f>
        <v>0</v>
      </c>
      <c r="AG7" s="17">
        <f>iferror(if(AE7="",G7,AE7)*AF7,"")</f>
        <v>0</v>
      </c>
      <c r="AH7" s="18" t="s">
        <v>138</v>
      </c>
      <c r="AI7">
        <v>33200</v>
      </c>
      <c r="AK7" s="17">
        <f>iferror(lookup(if(AJ7="",G7,AJ7),{0,1,100,300,1000,4000,12000},{0.0,0.00769,0.00769,0.00481,0.0036,0.00286,0.00252}),"")</f>
        <v>0</v>
      </c>
      <c r="AL7" s="17">
        <f>iferror(if(AJ7="",G7,AJ7)*AK7,"")</f>
        <v>0</v>
      </c>
      <c r="AM7" s="18" t="s">
        <v>143</v>
      </c>
    </row>
    <row r="8" spans="1:44">
      <c r="A8" t="s">
        <v>14</v>
      </c>
      <c r="B8" t="s">
        <v>15</v>
      </c>
      <c r="D8" t="s">
        <v>12</v>
      </c>
      <c r="F8" t="s">
        <v>16</v>
      </c>
      <c r="G8">
        <f>BoardQty*6</f>
        <v>0</v>
      </c>
      <c r="H8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ocal_part_data)+2)))</f>
        <v>0</v>
      </c>
      <c r="I8" s="17">
        <f>iferror(G8*H8,"")</f>
        <v>0</v>
      </c>
      <c r="J8">
        <v>170608</v>
      </c>
      <c r="L8" s="17">
        <f>iferror(lookup(if(K8="",G8,K8),{0,1,10,100,500,1000,4000,8000,12000},{0.0,0.1,0.076,0.0341,0.02434,0.01912,0.01392,0.01271,0.0121}),"")</f>
        <v>0</v>
      </c>
      <c r="M8" s="17">
        <f>iferror(if(K8="",G8,K8)*L8,"")</f>
        <v>0</v>
      </c>
      <c r="N8" s="18" t="s">
        <v>95</v>
      </c>
      <c r="O8">
        <v>7506</v>
      </c>
      <c r="Q8" s="17">
        <f>iferror(lookup(if(P8="",G8,P8),{0,1,100,500,1000,2000},{0.0,0.03571696,0.03571696,0.02620027,0.01785848,0.01680107}),"")</f>
        <v>0</v>
      </c>
      <c r="R8" s="17">
        <f>iferror(if(P8="",G8,P8)*Q8,"")</f>
        <v>0</v>
      </c>
      <c r="S8" s="18" t="s">
        <v>114</v>
      </c>
      <c r="Y8">
        <v>19442</v>
      </c>
      <c r="AA8" s="17">
        <f>iferror(lookup(if(Z8="",G8,Z8),{0,1,25,50,100,250,500,1000},{0.0,0.1,0.069,0.038,0.025,0.024,0.022,0.017}),"")</f>
        <v>0</v>
      </c>
      <c r="AB8" s="17">
        <f>iferror(if(Z8="",G8,Z8)*AA8,"")</f>
        <v>0</v>
      </c>
      <c r="AC8" s="18" t="s">
        <v>125</v>
      </c>
      <c r="AI8">
        <v>10800</v>
      </c>
      <c r="AK8" s="17">
        <f>iferror(lookup(if(AJ8="",G8,AJ8),{0,1,100,300,1000,4000,12000},{0.0,0.01481,0.01481,0.00877,0.00575,0.00484,0.00447}),"")</f>
        <v>0</v>
      </c>
      <c r="AL8" s="17">
        <f>iferror(if(AJ8="",G8,AJ8)*AK8,"")</f>
        <v>0</v>
      </c>
      <c r="AM8" s="18" t="s">
        <v>16</v>
      </c>
    </row>
    <row r="9" spans="1:44">
      <c r="A9" t="s">
        <v>17</v>
      </c>
      <c r="B9" t="s">
        <v>18</v>
      </c>
      <c r="D9" t="s">
        <v>19</v>
      </c>
      <c r="F9" t="s">
        <v>20</v>
      </c>
      <c r="G9">
        <f>BoardQty*1</f>
        <v>0</v>
      </c>
      <c r="H9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ocal_part_data)+2)))</f>
        <v>0</v>
      </c>
      <c r="I9" s="17">
        <f>iferror(G9*H9,"")</f>
        <v>0</v>
      </c>
      <c r="J9" s="19" t="s">
        <v>97</v>
      </c>
      <c r="L9" s="17">
        <f>iferror(lookup(if(K9="",G9,K9),{0,1,10,100,500,1000,3000,6000,15000,30000},{0.0,0.43,0.345,0.2346,0.17592,0.13195,0.11743,0.11031,0.1032,0.09466}),"")</f>
        <v>0</v>
      </c>
      <c r="M9" s="17">
        <f>iferror(if(K9="",G9,K9)*L9,"")</f>
        <v>0</v>
      </c>
      <c r="N9" s="18" t="s">
        <v>96</v>
      </c>
      <c r="O9" s="19" t="s">
        <v>97</v>
      </c>
      <c r="Q9" s="17">
        <f>iferror(lookup(if(P9="",G9,P9),{0,1,100,250,500,1000,5000},{0.0,0.11467024,0.11467024,0.11102805,0.11091056,0.11079307,0.11067558000000001}),"")</f>
        <v>0</v>
      </c>
      <c r="R9" s="17">
        <f>iferror(if(P9="",G9,P9)*Q9,"")</f>
        <v>0</v>
      </c>
      <c r="S9" s="18" t="s">
        <v>115</v>
      </c>
      <c r="Y9" s="19" t="s">
        <v>97</v>
      </c>
      <c r="AA9" s="17">
        <f>iferror(lookup(if(Z9="",G9,Z9),{0,1,5,10,25,50,100,250,500,1000},{0.0,0.355,0.355,0.273,0.186,0.154,0.129,0.103,0.087,0.072}),"")</f>
        <v>0</v>
      </c>
      <c r="AB9" s="17">
        <f>iferror(if(Z9="",G9,Z9)*AA9,"")</f>
        <v>0</v>
      </c>
      <c r="AC9" s="18" t="s">
        <v>126</v>
      </c>
      <c r="AD9">
        <v>1420</v>
      </c>
      <c r="AF9" s="17">
        <f>iferror(lookup(if(AE9="",G9,AE9),{0,1,20,40},{0.0,0.1233645,0.1233645,0.11749000000000001}),"")</f>
        <v>0</v>
      </c>
      <c r="AG9" s="17">
        <f>iferror(if(AE9="",G9,AE9)*AF9,"")</f>
        <v>0</v>
      </c>
      <c r="AH9" s="18" t="s">
        <v>139</v>
      </c>
    </row>
    <row r="10" spans="1:44">
      <c r="A10" t="s">
        <v>21</v>
      </c>
      <c r="B10" t="s">
        <v>22</v>
      </c>
      <c r="D10" t="s">
        <v>23</v>
      </c>
      <c r="F10" t="s">
        <v>24</v>
      </c>
      <c r="G10">
        <f>BoardQty*1</f>
        <v>0</v>
      </c>
      <c r="H10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ocal_part_data)+2)))</f>
        <v>0</v>
      </c>
      <c r="I10" s="17">
        <f>iferror(G10*H10,"")</f>
        <v>0</v>
      </c>
      <c r="J10">
        <v>1033408</v>
      </c>
      <c r="L10" s="17">
        <f>iferror(lookup(if(K10="",G10,K10),{0,1,10,25,100,250,500,1000,4000,8000,12000,28000,100000},{0.0,0.27,0.196,0.1448,0.1034,0.07032,0.06204,0.0486,0.04324,0.0376,0.03384,0.03008,0.02538}),"")</f>
        <v>0</v>
      </c>
      <c r="M10" s="17">
        <f>iferror(if(K10="",G10,K10)*L10,"")</f>
        <v>0</v>
      </c>
      <c r="N10" s="18" t="s">
        <v>98</v>
      </c>
      <c r="Y10">
        <v>1991</v>
      </c>
      <c r="AA10" s="17">
        <f>iferror(lookup(if(Z10="",G10,Z10),{0,1,25,50,100,250,500,1000,2500},{0.0,0.62,0.401,0.355,0.309,0.287,0.265,0.205,0.168}),"")</f>
        <v>0</v>
      </c>
      <c r="AB10" s="17">
        <f>iferror(if(Z10="",G10,Z10)*AA10,"")</f>
        <v>0</v>
      </c>
      <c r="AC10" s="18" t="s">
        <v>127</v>
      </c>
      <c r="AD10">
        <v>100</v>
      </c>
      <c r="AF10" s="17">
        <f>iferror(lookup(if(AE10="",G10,AE10),{0,1,50,250},{0.0,0.2020828,0.2020828,0.0634446}),"")</f>
        <v>0</v>
      </c>
      <c r="AG10" s="17">
        <f>iferror(if(AE10="",G10,AE10)*AF10,"")</f>
        <v>0</v>
      </c>
      <c r="AH10" s="18" t="s">
        <v>140</v>
      </c>
      <c r="AI10" s="19" t="s">
        <v>97</v>
      </c>
      <c r="AK10" s="17">
        <f>iferror(lookup(if(AJ10="",G10,AJ10),{0,1,10,50,250,1000,3000},{0.0,0.0564,0.0564,0.0403,0.0356,0.029,0.027}),"")</f>
        <v>0</v>
      </c>
      <c r="AL10" s="17">
        <f>iferror(if(AJ10="",G10,AJ10)*AK10,"")</f>
        <v>0</v>
      </c>
      <c r="AM10" s="18" t="s">
        <v>24</v>
      </c>
    </row>
    <row r="11" spans="1:44">
      <c r="A11" t="s">
        <v>25</v>
      </c>
      <c r="B11" t="s">
        <v>26</v>
      </c>
      <c r="D11" t="s">
        <v>27</v>
      </c>
      <c r="F11" t="s">
        <v>28</v>
      </c>
      <c r="G11">
        <f>BoardQty*1</f>
        <v>0</v>
      </c>
      <c r="H11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ocal_part_data)+2)))</f>
        <v>0</v>
      </c>
      <c r="I11" s="17">
        <f>iferror(G11*H11,"")</f>
        <v>0</v>
      </c>
      <c r="J11">
        <v>16473</v>
      </c>
      <c r="L11" s="17">
        <f>iferror(lookup(if(K11="",G11,K11),{0,1,5,10,50,100,250,500,1000,5000},{0.0,0.34,0.328,0.319,0.2682,0.2226,0.2024,0.17204,0.1518,0.13662}),"")</f>
        <v>0</v>
      </c>
      <c r="M11" s="17">
        <f>iferror(if(K11="",G11,K11)*L11,"")</f>
        <v>0</v>
      </c>
      <c r="N11" s="18" t="s">
        <v>99</v>
      </c>
    </row>
    <row r="12" spans="1:44">
      <c r="A12" t="s">
        <v>29</v>
      </c>
      <c r="B12" t="s">
        <v>30</v>
      </c>
      <c r="D12" t="s">
        <v>31</v>
      </c>
      <c r="F12" t="s">
        <v>32</v>
      </c>
      <c r="G12">
        <f>BoardQty*1</f>
        <v>0</v>
      </c>
      <c r="H12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ocal_part_data)+2)))</f>
        <v>0</v>
      </c>
      <c r="I12" s="17">
        <f>iferror(G12*H12,"")</f>
        <v>0</v>
      </c>
      <c r="J12">
        <v>775</v>
      </c>
      <c r="L12" s="17">
        <f>iferror(lookup(if(K12="",G12,K12),{0,1,10,50,100,250,500,1000,2500},{0.0,1.76,1.683,1.6372,1.53,1.4076,1.3005,1.2393,1.1628}),"")</f>
        <v>0</v>
      </c>
      <c r="M12" s="17">
        <f>iferror(if(K12="",G12,K12)*L12,"")</f>
        <v>0</v>
      </c>
      <c r="N12" s="18" t="s">
        <v>100</v>
      </c>
      <c r="O12">
        <v>43530</v>
      </c>
      <c r="Q12" s="17">
        <f>iferror(lookup(if(P12="",G12,P12),{0,1,100,500,1000,2000},{0.0,0.01421629,0.01421629,0.00881175,0.00716689,0.00610948}),"")</f>
        <v>0</v>
      </c>
      <c r="R12" s="17">
        <f>iferror(if(P12="",G12,P12)*Q12,"")</f>
        <v>0</v>
      </c>
      <c r="S12" s="18" t="s">
        <v>32</v>
      </c>
      <c r="Y12" s="19" t="s">
        <v>97</v>
      </c>
      <c r="AC12" s="18" t="s">
        <v>128</v>
      </c>
    </row>
    <row r="13" spans="1:44">
      <c r="A13" t="s">
        <v>33</v>
      </c>
      <c r="B13" t="s">
        <v>34</v>
      </c>
      <c r="D13" t="s">
        <v>35</v>
      </c>
      <c r="F13" t="s">
        <v>36</v>
      </c>
      <c r="G13">
        <f>BoardQty*1</f>
        <v>0</v>
      </c>
      <c r="H13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ocal_part_data)+2)))</f>
        <v>0</v>
      </c>
      <c r="I13" s="17">
        <f>iferror(G13*H13,"")</f>
        <v>0</v>
      </c>
      <c r="J13">
        <v>24764</v>
      </c>
      <c r="L13" s="17">
        <f>iferror(lookup(if(K13="",G13,K13),{0,1,10,100,500,1500,3000,7500,10500,15000,37500},{0.0,0.46,0.43,0.3293,0.28638,0.21608,0.20827,0.19525,0.18224,0.17573,0.17312}),"")</f>
        <v>0</v>
      </c>
      <c r="M13" s="17">
        <f>iferror(if(K13="",G13,K13)*L13,"")</f>
        <v>0</v>
      </c>
      <c r="N13" s="18" t="s">
        <v>101</v>
      </c>
      <c r="O13">
        <v>31065</v>
      </c>
      <c r="Q13" s="17">
        <f>iferror(lookup(if(P13="",G13,P13),{0,1,10,50,150,250,500,1500,2500},{0.0,0.4194393,0.4194393,0.3207477,0.3066489,0.293725,0.2796262,0.2103071,0.20325769999999999}),"")</f>
        <v>0</v>
      </c>
      <c r="R13" s="17">
        <f>iferror(if(P13="",G13,P13)*Q13,"")</f>
        <v>0</v>
      </c>
      <c r="S13" s="18" t="s">
        <v>116</v>
      </c>
      <c r="Y13">
        <v>5974</v>
      </c>
      <c r="AA13" s="17">
        <f>iferror(lookup(if(Z13="",G13,Z13),{0,1,10,25,50,100,250,500},{0.0,0.451,0.438,0.344,0.294,0.274,0.249,0.222}),"")</f>
        <v>0</v>
      </c>
      <c r="AB13" s="17">
        <f>iferror(if(Z13="",G13,Z13)*AA13,"")</f>
        <v>0</v>
      </c>
      <c r="AC13" s="18" t="s">
        <v>129</v>
      </c>
    </row>
    <row r="14" spans="1:44">
      <c r="A14" t="s">
        <v>37</v>
      </c>
      <c r="B14" t="s">
        <v>38</v>
      </c>
      <c r="D14" t="s">
        <v>39</v>
      </c>
      <c r="F14" t="s">
        <v>40</v>
      </c>
      <c r="G14">
        <f>BoardQty*2</f>
        <v>0</v>
      </c>
      <c r="H14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ocal_part_data)+2)))</f>
        <v>0</v>
      </c>
      <c r="I14" s="17">
        <f>iferror(G14*H14,"")</f>
        <v>0</v>
      </c>
      <c r="J14">
        <v>1652</v>
      </c>
      <c r="L14" s="17">
        <f>iferror(lookup(if(K14="",G14,K14),{0,1,10,100,500,1000,5000,10000},{0.0,1.63,1.478,1.2667,1.0556,0.9048,0.80226,0.78416}),"")</f>
        <v>0</v>
      </c>
      <c r="M14" s="17">
        <f>iferror(if(K14="",G14,K14)*L14,"")</f>
        <v>0</v>
      </c>
      <c r="N14" s="18" t="s">
        <v>102</v>
      </c>
      <c r="O14">
        <v>131</v>
      </c>
      <c r="Q14" s="17">
        <f>iferror(lookup(if(P14="",G14,P14),{0,1,10,25,100,150,250},{0.0,2.396796,1.5273700000000001,1.421629,1.3041390000000002,1.2571430000000001,1.1749}),"")</f>
        <v>0</v>
      </c>
      <c r="R14" s="17">
        <f>iferror(if(P14="",G14,P14)*Q14,"")</f>
        <v>0</v>
      </c>
      <c r="S14" s="18" t="s">
        <v>117</v>
      </c>
      <c r="Y14">
        <v>1716</v>
      </c>
      <c r="AA14" s="17">
        <f>iferror(lookup(if(Z14="",G14,Z14),{0,1,500,1000,1500},{0.0,1.1,1.09,0.893,0.827}),"")</f>
        <v>0</v>
      </c>
      <c r="AB14" s="17">
        <f>iferror(if(Z14="",G14,Z14)*AA14,"")</f>
        <v>0</v>
      </c>
      <c r="AC14" s="18" t="s">
        <v>130</v>
      </c>
    </row>
    <row r="15" spans="1:44">
      <c r="A15" t="s">
        <v>41</v>
      </c>
      <c r="B15" t="s">
        <v>42</v>
      </c>
      <c r="D15" t="s">
        <v>43</v>
      </c>
      <c r="F15" t="s">
        <v>44</v>
      </c>
      <c r="G15">
        <f>BoardQty*1</f>
        <v>0</v>
      </c>
      <c r="H15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ocal_part_data)+2)))</f>
        <v>0</v>
      </c>
      <c r="I15" s="17">
        <f>iferror(G15*H15,"")</f>
        <v>0</v>
      </c>
      <c r="J15">
        <v>2100</v>
      </c>
      <c r="L15" s="17">
        <f>iferror(lookup(if(K15="",G15,K15),{0,1,10,25,50,100,250,500,1000,2500},{0.0,0.37,0.348,0.298,0.2532,0.2433,0.21848,0.20854,0.17378,0.15888}),"")</f>
        <v>0</v>
      </c>
      <c r="M15" s="17">
        <f>iferror(if(K15="",G15,K15)*L15,"")</f>
        <v>0</v>
      </c>
      <c r="N15" s="18" t="s">
        <v>103</v>
      </c>
    </row>
    <row r="16" spans="1:44">
      <c r="A16" t="s">
        <v>45</v>
      </c>
      <c r="B16" t="s">
        <v>46</v>
      </c>
      <c r="D16" t="s">
        <v>47</v>
      </c>
      <c r="F16" t="s">
        <v>48</v>
      </c>
      <c r="G16">
        <f>BoardQty*1</f>
        <v>0</v>
      </c>
      <c r="H16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ocal_part_data)+2)))</f>
        <v>0</v>
      </c>
      <c r="I16" s="17">
        <f>iferror(G16*H16,"")</f>
        <v>0</v>
      </c>
      <c r="J16">
        <v>29927</v>
      </c>
      <c r="L16" s="17">
        <f>iferror(lookup(if(K16="",G16,K16),{0,1,10,100,500,1000,3000,6000,15000,30000,75000},{0.0,0.35,0.313,0.2151,0.18378,0.14076,0.1156,0.1088,0.1054,0.102,0.0986}),"")</f>
        <v>0</v>
      </c>
      <c r="M16" s="17">
        <f>iferror(if(K16="",G16,K16)*L16,"")</f>
        <v>0</v>
      </c>
      <c r="N16" s="18" t="s">
        <v>104</v>
      </c>
    </row>
    <row r="17" spans="1:44">
      <c r="A17" t="s">
        <v>49</v>
      </c>
      <c r="B17" t="s">
        <v>50</v>
      </c>
      <c r="D17" t="s">
        <v>51</v>
      </c>
      <c r="F17" t="s">
        <v>52</v>
      </c>
      <c r="G17">
        <f>BoardQty*16</f>
        <v>0</v>
      </c>
      <c r="H17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ocal_part_data)+2)))</f>
        <v>0</v>
      </c>
      <c r="I17" s="17">
        <f>iferror(G17*H17,"")</f>
        <v>0</v>
      </c>
      <c r="J17" s="19" t="s">
        <v>97</v>
      </c>
      <c r="L17" s="17">
        <f>iferror(lookup(if(K17="",G17,K17),{0,1,1000},{0.0,0.12078,0.12078}),"")</f>
        <v>0</v>
      </c>
      <c r="M17" s="17">
        <f>iferror(if(K17="",G17,K17)*L17,"")</f>
        <v>0</v>
      </c>
      <c r="N17" s="18" t="s">
        <v>105</v>
      </c>
      <c r="O17">
        <v>93</v>
      </c>
      <c r="Q17" s="17">
        <f>iferror(lookup(if(P17="",G17,P17),{0,1,100,250,500},{0.0,0.2514286,0.2514286,0.2150067,0.187984}),"")</f>
        <v>0</v>
      </c>
      <c r="R17" s="17">
        <f>iferror(if(P17="",G17,P17)*Q17,"")</f>
        <v>0</v>
      </c>
      <c r="S17" s="18" t="s">
        <v>118</v>
      </c>
      <c r="Y17">
        <v>1000</v>
      </c>
      <c r="AA17" s="17">
        <f>iferror(lookup(if(Z17="",G17,Z17),{0,1,1000,5000},{0.0,0.174,0.174,0.158}),"")</f>
        <v>0</v>
      </c>
      <c r="AB17" s="17">
        <f>iferror(if(Z17="",G17,Z17)*AA17,"")</f>
        <v>0</v>
      </c>
      <c r="AC17" s="18" t="s">
        <v>131</v>
      </c>
    </row>
    <row r="18" spans="1:44">
      <c r="A18" t="s">
        <v>53</v>
      </c>
      <c r="B18" t="s">
        <v>54</v>
      </c>
      <c r="D18" t="s">
        <v>51</v>
      </c>
      <c r="F18" t="s">
        <v>55</v>
      </c>
      <c r="G18">
        <f>BoardQty*4</f>
        <v>0</v>
      </c>
      <c r="H18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ocal_part_data)+2)))</f>
        <v>0</v>
      </c>
      <c r="I18" s="17">
        <f>iferror(G18*H18,"")</f>
        <v>0</v>
      </c>
      <c r="J18">
        <v>217123</v>
      </c>
      <c r="L18" s="17">
        <f>iferror(lookup(if(K18="",G18,K18),{0,1,10,100,1000,2500,5000,10000,25000,50000,125000},{0.0,0.1,0.017,0.007,0.00315,0.00273,0.00205,0.00178,0.00156,0.00143,0.00142}),"")</f>
        <v>0</v>
      </c>
      <c r="M18" s="17">
        <f>iferror(if(K18="",G18,K18)*L18,"")</f>
        <v>0</v>
      </c>
      <c r="N18" s="18" t="s">
        <v>106</v>
      </c>
      <c r="Y18" s="19" t="s">
        <v>97</v>
      </c>
      <c r="AA18" s="17">
        <f>iferror(lookup(if(Z18="",G18,Z18),{0,1,10000,20000,30000},{0.0,0.005,0.005,0.004,0.003}),"")</f>
        <v>0</v>
      </c>
      <c r="AB18" s="17">
        <f>iferror(if(Z18="",G18,Z18)*AA18,"")</f>
        <v>0</v>
      </c>
      <c r="AC18" s="18" t="s">
        <v>132</v>
      </c>
    </row>
    <row r="19" spans="1:44">
      <c r="A19" t="s">
        <v>56</v>
      </c>
      <c r="B19" t="s">
        <v>57</v>
      </c>
      <c r="D19" t="s">
        <v>51</v>
      </c>
      <c r="F19" t="s">
        <v>58</v>
      </c>
      <c r="G19">
        <f>BoardQty*1</f>
        <v>0</v>
      </c>
      <c r="H19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ocal_part_data)+2)))</f>
        <v>0</v>
      </c>
      <c r="I19" s="17">
        <f>iferror(G19*H19,"")</f>
        <v>0</v>
      </c>
      <c r="J19">
        <v>10769</v>
      </c>
      <c r="L19" s="17">
        <f>iferror(lookup(if(K19="",G19,K19),{0,1,10,100,1000,2500,5000,10000,25000,50000},{0.0,0.12,0.112,0.043,0.0189,0.01632,0.0133,0.01193,0.01095,0.01031}),"")</f>
        <v>0</v>
      </c>
      <c r="M19" s="17">
        <f>iferror(if(K19="",G19,K19)*L19,"")</f>
        <v>0</v>
      </c>
      <c r="N19" s="18" t="s">
        <v>107</v>
      </c>
    </row>
    <row r="20" spans="1:44">
      <c r="A20" t="s">
        <v>59</v>
      </c>
      <c r="B20" t="s">
        <v>60</v>
      </c>
      <c r="D20" t="s">
        <v>61</v>
      </c>
      <c r="F20" t="s">
        <v>62</v>
      </c>
      <c r="G20">
        <f>BoardQty*12</f>
        <v>0</v>
      </c>
      <c r="H20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ocal_part_data)+2)))</f>
        <v>0</v>
      </c>
      <c r="I20" s="17">
        <f>iferror(G20*H20,"")</f>
        <v>0</v>
      </c>
      <c r="J20">
        <v>29958</v>
      </c>
      <c r="L20" s="17">
        <f>iferror(lookup(if(K20="",G20,K20),{0,1,10,100,1000,2500,5000,10000,20000,25000,30000,40000},{0.0,0.1,0.075,0.0304,0.01364,0.01184,0.00888,0.00771,0.00771,0.00723,0.00723,0.00723}),"")</f>
        <v>0</v>
      </c>
      <c r="M20" s="17">
        <f>iferror(if(K20="",G20,K20)*L20,"")</f>
        <v>0</v>
      </c>
      <c r="N20" s="18" t="s">
        <v>108</v>
      </c>
      <c r="O20">
        <v>16072</v>
      </c>
      <c r="Q20" s="17">
        <f>iferror(lookup(if(P20="",G20,P20),{0,1,100,500,1000,2500},{0.0,0.03383712,0.03383712,0.02761015,0.01257143,0.010104140000000001}),"")</f>
        <v>0</v>
      </c>
      <c r="R20" s="17">
        <f>iferror(if(P20="",G20,P20)*Q20,"")</f>
        <v>0</v>
      </c>
      <c r="S20" s="18" t="s">
        <v>119</v>
      </c>
      <c r="Y20">
        <v>6046</v>
      </c>
      <c r="AA20" s="17">
        <f>iferror(lookup(if(Z20="",G20,Z20),{0,1,25,50,100,250,500,1000},{0.0,0.1,0.055,0.044,0.032,0.029,0.025,0.022}),"")</f>
        <v>0</v>
      </c>
      <c r="AB20" s="17">
        <f>iferror(if(Z20="",G20,Z20)*AA20,"")</f>
        <v>0</v>
      </c>
      <c r="AC20" s="18" t="s">
        <v>133</v>
      </c>
      <c r="AI20" s="19" t="s">
        <v>97</v>
      </c>
      <c r="AK20" s="17">
        <f>iferror(lookup(if(AJ20="",G20,AJ20),{0,1,5000},{0.0,0.00523,0.00523}),"")</f>
        <v>0</v>
      </c>
      <c r="AL20" s="17">
        <f>iferror(if(AJ20="",G20,AJ20)*AK20,"")</f>
        <v>0</v>
      </c>
      <c r="AM20" s="18" t="s">
        <v>62</v>
      </c>
    </row>
    <row r="21" spans="1:44">
      <c r="A21" t="s">
        <v>63</v>
      </c>
      <c r="B21" t="s">
        <v>64</v>
      </c>
      <c r="D21" t="s">
        <v>65</v>
      </c>
      <c r="F21" t="s">
        <v>66</v>
      </c>
      <c r="G21">
        <f>BoardQty*3</f>
        <v>0</v>
      </c>
      <c r="H21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ocal_part_data)+2)))</f>
        <v>0</v>
      </c>
      <c r="I21" s="17">
        <f>iferror(G21*H21,"")</f>
        <v>0</v>
      </c>
      <c r="J21">
        <v>2631</v>
      </c>
      <c r="L21" s="17">
        <f>iferror(lookup(if(K21="",G21,K21),{0,1,10,25,100,250,500,1000,2000,5000,10000,25000},{0.0,0.7,0.614,0.5436,0.4733,0.41196,0.35062,0.28934,0.26381,0.24679,0.22977,0.21786}),"")</f>
        <v>0</v>
      </c>
      <c r="M21" s="17">
        <f>iferror(if(K21="",G21,K21)*L21,"")</f>
        <v>0</v>
      </c>
      <c r="N21" s="18" t="s">
        <v>109</v>
      </c>
      <c r="O21">
        <v>6035</v>
      </c>
      <c r="Q21" s="17">
        <f>iferror(lookup(if(P21="",G21,P21),{0,1,50,100,250,500,1000,5000,10000},{0.0,1.0985315000000002,0.5768759,0.4805341,0.4253138,0.3430708,0.2995995,0.293725,0.2878505}),"")</f>
        <v>0</v>
      </c>
      <c r="R21" s="17">
        <f>iferror(if(P21="",G21,P21)*Q21,"")</f>
        <v>0</v>
      </c>
      <c r="S21" s="18" t="s">
        <v>120</v>
      </c>
      <c r="Y21">
        <v>6035</v>
      </c>
      <c r="AA21" s="17">
        <f>iferror(lookup(if(Z21="",G21,Z21),{0,1,10,25,50,100,250,500,1000},{0.0,0.712,0.638,0.582,0.514,0.458,0.392,0.344,0.272}),"")</f>
        <v>0</v>
      </c>
      <c r="AB21" s="17">
        <f>iferror(if(Z21="",G21,Z21)*AA21,"")</f>
        <v>0</v>
      </c>
      <c r="AC21" s="18" t="s">
        <v>134</v>
      </c>
    </row>
    <row r="22" spans="1:44">
      <c r="A22" t="s">
        <v>67</v>
      </c>
      <c r="B22" t="s">
        <v>68</v>
      </c>
      <c r="D22" t="s">
        <v>69</v>
      </c>
      <c r="F22" t="s">
        <v>70</v>
      </c>
      <c r="G22">
        <f>BoardQty*1</f>
        <v>0</v>
      </c>
      <c r="H22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ocal_part_data)+2)))</f>
        <v>0</v>
      </c>
      <c r="I22" s="17">
        <f>iferror(G22*H22,"")</f>
        <v>0</v>
      </c>
      <c r="J22" s="19" t="s">
        <v>97</v>
      </c>
      <c r="L22" s="17">
        <f>iferror(lookup(if(K22="",G22,K22),{0,1,3000},{0.0,0.4452,0.4452}),"")</f>
        <v>0</v>
      </c>
      <c r="M22" s="17">
        <f>iferror(if(K22="",G22,K22)*L22,"")</f>
        <v>0</v>
      </c>
      <c r="N22" s="18" t="s">
        <v>110</v>
      </c>
      <c r="Y22" s="19" t="s">
        <v>97</v>
      </c>
      <c r="AA22" s="17">
        <f>iferror(lookup(if(Z22="",G22,Z22),{0,1,3000},{0.0,0.42,0.42}),"")</f>
        <v>0</v>
      </c>
      <c r="AB22" s="17">
        <f>iferror(if(Z22="",G22,Z22)*AA22,"")</f>
        <v>0</v>
      </c>
      <c r="AC22" s="18" t="s">
        <v>135</v>
      </c>
    </row>
    <row r="23" spans="1:44">
      <c r="A23" t="s">
        <v>71</v>
      </c>
      <c r="B23" t="s">
        <v>72</v>
      </c>
      <c r="D23" t="s">
        <v>73</v>
      </c>
      <c r="F23" t="s">
        <v>72</v>
      </c>
      <c r="G23">
        <f>BoardQty*2</f>
        <v>0</v>
      </c>
      <c r="H23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ocal_part_data)+2)))</f>
        <v>0</v>
      </c>
      <c r="I23" s="17">
        <f>iferror(G23*H23,"")</f>
        <v>0</v>
      </c>
      <c r="J23" s="19" t="s">
        <v>97</v>
      </c>
      <c r="L23" s="17">
        <f>iferror(lookup(if(K23="",G23,K23),{0,1,2500},{0.0,0.14725,0.14725}),"")</f>
        <v>0</v>
      </c>
      <c r="M23" s="17">
        <f>iferror(if(K23="",G23,K23)*L23,"")</f>
        <v>0</v>
      </c>
      <c r="N23" s="18" t="s">
        <v>111</v>
      </c>
    </row>
    <row r="24" spans="1:44">
      <c r="A24" t="s">
        <v>74</v>
      </c>
      <c r="B24" t="s">
        <v>75</v>
      </c>
      <c r="D24" t="s">
        <v>76</v>
      </c>
      <c r="G24">
        <f>BoardQty*1</f>
        <v>0</v>
      </c>
      <c r="H24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ocal_part_data)+2)))</f>
        <v>0</v>
      </c>
      <c r="I24" s="17">
        <f>iferror(G24*H24,"")</f>
        <v>0</v>
      </c>
      <c r="AN24" s="19" t="s">
        <v>97</v>
      </c>
      <c r="AP24" s="17">
        <f>iferror(lookup(if(AO24="",G24,AO24),{0,1,50},{0.0,2.74,2.74}),"")</f>
        <v>0</v>
      </c>
      <c r="AQ24" s="17">
        <f>iferror(if(AO24="",G24,AO24)*AP24,"")</f>
        <v>0</v>
      </c>
      <c r="AR24" t="s">
        <v>145</v>
      </c>
    </row>
    <row r="25" spans="1:44">
      <c r="A25" t="s">
        <v>77</v>
      </c>
      <c r="B25" t="s">
        <v>78</v>
      </c>
      <c r="D25" t="s">
        <v>79</v>
      </c>
      <c r="F25" t="s">
        <v>80</v>
      </c>
      <c r="G25">
        <f>BoardQty*1</f>
        <v>0</v>
      </c>
      <c r="H25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ocal_part_data)+2)))</f>
        <v>0</v>
      </c>
      <c r="I25" s="17">
        <f>iferror(G25*H25,"")</f>
        <v>0</v>
      </c>
      <c r="J25">
        <v>12646</v>
      </c>
      <c r="L25" s="17">
        <f>iferror(lookup(if(K25="",G25,K25),{0,1,5,10,25,50,100,250,500},{0.0,2.75,2.708,2.669,2.5904,2.512,2.4335,2.355,2.198}),"")</f>
        <v>0</v>
      </c>
      <c r="M25" s="17">
        <f>iferror(if(K25="",G25,K25)*L25,"")</f>
        <v>0</v>
      </c>
      <c r="N25" s="18" t="s">
        <v>112</v>
      </c>
      <c r="O25">
        <v>7726</v>
      </c>
      <c r="Q25" s="17">
        <f>iferror(lookup(if(P25="",G25,P25),{0,1,10,25,150,250},{0.0,2.9959949999999997,2.8315090000000005,2.5142860000000002,2.46729,2.4085449999999997}),"")</f>
        <v>0</v>
      </c>
      <c r="R25" s="17">
        <f>iferror(if(P25="",G25,P25)*Q25,"")</f>
        <v>0</v>
      </c>
      <c r="S25" s="18" t="s">
        <v>121</v>
      </c>
      <c r="Y25">
        <v>198</v>
      </c>
      <c r="AA25" s="17">
        <f>iferror(lookup(if(Z25="",G25,Z25),{0,1},{0.0,3.47}),"")</f>
        <v>0</v>
      </c>
      <c r="AB25" s="17">
        <f>iferror(if(Z25="",G25,Z25)*AA25,"")</f>
        <v>0</v>
      </c>
      <c r="AC25" s="18" t="s">
        <v>136</v>
      </c>
      <c r="AD25">
        <v>42</v>
      </c>
      <c r="AF25" s="17">
        <f>iferror(lookup(if(AE25="",G25,AE25),{0,1,5},{0.0,3.1487320000000003,2.9959949999999997}),"")</f>
        <v>0</v>
      </c>
      <c r="AG25" s="17">
        <f>iferror(if(AE25="",G25,AE25)*AF25,"")</f>
        <v>0</v>
      </c>
      <c r="AH25" s="18" t="s">
        <v>141</v>
      </c>
    </row>
    <row r="27" spans="1:44">
      <c r="K27" s="7">
        <f>IFERROR(IF(OR(K7:K25),COUNTIF(K7:K25,"&gt;0")&amp;" of "&amp;ROWS(K7:K25)&amp;" parts purchased",""),"")</f>
        <v>0</v>
      </c>
      <c r="P27" s="7">
        <f>IFERROR(IF(OR(P7:P25),COUNTIF(P7:P25,"&gt;0")&amp;" of "&amp;ROWS(P7:P25)&amp;" parts purchased",""),"")</f>
        <v>0</v>
      </c>
      <c r="U27" s="7">
        <f>IFERROR(IF(OR(U7:U25),COUNTIF(U7:U25,"&gt;0")&amp;" of "&amp;ROWS(U7:U25)&amp;" parts purchased",""),"")</f>
        <v>0</v>
      </c>
      <c r="Z27" s="7">
        <f>IFERROR(IF(OR(Z7:Z25),COUNTIF(Z7:Z25,"&gt;0")&amp;" of "&amp;ROWS(Z7:Z25)&amp;" parts purchased",""),"")</f>
        <v>0</v>
      </c>
      <c r="AE27" s="7">
        <f>IFERROR(IF(OR(AE7:AE25),COUNTIF(AE7:AE25,"&gt;0")&amp;" of "&amp;ROWS(AE7:AE25)&amp;" parts purchased",""),"")</f>
        <v>0</v>
      </c>
      <c r="AJ27" s="7">
        <f>IFERROR(IF(OR(AJ7:AJ25),COUNTIF(AJ7:AJ25,"&gt;0")&amp;" of "&amp;ROWS(AJ7:AJ25)&amp;" parts purchased",""),"")</f>
        <v>0</v>
      </c>
      <c r="AO27" s="7">
        <f>IFERROR(IF(OR(AO7:AO25),COUNTIF(AO7:AO25,"&gt;0")&amp;" of "&amp;ROWS(AO7:AO25)&amp;" parts purchased",""),"")</f>
        <v>0</v>
      </c>
    </row>
    <row r="28" spans="1:44">
      <c r="K28">
        <f t="array" ref="K28">IFERROR(CONCATENATE(TEXT(INDEX($K$7:$K$25,SMALL(IF($N$7:$N$25&lt;&gt;"",IF($K$7:$K$25&lt;&gt;"",ROW($K$7:$K$25)-MIN(ROW($K$7:$K$25))+1,""),""),ROW()-ROW(A$28)+1)),"##0"),","),"")</f>
        <v>0</v>
      </c>
      <c r="L28">
        <f t="array" ref="L28">IFERROR(CONCATENATE((INDEX($N$7:$N$25,SMALL(IF($N$7:$N$25&lt;&gt;"",IF($K$7:$K$25&lt;&gt;"",ROW($K$7:$K$25)-MIN(ROW($K$7:$K$25))+1,""),""),ROW()-ROW(A$28)+1))),","),"")</f>
        <v>0</v>
      </c>
      <c r="M28">
        <f t="array" ref="M28">IFERROR(CONCATENATE((INDEX($A$7:$A$25,SMALL(IF($N$7:$N$25&lt;&gt;"",IF($K$7:$K$25&lt;&gt;"",ROW($K$7:$K$25)-MIN(ROW($K$7:$K$25))+1,""),""),ROW()-ROW(A$28)+1))),),"")</f>
        <v>0</v>
      </c>
      <c r="P28">
        <f t="array" ref="P28">IFERROR(CONCATENATE((INDEX($S$7:$S$25,SMALL(IF($S$7:$S$25&lt;&gt;"",IF($P$7:$P$25&lt;&gt;"",ROW($P$7:$P$25)-MIN(ROW($P$7:$P$25))+1,""),""),ROW()-ROW(A$28)+1)))," "),"")</f>
        <v>0</v>
      </c>
      <c r="Q28">
        <f t="array" ref="Q28">IFERROR(CONCATENATE(TEXT(INDEX($P$7:$P$25,SMALL(IF($S$7:$S$25&lt;&gt;"",IF($P$7:$P$25&lt;&gt;"",ROW($P$7:$P$25)-MIN(ROW($P$7:$P$25))+1,""),""),ROW()-ROW(A$28)+1)),"##0")," "),"")</f>
        <v>0</v>
      </c>
      <c r="R28">
        <f t="array" ref="R28">IFERROR(CONCATENATE((INDEX($A$7:$A$25,SMALL(IF($S$7:$S$25&lt;&gt;"",IF($P$7:$P$25&lt;&gt;"",ROW($P$7:$P$25)-MIN(ROW($P$7:$P$25))+1,""),""),ROW()-ROW(A$28)+1))),),"")</f>
        <v>0</v>
      </c>
      <c r="U28">
        <f t="array" ref="U28">IFERROR(CONCATENATE((INDEX($X$7:$X$25,SMALL(IF($X$7:$X$25&lt;&gt;"",IF($U$7:$U$25&lt;&gt;"",ROW($U$7:$U$25)-MIN(ROW($U$7:$U$25))+1,""),""),ROW()-ROW(A$28)+1)))," "),"")</f>
        <v>0</v>
      </c>
      <c r="V28">
        <f t="array" ref="V28">IFERROR(CONCATENATE(TEXT(INDEX($U$7:$U$25,SMALL(IF($X$7:$X$25&lt;&gt;"",IF($U$7:$U$25&lt;&gt;"",ROW($U$7:$U$25)-MIN(ROW($U$7:$U$25))+1,""),""),ROW()-ROW(A$28)+1)),"##0")," "),"")</f>
        <v>0</v>
      </c>
      <c r="W28">
        <f t="array" ref="W28">IFERROR(CONCATENATE((INDEX($A$7:$A$25,SMALL(IF($X$7:$X$25&lt;&gt;"",IF($U$7:$U$25&lt;&gt;"",ROW($U$7:$U$25)-MIN(ROW($U$7:$U$25))+1,""),""),ROW()-ROW(A$28)+1))),),"")</f>
        <v>0</v>
      </c>
      <c r="Z28">
        <f t="array" ref="Z28">IFERROR(CONCATENATE((INDEX($AC$7:$AC$25,SMALL(IF($AC$7:$AC$25&lt;&gt;"",IF($Z$7:$Z$25&lt;&gt;"",ROW($Z$7:$Z$25)-MIN(ROW($Z$7:$Z$25))+1,""),""),ROW()-ROW(A$28)+1))),","),"")</f>
        <v>0</v>
      </c>
      <c r="AA28">
        <f t="array" ref="AA28">IFERROR(CONCATENATE(TEXT(INDEX($Z$7:$Z$25,SMALL(IF($AC$7:$AC$25&lt;&gt;"",IF($Z$7:$Z$25&lt;&gt;"",ROW($Z$7:$Z$25)-MIN(ROW($Z$7:$Z$25))+1,""),""),ROW()-ROW(A$28)+1)),"##0"),","),"")</f>
        <v>0</v>
      </c>
      <c r="AB28">
        <f t="array" ref="AB28">IFERROR(CONCATENATE((INDEX($A$7:$A$25,SMALL(IF($AC$7:$AC$25&lt;&gt;"",IF($Z$7:$Z$25&lt;&gt;"",ROW($Z$7:$Z$25)-MIN(ROW($Z$7:$Z$25))+1,""),""),ROW()-ROW(A$28)+1))),),"")</f>
        <v>0</v>
      </c>
      <c r="AE28">
        <f t="array" ref="AE28">IFERROR(CONCATENATE((INDEX($AH$7:$AH$25,SMALL(IF($AH$7:$AH$25&lt;&gt;"",IF($AE$7:$AE$25&lt;&gt;"",ROW($AE$7:$AE$25)-MIN(ROW($AE$7:$AE$25))+1,""),""),ROW()-ROW(A$28)+1)))," "),"")</f>
        <v>0</v>
      </c>
      <c r="AF28">
        <f t="array" ref="AF28">IFERROR(CONCATENATE(TEXT(INDEX($AE$7:$AE$25,SMALL(IF($AH$7:$AH$25&lt;&gt;"",IF($AE$7:$AE$25&lt;&gt;"",ROW($AE$7:$AE$25)-MIN(ROW($AE$7:$AE$25))+1,""),""),ROW()-ROW(A$28)+1)),"##0")," "),"")</f>
        <v>0</v>
      </c>
      <c r="AG28">
        <f t="array" ref="AG28">IFERROR(CONCATENATE((INDEX($A$7:$A$25,SMALL(IF($AH$7:$AH$25&lt;&gt;"",IF($AE$7:$AE$25&lt;&gt;"",ROW($AE$7:$AE$25)-MIN(ROW($AE$7:$AE$25))+1,""),""),ROW()-ROW(A$28)+1))),),"")</f>
        <v>0</v>
      </c>
      <c r="AJ28">
        <f t="array" ref="AJ28">IFERROR(CONCATENATE((INDEX($AM$7:$AM$25,SMALL(IF($AM$7:$AM$25&lt;&gt;"",IF($AJ$7:$AJ$25&lt;&gt;"",ROW($AJ$7:$AJ$25)-MIN(ROW($AJ$7:$AJ$25))+1,""),""),ROW()-ROW(A$28)+1)))," "),"")</f>
        <v>0</v>
      </c>
      <c r="AK28">
        <f t="array" ref="AK28">IFERROR(CONCATENATE(TEXT(INDEX($AJ$7:$AJ$25,SMALL(IF($AM$7:$AM$25&lt;&gt;"",IF($AJ$7:$AJ$25&lt;&gt;"",ROW($AJ$7:$AJ$25)-MIN(ROW($AJ$7:$AJ$25))+1,""),""),ROW()-ROW(A$28)+1)),"##0")," "),"")</f>
        <v>0</v>
      </c>
      <c r="AL28">
        <f t="array" ref="AL28">IFERROR(CONCATENATE((INDEX($A$7:$A$25,SMALL(IF($AM$7:$AM$25&lt;&gt;"",IF($AJ$7:$AJ$25&lt;&gt;"",ROW($AJ$7:$AJ$25)-MIN(ROW($AJ$7:$AJ$25))+1,""),""),ROW()-ROW(A$28)+1))),),"")</f>
        <v>0</v>
      </c>
      <c r="AO28">
        <f t="array" ref="AO28">IFERROR(CONCATENATE((INDEX($AR$7:$AR$25,SMALL(IF($AR$7:$AR$25&lt;&gt;"",IF($AO$7:$AO$25&lt;&gt;"",ROW($AO$7:$AO$25)-MIN(ROW($AO$7:$AO$25))+1,""),""),ROW()-ROW(A$28)+1)))," "),"")</f>
        <v>0</v>
      </c>
      <c r="AP28">
        <f t="array" ref="AP28">IFERROR(CONCATENATE(TEXT(INDEX($AO$7:$AO$25,SMALL(IF($AR$7:$AR$25&lt;&gt;"",IF($AO$7:$AO$25&lt;&gt;"",ROW($AO$7:$AO$25)-MIN(ROW($AO$7:$AO$25))+1,""),""),ROW()-ROW(A$28)+1)),"##0")," "),"")</f>
        <v>0</v>
      </c>
      <c r="AQ28">
        <f t="array" ref="AQ28">IFERROR(CONCATENATE((INDEX($A$7:$A$25,SMALL(IF($AR$7:$AR$25&lt;&gt;"",IF($AO$7:$AO$25&lt;&gt;"",ROW($AO$7:$AO$25)-MIN(ROW($AO$7:$AO$25))+1,""),""),ROW()-ROW(A$28)+1))),),"")</f>
        <v>0</v>
      </c>
    </row>
    <row r="29" spans="1:44">
      <c r="K29">
        <f t="array" ref="K29">IFERROR(CONCATENATE(TEXT(INDEX($K$7:$K$25,SMALL(IF($N$7:$N$25&lt;&gt;"",IF($K$7:$K$25&lt;&gt;"",ROW($K$7:$K$25)-MIN(ROW($K$7:$K$25))+1,""),""),ROW()-ROW(A$28)+1)),"##0"),","),"")</f>
        <v>0</v>
      </c>
      <c r="L29">
        <f t="array" ref="L29">IFERROR(CONCATENATE((INDEX($N$7:$N$25,SMALL(IF($N$7:$N$25&lt;&gt;"",IF($K$7:$K$25&lt;&gt;"",ROW($K$7:$K$25)-MIN(ROW($K$7:$K$25))+1,""),""),ROW()-ROW(A$28)+1))),","),"")</f>
        <v>0</v>
      </c>
      <c r="M29">
        <f t="array" ref="M29">IFERROR(CONCATENATE((INDEX($A$7:$A$25,SMALL(IF($N$7:$N$25&lt;&gt;"",IF($K$7:$K$25&lt;&gt;"",ROW($K$7:$K$25)-MIN(ROW($K$7:$K$25))+1,""),""),ROW()-ROW(A$28)+1))),),"")</f>
        <v>0</v>
      </c>
      <c r="P29">
        <f t="array" ref="P29">IFERROR(CONCATENATE((INDEX($S$7:$S$25,SMALL(IF($S$7:$S$25&lt;&gt;"",IF($P$7:$P$25&lt;&gt;"",ROW($P$7:$P$25)-MIN(ROW($P$7:$P$25))+1,""),""),ROW()-ROW(A$28)+1)))," "),"")</f>
        <v>0</v>
      </c>
      <c r="Q29">
        <f t="array" ref="Q29">IFERROR(CONCATENATE(TEXT(INDEX($P$7:$P$25,SMALL(IF($S$7:$S$25&lt;&gt;"",IF($P$7:$P$25&lt;&gt;"",ROW($P$7:$P$25)-MIN(ROW($P$7:$P$25))+1,""),""),ROW()-ROW(A$28)+1)),"##0")," "),"")</f>
        <v>0</v>
      </c>
      <c r="R29">
        <f t="array" ref="R29">IFERROR(CONCATENATE((INDEX($A$7:$A$25,SMALL(IF($S$7:$S$25&lt;&gt;"",IF($P$7:$P$25&lt;&gt;"",ROW($P$7:$P$25)-MIN(ROW($P$7:$P$25))+1,""),""),ROW()-ROW(A$28)+1))),),"")</f>
        <v>0</v>
      </c>
      <c r="U29">
        <f t="array" ref="U29">IFERROR(CONCATENATE((INDEX($X$7:$X$25,SMALL(IF($X$7:$X$25&lt;&gt;"",IF($U$7:$U$25&lt;&gt;"",ROW($U$7:$U$25)-MIN(ROW($U$7:$U$25))+1,""),""),ROW()-ROW(A$28)+1)))," "),"")</f>
        <v>0</v>
      </c>
      <c r="V29">
        <f t="array" ref="V29">IFERROR(CONCATENATE(TEXT(INDEX($U$7:$U$25,SMALL(IF($X$7:$X$25&lt;&gt;"",IF($U$7:$U$25&lt;&gt;"",ROW($U$7:$U$25)-MIN(ROW($U$7:$U$25))+1,""),""),ROW()-ROW(A$28)+1)),"##0")," "),"")</f>
        <v>0</v>
      </c>
      <c r="W29">
        <f t="array" ref="W29">IFERROR(CONCATENATE((INDEX($A$7:$A$25,SMALL(IF($X$7:$X$25&lt;&gt;"",IF($U$7:$U$25&lt;&gt;"",ROW($U$7:$U$25)-MIN(ROW($U$7:$U$25))+1,""),""),ROW()-ROW(A$28)+1))),),"")</f>
        <v>0</v>
      </c>
      <c r="Z29">
        <f t="array" ref="Z29">IFERROR(CONCATENATE((INDEX($AC$7:$AC$25,SMALL(IF($AC$7:$AC$25&lt;&gt;"",IF($Z$7:$Z$25&lt;&gt;"",ROW($Z$7:$Z$25)-MIN(ROW($Z$7:$Z$25))+1,""),""),ROW()-ROW(A$28)+1))),","),"")</f>
        <v>0</v>
      </c>
      <c r="AA29">
        <f t="array" ref="AA29">IFERROR(CONCATENATE(TEXT(INDEX($Z$7:$Z$25,SMALL(IF($AC$7:$AC$25&lt;&gt;"",IF($Z$7:$Z$25&lt;&gt;"",ROW($Z$7:$Z$25)-MIN(ROW($Z$7:$Z$25))+1,""),""),ROW()-ROW(A$28)+1)),"##0"),","),"")</f>
        <v>0</v>
      </c>
      <c r="AB29">
        <f t="array" ref="AB29">IFERROR(CONCATENATE((INDEX($A$7:$A$25,SMALL(IF($AC$7:$AC$25&lt;&gt;"",IF($Z$7:$Z$25&lt;&gt;"",ROW($Z$7:$Z$25)-MIN(ROW($Z$7:$Z$25))+1,""),""),ROW()-ROW(A$28)+1))),),"")</f>
        <v>0</v>
      </c>
      <c r="AE29">
        <f t="array" ref="AE29">IFERROR(CONCATENATE((INDEX($AH$7:$AH$25,SMALL(IF($AH$7:$AH$25&lt;&gt;"",IF($AE$7:$AE$25&lt;&gt;"",ROW($AE$7:$AE$25)-MIN(ROW($AE$7:$AE$25))+1,""),""),ROW()-ROW(A$28)+1)))," "),"")</f>
        <v>0</v>
      </c>
      <c r="AF29">
        <f t="array" ref="AF29">IFERROR(CONCATENATE(TEXT(INDEX($AE$7:$AE$25,SMALL(IF($AH$7:$AH$25&lt;&gt;"",IF($AE$7:$AE$25&lt;&gt;"",ROW($AE$7:$AE$25)-MIN(ROW($AE$7:$AE$25))+1,""),""),ROW()-ROW(A$28)+1)),"##0")," "),"")</f>
        <v>0</v>
      </c>
      <c r="AG29">
        <f t="array" ref="AG29">IFERROR(CONCATENATE((INDEX($A$7:$A$25,SMALL(IF($AH$7:$AH$25&lt;&gt;"",IF($AE$7:$AE$25&lt;&gt;"",ROW($AE$7:$AE$25)-MIN(ROW($AE$7:$AE$25))+1,""),""),ROW()-ROW(A$28)+1))),),"")</f>
        <v>0</v>
      </c>
      <c r="AJ29">
        <f t="array" ref="AJ29">IFERROR(CONCATENATE((INDEX($AM$7:$AM$25,SMALL(IF($AM$7:$AM$25&lt;&gt;"",IF($AJ$7:$AJ$25&lt;&gt;"",ROW($AJ$7:$AJ$25)-MIN(ROW($AJ$7:$AJ$25))+1,""),""),ROW()-ROW(A$28)+1)))," "),"")</f>
        <v>0</v>
      </c>
      <c r="AK29">
        <f t="array" ref="AK29">IFERROR(CONCATENATE(TEXT(INDEX($AJ$7:$AJ$25,SMALL(IF($AM$7:$AM$25&lt;&gt;"",IF($AJ$7:$AJ$25&lt;&gt;"",ROW($AJ$7:$AJ$25)-MIN(ROW($AJ$7:$AJ$25))+1,""),""),ROW()-ROW(A$28)+1)),"##0")," "),"")</f>
        <v>0</v>
      </c>
      <c r="AL29">
        <f t="array" ref="AL29">IFERROR(CONCATENATE((INDEX($A$7:$A$25,SMALL(IF($AM$7:$AM$25&lt;&gt;"",IF($AJ$7:$AJ$25&lt;&gt;"",ROW($AJ$7:$AJ$25)-MIN(ROW($AJ$7:$AJ$25))+1,""),""),ROW()-ROW(A$28)+1))),),"")</f>
        <v>0</v>
      </c>
      <c r="AO29">
        <f t="array" ref="AO29">IFERROR(CONCATENATE((INDEX($AR$7:$AR$25,SMALL(IF($AR$7:$AR$25&lt;&gt;"",IF($AO$7:$AO$25&lt;&gt;"",ROW($AO$7:$AO$25)-MIN(ROW($AO$7:$AO$25))+1,""),""),ROW()-ROW(A$28)+1)))," "),"")</f>
        <v>0</v>
      </c>
      <c r="AP29">
        <f t="array" ref="AP29">IFERROR(CONCATENATE(TEXT(INDEX($AO$7:$AO$25,SMALL(IF($AR$7:$AR$25&lt;&gt;"",IF($AO$7:$AO$25&lt;&gt;"",ROW($AO$7:$AO$25)-MIN(ROW($AO$7:$AO$25))+1,""),""),ROW()-ROW(A$28)+1)),"##0")," "),"")</f>
        <v>0</v>
      </c>
      <c r="AQ29">
        <f t="array" ref="AQ29">IFERROR(CONCATENATE((INDEX($A$7:$A$25,SMALL(IF($AR$7:$AR$25&lt;&gt;"",IF($AO$7:$AO$25&lt;&gt;"",ROW($AO$7:$AO$25)-MIN(ROW($AO$7:$AO$25))+1,""),""),ROW()-ROW(A$28)+1))),),"")</f>
        <v>0</v>
      </c>
    </row>
    <row r="30" spans="1:44">
      <c r="K30">
        <f t="array" ref="K30">IFERROR(CONCATENATE(TEXT(INDEX($K$7:$K$25,SMALL(IF($N$7:$N$25&lt;&gt;"",IF($K$7:$K$25&lt;&gt;"",ROW($K$7:$K$25)-MIN(ROW($K$7:$K$25))+1,""),""),ROW()-ROW(A$28)+1)),"##0"),","),"")</f>
        <v>0</v>
      </c>
      <c r="L30">
        <f t="array" ref="L30">IFERROR(CONCATENATE((INDEX($N$7:$N$25,SMALL(IF($N$7:$N$25&lt;&gt;"",IF($K$7:$K$25&lt;&gt;"",ROW($K$7:$K$25)-MIN(ROW($K$7:$K$25))+1,""),""),ROW()-ROW(A$28)+1))),","),"")</f>
        <v>0</v>
      </c>
      <c r="M30">
        <f t="array" ref="M30">IFERROR(CONCATENATE((INDEX($A$7:$A$25,SMALL(IF($N$7:$N$25&lt;&gt;"",IF($K$7:$K$25&lt;&gt;"",ROW($K$7:$K$25)-MIN(ROW($K$7:$K$25))+1,""),""),ROW()-ROW(A$28)+1))),),"")</f>
        <v>0</v>
      </c>
      <c r="P30">
        <f t="array" ref="P30">IFERROR(CONCATENATE((INDEX($S$7:$S$25,SMALL(IF($S$7:$S$25&lt;&gt;"",IF($P$7:$P$25&lt;&gt;"",ROW($P$7:$P$25)-MIN(ROW($P$7:$P$25))+1,""),""),ROW()-ROW(A$28)+1)))," "),"")</f>
        <v>0</v>
      </c>
      <c r="Q30">
        <f t="array" ref="Q30">IFERROR(CONCATENATE(TEXT(INDEX($P$7:$P$25,SMALL(IF($S$7:$S$25&lt;&gt;"",IF($P$7:$P$25&lt;&gt;"",ROW($P$7:$P$25)-MIN(ROW($P$7:$P$25))+1,""),""),ROW()-ROW(A$28)+1)),"##0")," "),"")</f>
        <v>0</v>
      </c>
      <c r="R30">
        <f t="array" ref="R30">IFERROR(CONCATENATE((INDEX($A$7:$A$25,SMALL(IF($S$7:$S$25&lt;&gt;"",IF($P$7:$P$25&lt;&gt;"",ROW($P$7:$P$25)-MIN(ROW($P$7:$P$25))+1,""),""),ROW()-ROW(A$28)+1))),),"")</f>
        <v>0</v>
      </c>
      <c r="U30">
        <f t="array" ref="U30">IFERROR(CONCATENATE((INDEX($X$7:$X$25,SMALL(IF($X$7:$X$25&lt;&gt;"",IF($U$7:$U$25&lt;&gt;"",ROW($U$7:$U$25)-MIN(ROW($U$7:$U$25))+1,""),""),ROW()-ROW(A$28)+1)))," "),"")</f>
        <v>0</v>
      </c>
      <c r="V30">
        <f t="array" ref="V30">IFERROR(CONCATENATE(TEXT(INDEX($U$7:$U$25,SMALL(IF($X$7:$X$25&lt;&gt;"",IF($U$7:$U$25&lt;&gt;"",ROW($U$7:$U$25)-MIN(ROW($U$7:$U$25))+1,""),""),ROW()-ROW(A$28)+1)),"##0")," "),"")</f>
        <v>0</v>
      </c>
      <c r="W30">
        <f t="array" ref="W30">IFERROR(CONCATENATE((INDEX($A$7:$A$25,SMALL(IF($X$7:$X$25&lt;&gt;"",IF($U$7:$U$25&lt;&gt;"",ROW($U$7:$U$25)-MIN(ROW($U$7:$U$25))+1,""),""),ROW()-ROW(A$28)+1))),),"")</f>
        <v>0</v>
      </c>
      <c r="Z30">
        <f t="array" ref="Z30">IFERROR(CONCATENATE((INDEX($AC$7:$AC$25,SMALL(IF($AC$7:$AC$25&lt;&gt;"",IF($Z$7:$Z$25&lt;&gt;"",ROW($Z$7:$Z$25)-MIN(ROW($Z$7:$Z$25))+1,""),""),ROW()-ROW(A$28)+1))),","),"")</f>
        <v>0</v>
      </c>
      <c r="AA30">
        <f t="array" ref="AA30">IFERROR(CONCATENATE(TEXT(INDEX($Z$7:$Z$25,SMALL(IF($AC$7:$AC$25&lt;&gt;"",IF($Z$7:$Z$25&lt;&gt;"",ROW($Z$7:$Z$25)-MIN(ROW($Z$7:$Z$25))+1,""),""),ROW()-ROW(A$28)+1)),"##0"),","),"")</f>
        <v>0</v>
      </c>
      <c r="AB30">
        <f t="array" ref="AB30">IFERROR(CONCATENATE((INDEX($A$7:$A$25,SMALL(IF($AC$7:$AC$25&lt;&gt;"",IF($Z$7:$Z$25&lt;&gt;"",ROW($Z$7:$Z$25)-MIN(ROW($Z$7:$Z$25))+1,""),""),ROW()-ROW(A$28)+1))),),"")</f>
        <v>0</v>
      </c>
      <c r="AE30">
        <f t="array" ref="AE30">IFERROR(CONCATENATE((INDEX($AH$7:$AH$25,SMALL(IF($AH$7:$AH$25&lt;&gt;"",IF($AE$7:$AE$25&lt;&gt;"",ROW($AE$7:$AE$25)-MIN(ROW($AE$7:$AE$25))+1,""),""),ROW()-ROW(A$28)+1)))," "),"")</f>
        <v>0</v>
      </c>
      <c r="AF30">
        <f t="array" ref="AF30">IFERROR(CONCATENATE(TEXT(INDEX($AE$7:$AE$25,SMALL(IF($AH$7:$AH$25&lt;&gt;"",IF($AE$7:$AE$25&lt;&gt;"",ROW($AE$7:$AE$25)-MIN(ROW($AE$7:$AE$25))+1,""),""),ROW()-ROW(A$28)+1)),"##0")," "),"")</f>
        <v>0</v>
      </c>
      <c r="AG30">
        <f t="array" ref="AG30">IFERROR(CONCATENATE((INDEX($A$7:$A$25,SMALL(IF($AH$7:$AH$25&lt;&gt;"",IF($AE$7:$AE$25&lt;&gt;"",ROW($AE$7:$AE$25)-MIN(ROW($AE$7:$AE$25))+1,""),""),ROW()-ROW(A$28)+1))),),"")</f>
        <v>0</v>
      </c>
      <c r="AJ30">
        <f t="array" ref="AJ30">IFERROR(CONCATENATE((INDEX($AM$7:$AM$25,SMALL(IF($AM$7:$AM$25&lt;&gt;"",IF($AJ$7:$AJ$25&lt;&gt;"",ROW($AJ$7:$AJ$25)-MIN(ROW($AJ$7:$AJ$25))+1,""),""),ROW()-ROW(A$28)+1)))," "),"")</f>
        <v>0</v>
      </c>
      <c r="AK30">
        <f t="array" ref="AK30">IFERROR(CONCATENATE(TEXT(INDEX($AJ$7:$AJ$25,SMALL(IF($AM$7:$AM$25&lt;&gt;"",IF($AJ$7:$AJ$25&lt;&gt;"",ROW($AJ$7:$AJ$25)-MIN(ROW($AJ$7:$AJ$25))+1,""),""),ROW()-ROW(A$28)+1)),"##0")," "),"")</f>
        <v>0</v>
      </c>
      <c r="AL30">
        <f t="array" ref="AL30">IFERROR(CONCATENATE((INDEX($A$7:$A$25,SMALL(IF($AM$7:$AM$25&lt;&gt;"",IF($AJ$7:$AJ$25&lt;&gt;"",ROW($AJ$7:$AJ$25)-MIN(ROW($AJ$7:$AJ$25))+1,""),""),ROW()-ROW(A$28)+1))),),"")</f>
        <v>0</v>
      </c>
      <c r="AO30">
        <f t="array" ref="AO30">IFERROR(CONCATENATE((INDEX($AR$7:$AR$25,SMALL(IF($AR$7:$AR$25&lt;&gt;"",IF($AO$7:$AO$25&lt;&gt;"",ROW($AO$7:$AO$25)-MIN(ROW($AO$7:$AO$25))+1,""),""),ROW()-ROW(A$28)+1)))," "),"")</f>
        <v>0</v>
      </c>
      <c r="AP30">
        <f t="array" ref="AP30">IFERROR(CONCATENATE(TEXT(INDEX($AO$7:$AO$25,SMALL(IF($AR$7:$AR$25&lt;&gt;"",IF($AO$7:$AO$25&lt;&gt;"",ROW($AO$7:$AO$25)-MIN(ROW($AO$7:$AO$25))+1,""),""),ROW()-ROW(A$28)+1)),"##0")," "),"")</f>
        <v>0</v>
      </c>
      <c r="AQ30">
        <f t="array" ref="AQ30">IFERROR(CONCATENATE((INDEX($A$7:$A$25,SMALL(IF($AR$7:$AR$25&lt;&gt;"",IF($AO$7:$AO$25&lt;&gt;"",ROW($AO$7:$AO$25)-MIN(ROW($AO$7:$AO$25))+1,""),""),ROW()-ROW(A$28)+1))),),"")</f>
        <v>0</v>
      </c>
    </row>
    <row r="31" spans="1:44">
      <c r="K31">
        <f t="array" ref="K31">IFERROR(CONCATENATE(TEXT(INDEX($K$7:$K$25,SMALL(IF($N$7:$N$25&lt;&gt;"",IF($K$7:$K$25&lt;&gt;"",ROW($K$7:$K$25)-MIN(ROW($K$7:$K$25))+1,""),""),ROW()-ROW(A$28)+1)),"##0"),","),"")</f>
        <v>0</v>
      </c>
      <c r="L31">
        <f t="array" ref="L31">IFERROR(CONCATENATE((INDEX($N$7:$N$25,SMALL(IF($N$7:$N$25&lt;&gt;"",IF($K$7:$K$25&lt;&gt;"",ROW($K$7:$K$25)-MIN(ROW($K$7:$K$25))+1,""),""),ROW()-ROW(A$28)+1))),","),"")</f>
        <v>0</v>
      </c>
      <c r="M31">
        <f t="array" ref="M31">IFERROR(CONCATENATE((INDEX($A$7:$A$25,SMALL(IF($N$7:$N$25&lt;&gt;"",IF($K$7:$K$25&lt;&gt;"",ROW($K$7:$K$25)-MIN(ROW($K$7:$K$25))+1,""),""),ROW()-ROW(A$28)+1))),),"")</f>
        <v>0</v>
      </c>
      <c r="P31">
        <f t="array" ref="P31">IFERROR(CONCATENATE((INDEX($S$7:$S$25,SMALL(IF($S$7:$S$25&lt;&gt;"",IF($P$7:$P$25&lt;&gt;"",ROW($P$7:$P$25)-MIN(ROW($P$7:$P$25))+1,""),""),ROW()-ROW(A$28)+1)))," "),"")</f>
        <v>0</v>
      </c>
      <c r="Q31">
        <f t="array" ref="Q31">IFERROR(CONCATENATE(TEXT(INDEX($P$7:$P$25,SMALL(IF($S$7:$S$25&lt;&gt;"",IF($P$7:$P$25&lt;&gt;"",ROW($P$7:$P$25)-MIN(ROW($P$7:$P$25))+1,""),""),ROW()-ROW(A$28)+1)),"##0")," "),"")</f>
        <v>0</v>
      </c>
      <c r="R31">
        <f t="array" ref="R31">IFERROR(CONCATENATE((INDEX($A$7:$A$25,SMALL(IF($S$7:$S$25&lt;&gt;"",IF($P$7:$P$25&lt;&gt;"",ROW($P$7:$P$25)-MIN(ROW($P$7:$P$25))+1,""),""),ROW()-ROW(A$28)+1))),),"")</f>
        <v>0</v>
      </c>
      <c r="U31">
        <f t="array" ref="U31">IFERROR(CONCATENATE((INDEX($X$7:$X$25,SMALL(IF($X$7:$X$25&lt;&gt;"",IF($U$7:$U$25&lt;&gt;"",ROW($U$7:$U$25)-MIN(ROW($U$7:$U$25))+1,""),""),ROW()-ROW(A$28)+1)))," "),"")</f>
        <v>0</v>
      </c>
      <c r="V31">
        <f t="array" ref="V31">IFERROR(CONCATENATE(TEXT(INDEX($U$7:$U$25,SMALL(IF($X$7:$X$25&lt;&gt;"",IF($U$7:$U$25&lt;&gt;"",ROW($U$7:$U$25)-MIN(ROW($U$7:$U$25))+1,""),""),ROW()-ROW(A$28)+1)),"##0")," "),"")</f>
        <v>0</v>
      </c>
      <c r="W31">
        <f t="array" ref="W31">IFERROR(CONCATENATE((INDEX($A$7:$A$25,SMALL(IF($X$7:$X$25&lt;&gt;"",IF($U$7:$U$25&lt;&gt;"",ROW($U$7:$U$25)-MIN(ROW($U$7:$U$25))+1,""),""),ROW()-ROW(A$28)+1))),),"")</f>
        <v>0</v>
      </c>
      <c r="Z31">
        <f t="array" ref="Z31">IFERROR(CONCATENATE((INDEX($AC$7:$AC$25,SMALL(IF($AC$7:$AC$25&lt;&gt;"",IF($Z$7:$Z$25&lt;&gt;"",ROW($Z$7:$Z$25)-MIN(ROW($Z$7:$Z$25))+1,""),""),ROW()-ROW(A$28)+1))),","),"")</f>
        <v>0</v>
      </c>
      <c r="AA31">
        <f t="array" ref="AA31">IFERROR(CONCATENATE(TEXT(INDEX($Z$7:$Z$25,SMALL(IF($AC$7:$AC$25&lt;&gt;"",IF($Z$7:$Z$25&lt;&gt;"",ROW($Z$7:$Z$25)-MIN(ROW($Z$7:$Z$25))+1,""),""),ROW()-ROW(A$28)+1)),"##0"),","),"")</f>
        <v>0</v>
      </c>
      <c r="AB31">
        <f t="array" ref="AB31">IFERROR(CONCATENATE((INDEX($A$7:$A$25,SMALL(IF($AC$7:$AC$25&lt;&gt;"",IF($Z$7:$Z$25&lt;&gt;"",ROW($Z$7:$Z$25)-MIN(ROW($Z$7:$Z$25))+1,""),""),ROW()-ROW(A$28)+1))),),"")</f>
        <v>0</v>
      </c>
      <c r="AE31">
        <f t="array" ref="AE31">IFERROR(CONCATENATE((INDEX($AH$7:$AH$25,SMALL(IF($AH$7:$AH$25&lt;&gt;"",IF($AE$7:$AE$25&lt;&gt;"",ROW($AE$7:$AE$25)-MIN(ROW($AE$7:$AE$25))+1,""),""),ROW()-ROW(A$28)+1)))," "),"")</f>
        <v>0</v>
      </c>
      <c r="AF31">
        <f t="array" ref="AF31">IFERROR(CONCATENATE(TEXT(INDEX($AE$7:$AE$25,SMALL(IF($AH$7:$AH$25&lt;&gt;"",IF($AE$7:$AE$25&lt;&gt;"",ROW($AE$7:$AE$25)-MIN(ROW($AE$7:$AE$25))+1,""),""),ROW()-ROW(A$28)+1)),"##0")," "),"")</f>
        <v>0</v>
      </c>
      <c r="AG31">
        <f t="array" ref="AG31">IFERROR(CONCATENATE((INDEX($A$7:$A$25,SMALL(IF($AH$7:$AH$25&lt;&gt;"",IF($AE$7:$AE$25&lt;&gt;"",ROW($AE$7:$AE$25)-MIN(ROW($AE$7:$AE$25))+1,""),""),ROW()-ROW(A$28)+1))),),"")</f>
        <v>0</v>
      </c>
      <c r="AJ31">
        <f t="array" ref="AJ31">IFERROR(CONCATENATE((INDEX($AM$7:$AM$25,SMALL(IF($AM$7:$AM$25&lt;&gt;"",IF($AJ$7:$AJ$25&lt;&gt;"",ROW($AJ$7:$AJ$25)-MIN(ROW($AJ$7:$AJ$25))+1,""),""),ROW()-ROW(A$28)+1)))," "),"")</f>
        <v>0</v>
      </c>
      <c r="AK31">
        <f t="array" ref="AK31">IFERROR(CONCATENATE(TEXT(INDEX($AJ$7:$AJ$25,SMALL(IF($AM$7:$AM$25&lt;&gt;"",IF($AJ$7:$AJ$25&lt;&gt;"",ROW($AJ$7:$AJ$25)-MIN(ROW($AJ$7:$AJ$25))+1,""),""),ROW()-ROW(A$28)+1)),"##0")," "),"")</f>
        <v>0</v>
      </c>
      <c r="AL31">
        <f t="array" ref="AL31">IFERROR(CONCATENATE((INDEX($A$7:$A$25,SMALL(IF($AM$7:$AM$25&lt;&gt;"",IF($AJ$7:$AJ$25&lt;&gt;"",ROW($AJ$7:$AJ$25)-MIN(ROW($AJ$7:$AJ$25))+1,""),""),ROW()-ROW(A$28)+1))),),"")</f>
        <v>0</v>
      </c>
      <c r="AO31">
        <f t="array" ref="AO31">IFERROR(CONCATENATE((INDEX($AR$7:$AR$25,SMALL(IF($AR$7:$AR$25&lt;&gt;"",IF($AO$7:$AO$25&lt;&gt;"",ROW($AO$7:$AO$25)-MIN(ROW($AO$7:$AO$25))+1,""),""),ROW()-ROW(A$28)+1)))," "),"")</f>
        <v>0</v>
      </c>
      <c r="AP31">
        <f t="array" ref="AP31">IFERROR(CONCATENATE(TEXT(INDEX($AO$7:$AO$25,SMALL(IF($AR$7:$AR$25&lt;&gt;"",IF($AO$7:$AO$25&lt;&gt;"",ROW($AO$7:$AO$25)-MIN(ROW($AO$7:$AO$25))+1,""),""),ROW()-ROW(A$28)+1)),"##0")," "),"")</f>
        <v>0</v>
      </c>
      <c r="AQ31">
        <f t="array" ref="AQ31">IFERROR(CONCATENATE((INDEX($A$7:$A$25,SMALL(IF($AR$7:$AR$25&lt;&gt;"",IF($AO$7:$AO$25&lt;&gt;"",ROW($AO$7:$AO$25)-MIN(ROW($AO$7:$AO$25))+1,""),""),ROW()-ROW(A$28)+1))),),"")</f>
        <v>0</v>
      </c>
    </row>
    <row r="32" spans="1:44">
      <c r="K32">
        <f t="array" ref="K32">IFERROR(CONCATENATE(TEXT(INDEX($K$7:$K$25,SMALL(IF($N$7:$N$25&lt;&gt;"",IF($K$7:$K$25&lt;&gt;"",ROW($K$7:$K$25)-MIN(ROW($K$7:$K$25))+1,""),""),ROW()-ROW(A$28)+1)),"##0"),","),"")</f>
        <v>0</v>
      </c>
      <c r="L32">
        <f t="array" ref="L32">IFERROR(CONCATENATE((INDEX($N$7:$N$25,SMALL(IF($N$7:$N$25&lt;&gt;"",IF($K$7:$K$25&lt;&gt;"",ROW($K$7:$K$25)-MIN(ROW($K$7:$K$25))+1,""),""),ROW()-ROW(A$28)+1))),","),"")</f>
        <v>0</v>
      </c>
      <c r="M32">
        <f t="array" ref="M32">IFERROR(CONCATENATE((INDEX($A$7:$A$25,SMALL(IF($N$7:$N$25&lt;&gt;"",IF($K$7:$K$25&lt;&gt;"",ROW($K$7:$K$25)-MIN(ROW($K$7:$K$25))+1,""),""),ROW()-ROW(A$28)+1))),),"")</f>
        <v>0</v>
      </c>
      <c r="P32">
        <f t="array" ref="P32">IFERROR(CONCATENATE((INDEX($S$7:$S$25,SMALL(IF($S$7:$S$25&lt;&gt;"",IF($P$7:$P$25&lt;&gt;"",ROW($P$7:$P$25)-MIN(ROW($P$7:$P$25))+1,""),""),ROW()-ROW(A$28)+1)))," "),"")</f>
        <v>0</v>
      </c>
      <c r="Q32">
        <f t="array" ref="Q32">IFERROR(CONCATENATE(TEXT(INDEX($P$7:$P$25,SMALL(IF($S$7:$S$25&lt;&gt;"",IF($P$7:$P$25&lt;&gt;"",ROW($P$7:$P$25)-MIN(ROW($P$7:$P$25))+1,""),""),ROW()-ROW(A$28)+1)),"##0")," "),"")</f>
        <v>0</v>
      </c>
      <c r="R32">
        <f t="array" ref="R32">IFERROR(CONCATENATE((INDEX($A$7:$A$25,SMALL(IF($S$7:$S$25&lt;&gt;"",IF($P$7:$P$25&lt;&gt;"",ROW($P$7:$P$25)-MIN(ROW($P$7:$P$25))+1,""),""),ROW()-ROW(A$28)+1))),),"")</f>
        <v>0</v>
      </c>
      <c r="U32">
        <f t="array" ref="U32">IFERROR(CONCATENATE((INDEX($X$7:$X$25,SMALL(IF($X$7:$X$25&lt;&gt;"",IF($U$7:$U$25&lt;&gt;"",ROW($U$7:$U$25)-MIN(ROW($U$7:$U$25))+1,""),""),ROW()-ROW(A$28)+1)))," "),"")</f>
        <v>0</v>
      </c>
      <c r="V32">
        <f t="array" ref="V32">IFERROR(CONCATENATE(TEXT(INDEX($U$7:$U$25,SMALL(IF($X$7:$X$25&lt;&gt;"",IF($U$7:$U$25&lt;&gt;"",ROW($U$7:$U$25)-MIN(ROW($U$7:$U$25))+1,""),""),ROW()-ROW(A$28)+1)),"##0")," "),"")</f>
        <v>0</v>
      </c>
      <c r="W32">
        <f t="array" ref="W32">IFERROR(CONCATENATE((INDEX($A$7:$A$25,SMALL(IF($X$7:$X$25&lt;&gt;"",IF($U$7:$U$25&lt;&gt;"",ROW($U$7:$U$25)-MIN(ROW($U$7:$U$25))+1,""),""),ROW()-ROW(A$28)+1))),),"")</f>
        <v>0</v>
      </c>
      <c r="Z32">
        <f t="array" ref="Z32">IFERROR(CONCATENATE((INDEX($AC$7:$AC$25,SMALL(IF($AC$7:$AC$25&lt;&gt;"",IF($Z$7:$Z$25&lt;&gt;"",ROW($Z$7:$Z$25)-MIN(ROW($Z$7:$Z$25))+1,""),""),ROW()-ROW(A$28)+1))),","),"")</f>
        <v>0</v>
      </c>
      <c r="AA32">
        <f t="array" ref="AA32">IFERROR(CONCATENATE(TEXT(INDEX($Z$7:$Z$25,SMALL(IF($AC$7:$AC$25&lt;&gt;"",IF($Z$7:$Z$25&lt;&gt;"",ROW($Z$7:$Z$25)-MIN(ROW($Z$7:$Z$25))+1,""),""),ROW()-ROW(A$28)+1)),"##0"),","),"")</f>
        <v>0</v>
      </c>
      <c r="AB32">
        <f t="array" ref="AB32">IFERROR(CONCATENATE((INDEX($A$7:$A$25,SMALL(IF($AC$7:$AC$25&lt;&gt;"",IF($Z$7:$Z$25&lt;&gt;"",ROW($Z$7:$Z$25)-MIN(ROW($Z$7:$Z$25))+1,""),""),ROW()-ROW(A$28)+1))),),"")</f>
        <v>0</v>
      </c>
      <c r="AE32">
        <f t="array" ref="AE32">IFERROR(CONCATENATE((INDEX($AH$7:$AH$25,SMALL(IF($AH$7:$AH$25&lt;&gt;"",IF($AE$7:$AE$25&lt;&gt;"",ROW($AE$7:$AE$25)-MIN(ROW($AE$7:$AE$25))+1,""),""),ROW()-ROW(A$28)+1)))," "),"")</f>
        <v>0</v>
      </c>
      <c r="AF32">
        <f t="array" ref="AF32">IFERROR(CONCATENATE(TEXT(INDEX($AE$7:$AE$25,SMALL(IF($AH$7:$AH$25&lt;&gt;"",IF($AE$7:$AE$25&lt;&gt;"",ROW($AE$7:$AE$25)-MIN(ROW($AE$7:$AE$25))+1,""),""),ROW()-ROW(A$28)+1)),"##0")," "),"")</f>
        <v>0</v>
      </c>
      <c r="AG32">
        <f t="array" ref="AG32">IFERROR(CONCATENATE((INDEX($A$7:$A$25,SMALL(IF($AH$7:$AH$25&lt;&gt;"",IF($AE$7:$AE$25&lt;&gt;"",ROW($AE$7:$AE$25)-MIN(ROW($AE$7:$AE$25))+1,""),""),ROW()-ROW(A$28)+1))),),"")</f>
        <v>0</v>
      </c>
      <c r="AJ32">
        <f t="array" ref="AJ32">IFERROR(CONCATENATE((INDEX($AM$7:$AM$25,SMALL(IF($AM$7:$AM$25&lt;&gt;"",IF($AJ$7:$AJ$25&lt;&gt;"",ROW($AJ$7:$AJ$25)-MIN(ROW($AJ$7:$AJ$25))+1,""),""),ROW()-ROW(A$28)+1)))," "),"")</f>
        <v>0</v>
      </c>
      <c r="AK32">
        <f t="array" ref="AK32">IFERROR(CONCATENATE(TEXT(INDEX($AJ$7:$AJ$25,SMALL(IF($AM$7:$AM$25&lt;&gt;"",IF($AJ$7:$AJ$25&lt;&gt;"",ROW($AJ$7:$AJ$25)-MIN(ROW($AJ$7:$AJ$25))+1,""),""),ROW()-ROW(A$28)+1)),"##0")," "),"")</f>
        <v>0</v>
      </c>
      <c r="AL32">
        <f t="array" ref="AL32">IFERROR(CONCATENATE((INDEX($A$7:$A$25,SMALL(IF($AM$7:$AM$25&lt;&gt;"",IF($AJ$7:$AJ$25&lt;&gt;"",ROW($AJ$7:$AJ$25)-MIN(ROW($AJ$7:$AJ$25))+1,""),""),ROW()-ROW(A$28)+1))),),"")</f>
        <v>0</v>
      </c>
      <c r="AO32">
        <f t="array" ref="AO32">IFERROR(CONCATENATE((INDEX($AR$7:$AR$25,SMALL(IF($AR$7:$AR$25&lt;&gt;"",IF($AO$7:$AO$25&lt;&gt;"",ROW($AO$7:$AO$25)-MIN(ROW($AO$7:$AO$25))+1,""),""),ROW()-ROW(A$28)+1)))," "),"")</f>
        <v>0</v>
      </c>
      <c r="AP32">
        <f t="array" ref="AP32">IFERROR(CONCATENATE(TEXT(INDEX($AO$7:$AO$25,SMALL(IF($AR$7:$AR$25&lt;&gt;"",IF($AO$7:$AO$25&lt;&gt;"",ROW($AO$7:$AO$25)-MIN(ROW($AO$7:$AO$25))+1,""),""),ROW()-ROW(A$28)+1)),"##0")," "),"")</f>
        <v>0</v>
      </c>
      <c r="AQ32">
        <f t="array" ref="AQ32">IFERROR(CONCATENATE((INDEX($A$7:$A$25,SMALL(IF($AR$7:$AR$25&lt;&gt;"",IF($AO$7:$AO$25&lt;&gt;"",ROW($AO$7:$AO$25)-MIN(ROW($AO$7:$AO$25))+1,""),""),ROW()-ROW(A$28)+1))),),"")</f>
        <v>0</v>
      </c>
    </row>
    <row r="33" spans="11:43">
      <c r="K33">
        <f t="array" ref="K33">IFERROR(CONCATENATE(TEXT(INDEX($K$7:$K$25,SMALL(IF($N$7:$N$25&lt;&gt;"",IF($K$7:$K$25&lt;&gt;"",ROW($K$7:$K$25)-MIN(ROW($K$7:$K$25))+1,""),""),ROW()-ROW(A$28)+1)),"##0"),","),"")</f>
        <v>0</v>
      </c>
      <c r="L33">
        <f t="array" ref="L33">IFERROR(CONCATENATE((INDEX($N$7:$N$25,SMALL(IF($N$7:$N$25&lt;&gt;"",IF($K$7:$K$25&lt;&gt;"",ROW($K$7:$K$25)-MIN(ROW($K$7:$K$25))+1,""),""),ROW()-ROW(A$28)+1))),","),"")</f>
        <v>0</v>
      </c>
      <c r="M33">
        <f t="array" ref="M33">IFERROR(CONCATENATE((INDEX($A$7:$A$25,SMALL(IF($N$7:$N$25&lt;&gt;"",IF($K$7:$K$25&lt;&gt;"",ROW($K$7:$K$25)-MIN(ROW($K$7:$K$25))+1,""),""),ROW()-ROW(A$28)+1))),),"")</f>
        <v>0</v>
      </c>
      <c r="P33">
        <f t="array" ref="P33">IFERROR(CONCATENATE((INDEX($S$7:$S$25,SMALL(IF($S$7:$S$25&lt;&gt;"",IF($P$7:$P$25&lt;&gt;"",ROW($P$7:$P$25)-MIN(ROW($P$7:$P$25))+1,""),""),ROW()-ROW(A$28)+1)))," "),"")</f>
        <v>0</v>
      </c>
      <c r="Q33">
        <f t="array" ref="Q33">IFERROR(CONCATENATE(TEXT(INDEX($P$7:$P$25,SMALL(IF($S$7:$S$25&lt;&gt;"",IF($P$7:$P$25&lt;&gt;"",ROW($P$7:$P$25)-MIN(ROW($P$7:$P$25))+1,""),""),ROW()-ROW(A$28)+1)),"##0")," "),"")</f>
        <v>0</v>
      </c>
      <c r="R33">
        <f t="array" ref="R33">IFERROR(CONCATENATE((INDEX($A$7:$A$25,SMALL(IF($S$7:$S$25&lt;&gt;"",IF($P$7:$P$25&lt;&gt;"",ROW($P$7:$P$25)-MIN(ROW($P$7:$P$25))+1,""),""),ROW()-ROW(A$28)+1))),),"")</f>
        <v>0</v>
      </c>
      <c r="U33">
        <f t="array" ref="U33">IFERROR(CONCATENATE((INDEX($X$7:$X$25,SMALL(IF($X$7:$X$25&lt;&gt;"",IF($U$7:$U$25&lt;&gt;"",ROW($U$7:$U$25)-MIN(ROW($U$7:$U$25))+1,""),""),ROW()-ROW(A$28)+1)))," "),"")</f>
        <v>0</v>
      </c>
      <c r="V33">
        <f t="array" ref="V33">IFERROR(CONCATENATE(TEXT(INDEX($U$7:$U$25,SMALL(IF($X$7:$X$25&lt;&gt;"",IF($U$7:$U$25&lt;&gt;"",ROW($U$7:$U$25)-MIN(ROW($U$7:$U$25))+1,""),""),ROW()-ROW(A$28)+1)),"##0")," "),"")</f>
        <v>0</v>
      </c>
      <c r="W33">
        <f t="array" ref="W33">IFERROR(CONCATENATE((INDEX($A$7:$A$25,SMALL(IF($X$7:$X$25&lt;&gt;"",IF($U$7:$U$25&lt;&gt;"",ROW($U$7:$U$25)-MIN(ROW($U$7:$U$25))+1,""),""),ROW()-ROW(A$28)+1))),),"")</f>
        <v>0</v>
      </c>
      <c r="Z33">
        <f t="array" ref="Z33">IFERROR(CONCATENATE((INDEX($AC$7:$AC$25,SMALL(IF($AC$7:$AC$25&lt;&gt;"",IF($Z$7:$Z$25&lt;&gt;"",ROW($Z$7:$Z$25)-MIN(ROW($Z$7:$Z$25))+1,""),""),ROW()-ROW(A$28)+1))),","),"")</f>
        <v>0</v>
      </c>
      <c r="AA33">
        <f t="array" ref="AA33">IFERROR(CONCATENATE(TEXT(INDEX($Z$7:$Z$25,SMALL(IF($AC$7:$AC$25&lt;&gt;"",IF($Z$7:$Z$25&lt;&gt;"",ROW($Z$7:$Z$25)-MIN(ROW($Z$7:$Z$25))+1,""),""),ROW()-ROW(A$28)+1)),"##0"),","),"")</f>
        <v>0</v>
      </c>
      <c r="AB33">
        <f t="array" ref="AB33">IFERROR(CONCATENATE((INDEX($A$7:$A$25,SMALL(IF($AC$7:$AC$25&lt;&gt;"",IF($Z$7:$Z$25&lt;&gt;"",ROW($Z$7:$Z$25)-MIN(ROW($Z$7:$Z$25))+1,""),""),ROW()-ROW(A$28)+1))),),"")</f>
        <v>0</v>
      </c>
      <c r="AE33">
        <f t="array" ref="AE33">IFERROR(CONCATENATE((INDEX($AH$7:$AH$25,SMALL(IF($AH$7:$AH$25&lt;&gt;"",IF($AE$7:$AE$25&lt;&gt;"",ROW($AE$7:$AE$25)-MIN(ROW($AE$7:$AE$25))+1,""),""),ROW()-ROW(A$28)+1)))," "),"")</f>
        <v>0</v>
      </c>
      <c r="AF33">
        <f t="array" ref="AF33">IFERROR(CONCATENATE(TEXT(INDEX($AE$7:$AE$25,SMALL(IF($AH$7:$AH$25&lt;&gt;"",IF($AE$7:$AE$25&lt;&gt;"",ROW($AE$7:$AE$25)-MIN(ROW($AE$7:$AE$25))+1,""),""),ROW()-ROW(A$28)+1)),"##0")," "),"")</f>
        <v>0</v>
      </c>
      <c r="AG33">
        <f t="array" ref="AG33">IFERROR(CONCATENATE((INDEX($A$7:$A$25,SMALL(IF($AH$7:$AH$25&lt;&gt;"",IF($AE$7:$AE$25&lt;&gt;"",ROW($AE$7:$AE$25)-MIN(ROW($AE$7:$AE$25))+1,""),""),ROW()-ROW(A$28)+1))),),"")</f>
        <v>0</v>
      </c>
      <c r="AJ33">
        <f t="array" ref="AJ33">IFERROR(CONCATENATE((INDEX($AM$7:$AM$25,SMALL(IF($AM$7:$AM$25&lt;&gt;"",IF($AJ$7:$AJ$25&lt;&gt;"",ROW($AJ$7:$AJ$25)-MIN(ROW($AJ$7:$AJ$25))+1,""),""),ROW()-ROW(A$28)+1)))," "),"")</f>
        <v>0</v>
      </c>
      <c r="AK33">
        <f t="array" ref="AK33">IFERROR(CONCATENATE(TEXT(INDEX($AJ$7:$AJ$25,SMALL(IF($AM$7:$AM$25&lt;&gt;"",IF($AJ$7:$AJ$25&lt;&gt;"",ROW($AJ$7:$AJ$25)-MIN(ROW($AJ$7:$AJ$25))+1,""),""),ROW()-ROW(A$28)+1)),"##0")," "),"")</f>
        <v>0</v>
      </c>
      <c r="AL33">
        <f t="array" ref="AL33">IFERROR(CONCATENATE((INDEX($A$7:$A$25,SMALL(IF($AM$7:$AM$25&lt;&gt;"",IF($AJ$7:$AJ$25&lt;&gt;"",ROW($AJ$7:$AJ$25)-MIN(ROW($AJ$7:$AJ$25))+1,""),""),ROW()-ROW(A$28)+1))),),"")</f>
        <v>0</v>
      </c>
      <c r="AO33">
        <f t="array" ref="AO33">IFERROR(CONCATENATE((INDEX($AR$7:$AR$25,SMALL(IF($AR$7:$AR$25&lt;&gt;"",IF($AO$7:$AO$25&lt;&gt;"",ROW($AO$7:$AO$25)-MIN(ROW($AO$7:$AO$25))+1,""),""),ROW()-ROW(A$28)+1)))," "),"")</f>
        <v>0</v>
      </c>
      <c r="AP33">
        <f t="array" ref="AP33">IFERROR(CONCATENATE(TEXT(INDEX($AO$7:$AO$25,SMALL(IF($AR$7:$AR$25&lt;&gt;"",IF($AO$7:$AO$25&lt;&gt;"",ROW($AO$7:$AO$25)-MIN(ROW($AO$7:$AO$25))+1,""),""),ROW()-ROW(A$28)+1)),"##0")," "),"")</f>
        <v>0</v>
      </c>
      <c r="AQ33">
        <f t="array" ref="AQ33">IFERROR(CONCATENATE((INDEX($A$7:$A$25,SMALL(IF($AR$7:$AR$25&lt;&gt;"",IF($AO$7:$AO$25&lt;&gt;"",ROW($AO$7:$AO$25)-MIN(ROW($AO$7:$AO$25))+1,""),""),ROW()-ROW(A$28)+1))),),"")</f>
        <v>0</v>
      </c>
    </row>
    <row r="34" spans="11:43">
      <c r="K34">
        <f t="array" ref="K34">IFERROR(CONCATENATE(TEXT(INDEX($K$7:$K$25,SMALL(IF($N$7:$N$25&lt;&gt;"",IF($K$7:$K$25&lt;&gt;"",ROW($K$7:$K$25)-MIN(ROW($K$7:$K$25))+1,""),""),ROW()-ROW(A$28)+1)),"##0"),","),"")</f>
        <v>0</v>
      </c>
      <c r="L34">
        <f t="array" ref="L34">IFERROR(CONCATENATE((INDEX($N$7:$N$25,SMALL(IF($N$7:$N$25&lt;&gt;"",IF($K$7:$K$25&lt;&gt;"",ROW($K$7:$K$25)-MIN(ROW($K$7:$K$25))+1,""),""),ROW()-ROW(A$28)+1))),","),"")</f>
        <v>0</v>
      </c>
      <c r="M34">
        <f t="array" ref="M34">IFERROR(CONCATENATE((INDEX($A$7:$A$25,SMALL(IF($N$7:$N$25&lt;&gt;"",IF($K$7:$K$25&lt;&gt;"",ROW($K$7:$K$25)-MIN(ROW($K$7:$K$25))+1,""),""),ROW()-ROW(A$28)+1))),),"")</f>
        <v>0</v>
      </c>
      <c r="P34">
        <f t="array" ref="P34">IFERROR(CONCATENATE((INDEX($S$7:$S$25,SMALL(IF($S$7:$S$25&lt;&gt;"",IF($P$7:$P$25&lt;&gt;"",ROW($P$7:$P$25)-MIN(ROW($P$7:$P$25))+1,""),""),ROW()-ROW(A$28)+1)))," "),"")</f>
        <v>0</v>
      </c>
      <c r="Q34">
        <f t="array" ref="Q34">IFERROR(CONCATENATE(TEXT(INDEX($P$7:$P$25,SMALL(IF($S$7:$S$25&lt;&gt;"",IF($P$7:$P$25&lt;&gt;"",ROW($P$7:$P$25)-MIN(ROW($P$7:$P$25))+1,""),""),ROW()-ROW(A$28)+1)),"##0")," "),"")</f>
        <v>0</v>
      </c>
      <c r="R34">
        <f t="array" ref="R34">IFERROR(CONCATENATE((INDEX($A$7:$A$25,SMALL(IF($S$7:$S$25&lt;&gt;"",IF($P$7:$P$25&lt;&gt;"",ROW($P$7:$P$25)-MIN(ROW($P$7:$P$25))+1,""),""),ROW()-ROW(A$28)+1))),),"")</f>
        <v>0</v>
      </c>
      <c r="U34">
        <f t="array" ref="U34">IFERROR(CONCATENATE((INDEX($X$7:$X$25,SMALL(IF($X$7:$X$25&lt;&gt;"",IF($U$7:$U$25&lt;&gt;"",ROW($U$7:$U$25)-MIN(ROW($U$7:$U$25))+1,""),""),ROW()-ROW(A$28)+1)))," "),"")</f>
        <v>0</v>
      </c>
      <c r="V34">
        <f t="array" ref="V34">IFERROR(CONCATENATE(TEXT(INDEX($U$7:$U$25,SMALL(IF($X$7:$X$25&lt;&gt;"",IF($U$7:$U$25&lt;&gt;"",ROW($U$7:$U$25)-MIN(ROW($U$7:$U$25))+1,""),""),ROW()-ROW(A$28)+1)),"##0")," "),"")</f>
        <v>0</v>
      </c>
      <c r="W34">
        <f t="array" ref="W34">IFERROR(CONCATENATE((INDEX($A$7:$A$25,SMALL(IF($X$7:$X$25&lt;&gt;"",IF($U$7:$U$25&lt;&gt;"",ROW($U$7:$U$25)-MIN(ROW($U$7:$U$25))+1,""),""),ROW()-ROW(A$28)+1))),),"")</f>
        <v>0</v>
      </c>
      <c r="Z34">
        <f t="array" ref="Z34">IFERROR(CONCATENATE((INDEX($AC$7:$AC$25,SMALL(IF($AC$7:$AC$25&lt;&gt;"",IF($Z$7:$Z$25&lt;&gt;"",ROW($Z$7:$Z$25)-MIN(ROW($Z$7:$Z$25))+1,""),""),ROW()-ROW(A$28)+1))),","),"")</f>
        <v>0</v>
      </c>
      <c r="AA34">
        <f t="array" ref="AA34">IFERROR(CONCATENATE(TEXT(INDEX($Z$7:$Z$25,SMALL(IF($AC$7:$AC$25&lt;&gt;"",IF($Z$7:$Z$25&lt;&gt;"",ROW($Z$7:$Z$25)-MIN(ROW($Z$7:$Z$25))+1,""),""),ROW()-ROW(A$28)+1)),"##0"),","),"")</f>
        <v>0</v>
      </c>
      <c r="AB34">
        <f t="array" ref="AB34">IFERROR(CONCATENATE((INDEX($A$7:$A$25,SMALL(IF($AC$7:$AC$25&lt;&gt;"",IF($Z$7:$Z$25&lt;&gt;"",ROW($Z$7:$Z$25)-MIN(ROW($Z$7:$Z$25))+1,""),""),ROW()-ROW(A$28)+1))),),"")</f>
        <v>0</v>
      </c>
      <c r="AE34">
        <f t="array" ref="AE34">IFERROR(CONCATENATE((INDEX($AH$7:$AH$25,SMALL(IF($AH$7:$AH$25&lt;&gt;"",IF($AE$7:$AE$25&lt;&gt;"",ROW($AE$7:$AE$25)-MIN(ROW($AE$7:$AE$25))+1,""),""),ROW()-ROW(A$28)+1)))," "),"")</f>
        <v>0</v>
      </c>
      <c r="AF34">
        <f t="array" ref="AF34">IFERROR(CONCATENATE(TEXT(INDEX($AE$7:$AE$25,SMALL(IF($AH$7:$AH$25&lt;&gt;"",IF($AE$7:$AE$25&lt;&gt;"",ROW($AE$7:$AE$25)-MIN(ROW($AE$7:$AE$25))+1,""),""),ROW()-ROW(A$28)+1)),"##0")," "),"")</f>
        <v>0</v>
      </c>
      <c r="AG34">
        <f t="array" ref="AG34">IFERROR(CONCATENATE((INDEX($A$7:$A$25,SMALL(IF($AH$7:$AH$25&lt;&gt;"",IF($AE$7:$AE$25&lt;&gt;"",ROW($AE$7:$AE$25)-MIN(ROW($AE$7:$AE$25))+1,""),""),ROW()-ROW(A$28)+1))),),"")</f>
        <v>0</v>
      </c>
      <c r="AJ34">
        <f t="array" ref="AJ34">IFERROR(CONCATENATE((INDEX($AM$7:$AM$25,SMALL(IF($AM$7:$AM$25&lt;&gt;"",IF($AJ$7:$AJ$25&lt;&gt;"",ROW($AJ$7:$AJ$25)-MIN(ROW($AJ$7:$AJ$25))+1,""),""),ROW()-ROW(A$28)+1)))," "),"")</f>
        <v>0</v>
      </c>
      <c r="AK34">
        <f t="array" ref="AK34">IFERROR(CONCATENATE(TEXT(INDEX($AJ$7:$AJ$25,SMALL(IF($AM$7:$AM$25&lt;&gt;"",IF($AJ$7:$AJ$25&lt;&gt;"",ROW($AJ$7:$AJ$25)-MIN(ROW($AJ$7:$AJ$25))+1,""),""),ROW()-ROW(A$28)+1)),"##0")," "),"")</f>
        <v>0</v>
      </c>
      <c r="AL34">
        <f t="array" ref="AL34">IFERROR(CONCATENATE((INDEX($A$7:$A$25,SMALL(IF($AM$7:$AM$25&lt;&gt;"",IF($AJ$7:$AJ$25&lt;&gt;"",ROW($AJ$7:$AJ$25)-MIN(ROW($AJ$7:$AJ$25))+1,""),""),ROW()-ROW(A$28)+1))),),"")</f>
        <v>0</v>
      </c>
      <c r="AO34">
        <f t="array" ref="AO34">IFERROR(CONCATENATE((INDEX($AR$7:$AR$25,SMALL(IF($AR$7:$AR$25&lt;&gt;"",IF($AO$7:$AO$25&lt;&gt;"",ROW($AO$7:$AO$25)-MIN(ROW($AO$7:$AO$25))+1,""),""),ROW()-ROW(A$28)+1)))," "),"")</f>
        <v>0</v>
      </c>
      <c r="AP34">
        <f t="array" ref="AP34">IFERROR(CONCATENATE(TEXT(INDEX($AO$7:$AO$25,SMALL(IF($AR$7:$AR$25&lt;&gt;"",IF($AO$7:$AO$25&lt;&gt;"",ROW($AO$7:$AO$25)-MIN(ROW($AO$7:$AO$25))+1,""),""),ROW()-ROW(A$28)+1)),"##0")," "),"")</f>
        <v>0</v>
      </c>
      <c r="AQ34">
        <f t="array" ref="AQ34">IFERROR(CONCATENATE((INDEX($A$7:$A$25,SMALL(IF($AR$7:$AR$25&lt;&gt;"",IF($AO$7:$AO$25&lt;&gt;"",ROW($AO$7:$AO$25)-MIN(ROW($AO$7:$AO$25))+1,""),""),ROW()-ROW(A$28)+1))),),"")</f>
        <v>0</v>
      </c>
    </row>
    <row r="35" spans="11:43">
      <c r="K35">
        <f t="array" ref="K35">IFERROR(CONCATENATE(TEXT(INDEX($K$7:$K$25,SMALL(IF($N$7:$N$25&lt;&gt;"",IF($K$7:$K$25&lt;&gt;"",ROW($K$7:$K$25)-MIN(ROW($K$7:$K$25))+1,""),""),ROW()-ROW(A$28)+1)),"##0"),","),"")</f>
        <v>0</v>
      </c>
      <c r="L35">
        <f t="array" ref="L35">IFERROR(CONCATENATE((INDEX($N$7:$N$25,SMALL(IF($N$7:$N$25&lt;&gt;"",IF($K$7:$K$25&lt;&gt;"",ROW($K$7:$K$25)-MIN(ROW($K$7:$K$25))+1,""),""),ROW()-ROW(A$28)+1))),","),"")</f>
        <v>0</v>
      </c>
      <c r="M35">
        <f t="array" ref="M35">IFERROR(CONCATENATE((INDEX($A$7:$A$25,SMALL(IF($N$7:$N$25&lt;&gt;"",IF($K$7:$K$25&lt;&gt;"",ROW($K$7:$K$25)-MIN(ROW($K$7:$K$25))+1,""),""),ROW()-ROW(A$28)+1))),),"")</f>
        <v>0</v>
      </c>
      <c r="P35">
        <f t="array" ref="P35">IFERROR(CONCATENATE((INDEX($S$7:$S$25,SMALL(IF($S$7:$S$25&lt;&gt;"",IF($P$7:$P$25&lt;&gt;"",ROW($P$7:$P$25)-MIN(ROW($P$7:$P$25))+1,""),""),ROW()-ROW(A$28)+1)))," "),"")</f>
        <v>0</v>
      </c>
      <c r="Q35">
        <f t="array" ref="Q35">IFERROR(CONCATENATE(TEXT(INDEX($P$7:$P$25,SMALL(IF($S$7:$S$25&lt;&gt;"",IF($P$7:$P$25&lt;&gt;"",ROW($P$7:$P$25)-MIN(ROW($P$7:$P$25))+1,""),""),ROW()-ROW(A$28)+1)),"##0")," "),"")</f>
        <v>0</v>
      </c>
      <c r="R35">
        <f t="array" ref="R35">IFERROR(CONCATENATE((INDEX($A$7:$A$25,SMALL(IF($S$7:$S$25&lt;&gt;"",IF($P$7:$P$25&lt;&gt;"",ROW($P$7:$P$25)-MIN(ROW($P$7:$P$25))+1,""),""),ROW()-ROW(A$28)+1))),),"")</f>
        <v>0</v>
      </c>
      <c r="U35">
        <f t="array" ref="U35">IFERROR(CONCATENATE((INDEX($X$7:$X$25,SMALL(IF($X$7:$X$25&lt;&gt;"",IF($U$7:$U$25&lt;&gt;"",ROW($U$7:$U$25)-MIN(ROW($U$7:$U$25))+1,""),""),ROW()-ROW(A$28)+1)))," "),"")</f>
        <v>0</v>
      </c>
      <c r="V35">
        <f t="array" ref="V35">IFERROR(CONCATENATE(TEXT(INDEX($U$7:$U$25,SMALL(IF($X$7:$X$25&lt;&gt;"",IF($U$7:$U$25&lt;&gt;"",ROW($U$7:$U$25)-MIN(ROW($U$7:$U$25))+1,""),""),ROW()-ROW(A$28)+1)),"##0")," "),"")</f>
        <v>0</v>
      </c>
      <c r="W35">
        <f t="array" ref="W35">IFERROR(CONCATENATE((INDEX($A$7:$A$25,SMALL(IF($X$7:$X$25&lt;&gt;"",IF($U$7:$U$25&lt;&gt;"",ROW($U$7:$U$25)-MIN(ROW($U$7:$U$25))+1,""),""),ROW()-ROW(A$28)+1))),),"")</f>
        <v>0</v>
      </c>
      <c r="Z35">
        <f t="array" ref="Z35">IFERROR(CONCATENATE((INDEX($AC$7:$AC$25,SMALL(IF($AC$7:$AC$25&lt;&gt;"",IF($Z$7:$Z$25&lt;&gt;"",ROW($Z$7:$Z$25)-MIN(ROW($Z$7:$Z$25))+1,""),""),ROW()-ROW(A$28)+1))),","),"")</f>
        <v>0</v>
      </c>
      <c r="AA35">
        <f t="array" ref="AA35">IFERROR(CONCATENATE(TEXT(INDEX($Z$7:$Z$25,SMALL(IF($AC$7:$AC$25&lt;&gt;"",IF($Z$7:$Z$25&lt;&gt;"",ROW($Z$7:$Z$25)-MIN(ROW($Z$7:$Z$25))+1,""),""),ROW()-ROW(A$28)+1)),"##0"),","),"")</f>
        <v>0</v>
      </c>
      <c r="AB35">
        <f t="array" ref="AB35">IFERROR(CONCATENATE((INDEX($A$7:$A$25,SMALL(IF($AC$7:$AC$25&lt;&gt;"",IF($Z$7:$Z$25&lt;&gt;"",ROW($Z$7:$Z$25)-MIN(ROW($Z$7:$Z$25))+1,""),""),ROW()-ROW(A$28)+1))),),"")</f>
        <v>0</v>
      </c>
      <c r="AE35">
        <f t="array" ref="AE35">IFERROR(CONCATENATE((INDEX($AH$7:$AH$25,SMALL(IF($AH$7:$AH$25&lt;&gt;"",IF($AE$7:$AE$25&lt;&gt;"",ROW($AE$7:$AE$25)-MIN(ROW($AE$7:$AE$25))+1,""),""),ROW()-ROW(A$28)+1)))," "),"")</f>
        <v>0</v>
      </c>
      <c r="AF35">
        <f t="array" ref="AF35">IFERROR(CONCATENATE(TEXT(INDEX($AE$7:$AE$25,SMALL(IF($AH$7:$AH$25&lt;&gt;"",IF($AE$7:$AE$25&lt;&gt;"",ROW($AE$7:$AE$25)-MIN(ROW($AE$7:$AE$25))+1,""),""),ROW()-ROW(A$28)+1)),"##0")," "),"")</f>
        <v>0</v>
      </c>
      <c r="AG35">
        <f t="array" ref="AG35">IFERROR(CONCATENATE((INDEX($A$7:$A$25,SMALL(IF($AH$7:$AH$25&lt;&gt;"",IF($AE$7:$AE$25&lt;&gt;"",ROW($AE$7:$AE$25)-MIN(ROW($AE$7:$AE$25))+1,""),""),ROW()-ROW(A$28)+1))),),"")</f>
        <v>0</v>
      </c>
      <c r="AJ35">
        <f t="array" ref="AJ35">IFERROR(CONCATENATE((INDEX($AM$7:$AM$25,SMALL(IF($AM$7:$AM$25&lt;&gt;"",IF($AJ$7:$AJ$25&lt;&gt;"",ROW($AJ$7:$AJ$25)-MIN(ROW($AJ$7:$AJ$25))+1,""),""),ROW()-ROW(A$28)+1)))," "),"")</f>
        <v>0</v>
      </c>
      <c r="AK35">
        <f t="array" ref="AK35">IFERROR(CONCATENATE(TEXT(INDEX($AJ$7:$AJ$25,SMALL(IF($AM$7:$AM$25&lt;&gt;"",IF($AJ$7:$AJ$25&lt;&gt;"",ROW($AJ$7:$AJ$25)-MIN(ROW($AJ$7:$AJ$25))+1,""),""),ROW()-ROW(A$28)+1)),"##0")," "),"")</f>
        <v>0</v>
      </c>
      <c r="AL35">
        <f t="array" ref="AL35">IFERROR(CONCATENATE((INDEX($A$7:$A$25,SMALL(IF($AM$7:$AM$25&lt;&gt;"",IF($AJ$7:$AJ$25&lt;&gt;"",ROW($AJ$7:$AJ$25)-MIN(ROW($AJ$7:$AJ$25))+1,""),""),ROW()-ROW(A$28)+1))),),"")</f>
        <v>0</v>
      </c>
      <c r="AO35">
        <f t="array" ref="AO35">IFERROR(CONCATENATE((INDEX($AR$7:$AR$25,SMALL(IF($AR$7:$AR$25&lt;&gt;"",IF($AO$7:$AO$25&lt;&gt;"",ROW($AO$7:$AO$25)-MIN(ROW($AO$7:$AO$25))+1,""),""),ROW()-ROW(A$28)+1)))," "),"")</f>
        <v>0</v>
      </c>
      <c r="AP35">
        <f t="array" ref="AP35">IFERROR(CONCATENATE(TEXT(INDEX($AO$7:$AO$25,SMALL(IF($AR$7:$AR$25&lt;&gt;"",IF($AO$7:$AO$25&lt;&gt;"",ROW($AO$7:$AO$25)-MIN(ROW($AO$7:$AO$25))+1,""),""),ROW()-ROW(A$28)+1)),"##0")," "),"")</f>
        <v>0</v>
      </c>
      <c r="AQ35">
        <f t="array" ref="AQ35">IFERROR(CONCATENATE((INDEX($A$7:$A$25,SMALL(IF($AR$7:$AR$25&lt;&gt;"",IF($AO$7:$AO$25&lt;&gt;"",ROW($AO$7:$AO$25)-MIN(ROW($AO$7:$AO$25))+1,""),""),ROW()-ROW(A$28)+1))),),"")</f>
        <v>0</v>
      </c>
    </row>
    <row r="36" spans="11:43">
      <c r="K36">
        <f t="array" ref="K36">IFERROR(CONCATENATE(TEXT(INDEX($K$7:$K$25,SMALL(IF($N$7:$N$25&lt;&gt;"",IF($K$7:$K$25&lt;&gt;"",ROW($K$7:$K$25)-MIN(ROW($K$7:$K$25))+1,""),""),ROW()-ROW(A$28)+1)),"##0"),","),"")</f>
        <v>0</v>
      </c>
      <c r="L36">
        <f t="array" ref="L36">IFERROR(CONCATENATE((INDEX($N$7:$N$25,SMALL(IF($N$7:$N$25&lt;&gt;"",IF($K$7:$K$25&lt;&gt;"",ROW($K$7:$K$25)-MIN(ROW($K$7:$K$25))+1,""),""),ROW()-ROW(A$28)+1))),","),"")</f>
        <v>0</v>
      </c>
      <c r="M36">
        <f t="array" ref="M36">IFERROR(CONCATENATE((INDEX($A$7:$A$25,SMALL(IF($N$7:$N$25&lt;&gt;"",IF($K$7:$K$25&lt;&gt;"",ROW($K$7:$K$25)-MIN(ROW($K$7:$K$25))+1,""),""),ROW()-ROW(A$28)+1))),),"")</f>
        <v>0</v>
      </c>
      <c r="P36">
        <f t="array" ref="P36">IFERROR(CONCATENATE((INDEX($S$7:$S$25,SMALL(IF($S$7:$S$25&lt;&gt;"",IF($P$7:$P$25&lt;&gt;"",ROW($P$7:$P$25)-MIN(ROW($P$7:$P$25))+1,""),""),ROW()-ROW(A$28)+1)))," "),"")</f>
        <v>0</v>
      </c>
      <c r="Q36">
        <f t="array" ref="Q36">IFERROR(CONCATENATE(TEXT(INDEX($P$7:$P$25,SMALL(IF($S$7:$S$25&lt;&gt;"",IF($P$7:$P$25&lt;&gt;"",ROW($P$7:$P$25)-MIN(ROW($P$7:$P$25))+1,""),""),ROW()-ROW(A$28)+1)),"##0")," "),"")</f>
        <v>0</v>
      </c>
      <c r="R36">
        <f t="array" ref="R36">IFERROR(CONCATENATE((INDEX($A$7:$A$25,SMALL(IF($S$7:$S$25&lt;&gt;"",IF($P$7:$P$25&lt;&gt;"",ROW($P$7:$P$25)-MIN(ROW($P$7:$P$25))+1,""),""),ROW()-ROW(A$28)+1))),),"")</f>
        <v>0</v>
      </c>
      <c r="U36">
        <f t="array" ref="U36">IFERROR(CONCATENATE((INDEX($X$7:$X$25,SMALL(IF($X$7:$X$25&lt;&gt;"",IF($U$7:$U$25&lt;&gt;"",ROW($U$7:$U$25)-MIN(ROW($U$7:$U$25))+1,""),""),ROW()-ROW(A$28)+1)))," "),"")</f>
        <v>0</v>
      </c>
      <c r="V36">
        <f t="array" ref="V36">IFERROR(CONCATENATE(TEXT(INDEX($U$7:$U$25,SMALL(IF($X$7:$X$25&lt;&gt;"",IF($U$7:$U$25&lt;&gt;"",ROW($U$7:$U$25)-MIN(ROW($U$7:$U$25))+1,""),""),ROW()-ROW(A$28)+1)),"##0")," "),"")</f>
        <v>0</v>
      </c>
      <c r="W36">
        <f t="array" ref="W36">IFERROR(CONCATENATE((INDEX($A$7:$A$25,SMALL(IF($X$7:$X$25&lt;&gt;"",IF($U$7:$U$25&lt;&gt;"",ROW($U$7:$U$25)-MIN(ROW($U$7:$U$25))+1,""),""),ROW()-ROW(A$28)+1))),),"")</f>
        <v>0</v>
      </c>
      <c r="Z36">
        <f t="array" ref="Z36">IFERROR(CONCATENATE((INDEX($AC$7:$AC$25,SMALL(IF($AC$7:$AC$25&lt;&gt;"",IF($Z$7:$Z$25&lt;&gt;"",ROW($Z$7:$Z$25)-MIN(ROW($Z$7:$Z$25))+1,""),""),ROW()-ROW(A$28)+1))),","),"")</f>
        <v>0</v>
      </c>
      <c r="AA36">
        <f t="array" ref="AA36">IFERROR(CONCATENATE(TEXT(INDEX($Z$7:$Z$25,SMALL(IF($AC$7:$AC$25&lt;&gt;"",IF($Z$7:$Z$25&lt;&gt;"",ROW($Z$7:$Z$25)-MIN(ROW($Z$7:$Z$25))+1,""),""),ROW()-ROW(A$28)+1)),"##0"),","),"")</f>
        <v>0</v>
      </c>
      <c r="AB36">
        <f t="array" ref="AB36">IFERROR(CONCATENATE((INDEX($A$7:$A$25,SMALL(IF($AC$7:$AC$25&lt;&gt;"",IF($Z$7:$Z$25&lt;&gt;"",ROW($Z$7:$Z$25)-MIN(ROW($Z$7:$Z$25))+1,""),""),ROW()-ROW(A$28)+1))),),"")</f>
        <v>0</v>
      </c>
      <c r="AE36">
        <f t="array" ref="AE36">IFERROR(CONCATENATE((INDEX($AH$7:$AH$25,SMALL(IF($AH$7:$AH$25&lt;&gt;"",IF($AE$7:$AE$25&lt;&gt;"",ROW($AE$7:$AE$25)-MIN(ROW($AE$7:$AE$25))+1,""),""),ROW()-ROW(A$28)+1)))," "),"")</f>
        <v>0</v>
      </c>
      <c r="AF36">
        <f t="array" ref="AF36">IFERROR(CONCATENATE(TEXT(INDEX($AE$7:$AE$25,SMALL(IF($AH$7:$AH$25&lt;&gt;"",IF($AE$7:$AE$25&lt;&gt;"",ROW($AE$7:$AE$25)-MIN(ROW($AE$7:$AE$25))+1,""),""),ROW()-ROW(A$28)+1)),"##0")," "),"")</f>
        <v>0</v>
      </c>
      <c r="AG36">
        <f t="array" ref="AG36">IFERROR(CONCATENATE((INDEX($A$7:$A$25,SMALL(IF($AH$7:$AH$25&lt;&gt;"",IF($AE$7:$AE$25&lt;&gt;"",ROW($AE$7:$AE$25)-MIN(ROW($AE$7:$AE$25))+1,""),""),ROW()-ROW(A$28)+1))),),"")</f>
        <v>0</v>
      </c>
      <c r="AJ36">
        <f t="array" ref="AJ36">IFERROR(CONCATENATE((INDEX($AM$7:$AM$25,SMALL(IF($AM$7:$AM$25&lt;&gt;"",IF($AJ$7:$AJ$25&lt;&gt;"",ROW($AJ$7:$AJ$25)-MIN(ROW($AJ$7:$AJ$25))+1,""),""),ROW()-ROW(A$28)+1)))," "),"")</f>
        <v>0</v>
      </c>
      <c r="AK36">
        <f t="array" ref="AK36">IFERROR(CONCATENATE(TEXT(INDEX($AJ$7:$AJ$25,SMALL(IF($AM$7:$AM$25&lt;&gt;"",IF($AJ$7:$AJ$25&lt;&gt;"",ROW($AJ$7:$AJ$25)-MIN(ROW($AJ$7:$AJ$25))+1,""),""),ROW()-ROW(A$28)+1)),"##0")," "),"")</f>
        <v>0</v>
      </c>
      <c r="AL36">
        <f t="array" ref="AL36">IFERROR(CONCATENATE((INDEX($A$7:$A$25,SMALL(IF($AM$7:$AM$25&lt;&gt;"",IF($AJ$7:$AJ$25&lt;&gt;"",ROW($AJ$7:$AJ$25)-MIN(ROW($AJ$7:$AJ$25))+1,""),""),ROW()-ROW(A$28)+1))),),"")</f>
        <v>0</v>
      </c>
      <c r="AO36">
        <f t="array" ref="AO36">IFERROR(CONCATENATE((INDEX($AR$7:$AR$25,SMALL(IF($AR$7:$AR$25&lt;&gt;"",IF($AO$7:$AO$25&lt;&gt;"",ROW($AO$7:$AO$25)-MIN(ROW($AO$7:$AO$25))+1,""),""),ROW()-ROW(A$28)+1)))," "),"")</f>
        <v>0</v>
      </c>
      <c r="AP36">
        <f t="array" ref="AP36">IFERROR(CONCATENATE(TEXT(INDEX($AO$7:$AO$25,SMALL(IF($AR$7:$AR$25&lt;&gt;"",IF($AO$7:$AO$25&lt;&gt;"",ROW($AO$7:$AO$25)-MIN(ROW($AO$7:$AO$25))+1,""),""),ROW()-ROW(A$28)+1)),"##0")," "),"")</f>
        <v>0</v>
      </c>
      <c r="AQ36">
        <f t="array" ref="AQ36">IFERROR(CONCATENATE((INDEX($A$7:$A$25,SMALL(IF($AR$7:$AR$25&lt;&gt;"",IF($AO$7:$AO$25&lt;&gt;"",ROW($AO$7:$AO$25)-MIN(ROW($AO$7:$AO$25))+1,""),""),ROW()-ROW(A$28)+1))),),"")</f>
        <v>0</v>
      </c>
    </row>
    <row r="37" spans="11:43">
      <c r="K37">
        <f t="array" ref="K37">IFERROR(CONCATENATE(TEXT(INDEX($K$7:$K$25,SMALL(IF($N$7:$N$25&lt;&gt;"",IF($K$7:$K$25&lt;&gt;"",ROW($K$7:$K$25)-MIN(ROW($K$7:$K$25))+1,""),""),ROW()-ROW(A$28)+1)),"##0"),","),"")</f>
        <v>0</v>
      </c>
      <c r="L37">
        <f t="array" ref="L37">IFERROR(CONCATENATE((INDEX($N$7:$N$25,SMALL(IF($N$7:$N$25&lt;&gt;"",IF($K$7:$K$25&lt;&gt;"",ROW($K$7:$K$25)-MIN(ROW($K$7:$K$25))+1,""),""),ROW()-ROW(A$28)+1))),","),"")</f>
        <v>0</v>
      </c>
      <c r="M37">
        <f t="array" ref="M37">IFERROR(CONCATENATE((INDEX($A$7:$A$25,SMALL(IF($N$7:$N$25&lt;&gt;"",IF($K$7:$K$25&lt;&gt;"",ROW($K$7:$K$25)-MIN(ROW($K$7:$K$25))+1,""),""),ROW()-ROW(A$28)+1))),),"")</f>
        <v>0</v>
      </c>
      <c r="P37">
        <f t="array" ref="P37">IFERROR(CONCATENATE((INDEX($S$7:$S$25,SMALL(IF($S$7:$S$25&lt;&gt;"",IF($P$7:$P$25&lt;&gt;"",ROW($P$7:$P$25)-MIN(ROW($P$7:$P$25))+1,""),""),ROW()-ROW(A$28)+1)))," "),"")</f>
        <v>0</v>
      </c>
      <c r="Q37">
        <f t="array" ref="Q37">IFERROR(CONCATENATE(TEXT(INDEX($P$7:$P$25,SMALL(IF($S$7:$S$25&lt;&gt;"",IF($P$7:$P$25&lt;&gt;"",ROW($P$7:$P$25)-MIN(ROW($P$7:$P$25))+1,""),""),ROW()-ROW(A$28)+1)),"##0")," "),"")</f>
        <v>0</v>
      </c>
      <c r="R37">
        <f t="array" ref="R37">IFERROR(CONCATENATE((INDEX($A$7:$A$25,SMALL(IF($S$7:$S$25&lt;&gt;"",IF($P$7:$P$25&lt;&gt;"",ROW($P$7:$P$25)-MIN(ROW($P$7:$P$25))+1,""),""),ROW()-ROW(A$28)+1))),),"")</f>
        <v>0</v>
      </c>
      <c r="U37">
        <f t="array" ref="U37">IFERROR(CONCATENATE((INDEX($X$7:$X$25,SMALL(IF($X$7:$X$25&lt;&gt;"",IF($U$7:$U$25&lt;&gt;"",ROW($U$7:$U$25)-MIN(ROW($U$7:$U$25))+1,""),""),ROW()-ROW(A$28)+1)))," "),"")</f>
        <v>0</v>
      </c>
      <c r="V37">
        <f t="array" ref="V37">IFERROR(CONCATENATE(TEXT(INDEX($U$7:$U$25,SMALL(IF($X$7:$X$25&lt;&gt;"",IF($U$7:$U$25&lt;&gt;"",ROW($U$7:$U$25)-MIN(ROW($U$7:$U$25))+1,""),""),ROW()-ROW(A$28)+1)),"##0")," "),"")</f>
        <v>0</v>
      </c>
      <c r="W37">
        <f t="array" ref="W37">IFERROR(CONCATENATE((INDEX($A$7:$A$25,SMALL(IF($X$7:$X$25&lt;&gt;"",IF($U$7:$U$25&lt;&gt;"",ROW($U$7:$U$25)-MIN(ROW($U$7:$U$25))+1,""),""),ROW()-ROW(A$28)+1))),),"")</f>
        <v>0</v>
      </c>
      <c r="Z37">
        <f t="array" ref="Z37">IFERROR(CONCATENATE((INDEX($AC$7:$AC$25,SMALL(IF($AC$7:$AC$25&lt;&gt;"",IF($Z$7:$Z$25&lt;&gt;"",ROW($Z$7:$Z$25)-MIN(ROW($Z$7:$Z$25))+1,""),""),ROW()-ROW(A$28)+1))),","),"")</f>
        <v>0</v>
      </c>
      <c r="AA37">
        <f t="array" ref="AA37">IFERROR(CONCATENATE(TEXT(INDEX($Z$7:$Z$25,SMALL(IF($AC$7:$AC$25&lt;&gt;"",IF($Z$7:$Z$25&lt;&gt;"",ROW($Z$7:$Z$25)-MIN(ROW($Z$7:$Z$25))+1,""),""),ROW()-ROW(A$28)+1)),"##0"),","),"")</f>
        <v>0</v>
      </c>
      <c r="AB37">
        <f t="array" ref="AB37">IFERROR(CONCATENATE((INDEX($A$7:$A$25,SMALL(IF($AC$7:$AC$25&lt;&gt;"",IF($Z$7:$Z$25&lt;&gt;"",ROW($Z$7:$Z$25)-MIN(ROW($Z$7:$Z$25))+1,""),""),ROW()-ROW(A$28)+1))),),"")</f>
        <v>0</v>
      </c>
      <c r="AE37">
        <f t="array" ref="AE37">IFERROR(CONCATENATE((INDEX($AH$7:$AH$25,SMALL(IF($AH$7:$AH$25&lt;&gt;"",IF($AE$7:$AE$25&lt;&gt;"",ROW($AE$7:$AE$25)-MIN(ROW($AE$7:$AE$25))+1,""),""),ROW()-ROW(A$28)+1)))," "),"")</f>
        <v>0</v>
      </c>
      <c r="AF37">
        <f t="array" ref="AF37">IFERROR(CONCATENATE(TEXT(INDEX($AE$7:$AE$25,SMALL(IF($AH$7:$AH$25&lt;&gt;"",IF($AE$7:$AE$25&lt;&gt;"",ROW($AE$7:$AE$25)-MIN(ROW($AE$7:$AE$25))+1,""),""),ROW()-ROW(A$28)+1)),"##0")," "),"")</f>
        <v>0</v>
      </c>
      <c r="AG37">
        <f t="array" ref="AG37">IFERROR(CONCATENATE((INDEX($A$7:$A$25,SMALL(IF($AH$7:$AH$25&lt;&gt;"",IF($AE$7:$AE$25&lt;&gt;"",ROW($AE$7:$AE$25)-MIN(ROW($AE$7:$AE$25))+1,""),""),ROW()-ROW(A$28)+1))),),"")</f>
        <v>0</v>
      </c>
      <c r="AJ37">
        <f t="array" ref="AJ37">IFERROR(CONCATENATE((INDEX($AM$7:$AM$25,SMALL(IF($AM$7:$AM$25&lt;&gt;"",IF($AJ$7:$AJ$25&lt;&gt;"",ROW($AJ$7:$AJ$25)-MIN(ROW($AJ$7:$AJ$25))+1,""),""),ROW()-ROW(A$28)+1)))," "),"")</f>
        <v>0</v>
      </c>
      <c r="AK37">
        <f t="array" ref="AK37">IFERROR(CONCATENATE(TEXT(INDEX($AJ$7:$AJ$25,SMALL(IF($AM$7:$AM$25&lt;&gt;"",IF($AJ$7:$AJ$25&lt;&gt;"",ROW($AJ$7:$AJ$25)-MIN(ROW($AJ$7:$AJ$25))+1,""),""),ROW()-ROW(A$28)+1)),"##0")," "),"")</f>
        <v>0</v>
      </c>
      <c r="AL37">
        <f t="array" ref="AL37">IFERROR(CONCATENATE((INDEX($A$7:$A$25,SMALL(IF($AM$7:$AM$25&lt;&gt;"",IF($AJ$7:$AJ$25&lt;&gt;"",ROW($AJ$7:$AJ$25)-MIN(ROW($AJ$7:$AJ$25))+1,""),""),ROW()-ROW(A$28)+1))),),"")</f>
        <v>0</v>
      </c>
      <c r="AO37">
        <f t="array" ref="AO37">IFERROR(CONCATENATE((INDEX($AR$7:$AR$25,SMALL(IF($AR$7:$AR$25&lt;&gt;"",IF($AO$7:$AO$25&lt;&gt;"",ROW($AO$7:$AO$25)-MIN(ROW($AO$7:$AO$25))+1,""),""),ROW()-ROW(A$28)+1)))," "),"")</f>
        <v>0</v>
      </c>
      <c r="AP37">
        <f t="array" ref="AP37">IFERROR(CONCATENATE(TEXT(INDEX($AO$7:$AO$25,SMALL(IF($AR$7:$AR$25&lt;&gt;"",IF($AO$7:$AO$25&lt;&gt;"",ROW($AO$7:$AO$25)-MIN(ROW($AO$7:$AO$25))+1,""),""),ROW()-ROW(A$28)+1)),"##0")," "),"")</f>
        <v>0</v>
      </c>
      <c r="AQ37">
        <f t="array" ref="AQ37">IFERROR(CONCATENATE((INDEX($A$7:$A$25,SMALL(IF($AR$7:$AR$25&lt;&gt;"",IF($AO$7:$AO$25&lt;&gt;"",ROW($AO$7:$AO$25)-MIN(ROW($AO$7:$AO$25))+1,""),""),ROW()-ROW(A$28)+1))),),"")</f>
        <v>0</v>
      </c>
    </row>
    <row r="38" spans="11:43">
      <c r="K38">
        <f t="array" ref="K38">IFERROR(CONCATENATE(TEXT(INDEX($K$7:$K$25,SMALL(IF($N$7:$N$25&lt;&gt;"",IF($K$7:$K$25&lt;&gt;"",ROW($K$7:$K$25)-MIN(ROW($K$7:$K$25))+1,""),""),ROW()-ROW(A$28)+1)),"##0"),","),"")</f>
        <v>0</v>
      </c>
      <c r="L38">
        <f t="array" ref="L38">IFERROR(CONCATENATE((INDEX($N$7:$N$25,SMALL(IF($N$7:$N$25&lt;&gt;"",IF($K$7:$K$25&lt;&gt;"",ROW($K$7:$K$25)-MIN(ROW($K$7:$K$25))+1,""),""),ROW()-ROW(A$28)+1))),","),"")</f>
        <v>0</v>
      </c>
      <c r="M38">
        <f t="array" ref="M38">IFERROR(CONCATENATE((INDEX($A$7:$A$25,SMALL(IF($N$7:$N$25&lt;&gt;"",IF($K$7:$K$25&lt;&gt;"",ROW($K$7:$K$25)-MIN(ROW($K$7:$K$25))+1,""),""),ROW()-ROW(A$28)+1))),),"")</f>
        <v>0</v>
      </c>
      <c r="P38">
        <f t="array" ref="P38">IFERROR(CONCATENATE((INDEX($S$7:$S$25,SMALL(IF($S$7:$S$25&lt;&gt;"",IF($P$7:$P$25&lt;&gt;"",ROW($P$7:$P$25)-MIN(ROW($P$7:$P$25))+1,""),""),ROW()-ROW(A$28)+1)))," "),"")</f>
        <v>0</v>
      </c>
      <c r="Q38">
        <f t="array" ref="Q38">IFERROR(CONCATENATE(TEXT(INDEX($P$7:$P$25,SMALL(IF($S$7:$S$25&lt;&gt;"",IF($P$7:$P$25&lt;&gt;"",ROW($P$7:$P$25)-MIN(ROW($P$7:$P$25))+1,""),""),ROW()-ROW(A$28)+1)),"##0")," "),"")</f>
        <v>0</v>
      </c>
      <c r="R38">
        <f t="array" ref="R38">IFERROR(CONCATENATE((INDEX($A$7:$A$25,SMALL(IF($S$7:$S$25&lt;&gt;"",IF($P$7:$P$25&lt;&gt;"",ROW($P$7:$P$25)-MIN(ROW($P$7:$P$25))+1,""),""),ROW()-ROW(A$28)+1))),),"")</f>
        <v>0</v>
      </c>
      <c r="U38">
        <f t="array" ref="U38">IFERROR(CONCATENATE((INDEX($X$7:$X$25,SMALL(IF($X$7:$X$25&lt;&gt;"",IF($U$7:$U$25&lt;&gt;"",ROW($U$7:$U$25)-MIN(ROW($U$7:$U$25))+1,""),""),ROW()-ROW(A$28)+1)))," "),"")</f>
        <v>0</v>
      </c>
      <c r="V38">
        <f t="array" ref="V38">IFERROR(CONCATENATE(TEXT(INDEX($U$7:$U$25,SMALL(IF($X$7:$X$25&lt;&gt;"",IF($U$7:$U$25&lt;&gt;"",ROW($U$7:$U$25)-MIN(ROW($U$7:$U$25))+1,""),""),ROW()-ROW(A$28)+1)),"##0")," "),"")</f>
        <v>0</v>
      </c>
      <c r="W38">
        <f t="array" ref="W38">IFERROR(CONCATENATE((INDEX($A$7:$A$25,SMALL(IF($X$7:$X$25&lt;&gt;"",IF($U$7:$U$25&lt;&gt;"",ROW($U$7:$U$25)-MIN(ROW($U$7:$U$25))+1,""),""),ROW()-ROW(A$28)+1))),),"")</f>
        <v>0</v>
      </c>
      <c r="Z38">
        <f t="array" ref="Z38">IFERROR(CONCATENATE((INDEX($AC$7:$AC$25,SMALL(IF($AC$7:$AC$25&lt;&gt;"",IF($Z$7:$Z$25&lt;&gt;"",ROW($Z$7:$Z$25)-MIN(ROW($Z$7:$Z$25))+1,""),""),ROW()-ROW(A$28)+1))),","),"")</f>
        <v>0</v>
      </c>
      <c r="AA38">
        <f t="array" ref="AA38">IFERROR(CONCATENATE(TEXT(INDEX($Z$7:$Z$25,SMALL(IF($AC$7:$AC$25&lt;&gt;"",IF($Z$7:$Z$25&lt;&gt;"",ROW($Z$7:$Z$25)-MIN(ROW($Z$7:$Z$25))+1,""),""),ROW()-ROW(A$28)+1)),"##0"),","),"")</f>
        <v>0</v>
      </c>
      <c r="AB38">
        <f t="array" ref="AB38">IFERROR(CONCATENATE((INDEX($A$7:$A$25,SMALL(IF($AC$7:$AC$25&lt;&gt;"",IF($Z$7:$Z$25&lt;&gt;"",ROW($Z$7:$Z$25)-MIN(ROW($Z$7:$Z$25))+1,""),""),ROW()-ROW(A$28)+1))),),"")</f>
        <v>0</v>
      </c>
      <c r="AE38">
        <f t="array" ref="AE38">IFERROR(CONCATENATE((INDEX($AH$7:$AH$25,SMALL(IF($AH$7:$AH$25&lt;&gt;"",IF($AE$7:$AE$25&lt;&gt;"",ROW($AE$7:$AE$25)-MIN(ROW($AE$7:$AE$25))+1,""),""),ROW()-ROW(A$28)+1)))," "),"")</f>
        <v>0</v>
      </c>
      <c r="AF38">
        <f t="array" ref="AF38">IFERROR(CONCATENATE(TEXT(INDEX($AE$7:$AE$25,SMALL(IF($AH$7:$AH$25&lt;&gt;"",IF($AE$7:$AE$25&lt;&gt;"",ROW($AE$7:$AE$25)-MIN(ROW($AE$7:$AE$25))+1,""),""),ROW()-ROW(A$28)+1)),"##0")," "),"")</f>
        <v>0</v>
      </c>
      <c r="AG38">
        <f t="array" ref="AG38">IFERROR(CONCATENATE((INDEX($A$7:$A$25,SMALL(IF($AH$7:$AH$25&lt;&gt;"",IF($AE$7:$AE$25&lt;&gt;"",ROW($AE$7:$AE$25)-MIN(ROW($AE$7:$AE$25))+1,""),""),ROW()-ROW(A$28)+1))),),"")</f>
        <v>0</v>
      </c>
      <c r="AJ38">
        <f t="array" ref="AJ38">IFERROR(CONCATENATE((INDEX($AM$7:$AM$25,SMALL(IF($AM$7:$AM$25&lt;&gt;"",IF($AJ$7:$AJ$25&lt;&gt;"",ROW($AJ$7:$AJ$25)-MIN(ROW($AJ$7:$AJ$25))+1,""),""),ROW()-ROW(A$28)+1)))," "),"")</f>
        <v>0</v>
      </c>
      <c r="AK38">
        <f t="array" ref="AK38">IFERROR(CONCATENATE(TEXT(INDEX($AJ$7:$AJ$25,SMALL(IF($AM$7:$AM$25&lt;&gt;"",IF($AJ$7:$AJ$25&lt;&gt;"",ROW($AJ$7:$AJ$25)-MIN(ROW($AJ$7:$AJ$25))+1,""),""),ROW()-ROW(A$28)+1)),"##0")," "),"")</f>
        <v>0</v>
      </c>
      <c r="AL38">
        <f t="array" ref="AL38">IFERROR(CONCATENATE((INDEX($A$7:$A$25,SMALL(IF($AM$7:$AM$25&lt;&gt;"",IF($AJ$7:$AJ$25&lt;&gt;"",ROW($AJ$7:$AJ$25)-MIN(ROW($AJ$7:$AJ$25))+1,""),""),ROW()-ROW(A$28)+1))),),"")</f>
        <v>0</v>
      </c>
      <c r="AO38">
        <f t="array" ref="AO38">IFERROR(CONCATENATE((INDEX($AR$7:$AR$25,SMALL(IF($AR$7:$AR$25&lt;&gt;"",IF($AO$7:$AO$25&lt;&gt;"",ROW($AO$7:$AO$25)-MIN(ROW($AO$7:$AO$25))+1,""),""),ROW()-ROW(A$28)+1)))," "),"")</f>
        <v>0</v>
      </c>
      <c r="AP38">
        <f t="array" ref="AP38">IFERROR(CONCATENATE(TEXT(INDEX($AO$7:$AO$25,SMALL(IF($AR$7:$AR$25&lt;&gt;"",IF($AO$7:$AO$25&lt;&gt;"",ROW($AO$7:$AO$25)-MIN(ROW($AO$7:$AO$25))+1,""),""),ROW()-ROW(A$28)+1)),"##0")," "),"")</f>
        <v>0</v>
      </c>
      <c r="AQ38">
        <f t="array" ref="AQ38">IFERROR(CONCATENATE((INDEX($A$7:$A$25,SMALL(IF($AR$7:$AR$25&lt;&gt;"",IF($AO$7:$AO$25&lt;&gt;"",ROW($AO$7:$AO$25)-MIN(ROW($AO$7:$AO$25))+1,""),""),ROW()-ROW(A$28)+1))),),"")</f>
        <v>0</v>
      </c>
    </row>
    <row r="39" spans="11:43">
      <c r="K39">
        <f t="array" ref="K39">IFERROR(CONCATENATE(TEXT(INDEX($K$7:$K$25,SMALL(IF($N$7:$N$25&lt;&gt;"",IF($K$7:$K$25&lt;&gt;"",ROW($K$7:$K$25)-MIN(ROW($K$7:$K$25))+1,""),""),ROW()-ROW(A$28)+1)),"##0"),","),"")</f>
        <v>0</v>
      </c>
      <c r="L39">
        <f t="array" ref="L39">IFERROR(CONCATENATE((INDEX($N$7:$N$25,SMALL(IF($N$7:$N$25&lt;&gt;"",IF($K$7:$K$25&lt;&gt;"",ROW($K$7:$K$25)-MIN(ROW($K$7:$K$25))+1,""),""),ROW()-ROW(A$28)+1))),","),"")</f>
        <v>0</v>
      </c>
      <c r="M39">
        <f t="array" ref="M39">IFERROR(CONCATENATE((INDEX($A$7:$A$25,SMALL(IF($N$7:$N$25&lt;&gt;"",IF($K$7:$K$25&lt;&gt;"",ROW($K$7:$K$25)-MIN(ROW($K$7:$K$25))+1,""),""),ROW()-ROW(A$28)+1))),),"")</f>
        <v>0</v>
      </c>
      <c r="P39">
        <f t="array" ref="P39">IFERROR(CONCATENATE((INDEX($S$7:$S$25,SMALL(IF($S$7:$S$25&lt;&gt;"",IF($P$7:$P$25&lt;&gt;"",ROW($P$7:$P$25)-MIN(ROW($P$7:$P$25))+1,""),""),ROW()-ROW(A$28)+1)))," "),"")</f>
        <v>0</v>
      </c>
      <c r="Q39">
        <f t="array" ref="Q39">IFERROR(CONCATENATE(TEXT(INDEX($P$7:$P$25,SMALL(IF($S$7:$S$25&lt;&gt;"",IF($P$7:$P$25&lt;&gt;"",ROW($P$7:$P$25)-MIN(ROW($P$7:$P$25))+1,""),""),ROW()-ROW(A$28)+1)),"##0")," "),"")</f>
        <v>0</v>
      </c>
      <c r="R39">
        <f t="array" ref="R39">IFERROR(CONCATENATE((INDEX($A$7:$A$25,SMALL(IF($S$7:$S$25&lt;&gt;"",IF($P$7:$P$25&lt;&gt;"",ROW($P$7:$P$25)-MIN(ROW($P$7:$P$25))+1,""),""),ROW()-ROW(A$28)+1))),),"")</f>
        <v>0</v>
      </c>
      <c r="U39">
        <f t="array" ref="U39">IFERROR(CONCATENATE((INDEX($X$7:$X$25,SMALL(IF($X$7:$X$25&lt;&gt;"",IF($U$7:$U$25&lt;&gt;"",ROW($U$7:$U$25)-MIN(ROW($U$7:$U$25))+1,""),""),ROW()-ROW(A$28)+1)))," "),"")</f>
        <v>0</v>
      </c>
      <c r="V39">
        <f t="array" ref="V39">IFERROR(CONCATENATE(TEXT(INDEX($U$7:$U$25,SMALL(IF($X$7:$X$25&lt;&gt;"",IF($U$7:$U$25&lt;&gt;"",ROW($U$7:$U$25)-MIN(ROW($U$7:$U$25))+1,""),""),ROW()-ROW(A$28)+1)),"##0")," "),"")</f>
        <v>0</v>
      </c>
      <c r="W39">
        <f t="array" ref="W39">IFERROR(CONCATENATE((INDEX($A$7:$A$25,SMALL(IF($X$7:$X$25&lt;&gt;"",IF($U$7:$U$25&lt;&gt;"",ROW($U$7:$U$25)-MIN(ROW($U$7:$U$25))+1,""),""),ROW()-ROW(A$28)+1))),),"")</f>
        <v>0</v>
      </c>
      <c r="Z39">
        <f t="array" ref="Z39">IFERROR(CONCATENATE((INDEX($AC$7:$AC$25,SMALL(IF($AC$7:$AC$25&lt;&gt;"",IF($Z$7:$Z$25&lt;&gt;"",ROW($Z$7:$Z$25)-MIN(ROW($Z$7:$Z$25))+1,""),""),ROW()-ROW(A$28)+1))),","),"")</f>
        <v>0</v>
      </c>
      <c r="AA39">
        <f t="array" ref="AA39">IFERROR(CONCATENATE(TEXT(INDEX($Z$7:$Z$25,SMALL(IF($AC$7:$AC$25&lt;&gt;"",IF($Z$7:$Z$25&lt;&gt;"",ROW($Z$7:$Z$25)-MIN(ROW($Z$7:$Z$25))+1,""),""),ROW()-ROW(A$28)+1)),"##0"),","),"")</f>
        <v>0</v>
      </c>
      <c r="AB39">
        <f t="array" ref="AB39">IFERROR(CONCATENATE((INDEX($A$7:$A$25,SMALL(IF($AC$7:$AC$25&lt;&gt;"",IF($Z$7:$Z$25&lt;&gt;"",ROW($Z$7:$Z$25)-MIN(ROW($Z$7:$Z$25))+1,""),""),ROW()-ROW(A$28)+1))),),"")</f>
        <v>0</v>
      </c>
      <c r="AE39">
        <f t="array" ref="AE39">IFERROR(CONCATENATE((INDEX($AH$7:$AH$25,SMALL(IF($AH$7:$AH$25&lt;&gt;"",IF($AE$7:$AE$25&lt;&gt;"",ROW($AE$7:$AE$25)-MIN(ROW($AE$7:$AE$25))+1,""),""),ROW()-ROW(A$28)+1)))," "),"")</f>
        <v>0</v>
      </c>
      <c r="AF39">
        <f t="array" ref="AF39">IFERROR(CONCATENATE(TEXT(INDEX($AE$7:$AE$25,SMALL(IF($AH$7:$AH$25&lt;&gt;"",IF($AE$7:$AE$25&lt;&gt;"",ROW($AE$7:$AE$25)-MIN(ROW($AE$7:$AE$25))+1,""),""),ROW()-ROW(A$28)+1)),"##0")," "),"")</f>
        <v>0</v>
      </c>
      <c r="AG39">
        <f t="array" ref="AG39">IFERROR(CONCATENATE((INDEX($A$7:$A$25,SMALL(IF($AH$7:$AH$25&lt;&gt;"",IF($AE$7:$AE$25&lt;&gt;"",ROW($AE$7:$AE$25)-MIN(ROW($AE$7:$AE$25))+1,""),""),ROW()-ROW(A$28)+1))),),"")</f>
        <v>0</v>
      </c>
      <c r="AJ39">
        <f t="array" ref="AJ39">IFERROR(CONCATENATE((INDEX($AM$7:$AM$25,SMALL(IF($AM$7:$AM$25&lt;&gt;"",IF($AJ$7:$AJ$25&lt;&gt;"",ROW($AJ$7:$AJ$25)-MIN(ROW($AJ$7:$AJ$25))+1,""),""),ROW()-ROW(A$28)+1)))," "),"")</f>
        <v>0</v>
      </c>
      <c r="AK39">
        <f t="array" ref="AK39">IFERROR(CONCATENATE(TEXT(INDEX($AJ$7:$AJ$25,SMALL(IF($AM$7:$AM$25&lt;&gt;"",IF($AJ$7:$AJ$25&lt;&gt;"",ROW($AJ$7:$AJ$25)-MIN(ROW($AJ$7:$AJ$25))+1,""),""),ROW()-ROW(A$28)+1)),"##0")," "),"")</f>
        <v>0</v>
      </c>
      <c r="AL39">
        <f t="array" ref="AL39">IFERROR(CONCATENATE((INDEX($A$7:$A$25,SMALL(IF($AM$7:$AM$25&lt;&gt;"",IF($AJ$7:$AJ$25&lt;&gt;"",ROW($AJ$7:$AJ$25)-MIN(ROW($AJ$7:$AJ$25))+1,""),""),ROW()-ROW(A$28)+1))),),"")</f>
        <v>0</v>
      </c>
      <c r="AO39">
        <f t="array" ref="AO39">IFERROR(CONCATENATE((INDEX($AR$7:$AR$25,SMALL(IF($AR$7:$AR$25&lt;&gt;"",IF($AO$7:$AO$25&lt;&gt;"",ROW($AO$7:$AO$25)-MIN(ROW($AO$7:$AO$25))+1,""),""),ROW()-ROW(A$28)+1)))," "),"")</f>
        <v>0</v>
      </c>
      <c r="AP39">
        <f t="array" ref="AP39">IFERROR(CONCATENATE(TEXT(INDEX($AO$7:$AO$25,SMALL(IF($AR$7:$AR$25&lt;&gt;"",IF($AO$7:$AO$25&lt;&gt;"",ROW($AO$7:$AO$25)-MIN(ROW($AO$7:$AO$25))+1,""),""),ROW()-ROW(A$28)+1)),"##0")," "),"")</f>
        <v>0</v>
      </c>
      <c r="AQ39">
        <f t="array" ref="AQ39">IFERROR(CONCATENATE((INDEX($A$7:$A$25,SMALL(IF($AR$7:$AR$25&lt;&gt;"",IF($AO$7:$AO$25&lt;&gt;"",ROW($AO$7:$AO$25)-MIN(ROW($AO$7:$AO$25))+1,""),""),ROW()-ROW(A$28)+1))),),"")</f>
        <v>0</v>
      </c>
    </row>
    <row r="40" spans="11:43">
      <c r="K40">
        <f t="array" ref="K40">IFERROR(CONCATENATE(TEXT(INDEX($K$7:$K$25,SMALL(IF($N$7:$N$25&lt;&gt;"",IF($K$7:$K$25&lt;&gt;"",ROW($K$7:$K$25)-MIN(ROW($K$7:$K$25))+1,""),""),ROW()-ROW(A$28)+1)),"##0"),","),"")</f>
        <v>0</v>
      </c>
      <c r="L40">
        <f t="array" ref="L40">IFERROR(CONCATENATE((INDEX($N$7:$N$25,SMALL(IF($N$7:$N$25&lt;&gt;"",IF($K$7:$K$25&lt;&gt;"",ROW($K$7:$K$25)-MIN(ROW($K$7:$K$25))+1,""),""),ROW()-ROW(A$28)+1))),","),"")</f>
        <v>0</v>
      </c>
      <c r="M40">
        <f t="array" ref="M40">IFERROR(CONCATENATE((INDEX($A$7:$A$25,SMALL(IF($N$7:$N$25&lt;&gt;"",IF($K$7:$K$25&lt;&gt;"",ROW($K$7:$K$25)-MIN(ROW($K$7:$K$25))+1,""),""),ROW()-ROW(A$28)+1))),),"")</f>
        <v>0</v>
      </c>
      <c r="P40">
        <f t="array" ref="P40">IFERROR(CONCATENATE((INDEX($S$7:$S$25,SMALL(IF($S$7:$S$25&lt;&gt;"",IF($P$7:$P$25&lt;&gt;"",ROW($P$7:$P$25)-MIN(ROW($P$7:$P$25))+1,""),""),ROW()-ROW(A$28)+1)))," "),"")</f>
        <v>0</v>
      </c>
      <c r="Q40">
        <f t="array" ref="Q40">IFERROR(CONCATENATE(TEXT(INDEX($P$7:$P$25,SMALL(IF($S$7:$S$25&lt;&gt;"",IF($P$7:$P$25&lt;&gt;"",ROW($P$7:$P$25)-MIN(ROW($P$7:$P$25))+1,""),""),ROW()-ROW(A$28)+1)),"##0")," "),"")</f>
        <v>0</v>
      </c>
      <c r="R40">
        <f t="array" ref="R40">IFERROR(CONCATENATE((INDEX($A$7:$A$25,SMALL(IF($S$7:$S$25&lt;&gt;"",IF($P$7:$P$25&lt;&gt;"",ROW($P$7:$P$25)-MIN(ROW($P$7:$P$25))+1,""),""),ROW()-ROW(A$28)+1))),),"")</f>
        <v>0</v>
      </c>
      <c r="U40">
        <f t="array" ref="U40">IFERROR(CONCATENATE((INDEX($X$7:$X$25,SMALL(IF($X$7:$X$25&lt;&gt;"",IF($U$7:$U$25&lt;&gt;"",ROW($U$7:$U$25)-MIN(ROW($U$7:$U$25))+1,""),""),ROW()-ROW(A$28)+1)))," "),"")</f>
        <v>0</v>
      </c>
      <c r="V40">
        <f t="array" ref="V40">IFERROR(CONCATENATE(TEXT(INDEX($U$7:$U$25,SMALL(IF($X$7:$X$25&lt;&gt;"",IF($U$7:$U$25&lt;&gt;"",ROW($U$7:$U$25)-MIN(ROW($U$7:$U$25))+1,""),""),ROW()-ROW(A$28)+1)),"##0")," "),"")</f>
        <v>0</v>
      </c>
      <c r="W40">
        <f t="array" ref="W40">IFERROR(CONCATENATE((INDEX($A$7:$A$25,SMALL(IF($X$7:$X$25&lt;&gt;"",IF($U$7:$U$25&lt;&gt;"",ROW($U$7:$U$25)-MIN(ROW($U$7:$U$25))+1,""),""),ROW()-ROW(A$28)+1))),),"")</f>
        <v>0</v>
      </c>
      <c r="Z40">
        <f t="array" ref="Z40">IFERROR(CONCATENATE((INDEX($AC$7:$AC$25,SMALL(IF($AC$7:$AC$25&lt;&gt;"",IF($Z$7:$Z$25&lt;&gt;"",ROW($Z$7:$Z$25)-MIN(ROW($Z$7:$Z$25))+1,""),""),ROW()-ROW(A$28)+1))),","),"")</f>
        <v>0</v>
      </c>
      <c r="AA40">
        <f t="array" ref="AA40">IFERROR(CONCATENATE(TEXT(INDEX($Z$7:$Z$25,SMALL(IF($AC$7:$AC$25&lt;&gt;"",IF($Z$7:$Z$25&lt;&gt;"",ROW($Z$7:$Z$25)-MIN(ROW($Z$7:$Z$25))+1,""),""),ROW()-ROW(A$28)+1)),"##0"),","),"")</f>
        <v>0</v>
      </c>
      <c r="AB40">
        <f t="array" ref="AB40">IFERROR(CONCATENATE((INDEX($A$7:$A$25,SMALL(IF($AC$7:$AC$25&lt;&gt;"",IF($Z$7:$Z$25&lt;&gt;"",ROW($Z$7:$Z$25)-MIN(ROW($Z$7:$Z$25))+1,""),""),ROW()-ROW(A$28)+1))),),"")</f>
        <v>0</v>
      </c>
      <c r="AE40">
        <f t="array" ref="AE40">IFERROR(CONCATENATE((INDEX($AH$7:$AH$25,SMALL(IF($AH$7:$AH$25&lt;&gt;"",IF($AE$7:$AE$25&lt;&gt;"",ROW($AE$7:$AE$25)-MIN(ROW($AE$7:$AE$25))+1,""),""),ROW()-ROW(A$28)+1)))," "),"")</f>
        <v>0</v>
      </c>
      <c r="AF40">
        <f t="array" ref="AF40">IFERROR(CONCATENATE(TEXT(INDEX($AE$7:$AE$25,SMALL(IF($AH$7:$AH$25&lt;&gt;"",IF($AE$7:$AE$25&lt;&gt;"",ROW($AE$7:$AE$25)-MIN(ROW($AE$7:$AE$25))+1,""),""),ROW()-ROW(A$28)+1)),"##0")," "),"")</f>
        <v>0</v>
      </c>
      <c r="AG40">
        <f t="array" ref="AG40">IFERROR(CONCATENATE((INDEX($A$7:$A$25,SMALL(IF($AH$7:$AH$25&lt;&gt;"",IF($AE$7:$AE$25&lt;&gt;"",ROW($AE$7:$AE$25)-MIN(ROW($AE$7:$AE$25))+1,""),""),ROW()-ROW(A$28)+1))),),"")</f>
        <v>0</v>
      </c>
      <c r="AJ40">
        <f t="array" ref="AJ40">IFERROR(CONCATENATE((INDEX($AM$7:$AM$25,SMALL(IF($AM$7:$AM$25&lt;&gt;"",IF($AJ$7:$AJ$25&lt;&gt;"",ROW($AJ$7:$AJ$25)-MIN(ROW($AJ$7:$AJ$25))+1,""),""),ROW()-ROW(A$28)+1)))," "),"")</f>
        <v>0</v>
      </c>
      <c r="AK40">
        <f t="array" ref="AK40">IFERROR(CONCATENATE(TEXT(INDEX($AJ$7:$AJ$25,SMALL(IF($AM$7:$AM$25&lt;&gt;"",IF($AJ$7:$AJ$25&lt;&gt;"",ROW($AJ$7:$AJ$25)-MIN(ROW($AJ$7:$AJ$25))+1,""),""),ROW()-ROW(A$28)+1)),"##0")," "),"")</f>
        <v>0</v>
      </c>
      <c r="AL40">
        <f t="array" ref="AL40">IFERROR(CONCATENATE((INDEX($A$7:$A$25,SMALL(IF($AM$7:$AM$25&lt;&gt;"",IF($AJ$7:$AJ$25&lt;&gt;"",ROW($AJ$7:$AJ$25)-MIN(ROW($AJ$7:$AJ$25))+1,""),""),ROW()-ROW(A$28)+1))),),"")</f>
        <v>0</v>
      </c>
      <c r="AO40">
        <f t="array" ref="AO40">IFERROR(CONCATENATE((INDEX($AR$7:$AR$25,SMALL(IF($AR$7:$AR$25&lt;&gt;"",IF($AO$7:$AO$25&lt;&gt;"",ROW($AO$7:$AO$25)-MIN(ROW($AO$7:$AO$25))+1,""),""),ROW()-ROW(A$28)+1)))," "),"")</f>
        <v>0</v>
      </c>
      <c r="AP40">
        <f t="array" ref="AP40">IFERROR(CONCATENATE(TEXT(INDEX($AO$7:$AO$25,SMALL(IF($AR$7:$AR$25&lt;&gt;"",IF($AO$7:$AO$25&lt;&gt;"",ROW($AO$7:$AO$25)-MIN(ROW($AO$7:$AO$25))+1,""),""),ROW()-ROW(A$28)+1)),"##0")," "),"")</f>
        <v>0</v>
      </c>
      <c r="AQ40">
        <f t="array" ref="AQ40">IFERROR(CONCATENATE((INDEX($A$7:$A$25,SMALL(IF($AR$7:$AR$25&lt;&gt;"",IF($AO$7:$AO$25&lt;&gt;"",ROW($AO$7:$AO$25)-MIN(ROW($AO$7:$AO$25))+1,""),""),ROW()-ROW(A$28)+1))),),"")</f>
        <v>0</v>
      </c>
    </row>
    <row r="41" spans="11:43">
      <c r="K41">
        <f t="array" ref="K41">IFERROR(CONCATENATE(TEXT(INDEX($K$7:$K$25,SMALL(IF($N$7:$N$25&lt;&gt;"",IF($K$7:$K$25&lt;&gt;"",ROW($K$7:$K$25)-MIN(ROW($K$7:$K$25))+1,""),""),ROW()-ROW(A$28)+1)),"##0"),","),"")</f>
        <v>0</v>
      </c>
      <c r="L41">
        <f t="array" ref="L41">IFERROR(CONCATENATE((INDEX($N$7:$N$25,SMALL(IF($N$7:$N$25&lt;&gt;"",IF($K$7:$K$25&lt;&gt;"",ROW($K$7:$K$25)-MIN(ROW($K$7:$K$25))+1,""),""),ROW()-ROW(A$28)+1))),","),"")</f>
        <v>0</v>
      </c>
      <c r="M41">
        <f t="array" ref="M41">IFERROR(CONCATENATE((INDEX($A$7:$A$25,SMALL(IF($N$7:$N$25&lt;&gt;"",IF($K$7:$K$25&lt;&gt;"",ROW($K$7:$K$25)-MIN(ROW($K$7:$K$25))+1,""),""),ROW()-ROW(A$28)+1))),),"")</f>
        <v>0</v>
      </c>
      <c r="P41">
        <f t="array" ref="P41">IFERROR(CONCATENATE((INDEX($S$7:$S$25,SMALL(IF($S$7:$S$25&lt;&gt;"",IF($P$7:$P$25&lt;&gt;"",ROW($P$7:$P$25)-MIN(ROW($P$7:$P$25))+1,""),""),ROW()-ROW(A$28)+1)))," "),"")</f>
        <v>0</v>
      </c>
      <c r="Q41">
        <f t="array" ref="Q41">IFERROR(CONCATENATE(TEXT(INDEX($P$7:$P$25,SMALL(IF($S$7:$S$25&lt;&gt;"",IF($P$7:$P$25&lt;&gt;"",ROW($P$7:$P$25)-MIN(ROW($P$7:$P$25))+1,""),""),ROW()-ROW(A$28)+1)),"##0")," "),"")</f>
        <v>0</v>
      </c>
      <c r="R41">
        <f t="array" ref="R41">IFERROR(CONCATENATE((INDEX($A$7:$A$25,SMALL(IF($S$7:$S$25&lt;&gt;"",IF($P$7:$P$25&lt;&gt;"",ROW($P$7:$P$25)-MIN(ROW($P$7:$P$25))+1,""),""),ROW()-ROW(A$28)+1))),),"")</f>
        <v>0</v>
      </c>
      <c r="U41">
        <f t="array" ref="U41">IFERROR(CONCATENATE((INDEX($X$7:$X$25,SMALL(IF($X$7:$X$25&lt;&gt;"",IF($U$7:$U$25&lt;&gt;"",ROW($U$7:$U$25)-MIN(ROW($U$7:$U$25))+1,""),""),ROW()-ROW(A$28)+1)))," "),"")</f>
        <v>0</v>
      </c>
      <c r="V41">
        <f t="array" ref="V41">IFERROR(CONCATENATE(TEXT(INDEX($U$7:$U$25,SMALL(IF($X$7:$X$25&lt;&gt;"",IF($U$7:$U$25&lt;&gt;"",ROW($U$7:$U$25)-MIN(ROW($U$7:$U$25))+1,""),""),ROW()-ROW(A$28)+1)),"##0")," "),"")</f>
        <v>0</v>
      </c>
      <c r="W41">
        <f t="array" ref="W41">IFERROR(CONCATENATE((INDEX($A$7:$A$25,SMALL(IF($X$7:$X$25&lt;&gt;"",IF($U$7:$U$25&lt;&gt;"",ROW($U$7:$U$25)-MIN(ROW($U$7:$U$25))+1,""),""),ROW()-ROW(A$28)+1))),),"")</f>
        <v>0</v>
      </c>
      <c r="Z41">
        <f t="array" ref="Z41">IFERROR(CONCATENATE((INDEX($AC$7:$AC$25,SMALL(IF($AC$7:$AC$25&lt;&gt;"",IF($Z$7:$Z$25&lt;&gt;"",ROW($Z$7:$Z$25)-MIN(ROW($Z$7:$Z$25))+1,""),""),ROW()-ROW(A$28)+1))),","),"")</f>
        <v>0</v>
      </c>
      <c r="AA41">
        <f t="array" ref="AA41">IFERROR(CONCATENATE(TEXT(INDEX($Z$7:$Z$25,SMALL(IF($AC$7:$AC$25&lt;&gt;"",IF($Z$7:$Z$25&lt;&gt;"",ROW($Z$7:$Z$25)-MIN(ROW($Z$7:$Z$25))+1,""),""),ROW()-ROW(A$28)+1)),"##0"),","),"")</f>
        <v>0</v>
      </c>
      <c r="AB41">
        <f t="array" ref="AB41">IFERROR(CONCATENATE((INDEX($A$7:$A$25,SMALL(IF($AC$7:$AC$25&lt;&gt;"",IF($Z$7:$Z$25&lt;&gt;"",ROW($Z$7:$Z$25)-MIN(ROW($Z$7:$Z$25))+1,""),""),ROW()-ROW(A$28)+1))),),"")</f>
        <v>0</v>
      </c>
      <c r="AE41">
        <f t="array" ref="AE41">IFERROR(CONCATENATE((INDEX($AH$7:$AH$25,SMALL(IF($AH$7:$AH$25&lt;&gt;"",IF($AE$7:$AE$25&lt;&gt;"",ROW($AE$7:$AE$25)-MIN(ROW($AE$7:$AE$25))+1,""),""),ROW()-ROW(A$28)+1)))," "),"")</f>
        <v>0</v>
      </c>
      <c r="AF41">
        <f t="array" ref="AF41">IFERROR(CONCATENATE(TEXT(INDEX($AE$7:$AE$25,SMALL(IF($AH$7:$AH$25&lt;&gt;"",IF($AE$7:$AE$25&lt;&gt;"",ROW($AE$7:$AE$25)-MIN(ROW($AE$7:$AE$25))+1,""),""),ROW()-ROW(A$28)+1)),"##0")," "),"")</f>
        <v>0</v>
      </c>
      <c r="AG41">
        <f t="array" ref="AG41">IFERROR(CONCATENATE((INDEX($A$7:$A$25,SMALL(IF($AH$7:$AH$25&lt;&gt;"",IF($AE$7:$AE$25&lt;&gt;"",ROW($AE$7:$AE$25)-MIN(ROW($AE$7:$AE$25))+1,""),""),ROW()-ROW(A$28)+1))),),"")</f>
        <v>0</v>
      </c>
      <c r="AJ41">
        <f t="array" ref="AJ41">IFERROR(CONCATENATE((INDEX($AM$7:$AM$25,SMALL(IF($AM$7:$AM$25&lt;&gt;"",IF($AJ$7:$AJ$25&lt;&gt;"",ROW($AJ$7:$AJ$25)-MIN(ROW($AJ$7:$AJ$25))+1,""),""),ROW()-ROW(A$28)+1)))," "),"")</f>
        <v>0</v>
      </c>
      <c r="AK41">
        <f t="array" ref="AK41">IFERROR(CONCATENATE(TEXT(INDEX($AJ$7:$AJ$25,SMALL(IF($AM$7:$AM$25&lt;&gt;"",IF($AJ$7:$AJ$25&lt;&gt;"",ROW($AJ$7:$AJ$25)-MIN(ROW($AJ$7:$AJ$25))+1,""),""),ROW()-ROW(A$28)+1)),"##0")," "),"")</f>
        <v>0</v>
      </c>
      <c r="AL41">
        <f t="array" ref="AL41">IFERROR(CONCATENATE((INDEX($A$7:$A$25,SMALL(IF($AM$7:$AM$25&lt;&gt;"",IF($AJ$7:$AJ$25&lt;&gt;"",ROW($AJ$7:$AJ$25)-MIN(ROW($AJ$7:$AJ$25))+1,""),""),ROW()-ROW(A$28)+1))),),"")</f>
        <v>0</v>
      </c>
      <c r="AO41">
        <f t="array" ref="AO41">IFERROR(CONCATENATE((INDEX($AR$7:$AR$25,SMALL(IF($AR$7:$AR$25&lt;&gt;"",IF($AO$7:$AO$25&lt;&gt;"",ROW($AO$7:$AO$25)-MIN(ROW($AO$7:$AO$25))+1,""),""),ROW()-ROW(A$28)+1)))," "),"")</f>
        <v>0</v>
      </c>
      <c r="AP41">
        <f t="array" ref="AP41">IFERROR(CONCATENATE(TEXT(INDEX($AO$7:$AO$25,SMALL(IF($AR$7:$AR$25&lt;&gt;"",IF($AO$7:$AO$25&lt;&gt;"",ROW($AO$7:$AO$25)-MIN(ROW($AO$7:$AO$25))+1,""),""),ROW()-ROW(A$28)+1)),"##0")," "),"")</f>
        <v>0</v>
      </c>
      <c r="AQ41">
        <f t="array" ref="AQ41">IFERROR(CONCATENATE((INDEX($A$7:$A$25,SMALL(IF($AR$7:$AR$25&lt;&gt;"",IF($AO$7:$AO$25&lt;&gt;"",ROW($AO$7:$AO$25)-MIN(ROW($AO$7:$AO$25))+1,""),""),ROW()-ROW(A$28)+1))),),"")</f>
        <v>0</v>
      </c>
    </row>
    <row r="42" spans="11:43">
      <c r="K42">
        <f t="array" ref="K42">IFERROR(CONCATENATE(TEXT(INDEX($K$7:$K$25,SMALL(IF($N$7:$N$25&lt;&gt;"",IF($K$7:$K$25&lt;&gt;"",ROW($K$7:$K$25)-MIN(ROW($K$7:$K$25))+1,""),""),ROW()-ROW(A$28)+1)),"##0"),","),"")</f>
        <v>0</v>
      </c>
      <c r="L42">
        <f t="array" ref="L42">IFERROR(CONCATENATE((INDEX($N$7:$N$25,SMALL(IF($N$7:$N$25&lt;&gt;"",IF($K$7:$K$25&lt;&gt;"",ROW($K$7:$K$25)-MIN(ROW($K$7:$K$25))+1,""),""),ROW()-ROW(A$28)+1))),","),"")</f>
        <v>0</v>
      </c>
      <c r="M42">
        <f t="array" ref="M42">IFERROR(CONCATENATE((INDEX($A$7:$A$25,SMALL(IF($N$7:$N$25&lt;&gt;"",IF($K$7:$K$25&lt;&gt;"",ROW($K$7:$K$25)-MIN(ROW($K$7:$K$25))+1,""),""),ROW()-ROW(A$28)+1))),),"")</f>
        <v>0</v>
      </c>
      <c r="P42">
        <f t="array" ref="P42">IFERROR(CONCATENATE((INDEX($S$7:$S$25,SMALL(IF($S$7:$S$25&lt;&gt;"",IF($P$7:$P$25&lt;&gt;"",ROW($P$7:$P$25)-MIN(ROW($P$7:$P$25))+1,""),""),ROW()-ROW(A$28)+1)))," "),"")</f>
        <v>0</v>
      </c>
      <c r="Q42">
        <f t="array" ref="Q42">IFERROR(CONCATENATE(TEXT(INDEX($P$7:$P$25,SMALL(IF($S$7:$S$25&lt;&gt;"",IF($P$7:$P$25&lt;&gt;"",ROW($P$7:$P$25)-MIN(ROW($P$7:$P$25))+1,""),""),ROW()-ROW(A$28)+1)),"##0")," "),"")</f>
        <v>0</v>
      </c>
      <c r="R42">
        <f t="array" ref="R42">IFERROR(CONCATENATE((INDEX($A$7:$A$25,SMALL(IF($S$7:$S$25&lt;&gt;"",IF($P$7:$P$25&lt;&gt;"",ROW($P$7:$P$25)-MIN(ROW($P$7:$P$25))+1,""),""),ROW()-ROW(A$28)+1))),),"")</f>
        <v>0</v>
      </c>
      <c r="U42">
        <f t="array" ref="U42">IFERROR(CONCATENATE((INDEX($X$7:$X$25,SMALL(IF($X$7:$X$25&lt;&gt;"",IF($U$7:$U$25&lt;&gt;"",ROW($U$7:$U$25)-MIN(ROW($U$7:$U$25))+1,""),""),ROW()-ROW(A$28)+1)))," "),"")</f>
        <v>0</v>
      </c>
      <c r="V42">
        <f t="array" ref="V42">IFERROR(CONCATENATE(TEXT(INDEX($U$7:$U$25,SMALL(IF($X$7:$X$25&lt;&gt;"",IF($U$7:$U$25&lt;&gt;"",ROW($U$7:$U$25)-MIN(ROW($U$7:$U$25))+1,""),""),ROW()-ROW(A$28)+1)),"##0")," "),"")</f>
        <v>0</v>
      </c>
      <c r="W42">
        <f t="array" ref="W42">IFERROR(CONCATENATE((INDEX($A$7:$A$25,SMALL(IF($X$7:$X$25&lt;&gt;"",IF($U$7:$U$25&lt;&gt;"",ROW($U$7:$U$25)-MIN(ROW($U$7:$U$25))+1,""),""),ROW()-ROW(A$28)+1))),),"")</f>
        <v>0</v>
      </c>
      <c r="Z42">
        <f t="array" ref="Z42">IFERROR(CONCATENATE((INDEX($AC$7:$AC$25,SMALL(IF($AC$7:$AC$25&lt;&gt;"",IF($Z$7:$Z$25&lt;&gt;"",ROW($Z$7:$Z$25)-MIN(ROW($Z$7:$Z$25))+1,""),""),ROW()-ROW(A$28)+1))),","),"")</f>
        <v>0</v>
      </c>
      <c r="AA42">
        <f t="array" ref="AA42">IFERROR(CONCATENATE(TEXT(INDEX($Z$7:$Z$25,SMALL(IF($AC$7:$AC$25&lt;&gt;"",IF($Z$7:$Z$25&lt;&gt;"",ROW($Z$7:$Z$25)-MIN(ROW($Z$7:$Z$25))+1,""),""),ROW()-ROW(A$28)+1)),"##0"),","),"")</f>
        <v>0</v>
      </c>
      <c r="AB42">
        <f t="array" ref="AB42">IFERROR(CONCATENATE((INDEX($A$7:$A$25,SMALL(IF($AC$7:$AC$25&lt;&gt;"",IF($Z$7:$Z$25&lt;&gt;"",ROW($Z$7:$Z$25)-MIN(ROW($Z$7:$Z$25))+1,""),""),ROW()-ROW(A$28)+1))),),"")</f>
        <v>0</v>
      </c>
      <c r="AE42">
        <f t="array" ref="AE42">IFERROR(CONCATENATE((INDEX($AH$7:$AH$25,SMALL(IF($AH$7:$AH$25&lt;&gt;"",IF($AE$7:$AE$25&lt;&gt;"",ROW($AE$7:$AE$25)-MIN(ROW($AE$7:$AE$25))+1,""),""),ROW()-ROW(A$28)+1)))," "),"")</f>
        <v>0</v>
      </c>
      <c r="AF42">
        <f t="array" ref="AF42">IFERROR(CONCATENATE(TEXT(INDEX($AE$7:$AE$25,SMALL(IF($AH$7:$AH$25&lt;&gt;"",IF($AE$7:$AE$25&lt;&gt;"",ROW($AE$7:$AE$25)-MIN(ROW($AE$7:$AE$25))+1,""),""),ROW()-ROW(A$28)+1)),"##0")," "),"")</f>
        <v>0</v>
      </c>
      <c r="AG42">
        <f t="array" ref="AG42">IFERROR(CONCATENATE((INDEX($A$7:$A$25,SMALL(IF($AH$7:$AH$25&lt;&gt;"",IF($AE$7:$AE$25&lt;&gt;"",ROW($AE$7:$AE$25)-MIN(ROW($AE$7:$AE$25))+1,""),""),ROW()-ROW(A$28)+1))),),"")</f>
        <v>0</v>
      </c>
      <c r="AJ42">
        <f t="array" ref="AJ42">IFERROR(CONCATENATE((INDEX($AM$7:$AM$25,SMALL(IF($AM$7:$AM$25&lt;&gt;"",IF($AJ$7:$AJ$25&lt;&gt;"",ROW($AJ$7:$AJ$25)-MIN(ROW($AJ$7:$AJ$25))+1,""),""),ROW()-ROW(A$28)+1)))," "),"")</f>
        <v>0</v>
      </c>
      <c r="AK42">
        <f t="array" ref="AK42">IFERROR(CONCATENATE(TEXT(INDEX($AJ$7:$AJ$25,SMALL(IF($AM$7:$AM$25&lt;&gt;"",IF($AJ$7:$AJ$25&lt;&gt;"",ROW($AJ$7:$AJ$25)-MIN(ROW($AJ$7:$AJ$25))+1,""),""),ROW()-ROW(A$28)+1)),"##0")," "),"")</f>
        <v>0</v>
      </c>
      <c r="AL42">
        <f t="array" ref="AL42">IFERROR(CONCATENATE((INDEX($A$7:$A$25,SMALL(IF($AM$7:$AM$25&lt;&gt;"",IF($AJ$7:$AJ$25&lt;&gt;"",ROW($AJ$7:$AJ$25)-MIN(ROW($AJ$7:$AJ$25))+1,""),""),ROW()-ROW(A$28)+1))),),"")</f>
        <v>0</v>
      </c>
      <c r="AO42">
        <f t="array" ref="AO42">IFERROR(CONCATENATE((INDEX($AR$7:$AR$25,SMALL(IF($AR$7:$AR$25&lt;&gt;"",IF($AO$7:$AO$25&lt;&gt;"",ROW($AO$7:$AO$25)-MIN(ROW($AO$7:$AO$25))+1,""),""),ROW()-ROW(A$28)+1)))," "),"")</f>
        <v>0</v>
      </c>
      <c r="AP42">
        <f t="array" ref="AP42">IFERROR(CONCATENATE(TEXT(INDEX($AO$7:$AO$25,SMALL(IF($AR$7:$AR$25&lt;&gt;"",IF($AO$7:$AO$25&lt;&gt;"",ROW($AO$7:$AO$25)-MIN(ROW($AO$7:$AO$25))+1,""),""),ROW()-ROW(A$28)+1)),"##0")," "),"")</f>
        <v>0</v>
      </c>
      <c r="AQ42">
        <f t="array" ref="AQ42">IFERROR(CONCATENATE((INDEX($A$7:$A$25,SMALL(IF($AR$7:$AR$25&lt;&gt;"",IF($AO$7:$AO$25&lt;&gt;"",ROW($AO$7:$AO$25)-MIN(ROW($AO$7:$AO$25))+1,""),""),ROW()-ROW(A$28)+1))),),"")</f>
        <v>0</v>
      </c>
    </row>
    <row r="43" spans="11:43">
      <c r="K43">
        <f t="array" ref="K43">IFERROR(CONCATENATE(TEXT(INDEX($K$7:$K$25,SMALL(IF($N$7:$N$25&lt;&gt;"",IF($K$7:$K$25&lt;&gt;"",ROW($K$7:$K$25)-MIN(ROW($K$7:$K$25))+1,""),""),ROW()-ROW(A$28)+1)),"##0"),","),"")</f>
        <v>0</v>
      </c>
      <c r="L43">
        <f t="array" ref="L43">IFERROR(CONCATENATE((INDEX($N$7:$N$25,SMALL(IF($N$7:$N$25&lt;&gt;"",IF($K$7:$K$25&lt;&gt;"",ROW($K$7:$K$25)-MIN(ROW($K$7:$K$25))+1,""),""),ROW()-ROW(A$28)+1))),","),"")</f>
        <v>0</v>
      </c>
      <c r="M43">
        <f t="array" ref="M43">IFERROR(CONCATENATE((INDEX($A$7:$A$25,SMALL(IF($N$7:$N$25&lt;&gt;"",IF($K$7:$K$25&lt;&gt;"",ROW($K$7:$K$25)-MIN(ROW($K$7:$K$25))+1,""),""),ROW()-ROW(A$28)+1))),),"")</f>
        <v>0</v>
      </c>
      <c r="P43">
        <f t="array" ref="P43">IFERROR(CONCATENATE((INDEX($S$7:$S$25,SMALL(IF($S$7:$S$25&lt;&gt;"",IF($P$7:$P$25&lt;&gt;"",ROW($P$7:$P$25)-MIN(ROW($P$7:$P$25))+1,""),""),ROW()-ROW(A$28)+1)))," "),"")</f>
        <v>0</v>
      </c>
      <c r="Q43">
        <f t="array" ref="Q43">IFERROR(CONCATENATE(TEXT(INDEX($P$7:$P$25,SMALL(IF($S$7:$S$25&lt;&gt;"",IF($P$7:$P$25&lt;&gt;"",ROW($P$7:$P$25)-MIN(ROW($P$7:$P$25))+1,""),""),ROW()-ROW(A$28)+1)),"##0")," "),"")</f>
        <v>0</v>
      </c>
      <c r="R43">
        <f t="array" ref="R43">IFERROR(CONCATENATE((INDEX($A$7:$A$25,SMALL(IF($S$7:$S$25&lt;&gt;"",IF($P$7:$P$25&lt;&gt;"",ROW($P$7:$P$25)-MIN(ROW($P$7:$P$25))+1,""),""),ROW()-ROW(A$28)+1))),),"")</f>
        <v>0</v>
      </c>
      <c r="U43">
        <f t="array" ref="U43">IFERROR(CONCATENATE((INDEX($X$7:$X$25,SMALL(IF($X$7:$X$25&lt;&gt;"",IF($U$7:$U$25&lt;&gt;"",ROW($U$7:$U$25)-MIN(ROW($U$7:$U$25))+1,""),""),ROW()-ROW(A$28)+1)))," "),"")</f>
        <v>0</v>
      </c>
      <c r="V43">
        <f t="array" ref="V43">IFERROR(CONCATENATE(TEXT(INDEX($U$7:$U$25,SMALL(IF($X$7:$X$25&lt;&gt;"",IF($U$7:$U$25&lt;&gt;"",ROW($U$7:$U$25)-MIN(ROW($U$7:$U$25))+1,""),""),ROW()-ROW(A$28)+1)),"##0")," "),"")</f>
        <v>0</v>
      </c>
      <c r="W43">
        <f t="array" ref="W43">IFERROR(CONCATENATE((INDEX($A$7:$A$25,SMALL(IF($X$7:$X$25&lt;&gt;"",IF($U$7:$U$25&lt;&gt;"",ROW($U$7:$U$25)-MIN(ROW($U$7:$U$25))+1,""),""),ROW()-ROW(A$28)+1))),),"")</f>
        <v>0</v>
      </c>
      <c r="Z43">
        <f t="array" ref="Z43">IFERROR(CONCATENATE((INDEX($AC$7:$AC$25,SMALL(IF($AC$7:$AC$25&lt;&gt;"",IF($Z$7:$Z$25&lt;&gt;"",ROW($Z$7:$Z$25)-MIN(ROW($Z$7:$Z$25))+1,""),""),ROW()-ROW(A$28)+1))),","),"")</f>
        <v>0</v>
      </c>
      <c r="AA43">
        <f t="array" ref="AA43">IFERROR(CONCATENATE(TEXT(INDEX($Z$7:$Z$25,SMALL(IF($AC$7:$AC$25&lt;&gt;"",IF($Z$7:$Z$25&lt;&gt;"",ROW($Z$7:$Z$25)-MIN(ROW($Z$7:$Z$25))+1,""),""),ROW()-ROW(A$28)+1)),"##0"),","),"")</f>
        <v>0</v>
      </c>
      <c r="AB43">
        <f t="array" ref="AB43">IFERROR(CONCATENATE((INDEX($A$7:$A$25,SMALL(IF($AC$7:$AC$25&lt;&gt;"",IF($Z$7:$Z$25&lt;&gt;"",ROW($Z$7:$Z$25)-MIN(ROW($Z$7:$Z$25))+1,""),""),ROW()-ROW(A$28)+1))),),"")</f>
        <v>0</v>
      </c>
      <c r="AE43">
        <f t="array" ref="AE43">IFERROR(CONCATENATE((INDEX($AH$7:$AH$25,SMALL(IF($AH$7:$AH$25&lt;&gt;"",IF($AE$7:$AE$25&lt;&gt;"",ROW($AE$7:$AE$25)-MIN(ROW($AE$7:$AE$25))+1,""),""),ROW()-ROW(A$28)+1)))," "),"")</f>
        <v>0</v>
      </c>
      <c r="AF43">
        <f t="array" ref="AF43">IFERROR(CONCATENATE(TEXT(INDEX($AE$7:$AE$25,SMALL(IF($AH$7:$AH$25&lt;&gt;"",IF($AE$7:$AE$25&lt;&gt;"",ROW($AE$7:$AE$25)-MIN(ROW($AE$7:$AE$25))+1,""),""),ROW()-ROW(A$28)+1)),"##0")," "),"")</f>
        <v>0</v>
      </c>
      <c r="AG43">
        <f t="array" ref="AG43">IFERROR(CONCATENATE((INDEX($A$7:$A$25,SMALL(IF($AH$7:$AH$25&lt;&gt;"",IF($AE$7:$AE$25&lt;&gt;"",ROW($AE$7:$AE$25)-MIN(ROW($AE$7:$AE$25))+1,""),""),ROW()-ROW(A$28)+1))),),"")</f>
        <v>0</v>
      </c>
      <c r="AJ43">
        <f t="array" ref="AJ43">IFERROR(CONCATENATE((INDEX($AM$7:$AM$25,SMALL(IF($AM$7:$AM$25&lt;&gt;"",IF($AJ$7:$AJ$25&lt;&gt;"",ROW($AJ$7:$AJ$25)-MIN(ROW($AJ$7:$AJ$25))+1,""),""),ROW()-ROW(A$28)+1)))," "),"")</f>
        <v>0</v>
      </c>
      <c r="AK43">
        <f t="array" ref="AK43">IFERROR(CONCATENATE(TEXT(INDEX($AJ$7:$AJ$25,SMALL(IF($AM$7:$AM$25&lt;&gt;"",IF($AJ$7:$AJ$25&lt;&gt;"",ROW($AJ$7:$AJ$25)-MIN(ROW($AJ$7:$AJ$25))+1,""),""),ROW()-ROW(A$28)+1)),"##0")," "),"")</f>
        <v>0</v>
      </c>
      <c r="AL43">
        <f t="array" ref="AL43">IFERROR(CONCATENATE((INDEX($A$7:$A$25,SMALL(IF($AM$7:$AM$25&lt;&gt;"",IF($AJ$7:$AJ$25&lt;&gt;"",ROW($AJ$7:$AJ$25)-MIN(ROW($AJ$7:$AJ$25))+1,""),""),ROW()-ROW(A$28)+1))),),"")</f>
        <v>0</v>
      </c>
      <c r="AO43">
        <f t="array" ref="AO43">IFERROR(CONCATENATE((INDEX($AR$7:$AR$25,SMALL(IF($AR$7:$AR$25&lt;&gt;"",IF($AO$7:$AO$25&lt;&gt;"",ROW($AO$7:$AO$25)-MIN(ROW($AO$7:$AO$25))+1,""),""),ROW()-ROW(A$28)+1)))," "),"")</f>
        <v>0</v>
      </c>
      <c r="AP43">
        <f t="array" ref="AP43">IFERROR(CONCATENATE(TEXT(INDEX($AO$7:$AO$25,SMALL(IF($AR$7:$AR$25&lt;&gt;"",IF($AO$7:$AO$25&lt;&gt;"",ROW($AO$7:$AO$25)-MIN(ROW($AO$7:$AO$25))+1,""),""),ROW()-ROW(A$28)+1)),"##0")," "),"")</f>
        <v>0</v>
      </c>
      <c r="AQ43">
        <f t="array" ref="AQ43">IFERROR(CONCATENATE((INDEX($A$7:$A$25,SMALL(IF($AR$7:$AR$25&lt;&gt;"",IF($AO$7:$AO$25&lt;&gt;"",ROW($AO$7:$AO$25)-MIN(ROW($AO$7:$AO$25))+1,""),""),ROW()-ROW(A$28)+1))),),"")</f>
        <v>0</v>
      </c>
    </row>
    <row r="44" spans="11:43">
      <c r="K44">
        <f t="array" ref="K44">IFERROR(CONCATENATE(TEXT(INDEX($K$7:$K$25,SMALL(IF($N$7:$N$25&lt;&gt;"",IF($K$7:$K$25&lt;&gt;"",ROW($K$7:$K$25)-MIN(ROW($K$7:$K$25))+1,""),""),ROW()-ROW(A$28)+1)),"##0"),","),"")</f>
        <v>0</v>
      </c>
      <c r="L44">
        <f t="array" ref="L44">IFERROR(CONCATENATE((INDEX($N$7:$N$25,SMALL(IF($N$7:$N$25&lt;&gt;"",IF($K$7:$K$25&lt;&gt;"",ROW($K$7:$K$25)-MIN(ROW($K$7:$K$25))+1,""),""),ROW()-ROW(A$28)+1))),","),"")</f>
        <v>0</v>
      </c>
      <c r="M44">
        <f t="array" ref="M44">IFERROR(CONCATENATE((INDEX($A$7:$A$25,SMALL(IF($N$7:$N$25&lt;&gt;"",IF($K$7:$K$25&lt;&gt;"",ROW($K$7:$K$25)-MIN(ROW($K$7:$K$25))+1,""),""),ROW()-ROW(A$28)+1))),),"")</f>
        <v>0</v>
      </c>
      <c r="P44">
        <f t="array" ref="P44">IFERROR(CONCATENATE((INDEX($S$7:$S$25,SMALL(IF($S$7:$S$25&lt;&gt;"",IF($P$7:$P$25&lt;&gt;"",ROW($P$7:$P$25)-MIN(ROW($P$7:$P$25))+1,""),""),ROW()-ROW(A$28)+1)))," "),"")</f>
        <v>0</v>
      </c>
      <c r="Q44">
        <f t="array" ref="Q44">IFERROR(CONCATENATE(TEXT(INDEX($P$7:$P$25,SMALL(IF($S$7:$S$25&lt;&gt;"",IF($P$7:$P$25&lt;&gt;"",ROW($P$7:$P$25)-MIN(ROW($P$7:$P$25))+1,""),""),ROW()-ROW(A$28)+1)),"##0")," "),"")</f>
        <v>0</v>
      </c>
      <c r="R44">
        <f t="array" ref="R44">IFERROR(CONCATENATE((INDEX($A$7:$A$25,SMALL(IF($S$7:$S$25&lt;&gt;"",IF($P$7:$P$25&lt;&gt;"",ROW($P$7:$P$25)-MIN(ROW($P$7:$P$25))+1,""),""),ROW()-ROW(A$28)+1))),),"")</f>
        <v>0</v>
      </c>
      <c r="U44">
        <f t="array" ref="U44">IFERROR(CONCATENATE((INDEX($X$7:$X$25,SMALL(IF($X$7:$X$25&lt;&gt;"",IF($U$7:$U$25&lt;&gt;"",ROW($U$7:$U$25)-MIN(ROW($U$7:$U$25))+1,""),""),ROW()-ROW(A$28)+1)))," "),"")</f>
        <v>0</v>
      </c>
      <c r="V44">
        <f t="array" ref="V44">IFERROR(CONCATENATE(TEXT(INDEX($U$7:$U$25,SMALL(IF($X$7:$X$25&lt;&gt;"",IF($U$7:$U$25&lt;&gt;"",ROW($U$7:$U$25)-MIN(ROW($U$7:$U$25))+1,""),""),ROW()-ROW(A$28)+1)),"##0")," "),"")</f>
        <v>0</v>
      </c>
      <c r="W44">
        <f t="array" ref="W44">IFERROR(CONCATENATE((INDEX($A$7:$A$25,SMALL(IF($X$7:$X$25&lt;&gt;"",IF($U$7:$U$25&lt;&gt;"",ROW($U$7:$U$25)-MIN(ROW($U$7:$U$25))+1,""),""),ROW()-ROW(A$28)+1))),),"")</f>
        <v>0</v>
      </c>
      <c r="Z44">
        <f t="array" ref="Z44">IFERROR(CONCATENATE((INDEX($AC$7:$AC$25,SMALL(IF($AC$7:$AC$25&lt;&gt;"",IF($Z$7:$Z$25&lt;&gt;"",ROW($Z$7:$Z$25)-MIN(ROW($Z$7:$Z$25))+1,""),""),ROW()-ROW(A$28)+1))),","),"")</f>
        <v>0</v>
      </c>
      <c r="AA44">
        <f t="array" ref="AA44">IFERROR(CONCATENATE(TEXT(INDEX($Z$7:$Z$25,SMALL(IF($AC$7:$AC$25&lt;&gt;"",IF($Z$7:$Z$25&lt;&gt;"",ROW($Z$7:$Z$25)-MIN(ROW($Z$7:$Z$25))+1,""),""),ROW()-ROW(A$28)+1)),"##0"),","),"")</f>
        <v>0</v>
      </c>
      <c r="AB44">
        <f t="array" ref="AB44">IFERROR(CONCATENATE((INDEX($A$7:$A$25,SMALL(IF($AC$7:$AC$25&lt;&gt;"",IF($Z$7:$Z$25&lt;&gt;"",ROW($Z$7:$Z$25)-MIN(ROW($Z$7:$Z$25))+1,""),""),ROW()-ROW(A$28)+1))),),"")</f>
        <v>0</v>
      </c>
      <c r="AE44">
        <f t="array" ref="AE44">IFERROR(CONCATENATE((INDEX($AH$7:$AH$25,SMALL(IF($AH$7:$AH$25&lt;&gt;"",IF($AE$7:$AE$25&lt;&gt;"",ROW($AE$7:$AE$25)-MIN(ROW($AE$7:$AE$25))+1,""),""),ROW()-ROW(A$28)+1)))," "),"")</f>
        <v>0</v>
      </c>
      <c r="AF44">
        <f t="array" ref="AF44">IFERROR(CONCATENATE(TEXT(INDEX($AE$7:$AE$25,SMALL(IF($AH$7:$AH$25&lt;&gt;"",IF($AE$7:$AE$25&lt;&gt;"",ROW($AE$7:$AE$25)-MIN(ROW($AE$7:$AE$25))+1,""),""),ROW()-ROW(A$28)+1)),"##0")," "),"")</f>
        <v>0</v>
      </c>
      <c r="AG44">
        <f t="array" ref="AG44">IFERROR(CONCATENATE((INDEX($A$7:$A$25,SMALL(IF($AH$7:$AH$25&lt;&gt;"",IF($AE$7:$AE$25&lt;&gt;"",ROW($AE$7:$AE$25)-MIN(ROW($AE$7:$AE$25))+1,""),""),ROW()-ROW(A$28)+1))),),"")</f>
        <v>0</v>
      </c>
      <c r="AJ44">
        <f t="array" ref="AJ44">IFERROR(CONCATENATE((INDEX($AM$7:$AM$25,SMALL(IF($AM$7:$AM$25&lt;&gt;"",IF($AJ$7:$AJ$25&lt;&gt;"",ROW($AJ$7:$AJ$25)-MIN(ROW($AJ$7:$AJ$25))+1,""),""),ROW()-ROW(A$28)+1)))," "),"")</f>
        <v>0</v>
      </c>
      <c r="AK44">
        <f t="array" ref="AK44">IFERROR(CONCATENATE(TEXT(INDEX($AJ$7:$AJ$25,SMALL(IF($AM$7:$AM$25&lt;&gt;"",IF($AJ$7:$AJ$25&lt;&gt;"",ROW($AJ$7:$AJ$25)-MIN(ROW($AJ$7:$AJ$25))+1,""),""),ROW()-ROW(A$28)+1)),"##0")," "),"")</f>
        <v>0</v>
      </c>
      <c r="AL44">
        <f t="array" ref="AL44">IFERROR(CONCATENATE((INDEX($A$7:$A$25,SMALL(IF($AM$7:$AM$25&lt;&gt;"",IF($AJ$7:$AJ$25&lt;&gt;"",ROW($AJ$7:$AJ$25)-MIN(ROW($AJ$7:$AJ$25))+1,""),""),ROW()-ROW(A$28)+1))),),"")</f>
        <v>0</v>
      </c>
      <c r="AO44">
        <f t="array" ref="AO44">IFERROR(CONCATENATE((INDEX($AR$7:$AR$25,SMALL(IF($AR$7:$AR$25&lt;&gt;"",IF($AO$7:$AO$25&lt;&gt;"",ROW($AO$7:$AO$25)-MIN(ROW($AO$7:$AO$25))+1,""),""),ROW()-ROW(A$28)+1)))," "),"")</f>
        <v>0</v>
      </c>
      <c r="AP44">
        <f t="array" ref="AP44">IFERROR(CONCATENATE(TEXT(INDEX($AO$7:$AO$25,SMALL(IF($AR$7:$AR$25&lt;&gt;"",IF($AO$7:$AO$25&lt;&gt;"",ROW($AO$7:$AO$25)-MIN(ROW($AO$7:$AO$25))+1,""),""),ROW()-ROW(A$28)+1)),"##0")," "),"")</f>
        <v>0</v>
      </c>
      <c r="AQ44">
        <f t="array" ref="AQ44">IFERROR(CONCATENATE((INDEX($A$7:$A$25,SMALL(IF($AR$7:$AR$25&lt;&gt;"",IF($AO$7:$AO$25&lt;&gt;"",ROW($AO$7:$AO$25)-MIN(ROW($AO$7:$AO$25))+1,""),""),ROW()-ROW(A$28)+1))),),"")</f>
        <v>0</v>
      </c>
    </row>
    <row r="45" spans="11:43">
      <c r="K45">
        <f t="array" ref="K45">IFERROR(CONCATENATE(TEXT(INDEX($K$7:$K$25,SMALL(IF($N$7:$N$25&lt;&gt;"",IF($K$7:$K$25&lt;&gt;"",ROW($K$7:$K$25)-MIN(ROW($K$7:$K$25))+1,""),""),ROW()-ROW(A$28)+1)),"##0"),","),"")</f>
        <v>0</v>
      </c>
      <c r="L45">
        <f t="array" ref="L45">IFERROR(CONCATENATE((INDEX($N$7:$N$25,SMALL(IF($N$7:$N$25&lt;&gt;"",IF($K$7:$K$25&lt;&gt;"",ROW($K$7:$K$25)-MIN(ROW($K$7:$K$25))+1,""),""),ROW()-ROW(A$28)+1))),","),"")</f>
        <v>0</v>
      </c>
      <c r="M45">
        <f t="array" ref="M45">IFERROR(CONCATENATE((INDEX($A$7:$A$25,SMALL(IF($N$7:$N$25&lt;&gt;"",IF($K$7:$K$25&lt;&gt;"",ROW($K$7:$K$25)-MIN(ROW($K$7:$K$25))+1,""),""),ROW()-ROW(A$28)+1))),),"")</f>
        <v>0</v>
      </c>
      <c r="P45">
        <f t="array" ref="P45">IFERROR(CONCATENATE((INDEX($S$7:$S$25,SMALL(IF($S$7:$S$25&lt;&gt;"",IF($P$7:$P$25&lt;&gt;"",ROW($P$7:$P$25)-MIN(ROW($P$7:$P$25))+1,""),""),ROW()-ROW(A$28)+1)))," "),"")</f>
        <v>0</v>
      </c>
      <c r="Q45">
        <f t="array" ref="Q45">IFERROR(CONCATENATE(TEXT(INDEX($P$7:$P$25,SMALL(IF($S$7:$S$25&lt;&gt;"",IF($P$7:$P$25&lt;&gt;"",ROW($P$7:$P$25)-MIN(ROW($P$7:$P$25))+1,""),""),ROW()-ROW(A$28)+1)),"##0")," "),"")</f>
        <v>0</v>
      </c>
      <c r="R45">
        <f t="array" ref="R45">IFERROR(CONCATENATE((INDEX($A$7:$A$25,SMALL(IF($S$7:$S$25&lt;&gt;"",IF($P$7:$P$25&lt;&gt;"",ROW($P$7:$P$25)-MIN(ROW($P$7:$P$25))+1,""),""),ROW()-ROW(A$28)+1))),),"")</f>
        <v>0</v>
      </c>
      <c r="U45">
        <f t="array" ref="U45">IFERROR(CONCATENATE((INDEX($X$7:$X$25,SMALL(IF($X$7:$X$25&lt;&gt;"",IF($U$7:$U$25&lt;&gt;"",ROW($U$7:$U$25)-MIN(ROW($U$7:$U$25))+1,""),""),ROW()-ROW(A$28)+1)))," "),"")</f>
        <v>0</v>
      </c>
      <c r="V45">
        <f t="array" ref="V45">IFERROR(CONCATENATE(TEXT(INDEX($U$7:$U$25,SMALL(IF($X$7:$X$25&lt;&gt;"",IF($U$7:$U$25&lt;&gt;"",ROW($U$7:$U$25)-MIN(ROW($U$7:$U$25))+1,""),""),ROW()-ROW(A$28)+1)),"##0")," "),"")</f>
        <v>0</v>
      </c>
      <c r="W45">
        <f t="array" ref="W45">IFERROR(CONCATENATE((INDEX($A$7:$A$25,SMALL(IF($X$7:$X$25&lt;&gt;"",IF($U$7:$U$25&lt;&gt;"",ROW($U$7:$U$25)-MIN(ROW($U$7:$U$25))+1,""),""),ROW()-ROW(A$28)+1))),),"")</f>
        <v>0</v>
      </c>
      <c r="Z45">
        <f t="array" ref="Z45">IFERROR(CONCATENATE((INDEX($AC$7:$AC$25,SMALL(IF($AC$7:$AC$25&lt;&gt;"",IF($Z$7:$Z$25&lt;&gt;"",ROW($Z$7:$Z$25)-MIN(ROW($Z$7:$Z$25))+1,""),""),ROW()-ROW(A$28)+1))),","),"")</f>
        <v>0</v>
      </c>
      <c r="AA45">
        <f t="array" ref="AA45">IFERROR(CONCATENATE(TEXT(INDEX($Z$7:$Z$25,SMALL(IF($AC$7:$AC$25&lt;&gt;"",IF($Z$7:$Z$25&lt;&gt;"",ROW($Z$7:$Z$25)-MIN(ROW($Z$7:$Z$25))+1,""),""),ROW()-ROW(A$28)+1)),"##0"),","),"")</f>
        <v>0</v>
      </c>
      <c r="AB45">
        <f t="array" ref="AB45">IFERROR(CONCATENATE((INDEX($A$7:$A$25,SMALL(IF($AC$7:$AC$25&lt;&gt;"",IF($Z$7:$Z$25&lt;&gt;"",ROW($Z$7:$Z$25)-MIN(ROW($Z$7:$Z$25))+1,""),""),ROW()-ROW(A$28)+1))),),"")</f>
        <v>0</v>
      </c>
      <c r="AE45">
        <f t="array" ref="AE45">IFERROR(CONCATENATE((INDEX($AH$7:$AH$25,SMALL(IF($AH$7:$AH$25&lt;&gt;"",IF($AE$7:$AE$25&lt;&gt;"",ROW($AE$7:$AE$25)-MIN(ROW($AE$7:$AE$25))+1,""),""),ROW()-ROW(A$28)+1)))," "),"")</f>
        <v>0</v>
      </c>
      <c r="AF45">
        <f t="array" ref="AF45">IFERROR(CONCATENATE(TEXT(INDEX($AE$7:$AE$25,SMALL(IF($AH$7:$AH$25&lt;&gt;"",IF($AE$7:$AE$25&lt;&gt;"",ROW($AE$7:$AE$25)-MIN(ROW($AE$7:$AE$25))+1,""),""),ROW()-ROW(A$28)+1)),"##0")," "),"")</f>
        <v>0</v>
      </c>
      <c r="AG45">
        <f t="array" ref="AG45">IFERROR(CONCATENATE((INDEX($A$7:$A$25,SMALL(IF($AH$7:$AH$25&lt;&gt;"",IF($AE$7:$AE$25&lt;&gt;"",ROW($AE$7:$AE$25)-MIN(ROW($AE$7:$AE$25))+1,""),""),ROW()-ROW(A$28)+1))),),"")</f>
        <v>0</v>
      </c>
      <c r="AJ45">
        <f t="array" ref="AJ45">IFERROR(CONCATENATE((INDEX($AM$7:$AM$25,SMALL(IF($AM$7:$AM$25&lt;&gt;"",IF($AJ$7:$AJ$25&lt;&gt;"",ROW($AJ$7:$AJ$25)-MIN(ROW($AJ$7:$AJ$25))+1,""),""),ROW()-ROW(A$28)+1)))," "),"")</f>
        <v>0</v>
      </c>
      <c r="AK45">
        <f t="array" ref="AK45">IFERROR(CONCATENATE(TEXT(INDEX($AJ$7:$AJ$25,SMALL(IF($AM$7:$AM$25&lt;&gt;"",IF($AJ$7:$AJ$25&lt;&gt;"",ROW($AJ$7:$AJ$25)-MIN(ROW($AJ$7:$AJ$25))+1,""),""),ROW()-ROW(A$28)+1)),"##0")," "),"")</f>
        <v>0</v>
      </c>
      <c r="AL45">
        <f t="array" ref="AL45">IFERROR(CONCATENATE((INDEX($A$7:$A$25,SMALL(IF($AM$7:$AM$25&lt;&gt;"",IF($AJ$7:$AJ$25&lt;&gt;"",ROW($AJ$7:$AJ$25)-MIN(ROW($AJ$7:$AJ$25))+1,""),""),ROW()-ROW(A$28)+1))),),"")</f>
        <v>0</v>
      </c>
      <c r="AO45">
        <f t="array" ref="AO45">IFERROR(CONCATENATE((INDEX($AR$7:$AR$25,SMALL(IF($AR$7:$AR$25&lt;&gt;"",IF($AO$7:$AO$25&lt;&gt;"",ROW($AO$7:$AO$25)-MIN(ROW($AO$7:$AO$25))+1,""),""),ROW()-ROW(A$28)+1)))," "),"")</f>
        <v>0</v>
      </c>
      <c r="AP45">
        <f t="array" ref="AP45">IFERROR(CONCATENATE(TEXT(INDEX($AO$7:$AO$25,SMALL(IF($AR$7:$AR$25&lt;&gt;"",IF($AO$7:$AO$25&lt;&gt;"",ROW($AO$7:$AO$25)-MIN(ROW($AO$7:$AO$25))+1,""),""),ROW()-ROW(A$28)+1)),"##0")," "),"")</f>
        <v>0</v>
      </c>
      <c r="AQ45">
        <f t="array" ref="AQ45">IFERROR(CONCATENATE((INDEX($A$7:$A$25,SMALL(IF($AR$7:$AR$25&lt;&gt;"",IF($AO$7:$AO$25&lt;&gt;"",ROW($AO$7:$AO$25)-MIN(ROW($AO$7:$AO$25))+1,""),""),ROW()-ROW(A$28)+1))),),"")</f>
        <v>0</v>
      </c>
    </row>
    <row r="46" spans="11:43">
      <c r="K46">
        <f t="array" ref="K46">IFERROR(CONCATENATE(TEXT(INDEX($K$7:$K$25,SMALL(IF($N$7:$N$25&lt;&gt;"",IF($K$7:$K$25&lt;&gt;"",ROW($K$7:$K$25)-MIN(ROW($K$7:$K$25))+1,""),""),ROW()-ROW(A$28)+1)),"##0"),","),"")</f>
        <v>0</v>
      </c>
      <c r="L46">
        <f t="array" ref="L46">IFERROR(CONCATENATE((INDEX($N$7:$N$25,SMALL(IF($N$7:$N$25&lt;&gt;"",IF($K$7:$K$25&lt;&gt;"",ROW($K$7:$K$25)-MIN(ROW($K$7:$K$25))+1,""),""),ROW()-ROW(A$28)+1))),","),"")</f>
        <v>0</v>
      </c>
      <c r="M46">
        <f t="array" ref="M46">IFERROR(CONCATENATE((INDEX($A$7:$A$25,SMALL(IF($N$7:$N$25&lt;&gt;"",IF($K$7:$K$25&lt;&gt;"",ROW($K$7:$K$25)-MIN(ROW($K$7:$K$25))+1,""),""),ROW()-ROW(A$28)+1))),),"")</f>
        <v>0</v>
      </c>
      <c r="P46">
        <f t="array" ref="P46">IFERROR(CONCATENATE((INDEX($S$7:$S$25,SMALL(IF($S$7:$S$25&lt;&gt;"",IF($P$7:$P$25&lt;&gt;"",ROW($P$7:$P$25)-MIN(ROW($P$7:$P$25))+1,""),""),ROW()-ROW(A$28)+1)))," "),"")</f>
        <v>0</v>
      </c>
      <c r="Q46">
        <f t="array" ref="Q46">IFERROR(CONCATENATE(TEXT(INDEX($P$7:$P$25,SMALL(IF($S$7:$S$25&lt;&gt;"",IF($P$7:$P$25&lt;&gt;"",ROW($P$7:$P$25)-MIN(ROW($P$7:$P$25))+1,""),""),ROW()-ROW(A$28)+1)),"##0")," "),"")</f>
        <v>0</v>
      </c>
      <c r="R46">
        <f t="array" ref="R46">IFERROR(CONCATENATE((INDEX($A$7:$A$25,SMALL(IF($S$7:$S$25&lt;&gt;"",IF($P$7:$P$25&lt;&gt;"",ROW($P$7:$P$25)-MIN(ROW($P$7:$P$25))+1,""),""),ROW()-ROW(A$28)+1))),),"")</f>
        <v>0</v>
      </c>
      <c r="U46">
        <f t="array" ref="U46">IFERROR(CONCATENATE((INDEX($X$7:$X$25,SMALL(IF($X$7:$X$25&lt;&gt;"",IF($U$7:$U$25&lt;&gt;"",ROW($U$7:$U$25)-MIN(ROW($U$7:$U$25))+1,""),""),ROW()-ROW(A$28)+1)))," "),"")</f>
        <v>0</v>
      </c>
      <c r="V46">
        <f t="array" ref="V46">IFERROR(CONCATENATE(TEXT(INDEX($U$7:$U$25,SMALL(IF($X$7:$X$25&lt;&gt;"",IF($U$7:$U$25&lt;&gt;"",ROW($U$7:$U$25)-MIN(ROW($U$7:$U$25))+1,""),""),ROW()-ROW(A$28)+1)),"##0")," "),"")</f>
        <v>0</v>
      </c>
      <c r="W46">
        <f t="array" ref="W46">IFERROR(CONCATENATE((INDEX($A$7:$A$25,SMALL(IF($X$7:$X$25&lt;&gt;"",IF($U$7:$U$25&lt;&gt;"",ROW($U$7:$U$25)-MIN(ROW($U$7:$U$25))+1,""),""),ROW()-ROW(A$28)+1))),),"")</f>
        <v>0</v>
      </c>
      <c r="Z46">
        <f t="array" ref="Z46">IFERROR(CONCATENATE((INDEX($AC$7:$AC$25,SMALL(IF($AC$7:$AC$25&lt;&gt;"",IF($Z$7:$Z$25&lt;&gt;"",ROW($Z$7:$Z$25)-MIN(ROW($Z$7:$Z$25))+1,""),""),ROW()-ROW(A$28)+1))),","),"")</f>
        <v>0</v>
      </c>
      <c r="AA46">
        <f t="array" ref="AA46">IFERROR(CONCATENATE(TEXT(INDEX($Z$7:$Z$25,SMALL(IF($AC$7:$AC$25&lt;&gt;"",IF($Z$7:$Z$25&lt;&gt;"",ROW($Z$7:$Z$25)-MIN(ROW($Z$7:$Z$25))+1,""),""),ROW()-ROW(A$28)+1)),"##0"),","),"")</f>
        <v>0</v>
      </c>
      <c r="AB46">
        <f t="array" ref="AB46">IFERROR(CONCATENATE((INDEX($A$7:$A$25,SMALL(IF($AC$7:$AC$25&lt;&gt;"",IF($Z$7:$Z$25&lt;&gt;"",ROW($Z$7:$Z$25)-MIN(ROW($Z$7:$Z$25))+1,""),""),ROW()-ROW(A$28)+1))),),"")</f>
        <v>0</v>
      </c>
      <c r="AE46">
        <f t="array" ref="AE46">IFERROR(CONCATENATE((INDEX($AH$7:$AH$25,SMALL(IF($AH$7:$AH$25&lt;&gt;"",IF($AE$7:$AE$25&lt;&gt;"",ROW($AE$7:$AE$25)-MIN(ROW($AE$7:$AE$25))+1,""),""),ROW()-ROW(A$28)+1)))," "),"")</f>
        <v>0</v>
      </c>
      <c r="AF46">
        <f t="array" ref="AF46">IFERROR(CONCATENATE(TEXT(INDEX($AE$7:$AE$25,SMALL(IF($AH$7:$AH$25&lt;&gt;"",IF($AE$7:$AE$25&lt;&gt;"",ROW($AE$7:$AE$25)-MIN(ROW($AE$7:$AE$25))+1,""),""),ROW()-ROW(A$28)+1)),"##0")," "),"")</f>
        <v>0</v>
      </c>
      <c r="AG46">
        <f t="array" ref="AG46">IFERROR(CONCATENATE((INDEX($A$7:$A$25,SMALL(IF($AH$7:$AH$25&lt;&gt;"",IF($AE$7:$AE$25&lt;&gt;"",ROW($AE$7:$AE$25)-MIN(ROW($AE$7:$AE$25))+1,""),""),ROW()-ROW(A$28)+1))),),"")</f>
        <v>0</v>
      </c>
      <c r="AJ46">
        <f t="array" ref="AJ46">IFERROR(CONCATENATE((INDEX($AM$7:$AM$25,SMALL(IF($AM$7:$AM$25&lt;&gt;"",IF($AJ$7:$AJ$25&lt;&gt;"",ROW($AJ$7:$AJ$25)-MIN(ROW($AJ$7:$AJ$25))+1,""),""),ROW()-ROW(A$28)+1)))," "),"")</f>
        <v>0</v>
      </c>
      <c r="AK46">
        <f t="array" ref="AK46">IFERROR(CONCATENATE(TEXT(INDEX($AJ$7:$AJ$25,SMALL(IF($AM$7:$AM$25&lt;&gt;"",IF($AJ$7:$AJ$25&lt;&gt;"",ROW($AJ$7:$AJ$25)-MIN(ROW($AJ$7:$AJ$25))+1,""),""),ROW()-ROW(A$28)+1)),"##0")," "),"")</f>
        <v>0</v>
      </c>
      <c r="AL46">
        <f t="array" ref="AL46">IFERROR(CONCATENATE((INDEX($A$7:$A$25,SMALL(IF($AM$7:$AM$25&lt;&gt;"",IF($AJ$7:$AJ$25&lt;&gt;"",ROW($AJ$7:$AJ$25)-MIN(ROW($AJ$7:$AJ$25))+1,""),""),ROW()-ROW(A$28)+1))),),"")</f>
        <v>0</v>
      </c>
      <c r="AO46">
        <f t="array" ref="AO46">IFERROR(CONCATENATE((INDEX($AR$7:$AR$25,SMALL(IF($AR$7:$AR$25&lt;&gt;"",IF($AO$7:$AO$25&lt;&gt;"",ROW($AO$7:$AO$25)-MIN(ROW($AO$7:$AO$25))+1,""),""),ROW()-ROW(A$28)+1)))," "),"")</f>
        <v>0</v>
      </c>
      <c r="AP46">
        <f t="array" ref="AP46">IFERROR(CONCATENATE(TEXT(INDEX($AO$7:$AO$25,SMALL(IF($AR$7:$AR$25&lt;&gt;"",IF($AO$7:$AO$25&lt;&gt;"",ROW($AO$7:$AO$25)-MIN(ROW($AO$7:$AO$25))+1,""),""),ROW()-ROW(A$28)+1)),"##0")," "),"")</f>
        <v>0</v>
      </c>
      <c r="AQ46">
        <f t="array" ref="AQ46">IFERROR(CONCATENATE((INDEX($A$7:$A$25,SMALL(IF($AR$7:$AR$25&lt;&gt;"",IF($AO$7:$AO$25&lt;&gt;"",ROW($AO$7:$AO$25)-MIN(ROW($AO$7:$AO$25))+1,""),""),ROW()-ROW(A$28)+1))),),"")</f>
        <v>0</v>
      </c>
    </row>
  </sheetData>
  <mergeCells count="8">
    <mergeCell ref="A5:I5"/>
    <mergeCell ref="J5:N5"/>
    <mergeCell ref="O5:S5"/>
    <mergeCell ref="T5:X5"/>
    <mergeCell ref="Y5:AC5"/>
    <mergeCell ref="AD5:AH5"/>
    <mergeCell ref="AI5:AM5"/>
    <mergeCell ref="AN5:AR5"/>
  </mergeCells>
  <conditionalFormatting sqref="AA10">
    <cfRule type="cellIs" dxfId="3" priority="211" operator="lessThanOrEqual">
      <formula>H10</formula>
    </cfRule>
  </conditionalFormatting>
  <conditionalFormatting sqref="AA13">
    <cfRule type="cellIs" dxfId="3" priority="216" operator="lessThanOrEqual">
      <formula>H13</formula>
    </cfRule>
  </conditionalFormatting>
  <conditionalFormatting sqref="AA14">
    <cfRule type="cellIs" dxfId="3" priority="221" operator="lessThanOrEqual">
      <formula>H14</formula>
    </cfRule>
  </conditionalFormatting>
  <conditionalFormatting sqref="AA17">
    <cfRule type="cellIs" dxfId="3" priority="226" operator="lessThanOrEqual">
      <formula>H17</formula>
    </cfRule>
  </conditionalFormatting>
  <conditionalFormatting sqref="AA18">
    <cfRule type="cellIs" dxfId="3" priority="231" operator="lessThanOrEqual">
      <formula>H18</formula>
    </cfRule>
  </conditionalFormatting>
  <conditionalFormatting sqref="AA20">
    <cfRule type="cellIs" dxfId="3" priority="236" operator="lessThanOrEqual">
      <formula>H20</formula>
    </cfRule>
  </conditionalFormatting>
  <conditionalFormatting sqref="AA21">
    <cfRule type="cellIs" dxfId="3" priority="241" operator="lessThanOrEqual">
      <formula>H21</formula>
    </cfRule>
  </conditionalFormatting>
  <conditionalFormatting sqref="AA22">
    <cfRule type="cellIs" dxfId="3" priority="246" operator="lessThanOrEqual">
      <formula>H22</formula>
    </cfRule>
  </conditionalFormatting>
  <conditionalFormatting sqref="AA25">
    <cfRule type="cellIs" dxfId="3" priority="251" operator="lessThanOrEqual">
      <formula>H25</formula>
    </cfRule>
  </conditionalFormatting>
  <conditionalFormatting sqref="AA7">
    <cfRule type="cellIs" dxfId="3" priority="196" operator="lessThanOrEqual">
      <formula>H7</formula>
    </cfRule>
  </conditionalFormatting>
  <conditionalFormatting sqref="AA8">
    <cfRule type="cellIs" dxfId="3" priority="201" operator="lessThanOrEqual">
      <formula>H8</formula>
    </cfRule>
  </conditionalFormatting>
  <conditionalFormatting sqref="AA9">
    <cfRule type="cellIs" dxfId="3" priority="206" operator="lessThanOrEqual">
      <formula>H9</formula>
    </cfRule>
  </conditionalFormatting>
  <conditionalFormatting sqref="AB10">
    <cfRule type="cellIs" dxfId="3" priority="212" operator="lessThanOrEqual">
      <formula>I10</formula>
    </cfRule>
  </conditionalFormatting>
  <conditionalFormatting sqref="AB13">
    <cfRule type="cellIs" dxfId="3" priority="217" operator="lessThanOrEqual">
      <formula>I13</formula>
    </cfRule>
  </conditionalFormatting>
  <conditionalFormatting sqref="AB14">
    <cfRule type="cellIs" dxfId="3" priority="222" operator="lessThanOrEqual">
      <formula>I14</formula>
    </cfRule>
  </conditionalFormatting>
  <conditionalFormatting sqref="AB17">
    <cfRule type="cellIs" dxfId="3" priority="227" operator="lessThanOrEqual">
      <formula>I17</formula>
    </cfRule>
  </conditionalFormatting>
  <conditionalFormatting sqref="AB18">
    <cfRule type="cellIs" dxfId="3" priority="232" operator="lessThanOrEqual">
      <formula>I18</formula>
    </cfRule>
  </conditionalFormatting>
  <conditionalFormatting sqref="AB20">
    <cfRule type="cellIs" dxfId="3" priority="237" operator="lessThanOrEqual">
      <formula>I20</formula>
    </cfRule>
  </conditionalFormatting>
  <conditionalFormatting sqref="AB21">
    <cfRule type="cellIs" dxfId="3" priority="242" operator="lessThanOrEqual">
      <formula>I21</formula>
    </cfRule>
  </conditionalFormatting>
  <conditionalFormatting sqref="AB22">
    <cfRule type="cellIs" dxfId="3" priority="247" operator="lessThanOrEqual">
      <formula>I22</formula>
    </cfRule>
  </conditionalFormatting>
  <conditionalFormatting sqref="AB25">
    <cfRule type="cellIs" dxfId="3" priority="252" operator="lessThanOrEqual">
      <formula>I25</formula>
    </cfRule>
  </conditionalFormatting>
  <conditionalFormatting sqref="AB7">
    <cfRule type="cellIs" dxfId="3" priority="197" operator="lessThanOrEqual">
      <formula>I7</formula>
    </cfRule>
  </conditionalFormatting>
  <conditionalFormatting sqref="AB8">
    <cfRule type="cellIs" dxfId="3" priority="202" operator="lessThanOrEqual">
      <formula>I8</formula>
    </cfRule>
  </conditionalFormatting>
  <conditionalFormatting sqref="AB9">
    <cfRule type="cellIs" dxfId="3" priority="207" operator="lessThanOrEqual">
      <formula>I9</formula>
    </cfRule>
  </conditionalFormatting>
  <conditionalFormatting sqref="AD10">
    <cfRule type="cellIs" dxfId="0" priority="263" operator="equal">
      <formula>0</formula>
    </cfRule>
    <cfRule type="cellIs" dxfId="1" priority="264" operator="lessThan">
      <formula>G10</formula>
    </cfRule>
  </conditionalFormatting>
  <conditionalFormatting sqref="AD25">
    <cfRule type="cellIs" dxfId="0" priority="268" operator="equal">
      <formula>0</formula>
    </cfRule>
    <cfRule type="cellIs" dxfId="1" priority="269" operator="lessThan">
      <formula>G25</formula>
    </cfRule>
  </conditionalFormatting>
  <conditionalFormatting sqref="AD7">
    <cfRule type="cellIs" dxfId="0" priority="253" operator="equal">
      <formula>0</formula>
    </cfRule>
    <cfRule type="cellIs" dxfId="1" priority="254" operator="lessThan">
      <formula>G7</formula>
    </cfRule>
  </conditionalFormatting>
  <conditionalFormatting sqref="AD9">
    <cfRule type="cellIs" dxfId="0" priority="258" operator="equal">
      <formula>0</formula>
    </cfRule>
    <cfRule type="cellIs" dxfId="1" priority="259" operator="lessThan">
      <formula>G9</formula>
    </cfRule>
  </conditionalFormatting>
  <conditionalFormatting sqref="AE10">
    <cfRule type="cellIs" dxfId="0" priority="265" operator="greaterThan">
      <formula>AD10</formula>
    </cfRule>
  </conditionalFormatting>
  <conditionalFormatting sqref="AE25">
    <cfRule type="cellIs" dxfId="0" priority="270" operator="greaterThan">
      <formula>AD25</formula>
    </cfRule>
  </conditionalFormatting>
  <conditionalFormatting sqref="AE7">
    <cfRule type="cellIs" dxfId="0" priority="255" operator="greaterThan">
      <formula>AD7</formula>
    </cfRule>
  </conditionalFormatting>
  <conditionalFormatting sqref="AE9">
    <cfRule type="cellIs" dxfId="0" priority="260" operator="greaterThan">
      <formula>AD9</formula>
    </cfRule>
  </conditionalFormatting>
  <conditionalFormatting sqref="AF10">
    <cfRule type="cellIs" dxfId="3" priority="266" operator="lessThanOrEqual">
      <formula>H10</formula>
    </cfRule>
  </conditionalFormatting>
  <conditionalFormatting sqref="AF25">
    <cfRule type="cellIs" dxfId="3" priority="271" operator="lessThanOrEqual">
      <formula>H25</formula>
    </cfRule>
  </conditionalFormatting>
  <conditionalFormatting sqref="AF7">
    <cfRule type="cellIs" dxfId="3" priority="256" operator="lessThanOrEqual">
      <formula>H7</formula>
    </cfRule>
  </conditionalFormatting>
  <conditionalFormatting sqref="AF9">
    <cfRule type="cellIs" dxfId="3" priority="261" operator="lessThanOrEqual">
      <formula>H9</formula>
    </cfRule>
  </conditionalFormatting>
  <conditionalFormatting sqref="AG10">
    <cfRule type="cellIs" dxfId="3" priority="267" operator="lessThanOrEqual">
      <formula>I10</formula>
    </cfRule>
  </conditionalFormatting>
  <conditionalFormatting sqref="AG25">
    <cfRule type="cellIs" dxfId="3" priority="272" operator="lessThanOrEqual">
      <formula>I25</formula>
    </cfRule>
  </conditionalFormatting>
  <conditionalFormatting sqref="AG7">
    <cfRule type="cellIs" dxfId="3" priority="257" operator="lessThanOrEqual">
      <formula>I7</formula>
    </cfRule>
  </conditionalFormatting>
  <conditionalFormatting sqref="AG9">
    <cfRule type="cellIs" dxfId="3" priority="262" operator="lessThanOrEqual">
      <formula>I9</formula>
    </cfRule>
  </conditionalFormatting>
  <conditionalFormatting sqref="AI10">
    <cfRule type="cellIs" dxfId="0" priority="283" operator="equal">
      <formula>0</formula>
    </cfRule>
    <cfRule type="cellIs" dxfId="1" priority="284" operator="lessThan">
      <formula>G10</formula>
    </cfRule>
  </conditionalFormatting>
  <conditionalFormatting sqref="AI20">
    <cfRule type="cellIs" dxfId="0" priority="288" operator="equal">
      <formula>0</formula>
    </cfRule>
    <cfRule type="cellIs" dxfId="1" priority="289" operator="lessThan">
      <formula>G20</formula>
    </cfRule>
  </conditionalFormatting>
  <conditionalFormatting sqref="AI7">
    <cfRule type="cellIs" dxfId="0" priority="273" operator="equal">
      <formula>0</formula>
    </cfRule>
    <cfRule type="cellIs" dxfId="1" priority="274" operator="lessThan">
      <formula>G7</formula>
    </cfRule>
  </conditionalFormatting>
  <conditionalFormatting sqref="AI8">
    <cfRule type="cellIs" dxfId="0" priority="278" operator="equal">
      <formula>0</formula>
    </cfRule>
    <cfRule type="cellIs" dxfId="1" priority="279" operator="lessThan">
      <formula>G8</formula>
    </cfRule>
  </conditionalFormatting>
  <conditionalFormatting sqref="AJ10">
    <cfRule type="cellIs" dxfId="0" priority="285" operator="greaterThan">
      <formula>AI10</formula>
    </cfRule>
  </conditionalFormatting>
  <conditionalFormatting sqref="AJ20">
    <cfRule type="cellIs" dxfId="0" priority="290" operator="greaterThan">
      <formula>AI20</formula>
    </cfRule>
  </conditionalFormatting>
  <conditionalFormatting sqref="AJ7">
    <cfRule type="cellIs" dxfId="0" priority="275" operator="greaterThan">
      <formula>AI7</formula>
    </cfRule>
  </conditionalFormatting>
  <conditionalFormatting sqref="AJ8">
    <cfRule type="cellIs" dxfId="0" priority="280" operator="greaterThan">
      <formula>AI8</formula>
    </cfRule>
  </conditionalFormatting>
  <conditionalFormatting sqref="AK10">
    <cfRule type="cellIs" dxfId="3" priority="286" operator="lessThanOrEqual">
      <formula>H10</formula>
    </cfRule>
  </conditionalFormatting>
  <conditionalFormatting sqref="AK20">
    <cfRule type="cellIs" dxfId="3" priority="291" operator="lessThanOrEqual">
      <formula>H20</formula>
    </cfRule>
  </conditionalFormatting>
  <conditionalFormatting sqref="AK7">
    <cfRule type="cellIs" dxfId="3" priority="276" operator="lessThanOrEqual">
      <formula>H7</formula>
    </cfRule>
  </conditionalFormatting>
  <conditionalFormatting sqref="AK8">
    <cfRule type="cellIs" dxfId="3" priority="281" operator="lessThanOrEqual">
      <formula>H8</formula>
    </cfRule>
  </conditionalFormatting>
  <conditionalFormatting sqref="AL10">
    <cfRule type="cellIs" dxfId="3" priority="287" operator="lessThanOrEqual">
      <formula>I10</formula>
    </cfRule>
  </conditionalFormatting>
  <conditionalFormatting sqref="AL20">
    <cfRule type="cellIs" dxfId="3" priority="292" operator="lessThanOrEqual">
      <formula>I20</formula>
    </cfRule>
  </conditionalFormatting>
  <conditionalFormatting sqref="AL7">
    <cfRule type="cellIs" dxfId="3" priority="277" operator="lessThanOrEqual">
      <formula>I7</formula>
    </cfRule>
  </conditionalFormatting>
  <conditionalFormatting sqref="AL8">
    <cfRule type="cellIs" dxfId="3" priority="282" operator="lessThanOrEqual">
      <formula>I8</formula>
    </cfRule>
  </conditionalFormatting>
  <conditionalFormatting sqref="AN24">
    <cfRule type="cellIs" dxfId="0" priority="293" operator="equal">
      <formula>0</formula>
    </cfRule>
    <cfRule type="cellIs" dxfId="1" priority="294" operator="lessThan">
      <formula>G24</formula>
    </cfRule>
  </conditionalFormatting>
  <conditionalFormatting sqref="AO24">
    <cfRule type="cellIs" dxfId="0" priority="295" operator="greaterThan">
      <formula>AN24</formula>
    </cfRule>
  </conditionalFormatting>
  <conditionalFormatting sqref="AP24">
    <cfRule type="cellIs" dxfId="3" priority="296" operator="lessThanOrEqual">
      <formula>H24</formula>
    </cfRule>
  </conditionalFormatting>
  <conditionalFormatting sqref="AQ24">
    <cfRule type="cellIs" dxfId="3" priority="297" operator="lessThanOrEqual">
      <formula>I24</formula>
    </cfRule>
  </conditionalFormatting>
  <conditionalFormatting sqref="G10">
    <cfRule type="expression" dxfId="0" priority="1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ocal_part_data)+0)))=0,1,0)</formula>
    </cfRule>
    <cfRule type="cellIs" dxfId="1" priority="1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ocal_part_data)+0)))</formula>
    </cfRule>
    <cfRule type="cellIs" dxfId="2" priority="1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ocal_part_data)+2))),INDIRECT(ADDRESS(ROW(),COLUMN(local_part_data)+1)),0))</formula>
    </cfRule>
  </conditionalFormatting>
  <conditionalFormatting sqref="G11">
    <cfRule type="expression" dxfId="0" priority="13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ocal_part_data)+0)))=0,1,0)</formula>
    </cfRule>
    <cfRule type="cellIs" dxfId="1" priority="14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ocal_part_data)+0)))</formula>
    </cfRule>
    <cfRule type="cellIs" dxfId="2" priority="15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ocal_part_data)+2))),INDIRECT(ADDRESS(ROW(),COLUMN(local_part_data)+1)),0))</formula>
    </cfRule>
  </conditionalFormatting>
  <conditionalFormatting sqref="G12">
    <cfRule type="expression" dxfId="0" priority="1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ocal_part_data)+0)))=0,1,0)</formula>
    </cfRule>
    <cfRule type="cellIs" dxfId="1" priority="1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ocal_part_data)+0)))</formula>
    </cfRule>
    <cfRule type="cellIs" dxfId="2" priority="1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ocal_part_data)+2))),INDIRECT(ADDRESS(ROW(),COLUMN(local_part_data)+1)),0))</formula>
    </cfRule>
  </conditionalFormatting>
  <conditionalFormatting sqref="G13">
    <cfRule type="expression" dxfId="0" priority="19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ocal_part_data)+0)))=0,1,0)</formula>
    </cfRule>
    <cfRule type="cellIs" dxfId="1" priority="20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ocal_part_data)+0)))</formula>
    </cfRule>
    <cfRule type="cellIs" dxfId="2" priority="21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ocal_part_data)+2))),INDIRECT(ADDRESS(ROW(),COLUMN(local_part_data)+1)),0))</formula>
    </cfRule>
  </conditionalFormatting>
  <conditionalFormatting sqref="G14">
    <cfRule type="expression" dxfId="0" priority="2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ocal_part_data)+0)))=0,1,0)</formula>
    </cfRule>
    <cfRule type="cellIs" dxfId="1" priority="2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ocal_part_data)+0)))</formula>
    </cfRule>
    <cfRule type="cellIs" dxfId="2" priority="2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ocal_part_data)+2))),INDIRECT(ADDRESS(ROW(),COLUMN(local_part_data)+1)),0))</formula>
    </cfRule>
  </conditionalFormatting>
  <conditionalFormatting sqref="G15">
    <cfRule type="expression" dxfId="0" priority="25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ocal_part_data)+0)))=0,1,0)</formula>
    </cfRule>
    <cfRule type="cellIs" dxfId="1" priority="26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ocal_part_data)+0)))</formula>
    </cfRule>
    <cfRule type="cellIs" dxfId="2" priority="27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ocal_part_data)+2))),INDIRECT(ADDRESS(ROW(),COLUMN(local_part_data)+1)),0))</formula>
    </cfRule>
  </conditionalFormatting>
  <conditionalFormatting sqref="G16">
    <cfRule type="expression" dxfId="0" priority="2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ocal_part_data)+0)))=0,1,0)</formula>
    </cfRule>
    <cfRule type="cellIs" dxfId="1" priority="2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ocal_part_data)+0)))</formula>
    </cfRule>
    <cfRule type="cellIs" dxfId="2" priority="3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ocal_part_data)+2))),INDIRECT(ADDRESS(ROW(),COLUMN(local_part_data)+1)),0))</formula>
    </cfRule>
  </conditionalFormatting>
  <conditionalFormatting sqref="G17">
    <cfRule type="expression" dxfId="0" priority="31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ocal_part_data)+0)))=0,1,0)</formula>
    </cfRule>
    <cfRule type="cellIs" dxfId="1" priority="32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ocal_part_data)+0)))</formula>
    </cfRule>
    <cfRule type="cellIs" dxfId="2" priority="33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ocal_part_data)+2))),INDIRECT(ADDRESS(ROW(),COLUMN(local_part_data)+1)),0))</formula>
    </cfRule>
  </conditionalFormatting>
  <conditionalFormatting sqref="G18">
    <cfRule type="expression" dxfId="0" priority="3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ocal_part_data)+0)))=0,1,0)</formula>
    </cfRule>
    <cfRule type="cellIs" dxfId="1" priority="3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ocal_part_data)+0)))</formula>
    </cfRule>
    <cfRule type="cellIs" dxfId="2" priority="3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ocal_part_data)+2))),INDIRECT(ADDRESS(ROW(),COLUMN(local_part_data)+1)),0))</formula>
    </cfRule>
  </conditionalFormatting>
  <conditionalFormatting sqref="G19">
    <cfRule type="expression" dxfId="0" priority="37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ocal_part_data)+0)))=0,1,0)</formula>
    </cfRule>
    <cfRule type="cellIs" dxfId="1" priority="38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ocal_part_data)+0)))</formula>
    </cfRule>
    <cfRule type="cellIs" dxfId="2" priority="39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ocal_part_data)+2))),INDIRECT(ADDRESS(ROW(),COLUMN(local_part_data)+1)),0))</formula>
    </cfRule>
  </conditionalFormatting>
  <conditionalFormatting sqref="G20">
    <cfRule type="expression" dxfId="0" priority="4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ocal_part_data)+0)))=0,1,0)</formula>
    </cfRule>
    <cfRule type="cellIs" dxfId="1" priority="4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ocal_part_data)+0)))</formula>
    </cfRule>
    <cfRule type="cellIs" dxfId="2" priority="4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ocal_part_data)+2))),INDIRECT(ADDRESS(ROW(),COLUMN(local_part_data)+1)),0))</formula>
    </cfRule>
  </conditionalFormatting>
  <conditionalFormatting sqref="G21">
    <cfRule type="expression" dxfId="0" priority="43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ocal_part_data)+0)))=0,1,0)</formula>
    </cfRule>
    <cfRule type="cellIs" dxfId="1" priority="44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ocal_part_data)+0)))</formula>
    </cfRule>
    <cfRule type="cellIs" dxfId="2" priority="45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ocal_part_data)+2))),INDIRECT(ADDRESS(ROW(),COLUMN(local_part_data)+1)),0))</formula>
    </cfRule>
  </conditionalFormatting>
  <conditionalFormatting sqref="G22">
    <cfRule type="expression" dxfId="0" priority="4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ocal_part_data)+0)))=0,1,0)</formula>
    </cfRule>
    <cfRule type="cellIs" dxfId="1" priority="4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ocal_part_data)+0)))</formula>
    </cfRule>
    <cfRule type="cellIs" dxfId="2" priority="4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ocal_part_data)+2))),INDIRECT(ADDRESS(ROW(),COLUMN(local_part_data)+1)),0))</formula>
    </cfRule>
  </conditionalFormatting>
  <conditionalFormatting sqref="G23">
    <cfRule type="expression" dxfId="0" priority="49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ocal_part_data)+0)))=0,1,0)</formula>
    </cfRule>
    <cfRule type="cellIs" dxfId="1" priority="50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ocal_part_data)+0)))</formula>
    </cfRule>
    <cfRule type="cellIs" dxfId="2" priority="51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ocal_part_data)+2))),INDIRECT(ADDRESS(ROW(),COLUMN(local_part_data)+1)),0))</formula>
    </cfRule>
  </conditionalFormatting>
  <conditionalFormatting sqref="G24">
    <cfRule type="expression" dxfId="0" priority="5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ocal_part_data)+0)))=0,1,0)</formula>
    </cfRule>
    <cfRule type="cellIs" dxfId="1" priority="5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ocal_part_data)+0)))</formula>
    </cfRule>
    <cfRule type="cellIs" dxfId="2" priority="5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ocal_part_data)+2))),INDIRECT(ADDRESS(ROW(),COLUMN(local_part_data)+1)),0))</formula>
    </cfRule>
  </conditionalFormatting>
  <conditionalFormatting sqref="G25">
    <cfRule type="expression" dxfId="0" priority="55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ocal_part_data)+0)))=0,1,0)</formula>
    </cfRule>
    <cfRule type="cellIs" dxfId="1" priority="56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ocal_part_data)+0)))</formula>
    </cfRule>
    <cfRule type="cellIs" dxfId="2" priority="57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ocal_part_data)+2))),INDIRECT(ADDRESS(ROW(),COLUMN(local_part_data)+1)),0))</formula>
    </cfRule>
  </conditionalFormatting>
  <conditionalFormatting sqref="G7">
    <cfRule type="expression" dxfId="0" priority="1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ocal_part_data)+0)))=0,1,0)</formula>
    </cfRule>
    <cfRule type="cellIs" dxfId="1" priority="2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ocal_part_data)+0)))</formula>
    </cfRule>
    <cfRule type="cellIs" dxfId="2" priority="3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ocal_part_data)+2))),INDIRECT(ADDRESS(ROW(),COLUMN(local_part_data)+1)),0))</formula>
    </cfRule>
  </conditionalFormatting>
  <conditionalFormatting sqref="G8">
    <cfRule type="expression" dxfId="0" priority="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ocal_part_data)+0)))=0,1,0)</formula>
    </cfRule>
    <cfRule type="cellIs" dxfId="1" priority="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ocal_part_data)+0)))</formula>
    </cfRule>
    <cfRule type="cellIs" dxfId="2" priority="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ocal_part_data)+2))),INDIRECT(ADDRESS(ROW(),COLUMN(local_part_data)+1)),0))</formula>
    </cfRule>
  </conditionalFormatting>
  <conditionalFormatting sqref="G9">
    <cfRule type="expression" dxfId="0" priority="7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ocal_part_data)+0)))=0,1,0)</formula>
    </cfRule>
    <cfRule type="cellIs" dxfId="1" priority="8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ocal_part_data)+0)))</formula>
    </cfRule>
    <cfRule type="cellIs" dxfId="2" priority="9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ocal_part_data)+2))),INDIRECT(ADDRESS(ROW(),COLUMN(local_part_data)+1)),0))</formula>
    </cfRule>
  </conditionalFormatting>
  <conditionalFormatting sqref="J10">
    <cfRule type="cellIs" dxfId="0" priority="73" operator="equal">
      <formula>0</formula>
    </cfRule>
    <cfRule type="cellIs" dxfId="1" priority="74" operator="lessThan">
      <formula>G10</formula>
    </cfRule>
  </conditionalFormatting>
  <conditionalFormatting sqref="J11">
    <cfRule type="cellIs" dxfId="0" priority="78" operator="equal">
      <formula>0</formula>
    </cfRule>
    <cfRule type="cellIs" dxfId="1" priority="79" operator="lessThan">
      <formula>G11</formula>
    </cfRule>
  </conditionalFormatting>
  <conditionalFormatting sqref="J12">
    <cfRule type="cellIs" dxfId="0" priority="83" operator="equal">
      <formula>0</formula>
    </cfRule>
    <cfRule type="cellIs" dxfId="1" priority="84" operator="lessThan">
      <formula>G12</formula>
    </cfRule>
  </conditionalFormatting>
  <conditionalFormatting sqref="J13">
    <cfRule type="cellIs" dxfId="0" priority="88" operator="equal">
      <formula>0</formula>
    </cfRule>
    <cfRule type="cellIs" dxfId="1" priority="89" operator="lessThan">
      <formula>G13</formula>
    </cfRule>
  </conditionalFormatting>
  <conditionalFormatting sqref="J14">
    <cfRule type="cellIs" dxfId="0" priority="93" operator="equal">
      <formula>0</formula>
    </cfRule>
    <cfRule type="cellIs" dxfId="1" priority="94" operator="lessThan">
      <formula>G14</formula>
    </cfRule>
  </conditionalFormatting>
  <conditionalFormatting sqref="J15">
    <cfRule type="cellIs" dxfId="0" priority="98" operator="equal">
      <formula>0</formula>
    </cfRule>
    <cfRule type="cellIs" dxfId="1" priority="99" operator="lessThan">
      <formula>G15</formula>
    </cfRule>
  </conditionalFormatting>
  <conditionalFormatting sqref="J16">
    <cfRule type="cellIs" dxfId="0" priority="103" operator="equal">
      <formula>0</formula>
    </cfRule>
    <cfRule type="cellIs" dxfId="1" priority="104" operator="lessThan">
      <formula>G16</formula>
    </cfRule>
  </conditionalFormatting>
  <conditionalFormatting sqref="J17">
    <cfRule type="cellIs" dxfId="0" priority="108" operator="equal">
      <formula>0</formula>
    </cfRule>
    <cfRule type="cellIs" dxfId="1" priority="109" operator="lessThan">
      <formula>G17</formula>
    </cfRule>
  </conditionalFormatting>
  <conditionalFormatting sqref="J18">
    <cfRule type="cellIs" dxfId="0" priority="113" operator="equal">
      <formula>0</formula>
    </cfRule>
    <cfRule type="cellIs" dxfId="1" priority="114" operator="lessThan">
      <formula>G18</formula>
    </cfRule>
  </conditionalFormatting>
  <conditionalFormatting sqref="J19">
    <cfRule type="cellIs" dxfId="0" priority="118" operator="equal">
      <formula>0</formula>
    </cfRule>
    <cfRule type="cellIs" dxfId="1" priority="119" operator="lessThan">
      <formula>G19</formula>
    </cfRule>
  </conditionalFormatting>
  <conditionalFormatting sqref="J20">
    <cfRule type="cellIs" dxfId="0" priority="123" operator="equal">
      <formula>0</formula>
    </cfRule>
    <cfRule type="cellIs" dxfId="1" priority="124" operator="lessThan">
      <formula>G20</formula>
    </cfRule>
  </conditionalFormatting>
  <conditionalFormatting sqref="J21">
    <cfRule type="cellIs" dxfId="0" priority="128" operator="equal">
      <formula>0</formula>
    </cfRule>
    <cfRule type="cellIs" dxfId="1" priority="129" operator="lessThan">
      <formula>G21</formula>
    </cfRule>
  </conditionalFormatting>
  <conditionalFormatting sqref="J22">
    <cfRule type="cellIs" dxfId="0" priority="133" operator="equal">
      <formula>0</formula>
    </cfRule>
    <cfRule type="cellIs" dxfId="1" priority="134" operator="lessThan">
      <formula>G22</formula>
    </cfRule>
  </conditionalFormatting>
  <conditionalFormatting sqref="J23">
    <cfRule type="cellIs" dxfId="0" priority="138" operator="equal">
      <formula>0</formula>
    </cfRule>
    <cfRule type="cellIs" dxfId="1" priority="139" operator="lessThan">
      <formula>G23</formula>
    </cfRule>
  </conditionalFormatting>
  <conditionalFormatting sqref="J25">
    <cfRule type="cellIs" dxfId="0" priority="143" operator="equal">
      <formula>0</formula>
    </cfRule>
    <cfRule type="cellIs" dxfId="1" priority="144" operator="lessThan">
      <formula>G25</formula>
    </cfRule>
  </conditionalFormatting>
  <conditionalFormatting sqref="J7">
    <cfRule type="cellIs" dxfId="0" priority="58" operator="equal">
      <formula>0</formula>
    </cfRule>
    <cfRule type="cellIs" dxfId="1" priority="59" operator="lessThan">
      <formula>G7</formula>
    </cfRule>
  </conditionalFormatting>
  <conditionalFormatting sqref="J8">
    <cfRule type="cellIs" dxfId="0" priority="63" operator="equal">
      <formula>0</formula>
    </cfRule>
    <cfRule type="cellIs" dxfId="1" priority="64" operator="lessThan">
      <formula>G8</formula>
    </cfRule>
  </conditionalFormatting>
  <conditionalFormatting sqref="J9">
    <cfRule type="cellIs" dxfId="0" priority="68" operator="equal">
      <formula>0</formula>
    </cfRule>
    <cfRule type="cellIs" dxfId="1" priority="69" operator="lessThan">
      <formula>G9</formula>
    </cfRule>
  </conditionalFormatting>
  <conditionalFormatting sqref="K10">
    <cfRule type="cellIs" dxfId="0" priority="75" operator="greaterThan">
      <formula>J10</formula>
    </cfRule>
  </conditionalFormatting>
  <conditionalFormatting sqref="K11">
    <cfRule type="cellIs" dxfId="0" priority="80" operator="greaterThan">
      <formula>J11</formula>
    </cfRule>
  </conditionalFormatting>
  <conditionalFormatting sqref="K12">
    <cfRule type="cellIs" dxfId="0" priority="85" operator="greaterThan">
      <formula>J12</formula>
    </cfRule>
  </conditionalFormatting>
  <conditionalFormatting sqref="K13">
    <cfRule type="cellIs" dxfId="0" priority="90" operator="greaterThan">
      <formula>J13</formula>
    </cfRule>
  </conditionalFormatting>
  <conditionalFormatting sqref="K14">
    <cfRule type="cellIs" dxfId="0" priority="95" operator="greaterThan">
      <formula>J14</formula>
    </cfRule>
  </conditionalFormatting>
  <conditionalFormatting sqref="K15">
    <cfRule type="cellIs" dxfId="0" priority="100" operator="greaterThan">
      <formula>J15</formula>
    </cfRule>
  </conditionalFormatting>
  <conditionalFormatting sqref="K16">
    <cfRule type="cellIs" dxfId="0" priority="105" operator="greaterThan">
      <formula>J16</formula>
    </cfRule>
  </conditionalFormatting>
  <conditionalFormatting sqref="K17">
    <cfRule type="cellIs" dxfId="0" priority="110" operator="greaterThan">
      <formula>J17</formula>
    </cfRule>
  </conditionalFormatting>
  <conditionalFormatting sqref="K18">
    <cfRule type="cellIs" dxfId="0" priority="115" operator="greaterThan">
      <formula>J18</formula>
    </cfRule>
  </conditionalFormatting>
  <conditionalFormatting sqref="K19">
    <cfRule type="cellIs" dxfId="0" priority="120" operator="greaterThan">
      <formula>J19</formula>
    </cfRule>
  </conditionalFormatting>
  <conditionalFormatting sqref="K20">
    <cfRule type="cellIs" dxfId="0" priority="125" operator="greaterThan">
      <formula>J20</formula>
    </cfRule>
  </conditionalFormatting>
  <conditionalFormatting sqref="K21">
    <cfRule type="cellIs" dxfId="0" priority="130" operator="greaterThan">
      <formula>J21</formula>
    </cfRule>
  </conditionalFormatting>
  <conditionalFormatting sqref="K22">
    <cfRule type="cellIs" dxfId="0" priority="135" operator="greaterThan">
      <formula>J22</formula>
    </cfRule>
  </conditionalFormatting>
  <conditionalFormatting sqref="K23">
    <cfRule type="cellIs" dxfId="0" priority="140" operator="greaterThan">
      <formula>J23</formula>
    </cfRule>
  </conditionalFormatting>
  <conditionalFormatting sqref="K25">
    <cfRule type="cellIs" dxfId="0" priority="145" operator="greaterThan">
      <formula>J25</formula>
    </cfRule>
  </conditionalFormatting>
  <conditionalFormatting sqref="K7">
    <cfRule type="cellIs" dxfId="0" priority="60" operator="greaterThan">
      <formula>J7</formula>
    </cfRule>
  </conditionalFormatting>
  <conditionalFormatting sqref="K8">
    <cfRule type="cellIs" dxfId="0" priority="65" operator="greaterThan">
      <formula>J8</formula>
    </cfRule>
  </conditionalFormatting>
  <conditionalFormatting sqref="K9">
    <cfRule type="cellIs" dxfId="0" priority="70" operator="greaterThan">
      <formula>J9</formula>
    </cfRule>
  </conditionalFormatting>
  <conditionalFormatting sqref="L10">
    <cfRule type="cellIs" dxfId="3" priority="76" operator="lessThanOrEqual">
      <formula>H10</formula>
    </cfRule>
  </conditionalFormatting>
  <conditionalFormatting sqref="L11">
    <cfRule type="cellIs" dxfId="3" priority="81" operator="lessThanOrEqual">
      <formula>H11</formula>
    </cfRule>
  </conditionalFormatting>
  <conditionalFormatting sqref="L12">
    <cfRule type="cellIs" dxfId="3" priority="86" operator="lessThanOrEqual">
      <formula>H12</formula>
    </cfRule>
  </conditionalFormatting>
  <conditionalFormatting sqref="L13">
    <cfRule type="cellIs" dxfId="3" priority="91" operator="lessThanOrEqual">
      <formula>H13</formula>
    </cfRule>
  </conditionalFormatting>
  <conditionalFormatting sqref="L14">
    <cfRule type="cellIs" dxfId="3" priority="96" operator="lessThanOrEqual">
      <formula>H14</formula>
    </cfRule>
  </conditionalFormatting>
  <conditionalFormatting sqref="L15">
    <cfRule type="cellIs" dxfId="3" priority="101" operator="lessThanOrEqual">
      <formula>H15</formula>
    </cfRule>
  </conditionalFormatting>
  <conditionalFormatting sqref="L16">
    <cfRule type="cellIs" dxfId="3" priority="106" operator="lessThanOrEqual">
      <formula>H16</formula>
    </cfRule>
  </conditionalFormatting>
  <conditionalFormatting sqref="L17">
    <cfRule type="cellIs" dxfId="3" priority="111" operator="lessThanOrEqual">
      <formula>H17</formula>
    </cfRule>
  </conditionalFormatting>
  <conditionalFormatting sqref="L18">
    <cfRule type="cellIs" dxfId="3" priority="116" operator="lessThanOrEqual">
      <formula>H18</formula>
    </cfRule>
  </conditionalFormatting>
  <conditionalFormatting sqref="L19">
    <cfRule type="cellIs" dxfId="3" priority="121" operator="lessThanOrEqual">
      <formula>H19</formula>
    </cfRule>
  </conditionalFormatting>
  <conditionalFormatting sqref="L20">
    <cfRule type="cellIs" dxfId="3" priority="126" operator="lessThanOrEqual">
      <formula>H20</formula>
    </cfRule>
  </conditionalFormatting>
  <conditionalFormatting sqref="L21">
    <cfRule type="cellIs" dxfId="3" priority="131" operator="lessThanOrEqual">
      <formula>H21</formula>
    </cfRule>
  </conditionalFormatting>
  <conditionalFormatting sqref="L22">
    <cfRule type="cellIs" dxfId="3" priority="136" operator="lessThanOrEqual">
      <formula>H22</formula>
    </cfRule>
  </conditionalFormatting>
  <conditionalFormatting sqref="L23">
    <cfRule type="cellIs" dxfId="3" priority="141" operator="lessThanOrEqual">
      <formula>H23</formula>
    </cfRule>
  </conditionalFormatting>
  <conditionalFormatting sqref="L25">
    <cfRule type="cellIs" dxfId="3" priority="146" operator="lessThanOrEqual">
      <formula>H25</formula>
    </cfRule>
  </conditionalFormatting>
  <conditionalFormatting sqref="L7">
    <cfRule type="cellIs" dxfId="3" priority="61" operator="lessThanOrEqual">
      <formula>H7</formula>
    </cfRule>
  </conditionalFormatting>
  <conditionalFormatting sqref="L8">
    <cfRule type="cellIs" dxfId="3" priority="66" operator="lessThanOrEqual">
      <formula>H8</formula>
    </cfRule>
  </conditionalFormatting>
  <conditionalFormatting sqref="L9">
    <cfRule type="cellIs" dxfId="3" priority="71" operator="lessThanOrEqual">
      <formula>H9</formula>
    </cfRule>
  </conditionalFormatting>
  <conditionalFormatting sqref="M10">
    <cfRule type="cellIs" dxfId="3" priority="77" operator="lessThanOrEqual">
      <formula>I10</formula>
    </cfRule>
  </conditionalFormatting>
  <conditionalFormatting sqref="M11">
    <cfRule type="cellIs" dxfId="3" priority="82" operator="lessThanOrEqual">
      <formula>I11</formula>
    </cfRule>
  </conditionalFormatting>
  <conditionalFormatting sqref="M12">
    <cfRule type="cellIs" dxfId="3" priority="87" operator="lessThanOrEqual">
      <formula>I12</formula>
    </cfRule>
  </conditionalFormatting>
  <conditionalFormatting sqref="M13">
    <cfRule type="cellIs" dxfId="3" priority="92" operator="lessThanOrEqual">
      <formula>I13</formula>
    </cfRule>
  </conditionalFormatting>
  <conditionalFormatting sqref="M14">
    <cfRule type="cellIs" dxfId="3" priority="97" operator="lessThanOrEqual">
      <formula>I14</formula>
    </cfRule>
  </conditionalFormatting>
  <conditionalFormatting sqref="M15">
    <cfRule type="cellIs" dxfId="3" priority="102" operator="lessThanOrEqual">
      <formula>I15</formula>
    </cfRule>
  </conditionalFormatting>
  <conditionalFormatting sqref="M16">
    <cfRule type="cellIs" dxfId="3" priority="107" operator="lessThanOrEqual">
      <formula>I16</formula>
    </cfRule>
  </conditionalFormatting>
  <conditionalFormatting sqref="M17">
    <cfRule type="cellIs" dxfId="3" priority="112" operator="lessThanOrEqual">
      <formula>I17</formula>
    </cfRule>
  </conditionalFormatting>
  <conditionalFormatting sqref="M18">
    <cfRule type="cellIs" dxfId="3" priority="117" operator="lessThanOrEqual">
      <formula>I18</formula>
    </cfRule>
  </conditionalFormatting>
  <conditionalFormatting sqref="M19">
    <cfRule type="cellIs" dxfId="3" priority="122" operator="lessThanOrEqual">
      <formula>I19</formula>
    </cfRule>
  </conditionalFormatting>
  <conditionalFormatting sqref="M20">
    <cfRule type="cellIs" dxfId="3" priority="127" operator="lessThanOrEqual">
      <formula>I20</formula>
    </cfRule>
  </conditionalFormatting>
  <conditionalFormatting sqref="M21">
    <cfRule type="cellIs" dxfId="3" priority="132" operator="lessThanOrEqual">
      <formula>I21</formula>
    </cfRule>
  </conditionalFormatting>
  <conditionalFormatting sqref="M22">
    <cfRule type="cellIs" dxfId="3" priority="137" operator="lessThanOrEqual">
      <formula>I22</formula>
    </cfRule>
  </conditionalFormatting>
  <conditionalFormatting sqref="M23">
    <cfRule type="cellIs" dxfId="3" priority="142" operator="lessThanOrEqual">
      <formula>I23</formula>
    </cfRule>
  </conditionalFormatting>
  <conditionalFormatting sqref="M25">
    <cfRule type="cellIs" dxfId="3" priority="147" operator="lessThanOrEqual">
      <formula>I25</formula>
    </cfRule>
  </conditionalFormatting>
  <conditionalFormatting sqref="M7">
    <cfRule type="cellIs" dxfId="3" priority="62" operator="lessThanOrEqual">
      <formula>I7</formula>
    </cfRule>
  </conditionalFormatting>
  <conditionalFormatting sqref="M8">
    <cfRule type="cellIs" dxfId="3" priority="67" operator="lessThanOrEqual">
      <formula>I8</formula>
    </cfRule>
  </conditionalFormatting>
  <conditionalFormatting sqref="M9">
    <cfRule type="cellIs" dxfId="3" priority="72" operator="lessThanOrEqual">
      <formula>I9</formula>
    </cfRule>
  </conditionalFormatting>
  <conditionalFormatting sqref="O12">
    <cfRule type="cellIs" dxfId="0" priority="158" operator="equal">
      <formula>0</formula>
    </cfRule>
    <cfRule type="cellIs" dxfId="1" priority="159" operator="lessThan">
      <formula>G12</formula>
    </cfRule>
  </conditionalFormatting>
  <conditionalFormatting sqref="O13">
    <cfRule type="cellIs" dxfId="0" priority="163" operator="equal">
      <formula>0</formula>
    </cfRule>
    <cfRule type="cellIs" dxfId="1" priority="164" operator="lessThan">
      <formula>G13</formula>
    </cfRule>
  </conditionalFormatting>
  <conditionalFormatting sqref="O14">
    <cfRule type="cellIs" dxfId="0" priority="168" operator="equal">
      <formula>0</formula>
    </cfRule>
    <cfRule type="cellIs" dxfId="1" priority="169" operator="lessThan">
      <formula>G14</formula>
    </cfRule>
  </conditionalFormatting>
  <conditionalFormatting sqref="O17">
    <cfRule type="cellIs" dxfId="0" priority="173" operator="equal">
      <formula>0</formula>
    </cfRule>
    <cfRule type="cellIs" dxfId="1" priority="174" operator="lessThan">
      <formula>G17</formula>
    </cfRule>
  </conditionalFormatting>
  <conditionalFormatting sqref="O20">
    <cfRule type="cellIs" dxfId="0" priority="178" operator="equal">
      <formula>0</formula>
    </cfRule>
    <cfRule type="cellIs" dxfId="1" priority="179" operator="lessThan">
      <formula>G20</formula>
    </cfRule>
  </conditionalFormatting>
  <conditionalFormatting sqref="O21">
    <cfRule type="cellIs" dxfId="0" priority="183" operator="equal">
      <formula>0</formula>
    </cfRule>
    <cfRule type="cellIs" dxfId="1" priority="184" operator="lessThan">
      <formula>G21</formula>
    </cfRule>
  </conditionalFormatting>
  <conditionalFormatting sqref="O25">
    <cfRule type="cellIs" dxfId="0" priority="188" operator="equal">
      <formula>0</formula>
    </cfRule>
    <cfRule type="cellIs" dxfId="1" priority="189" operator="lessThan">
      <formula>G25</formula>
    </cfRule>
  </conditionalFormatting>
  <conditionalFormatting sqref="O8">
    <cfRule type="cellIs" dxfId="0" priority="148" operator="equal">
      <formula>0</formula>
    </cfRule>
    <cfRule type="cellIs" dxfId="1" priority="149" operator="lessThan">
      <formula>G8</formula>
    </cfRule>
  </conditionalFormatting>
  <conditionalFormatting sqref="O9">
    <cfRule type="cellIs" dxfId="0" priority="153" operator="equal">
      <formula>0</formula>
    </cfRule>
    <cfRule type="cellIs" dxfId="1" priority="154" operator="lessThan">
      <formula>G9</formula>
    </cfRule>
  </conditionalFormatting>
  <conditionalFormatting sqref="P12">
    <cfRule type="cellIs" dxfId="0" priority="160" operator="greaterThan">
      <formula>O12</formula>
    </cfRule>
  </conditionalFormatting>
  <conditionalFormatting sqref="P13">
    <cfRule type="cellIs" dxfId="0" priority="165" operator="greaterThan">
      <formula>O13</formula>
    </cfRule>
  </conditionalFormatting>
  <conditionalFormatting sqref="P14">
    <cfRule type="cellIs" dxfId="0" priority="170" operator="greaterThan">
      <formula>O14</formula>
    </cfRule>
  </conditionalFormatting>
  <conditionalFormatting sqref="P17">
    <cfRule type="cellIs" dxfId="0" priority="175" operator="greaterThan">
      <formula>O17</formula>
    </cfRule>
  </conditionalFormatting>
  <conditionalFormatting sqref="P20">
    <cfRule type="cellIs" dxfId="0" priority="180" operator="greaterThan">
      <formula>O20</formula>
    </cfRule>
  </conditionalFormatting>
  <conditionalFormatting sqref="P21">
    <cfRule type="cellIs" dxfId="0" priority="185" operator="greaterThan">
      <formula>O21</formula>
    </cfRule>
  </conditionalFormatting>
  <conditionalFormatting sqref="P25">
    <cfRule type="cellIs" dxfId="0" priority="190" operator="greaterThan">
      <formula>O25</formula>
    </cfRule>
  </conditionalFormatting>
  <conditionalFormatting sqref="P8">
    <cfRule type="cellIs" dxfId="0" priority="150" operator="greaterThan">
      <formula>O8</formula>
    </cfRule>
  </conditionalFormatting>
  <conditionalFormatting sqref="P9">
    <cfRule type="cellIs" dxfId="0" priority="155" operator="greaterThan">
      <formula>O9</formula>
    </cfRule>
  </conditionalFormatting>
  <conditionalFormatting sqref="Q12">
    <cfRule type="cellIs" dxfId="3" priority="161" operator="lessThanOrEqual">
      <formula>H12</formula>
    </cfRule>
  </conditionalFormatting>
  <conditionalFormatting sqref="Q13">
    <cfRule type="cellIs" dxfId="3" priority="166" operator="lessThanOrEqual">
      <formula>H13</formula>
    </cfRule>
  </conditionalFormatting>
  <conditionalFormatting sqref="Q14">
    <cfRule type="cellIs" dxfId="3" priority="171" operator="lessThanOrEqual">
      <formula>H14</formula>
    </cfRule>
  </conditionalFormatting>
  <conditionalFormatting sqref="Q17">
    <cfRule type="cellIs" dxfId="3" priority="176" operator="lessThanOrEqual">
      <formula>H17</formula>
    </cfRule>
  </conditionalFormatting>
  <conditionalFormatting sqref="Q20">
    <cfRule type="cellIs" dxfId="3" priority="181" operator="lessThanOrEqual">
      <formula>H20</formula>
    </cfRule>
  </conditionalFormatting>
  <conditionalFormatting sqref="Q21">
    <cfRule type="cellIs" dxfId="3" priority="186" operator="lessThanOrEqual">
      <formula>H21</formula>
    </cfRule>
  </conditionalFormatting>
  <conditionalFormatting sqref="Q25">
    <cfRule type="cellIs" dxfId="3" priority="191" operator="lessThanOrEqual">
      <formula>H25</formula>
    </cfRule>
  </conditionalFormatting>
  <conditionalFormatting sqref="Q8">
    <cfRule type="cellIs" dxfId="3" priority="151" operator="lessThanOrEqual">
      <formula>H8</formula>
    </cfRule>
  </conditionalFormatting>
  <conditionalFormatting sqref="Q9">
    <cfRule type="cellIs" dxfId="3" priority="156" operator="lessThanOrEqual">
      <formula>H9</formula>
    </cfRule>
  </conditionalFormatting>
  <conditionalFormatting sqref="R12">
    <cfRule type="cellIs" dxfId="3" priority="162" operator="lessThanOrEqual">
      <formula>I12</formula>
    </cfRule>
  </conditionalFormatting>
  <conditionalFormatting sqref="R13">
    <cfRule type="cellIs" dxfId="3" priority="167" operator="lessThanOrEqual">
      <formula>I13</formula>
    </cfRule>
  </conditionalFormatting>
  <conditionalFormatting sqref="R14">
    <cfRule type="cellIs" dxfId="3" priority="172" operator="lessThanOrEqual">
      <formula>I14</formula>
    </cfRule>
  </conditionalFormatting>
  <conditionalFormatting sqref="R17">
    <cfRule type="cellIs" dxfId="3" priority="177" operator="lessThanOrEqual">
      <formula>I17</formula>
    </cfRule>
  </conditionalFormatting>
  <conditionalFormatting sqref="R20">
    <cfRule type="cellIs" dxfId="3" priority="182" operator="lessThanOrEqual">
      <formula>I20</formula>
    </cfRule>
  </conditionalFormatting>
  <conditionalFormatting sqref="R21">
    <cfRule type="cellIs" dxfId="3" priority="187" operator="lessThanOrEqual">
      <formula>I21</formula>
    </cfRule>
  </conditionalFormatting>
  <conditionalFormatting sqref="R25">
    <cfRule type="cellIs" dxfId="3" priority="192" operator="lessThanOrEqual">
      <formula>I25</formula>
    </cfRule>
  </conditionalFormatting>
  <conditionalFormatting sqref="R8">
    <cfRule type="cellIs" dxfId="3" priority="152" operator="lessThanOrEqual">
      <formula>I8</formula>
    </cfRule>
  </conditionalFormatting>
  <conditionalFormatting sqref="R9">
    <cfRule type="cellIs" dxfId="3" priority="157" operator="lessThanOrEqual">
      <formula>I9</formula>
    </cfRule>
  </conditionalFormatting>
  <conditionalFormatting sqref="Y10">
    <cfRule type="cellIs" dxfId="0" priority="208" operator="equal">
      <formula>0</formula>
    </cfRule>
    <cfRule type="cellIs" dxfId="1" priority="209" operator="lessThan">
      <formula>G10</formula>
    </cfRule>
  </conditionalFormatting>
  <conditionalFormatting sqref="Y13">
    <cfRule type="cellIs" dxfId="0" priority="213" operator="equal">
      <formula>0</formula>
    </cfRule>
    <cfRule type="cellIs" dxfId="1" priority="214" operator="lessThan">
      <formula>G13</formula>
    </cfRule>
  </conditionalFormatting>
  <conditionalFormatting sqref="Y14">
    <cfRule type="cellIs" dxfId="0" priority="218" operator="equal">
      <formula>0</formula>
    </cfRule>
    <cfRule type="cellIs" dxfId="1" priority="219" operator="lessThan">
      <formula>G14</formula>
    </cfRule>
  </conditionalFormatting>
  <conditionalFormatting sqref="Y17">
    <cfRule type="cellIs" dxfId="0" priority="223" operator="equal">
      <formula>0</formula>
    </cfRule>
    <cfRule type="cellIs" dxfId="1" priority="224" operator="lessThan">
      <formula>G17</formula>
    </cfRule>
  </conditionalFormatting>
  <conditionalFormatting sqref="Y18">
    <cfRule type="cellIs" dxfId="0" priority="228" operator="equal">
      <formula>0</formula>
    </cfRule>
    <cfRule type="cellIs" dxfId="1" priority="229" operator="lessThan">
      <formula>G18</formula>
    </cfRule>
  </conditionalFormatting>
  <conditionalFormatting sqref="Y20">
    <cfRule type="cellIs" dxfId="0" priority="233" operator="equal">
      <formula>0</formula>
    </cfRule>
    <cfRule type="cellIs" dxfId="1" priority="234" operator="lessThan">
      <formula>G20</formula>
    </cfRule>
  </conditionalFormatting>
  <conditionalFormatting sqref="Y21">
    <cfRule type="cellIs" dxfId="0" priority="238" operator="equal">
      <formula>0</formula>
    </cfRule>
    <cfRule type="cellIs" dxfId="1" priority="239" operator="lessThan">
      <formula>G21</formula>
    </cfRule>
  </conditionalFormatting>
  <conditionalFormatting sqref="Y22">
    <cfRule type="cellIs" dxfId="0" priority="243" operator="equal">
      <formula>0</formula>
    </cfRule>
    <cfRule type="cellIs" dxfId="1" priority="244" operator="lessThan">
      <formula>G22</formula>
    </cfRule>
  </conditionalFormatting>
  <conditionalFormatting sqref="Y25">
    <cfRule type="cellIs" dxfId="0" priority="248" operator="equal">
      <formula>0</formula>
    </cfRule>
    <cfRule type="cellIs" dxfId="1" priority="249" operator="lessThan">
      <formula>G25</formula>
    </cfRule>
  </conditionalFormatting>
  <conditionalFormatting sqref="Y7">
    <cfRule type="cellIs" dxfId="0" priority="193" operator="equal">
      <formula>0</formula>
    </cfRule>
    <cfRule type="cellIs" dxfId="1" priority="194" operator="lessThan">
      <formula>G7</formula>
    </cfRule>
  </conditionalFormatting>
  <conditionalFormatting sqref="Y8">
    <cfRule type="cellIs" dxfId="0" priority="198" operator="equal">
      <formula>0</formula>
    </cfRule>
    <cfRule type="cellIs" dxfId="1" priority="199" operator="lessThan">
      <formula>G8</formula>
    </cfRule>
  </conditionalFormatting>
  <conditionalFormatting sqref="Y9">
    <cfRule type="cellIs" dxfId="0" priority="203" operator="equal">
      <formula>0</formula>
    </cfRule>
    <cfRule type="cellIs" dxfId="1" priority="204" operator="lessThan">
      <formula>G9</formula>
    </cfRule>
  </conditionalFormatting>
  <conditionalFormatting sqref="Z10">
    <cfRule type="cellIs" dxfId="0" priority="210" operator="greaterThan">
      <formula>Y10</formula>
    </cfRule>
  </conditionalFormatting>
  <conditionalFormatting sqref="Z13">
    <cfRule type="cellIs" dxfId="0" priority="215" operator="greaterThan">
      <formula>Y13</formula>
    </cfRule>
  </conditionalFormatting>
  <conditionalFormatting sqref="Z14">
    <cfRule type="cellIs" dxfId="0" priority="220" operator="greaterThan">
      <formula>Y14</formula>
    </cfRule>
  </conditionalFormatting>
  <conditionalFormatting sqref="Z17">
    <cfRule type="cellIs" dxfId="0" priority="225" operator="greaterThan">
      <formula>Y17</formula>
    </cfRule>
  </conditionalFormatting>
  <conditionalFormatting sqref="Z18">
    <cfRule type="cellIs" dxfId="0" priority="230" operator="greaterThan">
      <formula>Y18</formula>
    </cfRule>
  </conditionalFormatting>
  <conditionalFormatting sqref="Z20">
    <cfRule type="cellIs" dxfId="0" priority="235" operator="greaterThan">
      <formula>Y20</formula>
    </cfRule>
  </conditionalFormatting>
  <conditionalFormatting sqref="Z21">
    <cfRule type="cellIs" dxfId="0" priority="240" operator="greaterThan">
      <formula>Y21</formula>
    </cfRule>
  </conditionalFormatting>
  <conditionalFormatting sqref="Z22">
    <cfRule type="cellIs" dxfId="0" priority="245" operator="greaterThan">
      <formula>Y22</formula>
    </cfRule>
  </conditionalFormatting>
  <conditionalFormatting sqref="Z25">
    <cfRule type="cellIs" dxfId="0" priority="250" operator="greaterThan">
      <formula>Y25</formula>
    </cfRule>
  </conditionalFormatting>
  <conditionalFormatting sqref="Z7">
    <cfRule type="cellIs" dxfId="0" priority="195" operator="greaterThan">
      <formula>Y7</formula>
    </cfRule>
  </conditionalFormatting>
  <conditionalFormatting sqref="Z8">
    <cfRule type="cellIs" dxfId="0" priority="200" operator="greaterThan">
      <formula>Y8</formula>
    </cfRule>
  </conditionalFormatting>
  <conditionalFormatting sqref="Z9">
    <cfRule type="cellIs" dxfId="0" priority="205" operator="greaterThan">
      <formula>Y9</formula>
    </cfRule>
  </conditionalFormatting>
  <hyperlinks>
    <hyperlink ref="N7" r:id="rId1"/>
    <hyperlink ref="AC7" r:id="rId2"/>
    <hyperlink ref="AH7" r:id="rId3"/>
    <hyperlink ref="AM7" r:id="rId4" location=""/>
    <hyperlink ref="N8" r:id="rId5"/>
    <hyperlink ref="S8" r:id="rId6"/>
    <hyperlink ref="AC8" r:id="rId7"/>
    <hyperlink ref="AM8" r:id="rId8"/>
    <hyperlink ref="N9" r:id="rId9"/>
    <hyperlink ref="S9" r:id="rId10"/>
    <hyperlink ref="AC9" r:id="rId11"/>
    <hyperlink ref="AH9" r:id="rId12"/>
    <hyperlink ref="N10" r:id="rId13"/>
    <hyperlink ref="AC10" r:id="rId14"/>
    <hyperlink ref="AH10" r:id="rId15"/>
    <hyperlink ref="AM10" r:id="rId16"/>
    <hyperlink ref="N11" r:id="rId17"/>
    <hyperlink ref="N12" r:id="rId18"/>
    <hyperlink ref="S12" r:id="rId19"/>
    <hyperlink ref="AC12" r:id="rId20"/>
    <hyperlink ref="N13" r:id="rId21"/>
    <hyperlink ref="S13" r:id="rId22"/>
    <hyperlink ref="AC13" r:id="rId23"/>
    <hyperlink ref="N14" r:id="rId24"/>
    <hyperlink ref="S14" r:id="rId25"/>
    <hyperlink ref="AC14" r:id="rId26"/>
    <hyperlink ref="N15" r:id="rId27"/>
    <hyperlink ref="N16" r:id="rId28"/>
    <hyperlink ref="N17" r:id="rId29"/>
    <hyperlink ref="S17" r:id="rId30"/>
    <hyperlink ref="AC17" r:id="rId31"/>
    <hyperlink ref="N18" r:id="rId32"/>
    <hyperlink ref="AC18" r:id="rId33"/>
    <hyperlink ref="N19" r:id="rId34"/>
    <hyperlink ref="N20" r:id="rId35"/>
    <hyperlink ref="S20" r:id="rId36"/>
    <hyperlink ref="AC20" r:id="rId37"/>
    <hyperlink ref="AM20" r:id="rId38"/>
    <hyperlink ref="N21" r:id="rId39"/>
    <hyperlink ref="S21" r:id="rId40"/>
    <hyperlink ref="AC21" r:id="rId41"/>
    <hyperlink ref="N22" r:id="rId42"/>
    <hyperlink ref="AC22" r:id="rId43"/>
    <hyperlink ref="N23" r:id="rId44"/>
    <hyperlink ref="N25" r:id="rId45"/>
    <hyperlink ref="S25" r:id="rId46"/>
    <hyperlink ref="AC25" r:id="rId47"/>
    <hyperlink ref="AH25" r:id="rId48"/>
  </hyperlinks>
  <pageMargins left="0.7" right="0.7" top="0.75" bottom="0.75" header="0.3" footer="0.3"/>
  <legacyDrawing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din_power_atm90e26. </vt:lpstr>
      <vt:lpstr>BoardQty</vt:lpstr>
      <vt:lpstr>digikey_part_data</vt:lpstr>
      <vt:lpstr>farnell_part_data</vt:lpstr>
      <vt:lpstr>global_part_data</vt:lpstr>
      <vt:lpstr>local_part_data</vt:lpstr>
      <vt:lpstr>mouser_part_data</vt:lpstr>
      <vt:lpstr>newark_part_data</vt:lpstr>
      <vt:lpstr>rs_part_data</vt:lpstr>
      <vt:lpstr>tme_part_data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2017-12-25T02:43:31Z</dcterms:created>
  <dcterms:modified xsi:type="dcterms:W3CDTF">2017-12-25T02:43:31Z</dcterms:modified>
</cp:coreProperties>
</file>