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global_part_data">KiCost!$A$4:$I$6</definedName>
    <definedName name="newark_part_data">KiCost!$J$4:$O$6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5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5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5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5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5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5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5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5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5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5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5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5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5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5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5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5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5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5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5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5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5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<sst xmlns="http://schemas.openxmlformats.org/spreadsheetml/2006/main" count="32" uniqueCount="24">
  <si>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</si>
  <si>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</si>
  <si>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</si>
  <si>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</si>
  <si>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</si>
  <si>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</si>
  <si>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</si>
  <si>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</si>
  <si>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</si>
  <si>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</si>
  <si>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D1</t>
  </si>
  <si>
    <t>D_Schottky</t>
  </si>
  <si>
    <t>MBR130LSF</t>
  </si>
  <si>
    <t>Board Qty:</t>
  </si>
  <si>
    <t>Total Cost:</t>
  </si>
  <si>
    <t>Newark</t>
  </si>
  <si>
    <t>Doc</t>
  </si>
  <si>
    <t>Avail</t>
  </si>
  <si>
    <t>Purch</t>
  </si>
  <si>
    <t>Cat#</t>
  </si>
  <si>
    <t>10N9425</t>
  </si>
  <si>
    <t>Link</t>
  </si>
  <si>
    <t>Digi-Key</t>
  </si>
  <si>
    <t>MBR130LSFT1-ND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</si>
</sst>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ark.com/on-semiconductor/mbr130lsft1g/schottky-rectifier-1a-30v-sod/dp/10N9425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>
      <pane xSplit="9" ySplit="5" topLeftCell="J6" activePane="bottomRight" state="frozen"/>
      <selection pane="topRight" activeCell="J1" sqref="J1"/>
      <selection pane="bottomLeft" activeCell="A6" sqref="A6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</cols>
  <sheetData>
    <row r="1" spans="1:21">
      <c r="H1" s="2" t="s">
        <v>13</v>
      </c>
      <c r="I1" s="2">
        <v>100</v>
      </c>
    </row>
    <row r="2" spans="1:21">
      <c r="H2" s="3" t="s">
        <v>14</v>
      </c>
      <c r="I2" s="4">
        <f>sum(I6:I6)</f>
        <v>0</v>
      </c>
      <c r="M2" s="4">
        <f>sum(M6:M6)</f>
        <v>0</v>
      </c>
    </row>
    <row r="4" spans="1:21">
      <c r="A4" s="5" t="s">
        <v>0</v>
      </c>
      <c r="B4" s="5"/>
      <c r="C4" s="5"/>
      <c r="D4" s="5"/>
      <c r="E4" s="5"/>
      <c r="F4" s="5"/>
      <c r="G4" s="5"/>
      <c r="H4" s="5"/>
      <c r="I4" s="5"/>
      <c r="J4" s="6" t="s">
        <v>15</v>
      </c>
      <c r="K4" s="6"/>
      <c r="L4" s="6"/>
      <c r="M4" s="6"/>
      <c r="N4" s="6"/>
      <c r="O4" s="6"/>
      <c r="P4" s="7" t="s">
        <v>22</v>
      </c>
      <c r="Q4" s="7"/>
      <c r="R4" s="7"/>
      <c r="S4" s="7"/>
      <c r="T4" s="7"/>
      <c r="U4" s="7"/>
    </row>
    <row r="5" spans="1:21">
      <c r="A5" s="8" t="s">
        <v>6</v>
      </c>
      <c r="B5" s="8" t="s">
        <v>8</v>
      </c>
      <c r="C5" s="8" t="s">
        <v>9</v>
      </c>
      <c r="D5" s="8" t="s">
        <v>5</v>
      </c>
      <c r="E5" s="8" t="s">
        <v>4</v>
      </c>
      <c r="F5" s="8" t="s">
        <v>1</v>
      </c>
      <c r="G5" s="8" t="s">
        <v>7</v>
      </c>
      <c r="H5" s="8" t="s">
        <v>3</v>
      </c>
      <c r="I5" s="8" t="s">
        <v>2</v>
      </c>
      <c r="J5" s="8" t="s">
        <v>17</v>
      </c>
      <c r="K5" s="8" t="s">
        <v>18</v>
      </c>
      <c r="L5" s="8" t="s">
        <v>3</v>
      </c>
      <c r="M5" s="8" t="s">
        <v>2</v>
      </c>
      <c r="N5" s="8" t="s">
        <v>19</v>
      </c>
      <c r="O5" s="8" t="s">
        <v>16</v>
      </c>
      <c r="P5" s="8" t="s">
        <v>17</v>
      </c>
      <c r="Q5" s="8" t="s">
        <v>18</v>
      </c>
      <c r="R5" s="8" t="s">
        <v>3</v>
      </c>
      <c r="S5" s="8" t="s">
        <v>2</v>
      </c>
      <c r="T5" s="8" t="s">
        <v>19</v>
      </c>
      <c r="U5" s="8" t="s">
        <v>16</v>
      </c>
    </row>
    <row r="6" spans="1:21">
      <c r="A6" t="s">
        <v>10</v>
      </c>
      <c r="B6" t="s">
        <v>11</v>
      </c>
      <c r="F6" t="s">
        <v>12</v>
      </c>
      <c r="G6">
        <f>BoardQty*1</f>
        <v>0</v>
      </c>
      <c r="H6" s="9">
        <f>MINA(INDIRECT(ADDRESS(ROW(),COLUMN(newark_part_data)+2)),INDIRECT(ADDRESS(ROW(),COLUMN(digikey_part_data)+2)),INDIRECT(ADDRESS(ROW(),COLUMN(mouser_part_data)+2)))</f>
        <v>0</v>
      </c>
      <c r="I6" s="9">
        <f>iferror(G6*H6,"")</f>
        <v>0</v>
      </c>
      <c r="J6">
        <v>5605</v>
      </c>
      <c r="L6" s="9">
        <f>iferror(lookup(if(K6="",G6,K6),{0,1,50,100,250,500,1000,3000,9000},{0.0,0.523,0.304,0.144,0.14,0.136,0.111,0.094,0.086}),"")</f>
        <v>0</v>
      </c>
      <c r="M6" s="9">
        <f>iferror(if(K6="",G6,K6)*L6,"")</f>
        <v>0</v>
      </c>
      <c r="N6" t="s">
        <v>20</v>
      </c>
      <c r="O6" s="10" t="s">
        <v>21</v>
      </c>
      <c r="P6">
        <v>0</v>
      </c>
      <c r="T6" t="s">
        <v>23</v>
      </c>
    </row>
    <row r="8" spans="1:21">
      <c r="K8">
        <f t="array" ref="K8">IFERROR(CONCATENATE((INDEX($N$6:$N$6,SMALL(IF($N$6:$N$6&lt;&gt;"",IF($K$6:$K$6&lt;&gt;"",ROW($K$6:$K$6)-MIN(ROW($K$6:$K$6))+1,""),""),ROW()-ROW(A$8)+1))),","),"")</f>
        <v>0</v>
      </c>
      <c r="L8">
        <f t="array" ref="L8">IFERROR(CONCATENATE(TEXT(INDEX($K$6:$K$6,SMALL(IF($N$6:$N$6&lt;&gt;"",IF($K$6:$K$6&lt;&gt;"",ROW($K$6:$K$6)-MIN(ROW($K$6:$K$6))+1,""),""),ROW()-ROW(A$8)+1)),"##0"),","),"")</f>
        <v>0</v>
      </c>
      <c r="M8">
        <f t="array" ref="M8">IFERROR(CONCATENATE((INDEX($A$6:$A$6,SMALL(IF($N$6:$N$6&lt;&gt;"",IF($K$6:$K$6&lt;&gt;"",ROW($K$6:$K$6)-MIN(ROW($K$6:$K$6))+1,""),""),ROW()-ROW(A$8)+1))),),"")</f>
        <v>0</v>
      </c>
    </row>
  </sheetData>
  <mergeCells count="3">
    <mergeCell ref="A4:I4"/>
    <mergeCell ref="J4:O4"/>
    <mergeCell ref="P4:U4"/>
  </mergeCells>
  <conditionalFormatting sqref="L6">
    <cfRule type="cellIs" dxfId="0" priority="1" operator="lessThanOrEqual">
      <formula>H6</formula>
    </cfRule>
  </conditionalFormatting>
  <conditionalFormatting sqref="M6">
    <cfRule type="cellIs" dxfId="0" priority="2" operator="lessThanOrEqual">
      <formula>I6</formula>
    </cfRule>
  </conditionalFormatting>
  <hyperlinks>
    <hyperlink ref="O6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KiCost</vt:lpstr>
      <vt:lpstr>BoardQty</vt:lpstr>
      <vt:lpstr>global_part_data</vt:lpstr>
      <vt:lpstr>newark_part_data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2016-01-24T11:12:40Z</dcterms:created>
  <dcterms:modified xsi:type="dcterms:W3CDTF">2016-01-24T11:12:40Z</dcterms:modified>
</cp:coreProperties>
</file>